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ATA REZA\PAA PROJECT\ITC CILACAP\METER AREA 39\"/>
    </mc:Choice>
  </mc:AlternateContent>
  <xr:revisionPtr revIDLastSave="0" documentId="13_ncr:1_{25735895-5E44-4F9B-B726-37168D9BE42E}" xr6:coauthVersionLast="47" xr6:coauthVersionMax="47" xr10:uidLastSave="{00000000-0000-0000-0000-000000000000}"/>
  <bookViews>
    <workbookView xWindow="-108" yWindow="-108" windowWidth="23256" windowHeight="12456" tabRatio="915" activeTab="7" xr2:uid="{71DBB209-E574-46ED-AECC-08685D1279DB}"/>
  </bookViews>
  <sheets>
    <sheet name="REKAP" sheetId="1" r:id="rId1"/>
    <sheet name="BoQ" sheetId="2" r:id="rId2"/>
    <sheet name="analisa" sheetId="6" r:id="rId3"/>
    <sheet name="perhitungan pipa 1" sheetId="11" r:id="rId4"/>
    <sheet name="perhitungan pipa" sheetId="10" r:id="rId5"/>
    <sheet name="TKDN A5" sheetId="3" r:id="rId6"/>
    <sheet name="TKDN A6" sheetId="4" r:id="rId7"/>
    <sheet name="KURVA S" sheetId="5" r:id="rId8"/>
    <sheet name="link" sheetId="9" r:id="rId9"/>
    <sheet name="master jasa" sheetId="7" r:id="rId10"/>
    <sheet name="master material" sheetId="8" r:id="rId11"/>
  </sheets>
  <externalReferences>
    <externalReference r:id="rId12"/>
    <externalReference r:id="rId13"/>
  </externalReferences>
  <definedNames>
    <definedName name="_xlnm.Print_Area" localSheetId="1">BoQ!$B$1:$L$221</definedName>
    <definedName name="_xlnm.Print_Area" localSheetId="7">'KURVA S'!$A$1:$W$198</definedName>
    <definedName name="_xlnm.Print_Area" localSheetId="0">REKAP!$B$1:$K$40</definedName>
    <definedName name="_xlnm.Print_Area" localSheetId="5">'TKDN A5'!$A$1:$H$46</definedName>
    <definedName name="_xlnm.Print_Area" localSheetId="6">'TKDN A6'!$A$1:$L$29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5" i="6" l="1"/>
  <c r="E10" i="4" l="1"/>
  <c r="E9" i="4"/>
  <c r="K140" i="2"/>
  <c r="L140" i="2"/>
  <c r="K150" i="2"/>
  <c r="L150" i="2"/>
  <c r="K153" i="2"/>
  <c r="L153" i="2"/>
  <c r="K127" i="2"/>
  <c r="L127" i="2"/>
  <c r="K130" i="2"/>
  <c r="L130" i="2"/>
  <c r="K135" i="2"/>
  <c r="L135" i="2"/>
  <c r="K68" i="2"/>
  <c r="L68" i="2"/>
  <c r="K72" i="2"/>
  <c r="L72" i="2"/>
  <c r="K76" i="2"/>
  <c r="L76" i="2"/>
  <c r="K79" i="2"/>
  <c r="L79" i="2"/>
  <c r="K84" i="2"/>
  <c r="L84" i="2"/>
  <c r="K86" i="2"/>
  <c r="L86" i="2"/>
  <c r="K88" i="2"/>
  <c r="L88" i="2"/>
  <c r="K92" i="2"/>
  <c r="L92" i="2"/>
  <c r="K102" i="2"/>
  <c r="L102" i="2"/>
  <c r="K50" i="2"/>
  <c r="L50" i="2"/>
  <c r="K63" i="2"/>
  <c r="L63" i="2"/>
  <c r="J98" i="2"/>
  <c r="I98" i="2"/>
  <c r="H98" i="2"/>
  <c r="H40" i="6"/>
  <c r="E77" i="11"/>
  <c r="K4" i="11"/>
  <c r="H99" i="6" l="1"/>
  <c r="A32" i="5" l="1"/>
  <c r="C112" i="11"/>
  <c r="D112" i="11" s="1"/>
  <c r="F112" i="11" s="1"/>
  <c r="C111" i="11"/>
  <c r="D111" i="11" s="1"/>
  <c r="F111" i="11" s="1"/>
  <c r="C110" i="11"/>
  <c r="D110" i="11" s="1"/>
  <c r="F110" i="11" s="1"/>
  <c r="C109" i="11"/>
  <c r="D109" i="11" s="1"/>
  <c r="F109" i="11" s="1"/>
  <c r="D108" i="11"/>
  <c r="F108" i="11" s="1"/>
  <c r="C108" i="11"/>
  <c r="D107" i="11"/>
  <c r="F107" i="11" s="1"/>
  <c r="C107" i="11"/>
  <c r="C106" i="11"/>
  <c r="D106" i="11" s="1"/>
  <c r="F106" i="11" s="1"/>
  <c r="C105" i="11"/>
  <c r="D105" i="11" s="1"/>
  <c r="F105" i="11" s="1"/>
  <c r="D104" i="11"/>
  <c r="F104" i="11" s="1"/>
  <c r="C104" i="11"/>
  <c r="C103" i="11"/>
  <c r="D103" i="11" s="1"/>
  <c r="F103" i="11" s="1"/>
  <c r="F102" i="11"/>
  <c r="E97" i="11"/>
  <c r="E98" i="11" s="1"/>
  <c r="E99" i="11" s="1"/>
  <c r="G181" i="2" s="1"/>
  <c r="E96" i="11"/>
  <c r="C94" i="11"/>
  <c r="C92" i="11"/>
  <c r="I72" i="11"/>
  <c r="I71" i="11"/>
  <c r="J71" i="11" s="1"/>
  <c r="I69" i="11"/>
  <c r="I68" i="11"/>
  <c r="I66" i="11"/>
  <c r="J66" i="11" s="1"/>
  <c r="I64" i="11"/>
  <c r="I63" i="11"/>
  <c r="J63" i="11" s="1"/>
  <c r="I61" i="11"/>
  <c r="I60" i="11"/>
  <c r="I58" i="11"/>
  <c r="I57" i="11"/>
  <c r="J57" i="11" s="1"/>
  <c r="I55" i="11"/>
  <c r="I54" i="11"/>
  <c r="I53" i="11"/>
  <c r="I52" i="11"/>
  <c r="I50" i="11"/>
  <c r="I49" i="11"/>
  <c r="I47" i="11"/>
  <c r="I46" i="11"/>
  <c r="I44" i="11"/>
  <c r="I43" i="11"/>
  <c r="J43" i="11" s="1"/>
  <c r="I41" i="11"/>
  <c r="I40" i="11"/>
  <c r="J40" i="11" s="1"/>
  <c r="I38" i="11"/>
  <c r="I37" i="11"/>
  <c r="I35" i="11"/>
  <c r="I34" i="11"/>
  <c r="I33" i="11"/>
  <c r="I32" i="11"/>
  <c r="I30" i="11"/>
  <c r="I29" i="11"/>
  <c r="I27" i="11"/>
  <c r="J26" i="11"/>
  <c r="I26" i="11"/>
  <c r="I24" i="11"/>
  <c r="I23" i="11"/>
  <c r="J23" i="11" s="1"/>
  <c r="I21" i="11"/>
  <c r="I20" i="11"/>
  <c r="J20" i="11" s="1"/>
  <c r="I18" i="11"/>
  <c r="I17" i="11"/>
  <c r="I15" i="11"/>
  <c r="J14" i="11" s="1"/>
  <c r="I12" i="11"/>
  <c r="I11" i="11"/>
  <c r="J10" i="11" s="1"/>
  <c r="I9" i="11"/>
  <c r="J8" i="11" s="1"/>
  <c r="I6" i="11"/>
  <c r="J4" i="11" s="1"/>
  <c r="I5" i="11"/>
  <c r="H32" i="5"/>
  <c r="H37" i="2"/>
  <c r="I37" i="2"/>
  <c r="J37" i="2"/>
  <c r="J36" i="2"/>
  <c r="I36" i="2"/>
  <c r="H36" i="2"/>
  <c r="G37" i="2"/>
  <c r="A176" i="5"/>
  <c r="B176" i="5"/>
  <c r="B16" i="5"/>
  <c r="B17" i="5"/>
  <c r="B18" i="5"/>
  <c r="B19" i="5"/>
  <c r="B20" i="5"/>
  <c r="B21" i="5"/>
  <c r="B22" i="5"/>
  <c r="B24" i="5"/>
  <c r="B25" i="5"/>
  <c r="A27" i="5"/>
  <c r="A28" i="5"/>
  <c r="B29" i="5"/>
  <c r="B30" i="5"/>
  <c r="B31" i="5"/>
  <c r="B33" i="5"/>
  <c r="B34" i="5"/>
  <c r="B35" i="5"/>
  <c r="B36" i="5"/>
  <c r="B37" i="5"/>
  <c r="C37" i="5"/>
  <c r="B38" i="5"/>
  <c r="C38" i="5"/>
  <c r="A39" i="5"/>
  <c r="B39" i="5"/>
  <c r="A40" i="5"/>
  <c r="B40" i="5"/>
  <c r="B41" i="5"/>
  <c r="B42" i="5"/>
  <c r="B43" i="5"/>
  <c r="B44" i="5"/>
  <c r="B45" i="5"/>
  <c r="B46" i="5"/>
  <c r="B47" i="5"/>
  <c r="B48" i="5"/>
  <c r="B49" i="5"/>
  <c r="C50" i="5"/>
  <c r="C51" i="5"/>
  <c r="C52" i="5"/>
  <c r="C53" i="5"/>
  <c r="B54" i="5"/>
  <c r="B55" i="5"/>
  <c r="B56" i="5"/>
  <c r="B57" i="5"/>
  <c r="B58" i="5"/>
  <c r="B59" i="5"/>
  <c r="B60" i="5"/>
  <c r="B61" i="5"/>
  <c r="B62" i="5"/>
  <c r="C63" i="5"/>
  <c r="C64" i="5"/>
  <c r="B65" i="5"/>
  <c r="B66" i="5"/>
  <c r="B67" i="5"/>
  <c r="C68" i="5"/>
  <c r="C69" i="5"/>
  <c r="C70" i="5"/>
  <c r="B71" i="5"/>
  <c r="C72" i="5"/>
  <c r="C73" i="5"/>
  <c r="C74" i="5"/>
  <c r="B75" i="5"/>
  <c r="C76" i="5"/>
  <c r="C77" i="5"/>
  <c r="B78" i="5"/>
  <c r="C79" i="5"/>
  <c r="C80" i="5"/>
  <c r="B81" i="5"/>
  <c r="B82" i="5"/>
  <c r="B83" i="5"/>
  <c r="C84" i="5"/>
  <c r="B85" i="5"/>
  <c r="C86" i="5"/>
  <c r="B87" i="5"/>
  <c r="C88" i="5"/>
  <c r="C89" i="5"/>
  <c r="C90" i="5"/>
  <c r="A91" i="5"/>
  <c r="B91" i="5"/>
  <c r="B92" i="5"/>
  <c r="B93" i="5"/>
  <c r="B94" i="5"/>
  <c r="B95" i="5"/>
  <c r="B96" i="5"/>
  <c r="B97" i="5"/>
  <c r="B98" i="5"/>
  <c r="B99" i="5"/>
  <c r="B100" i="5"/>
  <c r="B101" i="5"/>
  <c r="C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C124" i="5"/>
  <c r="C125" i="5"/>
  <c r="B126" i="5"/>
  <c r="C127" i="5"/>
  <c r="C128" i="5"/>
  <c r="B129" i="5"/>
  <c r="C130" i="5"/>
  <c r="C131" i="5"/>
  <c r="C132" i="5"/>
  <c r="C133" i="5"/>
  <c r="B134" i="5"/>
  <c r="C135" i="5"/>
  <c r="C136" i="5"/>
  <c r="C137" i="5"/>
  <c r="C138" i="5"/>
  <c r="B139" i="5"/>
  <c r="C140" i="5"/>
  <c r="C141" i="5"/>
  <c r="C142" i="5"/>
  <c r="C143" i="5"/>
  <c r="B144" i="5"/>
  <c r="B145" i="5"/>
  <c r="B146" i="5"/>
  <c r="B147" i="5"/>
  <c r="B148" i="5"/>
  <c r="B149" i="5"/>
  <c r="C150" i="5"/>
  <c r="C151" i="5"/>
  <c r="B152" i="5"/>
  <c r="C153" i="5"/>
  <c r="C154" i="5"/>
  <c r="A155" i="5"/>
  <c r="B155" i="5"/>
  <c r="B157" i="5"/>
  <c r="B158" i="5"/>
  <c r="B159" i="5"/>
  <c r="B160" i="5"/>
  <c r="B161" i="5"/>
  <c r="B162" i="5"/>
  <c r="B163" i="5"/>
  <c r="A164" i="5"/>
  <c r="B164" i="5"/>
  <c r="A165" i="5"/>
  <c r="B166" i="5"/>
  <c r="B167" i="5"/>
  <c r="B168" i="5"/>
  <c r="A169" i="5"/>
  <c r="A170" i="5"/>
  <c r="A171" i="5"/>
  <c r="A172" i="5"/>
  <c r="A173" i="5"/>
  <c r="A174" i="5"/>
  <c r="A175" i="5"/>
  <c r="B15" i="5"/>
  <c r="A15" i="5"/>
  <c r="C186" i="2"/>
  <c r="C17" i="1"/>
  <c r="C16" i="1"/>
  <c r="C15" i="1"/>
  <c r="C13" i="1"/>
  <c r="P36" i="6"/>
  <c r="P35" i="6"/>
  <c r="G36" i="2" s="1"/>
  <c r="B33" i="6"/>
  <c r="B34" i="6"/>
  <c r="B35" i="6"/>
  <c r="B36" i="6"/>
  <c r="C35" i="6"/>
  <c r="C36" i="6"/>
  <c r="A27" i="6"/>
  <c r="B27" i="6"/>
  <c r="P27" i="6"/>
  <c r="Q27" i="6"/>
  <c r="B28" i="6"/>
  <c r="C28" i="6"/>
  <c r="P28" i="6"/>
  <c r="Q28" i="6"/>
  <c r="B29" i="6"/>
  <c r="C29" i="6"/>
  <c r="P29" i="6"/>
  <c r="Q29" i="6"/>
  <c r="D37" i="2"/>
  <c r="D36" i="2"/>
  <c r="K36" i="2" l="1"/>
  <c r="L36" i="2"/>
  <c r="L37" i="2"/>
  <c r="K37" i="2"/>
  <c r="H38" i="5" s="1"/>
  <c r="J29" i="11"/>
  <c r="J46" i="11"/>
  <c r="J17" i="11"/>
  <c r="E84" i="11" s="1"/>
  <c r="J32" i="11"/>
  <c r="J49" i="11"/>
  <c r="J52" i="11"/>
  <c r="J68" i="11"/>
  <c r="J37" i="11"/>
  <c r="E86" i="11" s="1"/>
  <c r="J60" i="11"/>
  <c r="F113" i="11"/>
  <c r="G180" i="2" s="1"/>
  <c r="H37" i="5" l="1"/>
  <c r="D161" i="2"/>
  <c r="C157" i="5" s="1"/>
  <c r="D164" i="2"/>
  <c r="C160" i="5" s="1"/>
  <c r="P34" i="6"/>
  <c r="G35" i="2" s="1"/>
  <c r="G24" i="2"/>
  <c r="D21" i="2"/>
  <c r="C22" i="5" s="1"/>
  <c r="D20" i="2"/>
  <c r="C21" i="5" s="1"/>
  <c r="D35" i="2"/>
  <c r="G184" i="2"/>
  <c r="G124" i="2"/>
  <c r="P122" i="6"/>
  <c r="G117" i="2" s="1"/>
  <c r="P123" i="6"/>
  <c r="G118" i="2" s="1"/>
  <c r="P124" i="6"/>
  <c r="G119" i="2" s="1"/>
  <c r="P121" i="6"/>
  <c r="G116" i="2" s="1"/>
  <c r="D109" i="2"/>
  <c r="G103" i="2"/>
  <c r="G98" i="2"/>
  <c r="P46" i="6"/>
  <c r="G45" i="2" s="1"/>
  <c r="P47" i="6"/>
  <c r="G46" i="2" s="1"/>
  <c r="P48" i="6"/>
  <c r="G47" i="2" s="1"/>
  <c r="P49" i="6"/>
  <c r="G48" i="2" s="1"/>
  <c r="P50" i="6"/>
  <c r="G49" i="2" s="1"/>
  <c r="P51" i="6"/>
  <c r="P52" i="6"/>
  <c r="G51" i="2" s="1"/>
  <c r="P53" i="6"/>
  <c r="G52" i="2" s="1"/>
  <c r="P54" i="6"/>
  <c r="G53" i="2" s="1"/>
  <c r="P55" i="6"/>
  <c r="G54" i="2" s="1"/>
  <c r="P56" i="6"/>
  <c r="G55" i="2" s="1"/>
  <c r="P57" i="6"/>
  <c r="G56" i="2" s="1"/>
  <c r="P58" i="6"/>
  <c r="G57" i="2" s="1"/>
  <c r="P59" i="6"/>
  <c r="G58" i="2" s="1"/>
  <c r="P60" i="6"/>
  <c r="G59" i="2" s="1"/>
  <c r="P61" i="6"/>
  <c r="G60" i="2" s="1"/>
  <c r="P62" i="6"/>
  <c r="G61" i="2" s="1"/>
  <c r="P63" i="6"/>
  <c r="G62" i="2" s="1"/>
  <c r="P64" i="6"/>
  <c r="P65" i="6"/>
  <c r="G64" i="2" s="1"/>
  <c r="P66" i="6"/>
  <c r="G65" i="2" s="1"/>
  <c r="P67" i="6"/>
  <c r="G66" i="2" s="1"/>
  <c r="P68" i="6"/>
  <c r="G67" i="2" s="1"/>
  <c r="P69" i="6"/>
  <c r="P70" i="6"/>
  <c r="G69" i="2" s="1"/>
  <c r="P71" i="6"/>
  <c r="G70" i="2" s="1"/>
  <c r="P73" i="6"/>
  <c r="P74" i="6"/>
  <c r="G73" i="2" s="1"/>
  <c r="P75" i="6"/>
  <c r="G74" i="2" s="1"/>
  <c r="P76" i="6"/>
  <c r="G75" i="2" s="1"/>
  <c r="P77" i="6"/>
  <c r="P78" i="6"/>
  <c r="G77" i="2" s="1"/>
  <c r="P79" i="6"/>
  <c r="G78" i="2" s="1"/>
  <c r="P80" i="6"/>
  <c r="P81" i="6"/>
  <c r="G80" i="2" s="1"/>
  <c r="P82" i="6"/>
  <c r="G81" i="2" s="1"/>
  <c r="P83" i="6"/>
  <c r="P84" i="6"/>
  <c r="P85" i="6"/>
  <c r="P86" i="6"/>
  <c r="G85" i="2" s="1"/>
  <c r="P87" i="6"/>
  <c r="P88" i="6"/>
  <c r="P45" i="6"/>
  <c r="G44" i="2" s="1"/>
  <c r="C88" i="10"/>
  <c r="C86" i="10"/>
  <c r="L217" i="6"/>
  <c r="P217" i="6" s="1"/>
  <c r="G183" i="2" s="1"/>
  <c r="L216" i="6"/>
  <c r="P216" i="6" s="1"/>
  <c r="G182" i="2" s="1"/>
  <c r="P102" i="6"/>
  <c r="G97" i="2" s="1"/>
  <c r="P104" i="6"/>
  <c r="G99" i="2" s="1"/>
  <c r="P105" i="6"/>
  <c r="G100" i="2" s="1"/>
  <c r="P106" i="6"/>
  <c r="G101" i="2" s="1"/>
  <c r="P107" i="6"/>
  <c r="P109" i="6"/>
  <c r="G104" i="2" s="1"/>
  <c r="P110" i="6"/>
  <c r="G105" i="2" s="1"/>
  <c r="P111" i="6"/>
  <c r="G106" i="2" s="1"/>
  <c r="P112" i="6"/>
  <c r="G107" i="2" s="1"/>
  <c r="P113" i="6"/>
  <c r="G108" i="2" s="1"/>
  <c r="P114" i="6"/>
  <c r="G109" i="2" s="1"/>
  <c r="P115" i="6"/>
  <c r="G110" i="2" s="1"/>
  <c r="P116" i="6"/>
  <c r="G111" i="2" s="1"/>
  <c r="P117" i="6"/>
  <c r="G112" i="2" s="1"/>
  <c r="P118" i="6"/>
  <c r="G113" i="2" s="1"/>
  <c r="P119" i="6"/>
  <c r="G114" i="2" s="1"/>
  <c r="P120" i="6"/>
  <c r="G115" i="2" s="1"/>
  <c r="P126" i="6"/>
  <c r="G120" i="2" s="1"/>
  <c r="P127" i="6"/>
  <c r="G121" i="2" s="1"/>
  <c r="P128" i="6"/>
  <c r="G122" i="2" s="1"/>
  <c r="P129" i="6"/>
  <c r="G123" i="2" s="1"/>
  <c r="P131" i="6"/>
  <c r="G125" i="2" s="1"/>
  <c r="P132" i="6"/>
  <c r="G126" i="2" s="1"/>
  <c r="P133" i="6"/>
  <c r="P134" i="6"/>
  <c r="G128" i="2" s="1"/>
  <c r="P135" i="6"/>
  <c r="G129" i="2" s="1"/>
  <c r="P136" i="6"/>
  <c r="P137" i="6"/>
  <c r="G131" i="2" s="1"/>
  <c r="P138" i="6"/>
  <c r="G132" i="2" s="1"/>
  <c r="P139" i="6"/>
  <c r="G133" i="2" s="1"/>
  <c r="P140" i="6"/>
  <c r="G134" i="2" s="1"/>
  <c r="P142" i="6"/>
  <c r="G136" i="2" s="1"/>
  <c r="P143" i="6"/>
  <c r="G137" i="2" s="1"/>
  <c r="P144" i="6"/>
  <c r="G138" i="2" s="1"/>
  <c r="P145" i="6"/>
  <c r="G139" i="2" s="1"/>
  <c r="P151" i="6"/>
  <c r="G145" i="2" s="1"/>
  <c r="P152" i="6"/>
  <c r="G146" i="2" s="1"/>
  <c r="P153" i="6"/>
  <c r="G147" i="2" s="1"/>
  <c r="P154" i="6"/>
  <c r="G148" i="2" s="1"/>
  <c r="P155" i="6"/>
  <c r="G149" i="2" s="1"/>
  <c r="P157" i="6"/>
  <c r="G151" i="2" s="1"/>
  <c r="P158" i="6"/>
  <c r="G152" i="2" s="1"/>
  <c r="P160" i="6"/>
  <c r="G154" i="2" s="1"/>
  <c r="P161" i="6"/>
  <c r="G155" i="2" s="1"/>
  <c r="P101" i="6"/>
  <c r="G96" i="2" s="1"/>
  <c r="P100" i="6"/>
  <c r="H202" i="6" s="1"/>
  <c r="K202" i="6" s="1"/>
  <c r="I72" i="10"/>
  <c r="J71" i="10" s="1"/>
  <c r="I71" i="10"/>
  <c r="I69" i="10"/>
  <c r="I68" i="10"/>
  <c r="J68" i="10" s="1"/>
  <c r="I66" i="10"/>
  <c r="J66" i="10" s="1"/>
  <c r="I64" i="10"/>
  <c r="I63" i="10"/>
  <c r="J63" i="10" s="1"/>
  <c r="I61" i="10"/>
  <c r="I60" i="10"/>
  <c r="J60" i="10" s="1"/>
  <c r="I58" i="10"/>
  <c r="I57" i="10"/>
  <c r="J57" i="10" s="1"/>
  <c r="I55" i="10"/>
  <c r="I54" i="10"/>
  <c r="I53" i="10"/>
  <c r="I52" i="10"/>
  <c r="I50" i="10"/>
  <c r="I49" i="10"/>
  <c r="J49" i="10" s="1"/>
  <c r="I47" i="10"/>
  <c r="I46" i="10"/>
  <c r="J46" i="10" s="1"/>
  <c r="I44" i="10"/>
  <c r="I43" i="10"/>
  <c r="J43" i="10" s="1"/>
  <c r="I41" i="10"/>
  <c r="I40" i="10"/>
  <c r="J40" i="10" s="1"/>
  <c r="I38" i="10"/>
  <c r="I37" i="10"/>
  <c r="J37" i="10" s="1"/>
  <c r="I35" i="10"/>
  <c r="I34" i="10"/>
  <c r="I33" i="10"/>
  <c r="I32" i="10"/>
  <c r="I30" i="10"/>
  <c r="I29" i="10"/>
  <c r="J29" i="10" s="1"/>
  <c r="I27" i="10"/>
  <c r="I26" i="10"/>
  <c r="J26" i="10" s="1"/>
  <c r="I24" i="10"/>
  <c r="I23" i="10"/>
  <c r="J23" i="10" s="1"/>
  <c r="I21" i="10"/>
  <c r="I20" i="10"/>
  <c r="I18" i="10"/>
  <c r="I17" i="10"/>
  <c r="J17" i="10" s="1"/>
  <c r="I15" i="10"/>
  <c r="J14" i="10"/>
  <c r="I12" i="10"/>
  <c r="I11" i="10"/>
  <c r="J10" i="10"/>
  <c r="I9" i="10"/>
  <c r="J8" i="10"/>
  <c r="I6" i="10"/>
  <c r="I5" i="10"/>
  <c r="J4" i="10" s="1"/>
  <c r="K151" i="2" l="1"/>
  <c r="L151" i="2"/>
  <c r="K108" i="2"/>
  <c r="L108" i="2"/>
  <c r="K65" i="2"/>
  <c r="L65" i="2"/>
  <c r="K53" i="2"/>
  <c r="L53" i="2"/>
  <c r="K137" i="2"/>
  <c r="L137" i="2"/>
  <c r="K77" i="2"/>
  <c r="L77" i="2"/>
  <c r="K122" i="2"/>
  <c r="L122" i="2"/>
  <c r="K44" i="2"/>
  <c r="L44" i="2"/>
  <c r="K134" i="2"/>
  <c r="L134" i="2"/>
  <c r="K121" i="2"/>
  <c r="L121" i="2"/>
  <c r="K105" i="2"/>
  <c r="L105" i="2"/>
  <c r="L75" i="2"/>
  <c r="K75" i="2"/>
  <c r="L62" i="2"/>
  <c r="K62" i="2"/>
  <c r="L117" i="2"/>
  <c r="K117" i="2"/>
  <c r="K136" i="2"/>
  <c r="L136" i="2"/>
  <c r="K106" i="2"/>
  <c r="L106" i="2"/>
  <c r="K154" i="2"/>
  <c r="L154" i="2"/>
  <c r="L152" i="2"/>
  <c r="K152" i="2"/>
  <c r="K133" i="2"/>
  <c r="L133" i="2"/>
  <c r="K120" i="2"/>
  <c r="L120" i="2"/>
  <c r="K104" i="2"/>
  <c r="L104" i="2"/>
  <c r="K74" i="2"/>
  <c r="L74" i="2"/>
  <c r="K61" i="2"/>
  <c r="L61" i="2"/>
  <c r="K49" i="2"/>
  <c r="L49" i="2"/>
  <c r="K124" i="2"/>
  <c r="L124" i="2"/>
  <c r="K48" i="2"/>
  <c r="L48" i="2"/>
  <c r="K149" i="2"/>
  <c r="L149" i="2"/>
  <c r="L114" i="2"/>
  <c r="K114" i="2"/>
  <c r="K101" i="2"/>
  <c r="L101" i="2"/>
  <c r="K59" i="2"/>
  <c r="L59" i="2"/>
  <c r="K47" i="2"/>
  <c r="L47" i="2"/>
  <c r="K148" i="2"/>
  <c r="L148" i="2"/>
  <c r="K113" i="2"/>
  <c r="L113" i="2"/>
  <c r="K100" i="2"/>
  <c r="L100" i="2"/>
  <c r="K70" i="2"/>
  <c r="L70" i="2"/>
  <c r="K58" i="2"/>
  <c r="L58" i="2"/>
  <c r="K46" i="2"/>
  <c r="L46" i="2"/>
  <c r="K115" i="2"/>
  <c r="L115" i="2"/>
  <c r="L131" i="2"/>
  <c r="K131" i="2"/>
  <c r="K45" i="2"/>
  <c r="L45" i="2"/>
  <c r="L85" i="2"/>
  <c r="K85" i="2"/>
  <c r="L73" i="2"/>
  <c r="K73" i="2"/>
  <c r="K57" i="2"/>
  <c r="L57" i="2"/>
  <c r="K111" i="2"/>
  <c r="L111" i="2"/>
  <c r="K97" i="2"/>
  <c r="L97" i="2"/>
  <c r="K81" i="2"/>
  <c r="L81" i="2"/>
  <c r="K56" i="2"/>
  <c r="L56" i="2"/>
  <c r="K98" i="2"/>
  <c r="L98" i="2"/>
  <c r="L129" i="2"/>
  <c r="K129" i="2"/>
  <c r="K112" i="2"/>
  <c r="L112" i="2"/>
  <c r="L99" i="2"/>
  <c r="K99" i="2"/>
  <c r="K69" i="2"/>
  <c r="L69" i="2"/>
  <c r="K146" i="2"/>
  <c r="L146" i="2"/>
  <c r="K128" i="2"/>
  <c r="L128" i="2"/>
  <c r="K145" i="2"/>
  <c r="L145" i="2"/>
  <c r="K110" i="2"/>
  <c r="L110" i="2"/>
  <c r="K80" i="2"/>
  <c r="L80" i="2"/>
  <c r="L67" i="2"/>
  <c r="K67" i="2"/>
  <c r="K55" i="2"/>
  <c r="L55" i="2"/>
  <c r="K103" i="2"/>
  <c r="L103" i="2"/>
  <c r="K132" i="2"/>
  <c r="L132" i="2"/>
  <c r="K60" i="2"/>
  <c r="L60" i="2"/>
  <c r="K147" i="2"/>
  <c r="L147" i="2"/>
  <c r="K139" i="2"/>
  <c r="L139" i="2"/>
  <c r="K126" i="2"/>
  <c r="L126" i="2"/>
  <c r="L109" i="2"/>
  <c r="K109" i="2"/>
  <c r="K66" i="2"/>
  <c r="L66" i="2"/>
  <c r="K54" i="2"/>
  <c r="L54" i="2"/>
  <c r="K78" i="2"/>
  <c r="L78" i="2"/>
  <c r="K138" i="2"/>
  <c r="L138" i="2"/>
  <c r="K123" i="2"/>
  <c r="L123" i="2"/>
  <c r="K64" i="2"/>
  <c r="L64" i="2"/>
  <c r="K52" i="2"/>
  <c r="L52" i="2"/>
  <c r="K119" i="2"/>
  <c r="L119" i="2"/>
  <c r="K125" i="2"/>
  <c r="L125" i="2"/>
  <c r="K116" i="2"/>
  <c r="L116" i="2"/>
  <c r="L96" i="2"/>
  <c r="K96" i="2"/>
  <c r="K107" i="2"/>
  <c r="L107" i="2"/>
  <c r="L155" i="2"/>
  <c r="K155" i="2"/>
  <c r="K51" i="2"/>
  <c r="L51" i="2"/>
  <c r="K118" i="2"/>
  <c r="L118" i="2"/>
  <c r="J35" i="2"/>
  <c r="L35" i="2" s="1"/>
  <c r="C34" i="6"/>
  <c r="C36" i="5"/>
  <c r="H109" i="2"/>
  <c r="C108" i="5"/>
  <c r="H35" i="2"/>
  <c r="Q34" i="6" s="1"/>
  <c r="I35" i="2"/>
  <c r="K35" i="2" s="1"/>
  <c r="J109" i="2"/>
  <c r="I109" i="2"/>
  <c r="G95" i="2"/>
  <c r="J32" i="10"/>
  <c r="J52" i="10"/>
  <c r="J20" i="10"/>
  <c r="E78" i="10" s="1"/>
  <c r="E80" i="10"/>
  <c r="H98" i="6" s="1"/>
  <c r="H97" i="5" l="1"/>
  <c r="K95" i="2"/>
  <c r="L95" i="2"/>
  <c r="H108" i="5"/>
  <c r="H36" i="5"/>
  <c r="P40" i="6"/>
  <c r="G42" i="2" s="1"/>
  <c r="P98" i="6"/>
  <c r="H214" i="6"/>
  <c r="K214" i="6" s="1"/>
  <c r="K219" i="6"/>
  <c r="P219" i="6" s="1"/>
  <c r="G185" i="2" s="1"/>
  <c r="N170" i="6"/>
  <c r="N168" i="6"/>
  <c r="R171" i="6"/>
  <c r="R169" i="6"/>
  <c r="D163" i="2"/>
  <c r="P172" i="6"/>
  <c r="G163" i="2" s="1"/>
  <c r="I173" i="6"/>
  <c r="H173" i="6"/>
  <c r="K165" i="6"/>
  <c r="P165" i="6" s="1"/>
  <c r="G161" i="2" s="1"/>
  <c r="R187" i="6"/>
  <c r="H186" i="6"/>
  <c r="M186" i="6" s="1"/>
  <c r="R185" i="6"/>
  <c r="H184" i="6"/>
  <c r="K182" i="6"/>
  <c r="P182" i="6" s="1"/>
  <c r="G166" i="2" s="1"/>
  <c r="H182" i="6"/>
  <c r="R181" i="6"/>
  <c r="R179" i="6"/>
  <c r="R177" i="6"/>
  <c r="H180" i="6"/>
  <c r="K180" i="6" s="1"/>
  <c r="H178" i="6"/>
  <c r="M178" i="6" s="1"/>
  <c r="H176" i="6"/>
  <c r="M176" i="6" s="1"/>
  <c r="L148" i="6"/>
  <c r="P148" i="6" s="1"/>
  <c r="G142" i="2" s="1"/>
  <c r="L149" i="6"/>
  <c r="P149" i="6" s="1"/>
  <c r="G143" i="2" s="1"/>
  <c r="L150" i="6"/>
  <c r="P150" i="6" s="1"/>
  <c r="G144" i="2" s="1"/>
  <c r="L147" i="6"/>
  <c r="P147" i="6" s="1"/>
  <c r="G141" i="2" s="1"/>
  <c r="C114" i="6"/>
  <c r="B127" i="6"/>
  <c r="B128" i="6"/>
  <c r="B129" i="6"/>
  <c r="B130" i="6"/>
  <c r="B131" i="6"/>
  <c r="C131" i="6"/>
  <c r="B132" i="6"/>
  <c r="C132" i="6"/>
  <c r="B133" i="6"/>
  <c r="B134" i="6"/>
  <c r="C134" i="6"/>
  <c r="B135" i="6"/>
  <c r="C135" i="6"/>
  <c r="B136" i="6"/>
  <c r="B137" i="6"/>
  <c r="C137" i="6"/>
  <c r="B138" i="6"/>
  <c r="C138" i="6"/>
  <c r="B139" i="6"/>
  <c r="C139" i="6"/>
  <c r="B140" i="6"/>
  <c r="C140" i="6"/>
  <c r="B141" i="6"/>
  <c r="B142" i="6"/>
  <c r="C142" i="6"/>
  <c r="B143" i="6"/>
  <c r="C143" i="6"/>
  <c r="B144" i="6"/>
  <c r="C144" i="6"/>
  <c r="B145" i="6"/>
  <c r="C145" i="6"/>
  <c r="B146" i="6"/>
  <c r="B147" i="6"/>
  <c r="C147" i="6"/>
  <c r="B148" i="6"/>
  <c r="C148" i="6"/>
  <c r="B149" i="6"/>
  <c r="C149" i="6"/>
  <c r="B150" i="6"/>
  <c r="C150" i="6"/>
  <c r="B151" i="6"/>
  <c r="B152" i="6"/>
  <c r="B153" i="6"/>
  <c r="B154" i="6"/>
  <c r="B155" i="6"/>
  <c r="B156" i="6"/>
  <c r="B157" i="6"/>
  <c r="C157" i="6"/>
  <c r="B158" i="6"/>
  <c r="C158" i="6"/>
  <c r="B159" i="6"/>
  <c r="B160" i="6"/>
  <c r="C160" i="6"/>
  <c r="B161" i="6"/>
  <c r="C161" i="6"/>
  <c r="B162" i="6"/>
  <c r="B163" i="6"/>
  <c r="B165" i="6"/>
  <c r="B167" i="6"/>
  <c r="B172" i="6"/>
  <c r="B173" i="6"/>
  <c r="B175" i="6"/>
  <c r="B182" i="6"/>
  <c r="B183" i="6"/>
  <c r="B196" i="6"/>
  <c r="B199" i="6"/>
  <c r="B205" i="6"/>
  <c r="B206" i="6"/>
  <c r="B207" i="6"/>
  <c r="B208" i="6"/>
  <c r="B209" i="6"/>
  <c r="B210" i="6"/>
  <c r="B118" i="6"/>
  <c r="B119" i="6"/>
  <c r="B120" i="6"/>
  <c r="B121" i="6"/>
  <c r="B122" i="6"/>
  <c r="B123" i="6"/>
  <c r="B124" i="6"/>
  <c r="B125" i="6"/>
  <c r="C125" i="6"/>
  <c r="B126" i="6"/>
  <c r="B105" i="6"/>
  <c r="B106" i="6"/>
  <c r="B107" i="6"/>
  <c r="B108" i="6"/>
  <c r="C108" i="6"/>
  <c r="B109" i="6"/>
  <c r="B110" i="6"/>
  <c r="B111" i="6"/>
  <c r="B112" i="6"/>
  <c r="B113" i="6"/>
  <c r="B115" i="6"/>
  <c r="B116" i="6"/>
  <c r="B117" i="6"/>
  <c r="H91" i="6"/>
  <c r="H92" i="6" s="1"/>
  <c r="K92" i="6" s="1"/>
  <c r="H90" i="6"/>
  <c r="B102" i="6"/>
  <c r="B104" i="6"/>
  <c r="L72" i="6"/>
  <c r="P72" i="6" s="1"/>
  <c r="G71" i="2" s="1"/>
  <c r="Q97" i="6"/>
  <c r="Q51" i="6"/>
  <c r="G82" i="2"/>
  <c r="G83" i="2"/>
  <c r="G87" i="2"/>
  <c r="H44" i="6"/>
  <c r="L44" i="6" s="1"/>
  <c r="H43" i="6"/>
  <c r="L43" i="6" s="1"/>
  <c r="B98" i="6"/>
  <c r="B99" i="6"/>
  <c r="B100" i="6"/>
  <c r="B101" i="6"/>
  <c r="B42" i="6"/>
  <c r="B45" i="6"/>
  <c r="B46" i="6"/>
  <c r="B47" i="6"/>
  <c r="B48" i="6"/>
  <c r="B49" i="6"/>
  <c r="B50" i="6"/>
  <c r="B51" i="6"/>
  <c r="B52" i="6"/>
  <c r="C52" i="6"/>
  <c r="B53" i="6"/>
  <c r="C53" i="6"/>
  <c r="B54" i="6"/>
  <c r="C54" i="6"/>
  <c r="B55" i="6"/>
  <c r="C55" i="6"/>
  <c r="B56" i="6"/>
  <c r="B57" i="6"/>
  <c r="B58" i="6"/>
  <c r="B59" i="6"/>
  <c r="B60" i="6"/>
  <c r="B61" i="6"/>
  <c r="B62" i="6"/>
  <c r="B63" i="6"/>
  <c r="B64" i="6"/>
  <c r="B65" i="6"/>
  <c r="C65" i="6"/>
  <c r="B66" i="6"/>
  <c r="C66" i="6"/>
  <c r="B67" i="6"/>
  <c r="B68" i="6"/>
  <c r="B69" i="6"/>
  <c r="B70" i="6"/>
  <c r="C70" i="6"/>
  <c r="B71" i="6"/>
  <c r="C71" i="6"/>
  <c r="B72" i="6"/>
  <c r="C72" i="6"/>
  <c r="B73" i="6"/>
  <c r="B74" i="6"/>
  <c r="C74" i="6"/>
  <c r="B75" i="6"/>
  <c r="C75" i="6"/>
  <c r="B76" i="6"/>
  <c r="C76" i="6"/>
  <c r="B77" i="6"/>
  <c r="B78" i="6"/>
  <c r="C78" i="6"/>
  <c r="B79" i="6"/>
  <c r="C79" i="6"/>
  <c r="B80" i="6"/>
  <c r="B81" i="6"/>
  <c r="C81" i="6"/>
  <c r="B82" i="6"/>
  <c r="C82" i="6"/>
  <c r="B83" i="6"/>
  <c r="B84" i="6"/>
  <c r="B85" i="6"/>
  <c r="B86" i="6"/>
  <c r="C86" i="6"/>
  <c r="B87" i="6"/>
  <c r="B88" i="6"/>
  <c r="C88" i="6"/>
  <c r="B89" i="6"/>
  <c r="B90" i="6"/>
  <c r="C90" i="6"/>
  <c r="B93" i="6"/>
  <c r="B94" i="6"/>
  <c r="C94" i="6"/>
  <c r="B95" i="6"/>
  <c r="C95" i="6"/>
  <c r="B96" i="6"/>
  <c r="C96" i="6"/>
  <c r="B97" i="6"/>
  <c r="D43" i="2"/>
  <c r="E75" i="2"/>
  <c r="E78" i="2"/>
  <c r="E71" i="2"/>
  <c r="E65" i="2"/>
  <c r="E64" i="2"/>
  <c r="D63" i="2"/>
  <c r="D62" i="2"/>
  <c r="D61" i="2"/>
  <c r="D58" i="2"/>
  <c r="D57" i="2"/>
  <c r="D49" i="2"/>
  <c r="D48" i="2"/>
  <c r="E54" i="2"/>
  <c r="E53" i="2"/>
  <c r="K141" i="2" l="1"/>
  <c r="L141" i="2"/>
  <c r="K83" i="2"/>
  <c r="L83" i="2"/>
  <c r="K82" i="2"/>
  <c r="L82" i="2"/>
  <c r="K142" i="2"/>
  <c r="H141" i="5" s="1"/>
  <c r="L142" i="2"/>
  <c r="K71" i="2"/>
  <c r="L71" i="2"/>
  <c r="L87" i="2"/>
  <c r="K87" i="2"/>
  <c r="K144" i="2"/>
  <c r="H143" i="5" s="1"/>
  <c r="L144" i="2"/>
  <c r="L143" i="2"/>
  <c r="K143" i="2"/>
  <c r="H142" i="5" s="1"/>
  <c r="D65" i="6"/>
  <c r="D63" i="5"/>
  <c r="I43" i="2"/>
  <c r="C42" i="5"/>
  <c r="C172" i="6"/>
  <c r="C159" i="5"/>
  <c r="I49" i="2"/>
  <c r="C48" i="5"/>
  <c r="D76" i="6"/>
  <c r="D74" i="5"/>
  <c r="C58" i="6"/>
  <c r="C56" i="5"/>
  <c r="I58" i="2"/>
  <c r="C57" i="5"/>
  <c r="D55" i="6"/>
  <c r="D53" i="5"/>
  <c r="I61" i="2"/>
  <c r="C60" i="5"/>
  <c r="C63" i="6"/>
  <c r="C61" i="5"/>
  <c r="C49" i="6"/>
  <c r="C47" i="5"/>
  <c r="C64" i="6"/>
  <c r="C62" i="5"/>
  <c r="H65" i="2"/>
  <c r="Q66" i="6" s="1"/>
  <c r="D64" i="5"/>
  <c r="H71" i="2"/>
  <c r="Q72" i="6" s="1"/>
  <c r="D70" i="5"/>
  <c r="D54" i="6"/>
  <c r="D52" i="5"/>
  <c r="H78" i="2"/>
  <c r="Q79" i="6" s="1"/>
  <c r="D77" i="5"/>
  <c r="H200" i="6"/>
  <c r="K200" i="6" s="1"/>
  <c r="G93" i="2"/>
  <c r="P99" i="6"/>
  <c r="H215" i="6"/>
  <c r="K215" i="6" s="1"/>
  <c r="M170" i="6"/>
  <c r="M168" i="6"/>
  <c r="I48" i="2"/>
  <c r="C42" i="6"/>
  <c r="J48" i="2"/>
  <c r="H48" i="2"/>
  <c r="Q49" i="6" s="1"/>
  <c r="H61" i="2"/>
  <c r="Q62" i="6" s="1"/>
  <c r="H64" i="2"/>
  <c r="Q65" i="6" s="1"/>
  <c r="C50" i="6"/>
  <c r="I64" i="2"/>
  <c r="D72" i="6"/>
  <c r="J54" i="2"/>
  <c r="C62" i="6"/>
  <c r="J57" i="2"/>
  <c r="I54" i="2"/>
  <c r="H53" i="5" s="1"/>
  <c r="H43" i="2"/>
  <c r="Q42" i="6" s="1"/>
  <c r="H57" i="2"/>
  <c r="Q58" i="6" s="1"/>
  <c r="H54" i="2"/>
  <c r="Q55" i="6" s="1"/>
  <c r="I53" i="2"/>
  <c r="H49" i="2"/>
  <c r="Q50" i="6" s="1"/>
  <c r="D66" i="6"/>
  <c r="I57" i="2"/>
  <c r="H56" i="5" s="1"/>
  <c r="J75" i="2"/>
  <c r="J53" i="2"/>
  <c r="H58" i="2"/>
  <c r="Q59" i="6" s="1"/>
  <c r="H75" i="2"/>
  <c r="Q76" i="6" s="1"/>
  <c r="H53" i="2"/>
  <c r="Q54" i="6" s="1"/>
  <c r="J62" i="2"/>
  <c r="J65" i="2"/>
  <c r="J64" i="2"/>
  <c r="Q64" i="6"/>
  <c r="I62" i="2"/>
  <c r="H61" i="5" s="1"/>
  <c r="I65" i="2"/>
  <c r="C59" i="6"/>
  <c r="D79" i="6"/>
  <c r="J49" i="2"/>
  <c r="J43" i="2"/>
  <c r="H62" i="2"/>
  <c r="Q63" i="6" s="1"/>
  <c r="I75" i="2"/>
  <c r="H74" i="5" s="1"/>
  <c r="J71" i="2"/>
  <c r="J78" i="2"/>
  <c r="J61" i="2"/>
  <c r="J58" i="2"/>
  <c r="I71" i="2"/>
  <c r="H70" i="5" s="1"/>
  <c r="I78" i="2"/>
  <c r="M184" i="6"/>
  <c r="P183" i="6" s="1"/>
  <c r="G167" i="2" s="1"/>
  <c r="H194" i="6"/>
  <c r="K173" i="6"/>
  <c r="P173" i="6" s="1"/>
  <c r="G164" i="2" s="1"/>
  <c r="H193" i="6"/>
  <c r="H190" i="6"/>
  <c r="H191" i="6"/>
  <c r="H192" i="6"/>
  <c r="M180" i="6"/>
  <c r="P175" i="6" s="1"/>
  <c r="G165" i="2" s="1"/>
  <c r="K91" i="6"/>
  <c r="P90" i="6" s="1"/>
  <c r="P42" i="6"/>
  <c r="G43" i="2" s="1"/>
  <c r="L40" i="6"/>
  <c r="C183" i="2"/>
  <c r="B173" i="5" s="1"/>
  <c r="C182" i="2"/>
  <c r="B172" i="5" s="1"/>
  <c r="Q18" i="6"/>
  <c r="Q22" i="6"/>
  <c r="Q23" i="6"/>
  <c r="Q30" i="6"/>
  <c r="Q37" i="6"/>
  <c r="Q38" i="6"/>
  <c r="Q39" i="6"/>
  <c r="B10" i="6"/>
  <c r="B11" i="6"/>
  <c r="B12" i="6"/>
  <c r="B13" i="6"/>
  <c r="B14" i="6"/>
  <c r="B16" i="6"/>
  <c r="B17" i="6"/>
  <c r="B19" i="6"/>
  <c r="B20" i="6"/>
  <c r="B24" i="6"/>
  <c r="B25" i="6"/>
  <c r="B26" i="6"/>
  <c r="B31" i="6"/>
  <c r="B32" i="6"/>
  <c r="E37" i="6"/>
  <c r="B38" i="6"/>
  <c r="B39" i="6"/>
  <c r="B40" i="6"/>
  <c r="B9" i="6"/>
  <c r="C185" i="2"/>
  <c r="B175" i="5" s="1"/>
  <c r="C184" i="2"/>
  <c r="B174" i="5" s="1"/>
  <c r="C181" i="2"/>
  <c r="B171" i="5" s="1"/>
  <c r="C180" i="2"/>
  <c r="C173" i="6"/>
  <c r="D162" i="2"/>
  <c r="C158" i="5" s="1"/>
  <c r="C160" i="2"/>
  <c r="D167" i="2"/>
  <c r="D166" i="2"/>
  <c r="C162" i="5" s="1"/>
  <c r="D165" i="2"/>
  <c r="C161" i="5" s="1"/>
  <c r="D174" i="2"/>
  <c r="C167" i="5" s="1"/>
  <c r="D175" i="2"/>
  <c r="C168" i="5" s="1"/>
  <c r="D173" i="2"/>
  <c r="C166" i="5" s="1"/>
  <c r="C172" i="2"/>
  <c r="B198" i="6"/>
  <c r="E155" i="2"/>
  <c r="D154" i="5" s="1"/>
  <c r="E154" i="2"/>
  <c r="D153" i="5" s="1"/>
  <c r="D153" i="2"/>
  <c r="E152" i="2"/>
  <c r="E151" i="2"/>
  <c r="D150" i="5" s="1"/>
  <c r="D150" i="2"/>
  <c r="C149" i="5" s="1"/>
  <c r="D127" i="2"/>
  <c r="E129" i="2"/>
  <c r="E128" i="2"/>
  <c r="D127" i="5" s="1"/>
  <c r="D124" i="2"/>
  <c r="E126" i="2"/>
  <c r="D125" i="5" s="1"/>
  <c r="E125" i="2"/>
  <c r="D149" i="2"/>
  <c r="C148" i="5" s="1"/>
  <c r="D148" i="2"/>
  <c r="D147" i="2"/>
  <c r="C146" i="5" s="1"/>
  <c r="D145" i="2"/>
  <c r="C144" i="5" s="1"/>
  <c r="D146" i="2"/>
  <c r="E144" i="2"/>
  <c r="D143" i="5" s="1"/>
  <c r="E142" i="2"/>
  <c r="D141" i="5" s="1"/>
  <c r="E143" i="2"/>
  <c r="D142" i="5" s="1"/>
  <c r="E141" i="2"/>
  <c r="D140" i="5" s="1"/>
  <c r="D140" i="2"/>
  <c r="E139" i="2"/>
  <c r="D138" i="5" s="1"/>
  <c r="E138" i="2"/>
  <c r="D137" i="5" s="1"/>
  <c r="E137" i="2"/>
  <c r="E136" i="2"/>
  <c r="D135" i="5" s="1"/>
  <c r="D135" i="2"/>
  <c r="E134" i="2"/>
  <c r="E132" i="2"/>
  <c r="D131" i="5" s="1"/>
  <c r="E133" i="2"/>
  <c r="E131" i="2"/>
  <c r="D130" i="5" s="1"/>
  <c r="D130" i="2"/>
  <c r="D123" i="2"/>
  <c r="C122" i="5" s="1"/>
  <c r="D122" i="2"/>
  <c r="C121" i="5" s="1"/>
  <c r="D121" i="2"/>
  <c r="C120" i="5" s="1"/>
  <c r="D120" i="2"/>
  <c r="C119" i="5" s="1"/>
  <c r="D98" i="2"/>
  <c r="D115" i="2"/>
  <c r="D95" i="2"/>
  <c r="C94" i="5" s="1"/>
  <c r="D114" i="2"/>
  <c r="C113" i="5" s="1"/>
  <c r="D104" i="2"/>
  <c r="C103" i="5" s="1"/>
  <c r="D102" i="2"/>
  <c r="C101" i="5" s="1"/>
  <c r="E103" i="2"/>
  <c r="D102" i="5" s="1"/>
  <c r="D119" i="2"/>
  <c r="C118" i="5" s="1"/>
  <c r="D118" i="2"/>
  <c r="D117" i="2"/>
  <c r="C116" i="5" s="1"/>
  <c r="D116" i="2"/>
  <c r="C115" i="5" s="1"/>
  <c r="K43" i="2" l="1"/>
  <c r="L43" i="2"/>
  <c r="K93" i="2"/>
  <c r="L93" i="2"/>
  <c r="C141" i="6"/>
  <c r="C134" i="5"/>
  <c r="C159" i="6"/>
  <c r="C152" i="5"/>
  <c r="C120" i="6"/>
  <c r="C114" i="5"/>
  <c r="H60" i="5"/>
  <c r="D131" i="6"/>
  <c r="D124" i="5"/>
  <c r="B164" i="6"/>
  <c r="B156" i="5"/>
  <c r="H47" i="5"/>
  <c r="C146" i="6"/>
  <c r="C139" i="5"/>
  <c r="C130" i="6"/>
  <c r="C123" i="5"/>
  <c r="C103" i="6"/>
  <c r="C97" i="5"/>
  <c r="D143" i="6"/>
  <c r="D136" i="5"/>
  <c r="B212" i="6"/>
  <c r="B170" i="5"/>
  <c r="C133" i="6"/>
  <c r="C126" i="5"/>
  <c r="H57" i="5"/>
  <c r="H63" i="5"/>
  <c r="D140" i="6"/>
  <c r="D133" i="5"/>
  <c r="D158" i="6"/>
  <c r="D151" i="5"/>
  <c r="C154" i="6"/>
  <c r="C147" i="5"/>
  <c r="B204" i="6"/>
  <c r="B165" i="5"/>
  <c r="C123" i="6"/>
  <c r="C117" i="5"/>
  <c r="C136" i="6"/>
  <c r="C129" i="5"/>
  <c r="D135" i="6"/>
  <c r="D128" i="5"/>
  <c r="D139" i="6"/>
  <c r="D132" i="5"/>
  <c r="H48" i="5"/>
  <c r="C152" i="6"/>
  <c r="C145" i="5"/>
  <c r="C183" i="6"/>
  <c r="C163" i="5"/>
  <c r="H77" i="5"/>
  <c r="H64" i="5"/>
  <c r="H52" i="5"/>
  <c r="I175" i="2"/>
  <c r="J175" i="2"/>
  <c r="I174" i="2"/>
  <c r="J174" i="2"/>
  <c r="J173" i="2"/>
  <c r="I173" i="2"/>
  <c r="C100" i="6"/>
  <c r="J95" i="2"/>
  <c r="I95" i="2"/>
  <c r="H95" i="2"/>
  <c r="Q100" i="6" s="1"/>
  <c r="B217" i="6"/>
  <c r="H183" i="2"/>
  <c r="I183" i="2"/>
  <c r="K183" i="2" s="1"/>
  <c r="H173" i="5" s="1"/>
  <c r="J183" i="2"/>
  <c r="L183" i="2" s="1"/>
  <c r="C107" i="6"/>
  <c r="Q105" i="6"/>
  <c r="J103" i="2"/>
  <c r="D108" i="6"/>
  <c r="B216" i="6"/>
  <c r="H182" i="2"/>
  <c r="J182" i="2"/>
  <c r="L182" i="2" s="1"/>
  <c r="I182" i="2"/>
  <c r="K182" i="2" s="1"/>
  <c r="H201" i="6"/>
  <c r="K201" i="6" s="1"/>
  <c r="K203" i="6" s="1"/>
  <c r="P199" i="6" s="1"/>
  <c r="G94" i="2"/>
  <c r="P167" i="6"/>
  <c r="G162" i="2" s="1"/>
  <c r="H123" i="2"/>
  <c r="C129" i="6"/>
  <c r="H128" i="2"/>
  <c r="D134" i="6"/>
  <c r="H162" i="2"/>
  <c r="C167" i="6"/>
  <c r="I119" i="2"/>
  <c r="C124" i="6"/>
  <c r="H141" i="2"/>
  <c r="D147" i="6"/>
  <c r="H173" i="2"/>
  <c r="C205" i="6"/>
  <c r="H145" i="2"/>
  <c r="C151" i="6"/>
  <c r="H136" i="2"/>
  <c r="D142" i="6"/>
  <c r="J154" i="2"/>
  <c r="D160" i="6"/>
  <c r="H166" i="2"/>
  <c r="C182" i="6"/>
  <c r="I186" i="2"/>
  <c r="K186" i="2" s="1"/>
  <c r="B220" i="6"/>
  <c r="H121" i="2"/>
  <c r="C127" i="6"/>
  <c r="H147" i="2"/>
  <c r="C153" i="6"/>
  <c r="J149" i="2"/>
  <c r="H155" i="2"/>
  <c r="D161" i="6"/>
  <c r="H116" i="2"/>
  <c r="C121" i="6"/>
  <c r="J120" i="2"/>
  <c r="C126" i="6"/>
  <c r="J138" i="2"/>
  <c r="D144" i="6"/>
  <c r="H122" i="2"/>
  <c r="C128" i="6"/>
  <c r="J161" i="2"/>
  <c r="L161" i="2" s="1"/>
  <c r="C165" i="6"/>
  <c r="H117" i="2"/>
  <c r="C122" i="6"/>
  <c r="H139" i="2"/>
  <c r="D145" i="6"/>
  <c r="H126" i="2"/>
  <c r="D132" i="6"/>
  <c r="C199" i="6"/>
  <c r="H174" i="2"/>
  <c r="C206" i="6"/>
  <c r="J131" i="2"/>
  <c r="D137" i="6"/>
  <c r="J104" i="2"/>
  <c r="C109" i="6"/>
  <c r="H144" i="2"/>
  <c r="D150" i="6"/>
  <c r="C156" i="6"/>
  <c r="H143" i="2"/>
  <c r="D149" i="6"/>
  <c r="C207" i="6"/>
  <c r="I142" i="2"/>
  <c r="D148" i="6"/>
  <c r="H114" i="2"/>
  <c r="C119" i="6"/>
  <c r="H132" i="2"/>
  <c r="D138" i="6"/>
  <c r="J151" i="2"/>
  <c r="D157" i="6"/>
  <c r="H181" i="2"/>
  <c r="B213" i="6"/>
  <c r="H184" i="2"/>
  <c r="B218" i="6"/>
  <c r="H165" i="2"/>
  <c r="C175" i="6"/>
  <c r="H185" i="2"/>
  <c r="B219" i="6"/>
  <c r="P94" i="6"/>
  <c r="J119" i="2"/>
  <c r="J123" i="2"/>
  <c r="H119" i="2"/>
  <c r="J141" i="2"/>
  <c r="I123" i="2"/>
  <c r="I141" i="2"/>
  <c r="I149" i="2"/>
  <c r="H148" i="5" s="1"/>
  <c r="J146" i="2"/>
  <c r="I120" i="2"/>
  <c r="J118" i="2"/>
  <c r="J115" i="2"/>
  <c r="I104" i="2"/>
  <c r="H103" i="5" s="1"/>
  <c r="I154" i="2"/>
  <c r="H153" i="5" s="1"/>
  <c r="H125" i="2"/>
  <c r="H142" i="2"/>
  <c r="I138" i="2"/>
  <c r="H137" i="5" s="1"/>
  <c r="I131" i="2"/>
  <c r="H130" i="5" s="1"/>
  <c r="H149" i="2"/>
  <c r="I146" i="2"/>
  <c r="H120" i="2"/>
  <c r="I118" i="2"/>
  <c r="I115" i="2"/>
  <c r="H114" i="5" s="1"/>
  <c r="H104" i="2"/>
  <c r="Q108" i="6" s="1"/>
  <c r="H154" i="2"/>
  <c r="I125" i="2"/>
  <c r="H124" i="5" s="1"/>
  <c r="H138" i="2"/>
  <c r="J134" i="2"/>
  <c r="H131" i="2"/>
  <c r="J167" i="2"/>
  <c r="H146" i="2"/>
  <c r="H118" i="2"/>
  <c r="H115" i="2"/>
  <c r="J125" i="2"/>
  <c r="I134" i="2"/>
  <c r="H133" i="5" s="1"/>
  <c r="I167" i="2"/>
  <c r="K167" i="2" s="1"/>
  <c r="J164" i="2"/>
  <c r="L164" i="2" s="1"/>
  <c r="J148" i="2"/>
  <c r="J122" i="2"/>
  <c r="J144" i="2"/>
  <c r="J137" i="2"/>
  <c r="H134" i="2"/>
  <c r="J126" i="2"/>
  <c r="H167" i="2"/>
  <c r="I164" i="2"/>
  <c r="K164" i="2" s="1"/>
  <c r="I148" i="2"/>
  <c r="I122" i="2"/>
  <c r="H121" i="5" s="1"/>
  <c r="J117" i="2"/>
  <c r="H151" i="2"/>
  <c r="I144" i="2"/>
  <c r="I137" i="2"/>
  <c r="H136" i="5" s="1"/>
  <c r="J133" i="2"/>
  <c r="I126" i="2"/>
  <c r="J166" i="2"/>
  <c r="L166" i="2" s="1"/>
  <c r="H164" i="2"/>
  <c r="H186" i="2"/>
  <c r="H148" i="2"/>
  <c r="J145" i="2"/>
  <c r="I117" i="2"/>
  <c r="H116" i="5" s="1"/>
  <c r="I151" i="2"/>
  <c r="H150" i="5" s="1"/>
  <c r="H137" i="2"/>
  <c r="I133" i="2"/>
  <c r="H132" i="5" s="1"/>
  <c r="J129" i="2"/>
  <c r="I166" i="2"/>
  <c r="K166" i="2" s="1"/>
  <c r="J163" i="2"/>
  <c r="L163" i="2" s="1"/>
  <c r="I185" i="2"/>
  <c r="I145" i="2"/>
  <c r="J124" i="2"/>
  <c r="J152" i="2"/>
  <c r="J136" i="2"/>
  <c r="H133" i="2"/>
  <c r="I129" i="2"/>
  <c r="H128" i="5" s="1"/>
  <c r="H161" i="2"/>
  <c r="I163" i="2"/>
  <c r="K163" i="2" s="1"/>
  <c r="J147" i="2"/>
  <c r="I124" i="2"/>
  <c r="J121" i="2"/>
  <c r="I152" i="2"/>
  <c r="J143" i="2"/>
  <c r="I136" i="2"/>
  <c r="H135" i="5" s="1"/>
  <c r="J132" i="2"/>
  <c r="H129" i="2"/>
  <c r="I161" i="2"/>
  <c r="K161" i="2" s="1"/>
  <c r="H157" i="5" s="1"/>
  <c r="J165" i="2"/>
  <c r="L165" i="2" s="1"/>
  <c r="H163" i="2"/>
  <c r="I147" i="2"/>
  <c r="H124" i="2"/>
  <c r="I121" i="2"/>
  <c r="J116" i="2"/>
  <c r="J114" i="2"/>
  <c r="J155" i="2"/>
  <c r="H152" i="2"/>
  <c r="I143" i="2"/>
  <c r="J139" i="2"/>
  <c r="I132" i="2"/>
  <c r="H131" i="5" s="1"/>
  <c r="I165" i="2"/>
  <c r="K165" i="2" s="1"/>
  <c r="H161" i="5" s="1"/>
  <c r="I116" i="2"/>
  <c r="H115" i="5" s="1"/>
  <c r="I114" i="2"/>
  <c r="H113" i="5" s="1"/>
  <c r="I155" i="2"/>
  <c r="H154" i="5" s="1"/>
  <c r="H103" i="2"/>
  <c r="Q106" i="6" s="1"/>
  <c r="I139" i="2"/>
  <c r="J128" i="2"/>
  <c r="J162" i="2"/>
  <c r="I103" i="2"/>
  <c r="H102" i="5" s="1"/>
  <c r="J142" i="2"/>
  <c r="I128" i="2"/>
  <c r="H127" i="5" s="1"/>
  <c r="I162" i="2"/>
  <c r="J185" i="2"/>
  <c r="J184" i="2"/>
  <c r="I184" i="2"/>
  <c r="J181" i="2"/>
  <c r="I181" i="2"/>
  <c r="J186" i="2"/>
  <c r="L186" i="2" s="1"/>
  <c r="H175" i="2"/>
  <c r="K94" i="2" l="1"/>
  <c r="L94" i="2"/>
  <c r="H162" i="5"/>
  <c r="H172" i="5"/>
  <c r="H160" i="5"/>
  <c r="H145" i="5"/>
  <c r="H144" i="5"/>
  <c r="H140" i="5"/>
  <c r="H120" i="5"/>
  <c r="H146" i="5"/>
  <c r="H159" i="5"/>
  <c r="H151" i="5"/>
  <c r="H122" i="5"/>
  <c r="K162" i="2"/>
  <c r="L162" i="2"/>
  <c r="H125" i="5"/>
  <c r="H176" i="5"/>
  <c r="H138" i="5"/>
  <c r="H118" i="5"/>
  <c r="H94" i="5"/>
  <c r="H147" i="5"/>
  <c r="H117" i="5"/>
  <c r="H119" i="5"/>
  <c r="P205" i="6"/>
  <c r="P95" i="6"/>
  <c r="G89" i="2"/>
  <c r="H42" i="5"/>
  <c r="K89" i="2" l="1"/>
  <c r="L89" i="2"/>
  <c r="H158" i="5"/>
  <c r="K169" i="2"/>
  <c r="J16" i="1"/>
  <c r="P206" i="6"/>
  <c r="G173" i="2"/>
  <c r="P96" i="6"/>
  <c r="G91" i="2" s="1"/>
  <c r="G90" i="2"/>
  <c r="K90" i="2" l="1"/>
  <c r="L90" i="2"/>
  <c r="L91" i="2"/>
  <c r="K91" i="2"/>
  <c r="P207" i="6"/>
  <c r="G175" i="2" s="1"/>
  <c r="G174" i="2"/>
  <c r="K173" i="2"/>
  <c r="L173" i="2"/>
  <c r="D113" i="2"/>
  <c r="D112" i="2"/>
  <c r="D111" i="2"/>
  <c r="D110" i="2"/>
  <c r="D108" i="2"/>
  <c r="D106" i="2"/>
  <c r="D107" i="2"/>
  <c r="D105" i="2"/>
  <c r="D101" i="2"/>
  <c r="D100" i="2"/>
  <c r="D93" i="2"/>
  <c r="E74" i="2"/>
  <c r="D73" i="5" s="1"/>
  <c r="E70" i="2"/>
  <c r="D69" i="5" s="1"/>
  <c r="D60" i="2"/>
  <c r="C59" i="5" s="1"/>
  <c r="D56" i="2"/>
  <c r="C55" i="5" s="1"/>
  <c r="D47" i="2"/>
  <c r="C46" i="5" s="1"/>
  <c r="C106" i="6" l="1"/>
  <c r="C100" i="5"/>
  <c r="C110" i="6"/>
  <c r="C104" i="5"/>
  <c r="C98" i="6"/>
  <c r="C92" i="5"/>
  <c r="C112" i="6"/>
  <c r="C106" i="5"/>
  <c r="C111" i="6"/>
  <c r="C105" i="5"/>
  <c r="C115" i="6"/>
  <c r="C109" i="5"/>
  <c r="C116" i="6"/>
  <c r="C110" i="5"/>
  <c r="C113" i="6"/>
  <c r="C107" i="5"/>
  <c r="C117" i="6"/>
  <c r="C111" i="5"/>
  <c r="C118" i="6"/>
  <c r="C112" i="5"/>
  <c r="H166" i="5"/>
  <c r="C105" i="6"/>
  <c r="C99" i="5"/>
  <c r="L174" i="2"/>
  <c r="K174" i="2"/>
  <c r="L175" i="2"/>
  <c r="K175" i="2"/>
  <c r="H168" i="5" s="1"/>
  <c r="H60" i="2"/>
  <c r="Q61" i="6" s="1"/>
  <c r="J60" i="2"/>
  <c r="I60" i="2"/>
  <c r="H59" i="5" s="1"/>
  <c r="C61" i="6"/>
  <c r="J47" i="2"/>
  <c r="H47" i="2"/>
  <c r="Q48" i="6" s="1"/>
  <c r="I47" i="2"/>
  <c r="C48" i="6"/>
  <c r="C57" i="6"/>
  <c r="H56" i="2"/>
  <c r="Q57" i="6" s="1"/>
  <c r="I56" i="2"/>
  <c r="J56" i="2"/>
  <c r="H70" i="2"/>
  <c r="Q71" i="6" s="1"/>
  <c r="I70" i="2"/>
  <c r="H69" i="5" s="1"/>
  <c r="D71" i="6"/>
  <c r="J70" i="2"/>
  <c r="D75" i="6"/>
  <c r="H74" i="2"/>
  <c r="Q75" i="6" s="1"/>
  <c r="I74" i="2"/>
  <c r="J74" i="2"/>
  <c r="H105" i="2"/>
  <c r="I105" i="2"/>
  <c r="H104" i="5" s="1"/>
  <c r="J105" i="2"/>
  <c r="H93" i="2"/>
  <c r="Q98" i="6" s="1"/>
  <c r="I107" i="2"/>
  <c r="J107" i="2"/>
  <c r="H107" i="2"/>
  <c r="Q110" i="6" s="1"/>
  <c r="H100" i="2"/>
  <c r="I100" i="2"/>
  <c r="J100" i="2"/>
  <c r="H106" i="2"/>
  <c r="Q109" i="6" s="1"/>
  <c r="I106" i="2"/>
  <c r="J106" i="2"/>
  <c r="H101" i="2"/>
  <c r="Q104" i="6" s="1"/>
  <c r="I101" i="2"/>
  <c r="J101" i="2"/>
  <c r="H108" i="2"/>
  <c r="Q111" i="6" s="1"/>
  <c r="I108" i="2"/>
  <c r="H107" i="5" s="1"/>
  <c r="J108" i="2"/>
  <c r="H110" i="2"/>
  <c r="I110" i="2"/>
  <c r="J110" i="2"/>
  <c r="I111" i="2"/>
  <c r="J111" i="2"/>
  <c r="H111" i="2"/>
  <c r="H112" i="2"/>
  <c r="I112" i="2"/>
  <c r="H111" i="5" s="1"/>
  <c r="J112" i="2"/>
  <c r="H113" i="2"/>
  <c r="I113" i="2"/>
  <c r="H112" i="5" s="1"/>
  <c r="J113" i="2"/>
  <c r="J93" i="2"/>
  <c r="I93" i="2"/>
  <c r="E52" i="2"/>
  <c r="D51" i="5" s="1"/>
  <c r="H167" i="5" l="1"/>
  <c r="H105" i="5"/>
  <c r="H110" i="5"/>
  <c r="H73" i="5"/>
  <c r="H46" i="5"/>
  <c r="H109" i="5"/>
  <c r="H99" i="5"/>
  <c r="H106" i="5"/>
  <c r="H100" i="5"/>
  <c r="H55" i="5"/>
  <c r="D53" i="6"/>
  <c r="H52" i="2"/>
  <c r="Q53" i="6" s="1"/>
  <c r="I52" i="2"/>
  <c r="J52" i="2"/>
  <c r="E77" i="2"/>
  <c r="D76" i="5" s="1"/>
  <c r="D76" i="2"/>
  <c r="C75" i="5" s="1"/>
  <c r="E80" i="2"/>
  <c r="D79" i="5" s="1"/>
  <c r="L19" i="6"/>
  <c r="P26" i="6" s="1"/>
  <c r="G30" i="2" s="1"/>
  <c r="P12" i="6"/>
  <c r="G17" i="2" s="1"/>
  <c r="P13" i="6"/>
  <c r="G18" i="2" s="1"/>
  <c r="P16" i="6"/>
  <c r="G20" i="2" s="1"/>
  <c r="P17" i="6"/>
  <c r="G21" i="2" s="1"/>
  <c r="P18" i="6"/>
  <c r="P22" i="6"/>
  <c r="P23" i="6"/>
  <c r="P24" i="6"/>
  <c r="G28" i="2" s="1"/>
  <c r="P30" i="6"/>
  <c r="G31" i="2" s="1"/>
  <c r="P31" i="6"/>
  <c r="G32" i="2" s="1"/>
  <c r="P32" i="6"/>
  <c r="G33" i="2" s="1"/>
  <c r="P33" i="6"/>
  <c r="G34" i="2" s="1"/>
  <c r="P37" i="6"/>
  <c r="P38" i="6"/>
  <c r="P39" i="6"/>
  <c r="P164" i="6"/>
  <c r="P11" i="6"/>
  <c r="G16" i="2" s="1"/>
  <c r="A125" i="6"/>
  <c r="A30" i="6"/>
  <c r="A38" i="6"/>
  <c r="A39" i="6"/>
  <c r="A18" i="6"/>
  <c r="A22" i="6"/>
  <c r="A23" i="6"/>
  <c r="A10" i="6"/>
  <c r="A14" i="6"/>
  <c r="A9" i="6"/>
  <c r="D99" i="2"/>
  <c r="D97" i="2"/>
  <c r="D96" i="2"/>
  <c r="D94" i="2"/>
  <c r="E90" i="2"/>
  <c r="D89" i="5" s="1"/>
  <c r="E91" i="2"/>
  <c r="D90" i="5" s="1"/>
  <c r="E89" i="2"/>
  <c r="D88" i="5" s="1"/>
  <c r="D88" i="2"/>
  <c r="E87" i="2"/>
  <c r="D86" i="5" s="1"/>
  <c r="D86" i="2"/>
  <c r="C85" i="5" s="1"/>
  <c r="E85" i="2"/>
  <c r="D84" i="5" s="1"/>
  <c r="D84" i="2"/>
  <c r="C83" i="5" s="1"/>
  <c r="D83" i="2"/>
  <c r="C82" i="5" s="1"/>
  <c r="D82" i="2"/>
  <c r="C81" i="5" s="1"/>
  <c r="E81" i="2"/>
  <c r="D80" i="5" s="1"/>
  <c r="D79" i="2"/>
  <c r="C78" i="5" s="1"/>
  <c r="E73" i="2"/>
  <c r="D72" i="5" s="1"/>
  <c r="D72" i="2"/>
  <c r="C71" i="5" s="1"/>
  <c r="E69" i="2"/>
  <c r="D68" i="5" s="1"/>
  <c r="D68" i="2"/>
  <c r="C67" i="5" s="1"/>
  <c r="D67" i="2"/>
  <c r="C66" i="5" s="1"/>
  <c r="D66" i="2"/>
  <c r="C65" i="5" s="1"/>
  <c r="D59" i="2"/>
  <c r="C58" i="5" s="1"/>
  <c r="D55" i="2"/>
  <c r="C54" i="5" s="1"/>
  <c r="E51" i="2"/>
  <c r="D50" i="5" s="1"/>
  <c r="D50" i="2"/>
  <c r="D46" i="2"/>
  <c r="C45" i="5" s="1"/>
  <c r="D45" i="2"/>
  <c r="C44" i="5" s="1"/>
  <c r="D44" i="2"/>
  <c r="C43" i="5" s="1"/>
  <c r="D42" i="2"/>
  <c r="C41" i="5" s="1"/>
  <c r="H51" i="5" l="1"/>
  <c r="C101" i="6"/>
  <c r="C95" i="5"/>
  <c r="C51" i="6"/>
  <c r="C49" i="5"/>
  <c r="C102" i="6"/>
  <c r="C96" i="5"/>
  <c r="C99" i="6"/>
  <c r="C93" i="5"/>
  <c r="C104" i="6"/>
  <c r="C98" i="5"/>
  <c r="C93" i="6"/>
  <c r="C87" i="5"/>
  <c r="D90" i="6"/>
  <c r="Q90" i="6"/>
  <c r="I77" i="2"/>
  <c r="H76" i="5" s="1"/>
  <c r="D78" i="6"/>
  <c r="J77" i="2"/>
  <c r="H77" i="2"/>
  <c r="Q78" i="6" s="1"/>
  <c r="H81" i="2"/>
  <c r="Q82" i="6" s="1"/>
  <c r="D82" i="6"/>
  <c r="I81" i="2"/>
  <c r="J81" i="2"/>
  <c r="H82" i="2"/>
  <c r="Q83" i="6" s="1"/>
  <c r="I82" i="2"/>
  <c r="H81" i="5" s="1"/>
  <c r="J82" i="2"/>
  <c r="C83" i="6"/>
  <c r="Q80" i="6"/>
  <c r="C80" i="6"/>
  <c r="D96" i="6"/>
  <c r="H91" i="2"/>
  <c r="Q96" i="6" s="1"/>
  <c r="I91" i="2"/>
  <c r="J91" i="2"/>
  <c r="J51" i="2"/>
  <c r="I51" i="2"/>
  <c r="H50" i="5" s="1"/>
  <c r="H51" i="2"/>
  <c r="Q52" i="6" s="1"/>
  <c r="D52" i="6"/>
  <c r="I83" i="2"/>
  <c r="H82" i="5" s="1"/>
  <c r="H83" i="2"/>
  <c r="Q84" i="6" s="1"/>
  <c r="C84" i="6"/>
  <c r="J83" i="2"/>
  <c r="H59" i="2"/>
  <c r="Q60" i="6" s="1"/>
  <c r="I59" i="2"/>
  <c r="J59" i="2"/>
  <c r="C60" i="6"/>
  <c r="C87" i="6"/>
  <c r="Q87" i="6"/>
  <c r="J69" i="2"/>
  <c r="I69" i="2"/>
  <c r="H68" i="5" s="1"/>
  <c r="H69" i="2"/>
  <c r="Q70" i="6" s="1"/>
  <c r="D70" i="6"/>
  <c r="I55" i="2"/>
  <c r="H54" i="5" s="1"/>
  <c r="J55" i="2"/>
  <c r="H55" i="2"/>
  <c r="Q56" i="6" s="1"/>
  <c r="C56" i="6"/>
  <c r="I66" i="2"/>
  <c r="H66" i="2"/>
  <c r="Q67" i="6" s="1"/>
  <c r="J66" i="2"/>
  <c r="C67" i="6"/>
  <c r="J80" i="2"/>
  <c r="I80" i="2"/>
  <c r="H79" i="5" s="1"/>
  <c r="H80" i="2"/>
  <c r="Q81" i="6" s="1"/>
  <c r="D81" i="6"/>
  <c r="Q85" i="6"/>
  <c r="C85" i="6"/>
  <c r="I85" i="2"/>
  <c r="D86" i="6"/>
  <c r="J85" i="2"/>
  <c r="H85" i="2"/>
  <c r="Q86" i="6" s="1"/>
  <c r="H67" i="2"/>
  <c r="Q68" i="6" s="1"/>
  <c r="I67" i="2"/>
  <c r="J67" i="2"/>
  <c r="C68" i="6"/>
  <c r="J87" i="2"/>
  <c r="I87" i="2"/>
  <c r="H86" i="5" s="1"/>
  <c r="H87" i="2"/>
  <c r="Q88" i="6" s="1"/>
  <c r="D88" i="6"/>
  <c r="C69" i="6"/>
  <c r="Q69" i="6"/>
  <c r="C89" i="6"/>
  <c r="Q89" i="6"/>
  <c r="Q77" i="6"/>
  <c r="C77" i="6"/>
  <c r="Q73" i="6"/>
  <c r="C73" i="6"/>
  <c r="C45" i="6"/>
  <c r="J44" i="2"/>
  <c r="H44" i="2"/>
  <c r="Q45" i="6" s="1"/>
  <c r="I44" i="2"/>
  <c r="D74" i="6"/>
  <c r="J73" i="2"/>
  <c r="I73" i="2"/>
  <c r="H72" i="5" s="1"/>
  <c r="H73" i="2"/>
  <c r="Q74" i="6" s="1"/>
  <c r="H89" i="2"/>
  <c r="Q94" i="6" s="1"/>
  <c r="I89" i="2"/>
  <c r="D94" i="6"/>
  <c r="J89" i="2"/>
  <c r="C46" i="6"/>
  <c r="H45" i="2"/>
  <c r="Q46" i="6" s="1"/>
  <c r="I45" i="2"/>
  <c r="H44" i="5" s="1"/>
  <c r="J45" i="2"/>
  <c r="H46" i="2"/>
  <c r="Q47" i="6" s="1"/>
  <c r="I46" i="2"/>
  <c r="J46" i="2"/>
  <c r="C47" i="6"/>
  <c r="H90" i="2"/>
  <c r="Q95" i="6" s="1"/>
  <c r="I90" i="2"/>
  <c r="D95" i="6"/>
  <c r="J90" i="2"/>
  <c r="J99" i="2"/>
  <c r="I42" i="2"/>
  <c r="K42" i="2" s="1"/>
  <c r="G18" i="3" s="1"/>
  <c r="C40" i="6"/>
  <c r="J94" i="2"/>
  <c r="J96" i="2"/>
  <c r="P19" i="6"/>
  <c r="G23" i="2" s="1"/>
  <c r="H92" i="5"/>
  <c r="J42" i="2"/>
  <c r="L42" i="2" s="1"/>
  <c r="H99" i="2"/>
  <c r="I99" i="2"/>
  <c r="H98" i="5" s="1"/>
  <c r="J97" i="2"/>
  <c r="I96" i="2"/>
  <c r="H95" i="5" s="1"/>
  <c r="H96" i="2"/>
  <c r="Q101" i="6" s="1"/>
  <c r="P25" i="6"/>
  <c r="G29" i="2" s="1"/>
  <c r="I97" i="2"/>
  <c r="I94" i="2"/>
  <c r="H97" i="2"/>
  <c r="Q102" i="6" s="1"/>
  <c r="H94" i="2"/>
  <c r="Q99" i="6" s="1"/>
  <c r="H42" i="2"/>
  <c r="Q40" i="6" s="1"/>
  <c r="H93" i="5" l="1"/>
  <c r="H65" i="5"/>
  <c r="H90" i="5"/>
  <c r="H66" i="5"/>
  <c r="H45" i="5"/>
  <c r="H58" i="5"/>
  <c r="H89" i="5"/>
  <c r="H84" i="5"/>
  <c r="H43" i="5"/>
  <c r="H88" i="5"/>
  <c r="H80" i="5"/>
  <c r="H41" i="5"/>
  <c r="H96" i="5"/>
  <c r="L157" i="2"/>
  <c r="K15" i="1" s="1"/>
  <c r="K157" i="2"/>
  <c r="J15" i="1" s="1"/>
  <c r="D33" i="2"/>
  <c r="D34" i="2"/>
  <c r="D32" i="2"/>
  <c r="C31" i="2"/>
  <c r="D30" i="2"/>
  <c r="D29" i="2"/>
  <c r="D28" i="2"/>
  <c r="C27" i="2"/>
  <c r="C26" i="2"/>
  <c r="D24" i="2"/>
  <c r="D23" i="2"/>
  <c r="C22" i="2"/>
  <c r="C17" i="6"/>
  <c r="C20" i="6" l="1"/>
  <c r="C25" i="5"/>
  <c r="B22" i="6"/>
  <c r="C14" i="1"/>
  <c r="B27" i="5"/>
  <c r="B23" i="6"/>
  <c r="B28" i="5"/>
  <c r="C25" i="6"/>
  <c r="C30" i="5"/>
  <c r="C19" i="6"/>
  <c r="C24" i="5"/>
  <c r="C26" i="6"/>
  <c r="C31" i="5"/>
  <c r="B30" i="6"/>
  <c r="B32" i="5"/>
  <c r="C31" i="6"/>
  <c r="C33" i="5"/>
  <c r="C33" i="6"/>
  <c r="C35" i="5"/>
  <c r="C24" i="6"/>
  <c r="C29" i="5"/>
  <c r="C32" i="6"/>
  <c r="C34" i="5"/>
  <c r="B18" i="6"/>
  <c r="B23" i="5"/>
  <c r="J24" i="2"/>
  <c r="L24" i="2" s="1"/>
  <c r="J32" i="2"/>
  <c r="L32" i="2" s="1"/>
  <c r="J33" i="2"/>
  <c r="L33" i="2" s="1"/>
  <c r="H23" i="2"/>
  <c r="Q19" i="6" s="1"/>
  <c r="I28" i="2"/>
  <c r="K28" i="2" s="1"/>
  <c r="J34" i="2"/>
  <c r="L34" i="2" s="1"/>
  <c r="I29" i="2"/>
  <c r="K29" i="2" s="1"/>
  <c r="I21" i="2"/>
  <c r="K21" i="2" s="1"/>
  <c r="I30" i="2"/>
  <c r="K30" i="2" s="1"/>
  <c r="H29" i="2"/>
  <c r="Q25" i="6" s="1"/>
  <c r="H32" i="2"/>
  <c r="Q31" i="6" s="1"/>
  <c r="I32" i="2"/>
  <c r="K32" i="2" s="1"/>
  <c r="H34" i="2"/>
  <c r="Q33" i="6" s="1"/>
  <c r="I34" i="2"/>
  <c r="K34" i="2" s="1"/>
  <c r="H33" i="2"/>
  <c r="Q32" i="6" s="1"/>
  <c r="I33" i="2"/>
  <c r="K33" i="2" s="1"/>
  <c r="J29" i="2"/>
  <c r="L29" i="2" s="1"/>
  <c r="J30" i="2"/>
  <c r="L30" i="2" s="1"/>
  <c r="H30" i="2"/>
  <c r="Q26" i="6" s="1"/>
  <c r="H28" i="2"/>
  <c r="Q24" i="6" s="1"/>
  <c r="J28" i="2"/>
  <c r="L28" i="2" s="1"/>
  <c r="J23" i="2"/>
  <c r="L23" i="2" s="1"/>
  <c r="I23" i="2"/>
  <c r="K23" i="2" s="1"/>
  <c r="H24" i="5" s="1"/>
  <c r="I24" i="2"/>
  <c r="K24" i="2" s="1"/>
  <c r="H24" i="2"/>
  <c r="Q20" i="6" s="1"/>
  <c r="J21" i="2"/>
  <c r="L21" i="2" s="1"/>
  <c r="H21" i="2"/>
  <c r="Q17" i="6" s="1"/>
  <c r="H31" i="5" l="1"/>
  <c r="H30" i="5"/>
  <c r="H35" i="5"/>
  <c r="K14" i="1"/>
  <c r="L39" i="2"/>
  <c r="H22" i="5"/>
  <c r="K39" i="2"/>
  <c r="H29" i="5"/>
  <c r="H34" i="5"/>
  <c r="H25" i="5"/>
  <c r="H33" i="5"/>
  <c r="J14" i="1"/>
  <c r="D18" i="2"/>
  <c r="D17" i="2"/>
  <c r="D16" i="2"/>
  <c r="Q1245" i="9"/>
  <c r="R1245" i="9"/>
  <c r="Q1246" i="9"/>
  <c r="R1246" i="9"/>
  <c r="Q1247" i="9"/>
  <c r="R1247" i="9"/>
  <c r="Q1248" i="9"/>
  <c r="R1248" i="9"/>
  <c r="Q1249" i="9"/>
  <c r="R1249" i="9"/>
  <c r="Q1250" i="9"/>
  <c r="R1250" i="9"/>
  <c r="Q1251" i="9"/>
  <c r="R1251" i="9"/>
  <c r="Q1252" i="9"/>
  <c r="R1252" i="9"/>
  <c r="Q1253" i="9"/>
  <c r="R1253" i="9"/>
  <c r="Q1254" i="9"/>
  <c r="R1254" i="9"/>
  <c r="Q1255" i="9"/>
  <c r="R1255" i="9"/>
  <c r="Q1256" i="9"/>
  <c r="R1256" i="9"/>
  <c r="Q1257" i="9"/>
  <c r="R1257" i="9"/>
  <c r="Q1258" i="9"/>
  <c r="R1258" i="9"/>
  <c r="Q1259" i="9"/>
  <c r="R1259" i="9"/>
  <c r="Q1260" i="9"/>
  <c r="R1260" i="9"/>
  <c r="Q1261" i="9"/>
  <c r="R1261" i="9"/>
  <c r="Q1262" i="9"/>
  <c r="R1262" i="9"/>
  <c r="Q1263" i="9"/>
  <c r="R1263" i="9"/>
  <c r="Q1264" i="9"/>
  <c r="R1264" i="9"/>
  <c r="Q1265" i="9"/>
  <c r="R1265" i="9"/>
  <c r="Q1266" i="9"/>
  <c r="R1266" i="9"/>
  <c r="Q1267" i="9"/>
  <c r="R1267" i="9"/>
  <c r="Q1268" i="9"/>
  <c r="R1268" i="9"/>
  <c r="Q1269" i="9"/>
  <c r="R1269" i="9"/>
  <c r="Q1270" i="9"/>
  <c r="R1270" i="9"/>
  <c r="Q1271" i="9"/>
  <c r="R1271" i="9"/>
  <c r="Q1272" i="9"/>
  <c r="R1272" i="9"/>
  <c r="Q1273" i="9"/>
  <c r="R1273" i="9"/>
  <c r="Q1274" i="9"/>
  <c r="R1274" i="9"/>
  <c r="Q1275" i="9"/>
  <c r="R1275" i="9"/>
  <c r="Q1276" i="9"/>
  <c r="R1276" i="9"/>
  <c r="Q1277" i="9"/>
  <c r="R1277" i="9"/>
  <c r="Q1278" i="9"/>
  <c r="R1278" i="9"/>
  <c r="Q1279" i="9"/>
  <c r="R1279" i="9"/>
  <c r="Q1280" i="9"/>
  <c r="R1280" i="9"/>
  <c r="Q1281" i="9"/>
  <c r="R1281" i="9"/>
  <c r="Q1282" i="9"/>
  <c r="R1282" i="9"/>
  <c r="Q1283" i="9"/>
  <c r="R1283" i="9"/>
  <c r="Q1284" i="9"/>
  <c r="R1284" i="9"/>
  <c r="Q1285" i="9"/>
  <c r="R1285" i="9"/>
  <c r="Q1286" i="9"/>
  <c r="R1286" i="9"/>
  <c r="Q1287" i="9"/>
  <c r="R1287" i="9"/>
  <c r="Q1288" i="9"/>
  <c r="R1288" i="9"/>
  <c r="Q1289" i="9"/>
  <c r="R1289" i="9"/>
  <c r="Q1290" i="9"/>
  <c r="R1290" i="9"/>
  <c r="Q1291" i="9"/>
  <c r="R1291" i="9"/>
  <c r="Q1292" i="9"/>
  <c r="R1292" i="9"/>
  <c r="Q1293" i="9"/>
  <c r="R1293" i="9"/>
  <c r="Q1294" i="9"/>
  <c r="R1294" i="9"/>
  <c r="Q1295" i="9"/>
  <c r="R1295" i="9"/>
  <c r="Q1296" i="9"/>
  <c r="R1296" i="9"/>
  <c r="Q1297" i="9"/>
  <c r="R1297" i="9"/>
  <c r="Q1298" i="9"/>
  <c r="R1298" i="9"/>
  <c r="Q1299" i="9"/>
  <c r="R1299" i="9"/>
  <c r="Q1300" i="9"/>
  <c r="R1300" i="9"/>
  <c r="Q1301" i="9"/>
  <c r="R1301" i="9"/>
  <c r="Q1302" i="9"/>
  <c r="R1302" i="9"/>
  <c r="Q1303" i="9"/>
  <c r="R1303" i="9"/>
  <c r="Q1304" i="9"/>
  <c r="R1304" i="9"/>
  <c r="Q1305" i="9"/>
  <c r="R1305" i="9"/>
  <c r="Q1306" i="9"/>
  <c r="R1306" i="9"/>
  <c r="Q1307" i="9"/>
  <c r="R1307" i="9"/>
  <c r="Q1308" i="9"/>
  <c r="R1308" i="9"/>
  <c r="Q1309" i="9"/>
  <c r="R1309" i="9"/>
  <c r="Q1310" i="9"/>
  <c r="R1310" i="9"/>
  <c r="Q1311" i="9"/>
  <c r="R1311" i="9"/>
  <c r="Q1312" i="9"/>
  <c r="R1312" i="9"/>
  <c r="Q1313" i="9"/>
  <c r="R1313" i="9"/>
  <c r="Q1314" i="9"/>
  <c r="R1314" i="9"/>
  <c r="Q1315" i="9"/>
  <c r="R1315" i="9"/>
  <c r="Q1316" i="9"/>
  <c r="R1316" i="9"/>
  <c r="Q1317" i="9"/>
  <c r="R1317" i="9"/>
  <c r="Q1318" i="9"/>
  <c r="R1318" i="9"/>
  <c r="Q1319" i="9"/>
  <c r="R1319" i="9"/>
  <c r="Q1320" i="9"/>
  <c r="R1320" i="9"/>
  <c r="Q1321" i="9"/>
  <c r="R1321" i="9"/>
  <c r="Q1322" i="9"/>
  <c r="R1322" i="9"/>
  <c r="Q1323" i="9"/>
  <c r="R1323" i="9"/>
  <c r="Q1324" i="9"/>
  <c r="R1324" i="9"/>
  <c r="Q1325" i="9"/>
  <c r="R1325" i="9"/>
  <c r="Q1326" i="9"/>
  <c r="R1326" i="9"/>
  <c r="Q1327" i="9"/>
  <c r="R1327" i="9"/>
  <c r="Q1328" i="9"/>
  <c r="R1328" i="9"/>
  <c r="Q1329" i="9"/>
  <c r="R1329" i="9"/>
  <c r="Q1330" i="9"/>
  <c r="R1330" i="9"/>
  <c r="Q1331" i="9"/>
  <c r="R1331" i="9"/>
  <c r="Q1332" i="9"/>
  <c r="R1332" i="9"/>
  <c r="Q1333" i="9"/>
  <c r="R1333" i="9"/>
  <c r="Q1334" i="9"/>
  <c r="R1334" i="9"/>
  <c r="Q1335" i="9"/>
  <c r="R1335" i="9"/>
  <c r="Q1336" i="9"/>
  <c r="R1336" i="9"/>
  <c r="Q1337" i="9"/>
  <c r="R1337" i="9"/>
  <c r="Q1338" i="9"/>
  <c r="R1338" i="9"/>
  <c r="Q1339" i="9"/>
  <c r="R1339" i="9"/>
  <c r="Q1340" i="9"/>
  <c r="R1340" i="9"/>
  <c r="Q1341" i="9"/>
  <c r="R1341" i="9"/>
  <c r="Q1342" i="9"/>
  <c r="R1342" i="9"/>
  <c r="Q1343" i="9"/>
  <c r="R1343" i="9"/>
  <c r="Q1344" i="9"/>
  <c r="R1344" i="9"/>
  <c r="Q1345" i="9"/>
  <c r="R1345" i="9"/>
  <c r="Q1346" i="9"/>
  <c r="R1346" i="9"/>
  <c r="Q1347" i="9"/>
  <c r="R1347" i="9"/>
  <c r="Q1348" i="9"/>
  <c r="R1348" i="9"/>
  <c r="Q1349" i="9"/>
  <c r="R1349" i="9"/>
  <c r="Q1350" i="9"/>
  <c r="R1350" i="9"/>
  <c r="Q1351" i="9"/>
  <c r="R1351" i="9"/>
  <c r="Q1352" i="9"/>
  <c r="R1352" i="9"/>
  <c r="Q1353" i="9"/>
  <c r="R1353" i="9"/>
  <c r="Q1354" i="9"/>
  <c r="R1354" i="9"/>
  <c r="Q1355" i="9"/>
  <c r="R1355" i="9"/>
  <c r="Q1356" i="9"/>
  <c r="R1356" i="9"/>
  <c r="Q1357" i="9"/>
  <c r="R1357" i="9"/>
  <c r="Q1358" i="9"/>
  <c r="R1358" i="9"/>
  <c r="Q1359" i="9"/>
  <c r="R1359" i="9"/>
  <c r="Q1360" i="9"/>
  <c r="R1360" i="9"/>
  <c r="Q1361" i="9"/>
  <c r="R1361" i="9"/>
  <c r="Q1362" i="9"/>
  <c r="R1362" i="9"/>
  <c r="Q1363" i="9"/>
  <c r="R1363" i="9"/>
  <c r="Q1364" i="9"/>
  <c r="R1364" i="9"/>
  <c r="Q1365" i="9"/>
  <c r="R1365" i="9"/>
  <c r="Q1366" i="9"/>
  <c r="R1366" i="9"/>
  <c r="Q1367" i="9"/>
  <c r="R1367" i="9"/>
  <c r="Q1368" i="9"/>
  <c r="R1368" i="9"/>
  <c r="Q1369" i="9"/>
  <c r="R1369" i="9"/>
  <c r="Q1370" i="9"/>
  <c r="R1370" i="9"/>
  <c r="Q1371" i="9"/>
  <c r="R1371" i="9"/>
  <c r="Q1372" i="9"/>
  <c r="R1372" i="9"/>
  <c r="Q1373" i="9"/>
  <c r="R1373" i="9"/>
  <c r="Q1374" i="9"/>
  <c r="R1374" i="9"/>
  <c r="Q1375" i="9"/>
  <c r="R1375" i="9"/>
  <c r="Q1376" i="9"/>
  <c r="R1376" i="9"/>
  <c r="Q1377" i="9"/>
  <c r="R1377" i="9"/>
  <c r="Q1378" i="9"/>
  <c r="R1378" i="9"/>
  <c r="Q1379" i="9"/>
  <c r="R1379" i="9"/>
  <c r="Q1380" i="9"/>
  <c r="R1380" i="9"/>
  <c r="Q1381" i="9"/>
  <c r="R1381" i="9"/>
  <c r="Q1382" i="9"/>
  <c r="R1382" i="9"/>
  <c r="Q1383" i="9"/>
  <c r="R1383" i="9"/>
  <c r="Q1384" i="9"/>
  <c r="R1384" i="9"/>
  <c r="Q1385" i="9"/>
  <c r="R1385" i="9"/>
  <c r="Q1386" i="9"/>
  <c r="R1386" i="9"/>
  <c r="Q1387" i="9"/>
  <c r="R1387" i="9"/>
  <c r="Q1388" i="9"/>
  <c r="R1388" i="9"/>
  <c r="Q1389" i="9"/>
  <c r="R1389" i="9"/>
  <c r="Q1390" i="9"/>
  <c r="R1390" i="9"/>
  <c r="Q1391" i="9"/>
  <c r="R1391" i="9"/>
  <c r="Q1392" i="9"/>
  <c r="R1392" i="9"/>
  <c r="Q1393" i="9"/>
  <c r="R1393" i="9"/>
  <c r="Q1394" i="9"/>
  <c r="R1394" i="9"/>
  <c r="Q1395" i="9"/>
  <c r="R1395" i="9"/>
  <c r="Q1396" i="9"/>
  <c r="R1396" i="9"/>
  <c r="Q1397" i="9"/>
  <c r="R1397" i="9"/>
  <c r="Q1398" i="9"/>
  <c r="R1398" i="9"/>
  <c r="Q1399" i="9"/>
  <c r="R1399" i="9"/>
  <c r="Q1400" i="9"/>
  <c r="R1400" i="9"/>
  <c r="Q1401" i="9"/>
  <c r="R1401" i="9"/>
  <c r="Q1402" i="9"/>
  <c r="R1402" i="9"/>
  <c r="Q1403" i="9"/>
  <c r="R1403" i="9"/>
  <c r="Q1404" i="9"/>
  <c r="R1404" i="9"/>
  <c r="Q1405" i="9"/>
  <c r="R1405" i="9"/>
  <c r="Q1406" i="9"/>
  <c r="R1406" i="9"/>
  <c r="Q1407" i="9"/>
  <c r="R1407" i="9"/>
  <c r="Q1408" i="9"/>
  <c r="R1408" i="9"/>
  <c r="Q1409" i="9"/>
  <c r="R1409" i="9"/>
  <c r="Q1410" i="9"/>
  <c r="R1410" i="9"/>
  <c r="Q1411" i="9"/>
  <c r="R1411" i="9"/>
  <c r="Q1412" i="9"/>
  <c r="R1412" i="9"/>
  <c r="Q1413" i="9"/>
  <c r="R1413" i="9"/>
  <c r="Q1414" i="9"/>
  <c r="R1414" i="9"/>
  <c r="Q1415" i="9"/>
  <c r="R1415" i="9"/>
  <c r="Q1416" i="9"/>
  <c r="R1416" i="9"/>
  <c r="Q1417" i="9"/>
  <c r="R1417" i="9"/>
  <c r="Q1418" i="9"/>
  <c r="R1418" i="9"/>
  <c r="Q1419" i="9"/>
  <c r="R1419" i="9"/>
  <c r="Q1420" i="9"/>
  <c r="R1420" i="9"/>
  <c r="Q1421" i="9"/>
  <c r="R1421" i="9"/>
  <c r="Q1422" i="9"/>
  <c r="R1422" i="9"/>
  <c r="Q1423" i="9"/>
  <c r="R1423" i="9"/>
  <c r="Q1424" i="9"/>
  <c r="R1424" i="9"/>
  <c r="Q1425" i="9"/>
  <c r="R1425" i="9"/>
  <c r="Q1426" i="9"/>
  <c r="R1426" i="9"/>
  <c r="Q1427" i="9"/>
  <c r="R1427" i="9"/>
  <c r="Q1428" i="9"/>
  <c r="R1428" i="9"/>
  <c r="Q1429" i="9"/>
  <c r="R1429" i="9"/>
  <c r="Q1430" i="9"/>
  <c r="R1430" i="9"/>
  <c r="Q1431" i="9"/>
  <c r="R1431" i="9"/>
  <c r="Q1432" i="9"/>
  <c r="R1432" i="9"/>
  <c r="Q1433" i="9"/>
  <c r="R1433" i="9"/>
  <c r="Q1434" i="9"/>
  <c r="R1434" i="9"/>
  <c r="Q1435" i="9"/>
  <c r="R1435" i="9"/>
  <c r="Q1436" i="9"/>
  <c r="R1436" i="9"/>
  <c r="Q1437" i="9"/>
  <c r="R1437" i="9"/>
  <c r="Q1438" i="9"/>
  <c r="R1438" i="9"/>
  <c r="Q1439" i="9"/>
  <c r="R1439" i="9"/>
  <c r="Q1440" i="9"/>
  <c r="R1440" i="9"/>
  <c r="Q1441" i="9"/>
  <c r="R1441" i="9"/>
  <c r="Q1442" i="9"/>
  <c r="R1442" i="9"/>
  <c r="Q1443" i="9"/>
  <c r="R1443" i="9"/>
  <c r="Q1444" i="9"/>
  <c r="R1444" i="9"/>
  <c r="Q1445" i="9"/>
  <c r="R1445" i="9"/>
  <c r="Q1446" i="9"/>
  <c r="R1446" i="9"/>
  <c r="Q1447" i="9"/>
  <c r="R1447" i="9"/>
  <c r="Q1448" i="9"/>
  <c r="R1448" i="9"/>
  <c r="Q1449" i="9"/>
  <c r="R1449" i="9"/>
  <c r="Q1450" i="9"/>
  <c r="R1450" i="9"/>
  <c r="Q1451" i="9"/>
  <c r="R1451" i="9"/>
  <c r="Q1452" i="9"/>
  <c r="R1452" i="9"/>
  <c r="Q1453" i="9"/>
  <c r="R1453" i="9"/>
  <c r="Q1454" i="9"/>
  <c r="R1454" i="9"/>
  <c r="Q1455" i="9"/>
  <c r="R1455" i="9"/>
  <c r="Q1456" i="9"/>
  <c r="R1456" i="9"/>
  <c r="Q1457" i="9"/>
  <c r="R1457" i="9"/>
  <c r="Q1458" i="9"/>
  <c r="R1458" i="9"/>
  <c r="Q1459" i="9"/>
  <c r="R1459" i="9"/>
  <c r="Q1460" i="9"/>
  <c r="R1460" i="9"/>
  <c r="Q1461" i="9"/>
  <c r="R1461" i="9"/>
  <c r="Q1462" i="9"/>
  <c r="R1462" i="9"/>
  <c r="Q1463" i="9"/>
  <c r="R1463" i="9"/>
  <c r="Q1464" i="9"/>
  <c r="R1464" i="9"/>
  <c r="Q1465" i="9"/>
  <c r="R1465" i="9"/>
  <c r="Q1466" i="9"/>
  <c r="R1466" i="9"/>
  <c r="Q1467" i="9"/>
  <c r="R1467" i="9"/>
  <c r="Q1468" i="9"/>
  <c r="R1468" i="9"/>
  <c r="Q1469" i="9"/>
  <c r="R1469" i="9"/>
  <c r="Q1470" i="9"/>
  <c r="R1470" i="9"/>
  <c r="Q1471" i="9"/>
  <c r="R1471" i="9"/>
  <c r="Q1472" i="9"/>
  <c r="R1472" i="9"/>
  <c r="Q1473" i="9"/>
  <c r="R1473" i="9"/>
  <c r="Q1474" i="9"/>
  <c r="R1474" i="9"/>
  <c r="Q1475" i="9"/>
  <c r="R1475" i="9"/>
  <c r="Q1476" i="9"/>
  <c r="R1476" i="9"/>
  <c r="Q1477" i="9"/>
  <c r="R1477" i="9"/>
  <c r="Q1478" i="9"/>
  <c r="R1478" i="9"/>
  <c r="Q1479" i="9"/>
  <c r="R1479" i="9"/>
  <c r="Q1480" i="9"/>
  <c r="R1480" i="9"/>
  <c r="Q1481" i="9"/>
  <c r="R1481" i="9"/>
  <c r="Q1482" i="9"/>
  <c r="R1482" i="9"/>
  <c r="Q1483" i="9"/>
  <c r="R1483" i="9"/>
  <c r="Q1484" i="9"/>
  <c r="R1484" i="9"/>
  <c r="Q1485" i="9"/>
  <c r="R1485" i="9"/>
  <c r="Q1486" i="9"/>
  <c r="R1486" i="9"/>
  <c r="Q1487" i="9"/>
  <c r="R1487" i="9"/>
  <c r="Q1488" i="9"/>
  <c r="R1488" i="9"/>
  <c r="Q1489" i="9"/>
  <c r="R1489" i="9"/>
  <c r="Q1490" i="9"/>
  <c r="R1490" i="9"/>
  <c r="Q1491" i="9"/>
  <c r="R1491" i="9"/>
  <c r="Q1492" i="9"/>
  <c r="R1492" i="9"/>
  <c r="Q1493" i="9"/>
  <c r="R1493" i="9"/>
  <c r="Q1494" i="9"/>
  <c r="R1494" i="9"/>
  <c r="Q1495" i="9"/>
  <c r="R1495" i="9"/>
  <c r="Q1496" i="9"/>
  <c r="R1496" i="9"/>
  <c r="Q1497" i="9"/>
  <c r="R1497" i="9"/>
  <c r="Q1498" i="9"/>
  <c r="R1498" i="9"/>
  <c r="Q1499" i="9"/>
  <c r="R1499" i="9"/>
  <c r="Q1500" i="9"/>
  <c r="R1500" i="9"/>
  <c r="Q1501" i="9"/>
  <c r="R1501" i="9"/>
  <c r="Q1502" i="9"/>
  <c r="R1502" i="9"/>
  <c r="Q1503" i="9"/>
  <c r="R1503" i="9"/>
  <c r="Q1504" i="9"/>
  <c r="R1504" i="9"/>
  <c r="Q1505" i="9"/>
  <c r="R1505" i="9"/>
  <c r="Q1506" i="9"/>
  <c r="R1506" i="9"/>
  <c r="Q1507" i="9"/>
  <c r="R1507" i="9"/>
  <c r="Q1508" i="9"/>
  <c r="R1508" i="9"/>
  <c r="Q1509" i="9"/>
  <c r="R1509" i="9"/>
  <c r="Q1510" i="9"/>
  <c r="R1510" i="9"/>
  <c r="Q1511" i="9"/>
  <c r="R1511" i="9"/>
  <c r="Q1512" i="9"/>
  <c r="R1512" i="9"/>
  <c r="Q1513" i="9"/>
  <c r="R1513" i="9"/>
  <c r="Q1514" i="9"/>
  <c r="R1514" i="9"/>
  <c r="Q1515" i="9"/>
  <c r="R1515" i="9"/>
  <c r="Q1516" i="9"/>
  <c r="R1516" i="9"/>
  <c r="Q1517" i="9"/>
  <c r="R1517" i="9"/>
  <c r="Q1518" i="9"/>
  <c r="R1518" i="9"/>
  <c r="Q1519" i="9"/>
  <c r="R1519" i="9"/>
  <c r="Q1520" i="9"/>
  <c r="R1520" i="9"/>
  <c r="Q1521" i="9"/>
  <c r="R1521" i="9"/>
  <c r="Q1522" i="9"/>
  <c r="R1522" i="9"/>
  <c r="Q1523" i="9"/>
  <c r="R1523" i="9"/>
  <c r="Q1524" i="9"/>
  <c r="R1524" i="9"/>
  <c r="Q1525" i="9"/>
  <c r="R1525" i="9"/>
  <c r="Q1526" i="9"/>
  <c r="R1526" i="9"/>
  <c r="Q1527" i="9"/>
  <c r="R1527" i="9"/>
  <c r="Q1528" i="9"/>
  <c r="R1528" i="9"/>
  <c r="Q1529" i="9"/>
  <c r="R1529" i="9"/>
  <c r="Q1530" i="9"/>
  <c r="R1530" i="9"/>
  <c r="Q1531" i="9"/>
  <c r="R1531" i="9"/>
  <c r="Q1532" i="9"/>
  <c r="R1532" i="9"/>
  <c r="Q1533" i="9"/>
  <c r="R1533" i="9"/>
  <c r="Q1534" i="9"/>
  <c r="R1534" i="9"/>
  <c r="Q1535" i="9"/>
  <c r="R1535" i="9"/>
  <c r="Q1536" i="9"/>
  <c r="R1536" i="9"/>
  <c r="Q1537" i="9"/>
  <c r="R1537" i="9"/>
  <c r="Q1538" i="9"/>
  <c r="R1538" i="9"/>
  <c r="Q1539" i="9"/>
  <c r="R1539" i="9"/>
  <c r="Q1540" i="9"/>
  <c r="R1540" i="9"/>
  <c r="Q1541" i="9"/>
  <c r="R1541" i="9"/>
  <c r="Q1542" i="9"/>
  <c r="R1542" i="9"/>
  <c r="Q1543" i="9"/>
  <c r="R1543" i="9"/>
  <c r="Q1544" i="9"/>
  <c r="R1544" i="9"/>
  <c r="Q1545" i="9"/>
  <c r="R1545" i="9"/>
  <c r="Q1546" i="9"/>
  <c r="R1546" i="9"/>
  <c r="Q1547" i="9"/>
  <c r="R1547" i="9"/>
  <c r="Q1548" i="9"/>
  <c r="R1548" i="9"/>
  <c r="Q1549" i="9"/>
  <c r="R1549" i="9"/>
  <c r="Q1550" i="9"/>
  <c r="R1550" i="9"/>
  <c r="Q1551" i="9"/>
  <c r="R1551" i="9"/>
  <c r="Q1552" i="9"/>
  <c r="R1552" i="9"/>
  <c r="Q1553" i="9"/>
  <c r="R1553" i="9"/>
  <c r="Q1554" i="9"/>
  <c r="R1554" i="9"/>
  <c r="Q1555" i="9"/>
  <c r="R1555" i="9"/>
  <c r="Q1556" i="9"/>
  <c r="R1556" i="9"/>
  <c r="Q1557" i="9"/>
  <c r="R1557" i="9"/>
  <c r="Q1558" i="9"/>
  <c r="R1558" i="9"/>
  <c r="Q1559" i="9"/>
  <c r="R1559" i="9"/>
  <c r="Q1560" i="9"/>
  <c r="R1560" i="9"/>
  <c r="Q1561" i="9"/>
  <c r="R1561" i="9"/>
  <c r="Q1562" i="9"/>
  <c r="R1562" i="9"/>
  <c r="Q1563" i="9"/>
  <c r="R1563" i="9"/>
  <c r="Q1564" i="9"/>
  <c r="R1564" i="9"/>
  <c r="Q1565" i="9"/>
  <c r="R1565" i="9"/>
  <c r="Q1566" i="9"/>
  <c r="R1566" i="9"/>
  <c r="Q1567" i="9"/>
  <c r="R1567" i="9"/>
  <c r="Q1568" i="9"/>
  <c r="R1568" i="9"/>
  <c r="Q1569" i="9"/>
  <c r="R1569" i="9"/>
  <c r="Q1570" i="9"/>
  <c r="R1570" i="9"/>
  <c r="Q1571" i="9"/>
  <c r="R1571" i="9"/>
  <c r="Q1572" i="9"/>
  <c r="R1572" i="9"/>
  <c r="Q1573" i="9"/>
  <c r="R1573" i="9"/>
  <c r="Q1574" i="9"/>
  <c r="R1574" i="9"/>
  <c r="Q1575" i="9"/>
  <c r="R1575" i="9"/>
  <c r="Q1576" i="9"/>
  <c r="R1576" i="9"/>
  <c r="Q1577" i="9"/>
  <c r="R1577" i="9"/>
  <c r="Q1578" i="9"/>
  <c r="R1578" i="9"/>
  <c r="Q1579" i="9"/>
  <c r="R1579" i="9"/>
  <c r="Q1580" i="9"/>
  <c r="R1580" i="9"/>
  <c r="Q1581" i="9"/>
  <c r="R1581" i="9"/>
  <c r="Q1582" i="9"/>
  <c r="R1582" i="9"/>
  <c r="Q1583" i="9"/>
  <c r="R1583" i="9"/>
  <c r="Q1584" i="9"/>
  <c r="R1584" i="9"/>
  <c r="Q1585" i="9"/>
  <c r="R1585" i="9"/>
  <c r="Q1586" i="9"/>
  <c r="R1586" i="9"/>
  <c r="Q1587" i="9"/>
  <c r="R1587" i="9"/>
  <c r="Q1588" i="9"/>
  <c r="R1588" i="9"/>
  <c r="Q1589" i="9"/>
  <c r="R1589" i="9"/>
  <c r="Q1590" i="9"/>
  <c r="R1590" i="9"/>
  <c r="Q1591" i="9"/>
  <c r="R1591" i="9"/>
  <c r="Q1592" i="9"/>
  <c r="R1592" i="9"/>
  <c r="Q1593" i="9"/>
  <c r="R1593" i="9"/>
  <c r="Q1594" i="9"/>
  <c r="R1594" i="9"/>
  <c r="Q1595" i="9"/>
  <c r="R1595" i="9"/>
  <c r="Q1596" i="9"/>
  <c r="R1596" i="9"/>
  <c r="Q1597" i="9"/>
  <c r="R1597" i="9"/>
  <c r="Q1598" i="9"/>
  <c r="R1598" i="9"/>
  <c r="Q1599" i="9"/>
  <c r="R1599" i="9"/>
  <c r="Q1600" i="9"/>
  <c r="R1600" i="9"/>
  <c r="Q1601" i="9"/>
  <c r="R1601" i="9"/>
  <c r="Q1602" i="9"/>
  <c r="R1602" i="9"/>
  <c r="Q1603" i="9"/>
  <c r="R1603" i="9"/>
  <c r="Q1604" i="9"/>
  <c r="R1604" i="9"/>
  <c r="Q1605" i="9"/>
  <c r="R1605" i="9"/>
  <c r="Q1606" i="9"/>
  <c r="R1606" i="9"/>
  <c r="Q1607" i="9"/>
  <c r="R1607" i="9"/>
  <c r="Q1608" i="9"/>
  <c r="R1608" i="9"/>
  <c r="Q1609" i="9"/>
  <c r="R1609" i="9"/>
  <c r="Q1610" i="9"/>
  <c r="R1610" i="9"/>
  <c r="Q1611" i="9"/>
  <c r="R1611" i="9"/>
  <c r="Q1612" i="9"/>
  <c r="R1612" i="9"/>
  <c r="Q1613" i="9"/>
  <c r="R1613" i="9"/>
  <c r="Q1614" i="9"/>
  <c r="R1614" i="9"/>
  <c r="Q1615" i="9"/>
  <c r="R1615" i="9"/>
  <c r="Q1616" i="9"/>
  <c r="R1616" i="9"/>
  <c r="Q1617" i="9"/>
  <c r="R1617" i="9"/>
  <c r="Q1618" i="9"/>
  <c r="R1618" i="9"/>
  <c r="Q1619" i="9"/>
  <c r="R1619" i="9"/>
  <c r="Q1620" i="9"/>
  <c r="R1620" i="9"/>
  <c r="Q1621" i="9"/>
  <c r="R1621" i="9"/>
  <c r="Q1622" i="9"/>
  <c r="R1622" i="9"/>
  <c r="Q1623" i="9"/>
  <c r="R1623" i="9"/>
  <c r="Q1624" i="9"/>
  <c r="R1624" i="9"/>
  <c r="Q1625" i="9"/>
  <c r="R1625" i="9"/>
  <c r="Q1626" i="9"/>
  <c r="R1626" i="9"/>
  <c r="Q1627" i="9"/>
  <c r="R1627" i="9"/>
  <c r="Q1628" i="9"/>
  <c r="R1628" i="9"/>
  <c r="Q1629" i="9"/>
  <c r="R1629" i="9"/>
  <c r="Q1630" i="9"/>
  <c r="R1630" i="9"/>
  <c r="Q1631" i="9"/>
  <c r="R1631" i="9"/>
  <c r="Q1632" i="9"/>
  <c r="R1632" i="9"/>
  <c r="Q1633" i="9"/>
  <c r="R1633" i="9"/>
  <c r="Q1634" i="9"/>
  <c r="R1634" i="9"/>
  <c r="Q1635" i="9"/>
  <c r="R1635" i="9"/>
  <c r="Q1636" i="9"/>
  <c r="R1636" i="9"/>
  <c r="Q1637" i="9"/>
  <c r="R1637" i="9"/>
  <c r="Q1638" i="9"/>
  <c r="R1638" i="9"/>
  <c r="Q1639" i="9"/>
  <c r="R1639" i="9"/>
  <c r="Q1640" i="9"/>
  <c r="R1640" i="9"/>
  <c r="Q1641" i="9"/>
  <c r="R1641" i="9"/>
  <c r="Q1642" i="9"/>
  <c r="R1642" i="9"/>
  <c r="Q1643" i="9"/>
  <c r="R1643" i="9"/>
  <c r="Q1644" i="9"/>
  <c r="R1644" i="9"/>
  <c r="Q1645" i="9"/>
  <c r="R1645" i="9"/>
  <c r="Q1646" i="9"/>
  <c r="R1646" i="9"/>
  <c r="Q1647" i="9"/>
  <c r="R1647" i="9"/>
  <c r="Q1648" i="9"/>
  <c r="R1648" i="9"/>
  <c r="Q1649" i="9"/>
  <c r="R1649" i="9"/>
  <c r="Q1650" i="9"/>
  <c r="R1650" i="9"/>
  <c r="Q1651" i="9"/>
  <c r="R1651" i="9"/>
  <c r="Q1652" i="9"/>
  <c r="R1652" i="9"/>
  <c r="Q1653" i="9"/>
  <c r="R1653" i="9"/>
  <c r="Q1654" i="9"/>
  <c r="R1654" i="9"/>
  <c r="Q1655" i="9"/>
  <c r="R1655" i="9"/>
  <c r="Q1656" i="9"/>
  <c r="R1656" i="9"/>
  <c r="Q1657" i="9"/>
  <c r="R1657" i="9"/>
  <c r="Q1658" i="9"/>
  <c r="R1658" i="9"/>
  <c r="Q1659" i="9"/>
  <c r="R1659" i="9"/>
  <c r="Q1660" i="9"/>
  <c r="R1660" i="9"/>
  <c r="Q1661" i="9"/>
  <c r="R1661" i="9"/>
  <c r="Q1662" i="9"/>
  <c r="R1662" i="9"/>
  <c r="Q1663" i="9"/>
  <c r="R1663" i="9"/>
  <c r="Q1664" i="9"/>
  <c r="R1664" i="9"/>
  <c r="Q1665" i="9"/>
  <c r="R1665" i="9"/>
  <c r="Q1666" i="9"/>
  <c r="R1666" i="9"/>
  <c r="Q1667" i="9"/>
  <c r="R1667" i="9"/>
  <c r="Q1668" i="9"/>
  <c r="R1668" i="9"/>
  <c r="Q1669" i="9"/>
  <c r="R1669" i="9"/>
  <c r="Q1670" i="9"/>
  <c r="R1670" i="9"/>
  <c r="Q1671" i="9"/>
  <c r="R1671" i="9"/>
  <c r="Q1672" i="9"/>
  <c r="R1672" i="9"/>
  <c r="Q1673" i="9"/>
  <c r="R1673" i="9"/>
  <c r="Q1674" i="9"/>
  <c r="R1674" i="9"/>
  <c r="Q1675" i="9"/>
  <c r="R1675" i="9"/>
  <c r="Q1676" i="9"/>
  <c r="R1676" i="9"/>
  <c r="Q1677" i="9"/>
  <c r="R1677" i="9"/>
  <c r="Q1678" i="9"/>
  <c r="R1678" i="9"/>
  <c r="Q1679" i="9"/>
  <c r="R1679" i="9"/>
  <c r="Q1680" i="9"/>
  <c r="R1680" i="9"/>
  <c r="Q1681" i="9"/>
  <c r="R1681" i="9"/>
  <c r="Q1682" i="9"/>
  <c r="R1682" i="9"/>
  <c r="Q1683" i="9"/>
  <c r="R1683" i="9"/>
  <c r="Q1684" i="9"/>
  <c r="R1684" i="9"/>
  <c r="Q1685" i="9"/>
  <c r="R1685" i="9"/>
  <c r="Q1686" i="9"/>
  <c r="R1686" i="9"/>
  <c r="Q1687" i="9"/>
  <c r="R1687" i="9"/>
  <c r="Q1688" i="9"/>
  <c r="R1688" i="9"/>
  <c r="Q1689" i="9"/>
  <c r="R1689" i="9"/>
  <c r="Q1690" i="9"/>
  <c r="R1690" i="9"/>
  <c r="Q1691" i="9"/>
  <c r="R1691" i="9"/>
  <c r="Q1692" i="9"/>
  <c r="R1692" i="9"/>
  <c r="Q1693" i="9"/>
  <c r="R1693" i="9"/>
  <c r="Q1694" i="9"/>
  <c r="R1694" i="9"/>
  <c r="Q1695" i="9"/>
  <c r="R1695" i="9"/>
  <c r="Q1696" i="9"/>
  <c r="R1696" i="9"/>
  <c r="Q1697" i="9"/>
  <c r="R1697" i="9"/>
  <c r="Q1698" i="9"/>
  <c r="R1698" i="9"/>
  <c r="Q1699" i="9"/>
  <c r="R1699" i="9"/>
  <c r="Q1700" i="9"/>
  <c r="R1700" i="9"/>
  <c r="Q1701" i="9"/>
  <c r="R1701" i="9"/>
  <c r="Q1702" i="9"/>
  <c r="R1702" i="9"/>
  <c r="Q1703" i="9"/>
  <c r="R1703" i="9"/>
  <c r="Q1704" i="9"/>
  <c r="R1704" i="9"/>
  <c r="Q1705" i="9"/>
  <c r="R1705" i="9"/>
  <c r="Q1706" i="9"/>
  <c r="R1706" i="9"/>
  <c r="Q1707" i="9"/>
  <c r="R1707" i="9"/>
  <c r="Q1708" i="9"/>
  <c r="R1708" i="9"/>
  <c r="Q1709" i="9"/>
  <c r="R1709" i="9"/>
  <c r="Q1710" i="9"/>
  <c r="R1710" i="9"/>
  <c r="Q1711" i="9"/>
  <c r="R1711" i="9"/>
  <c r="Q1712" i="9"/>
  <c r="R1712" i="9"/>
  <c r="Q1713" i="9"/>
  <c r="R1713" i="9"/>
  <c r="Q1714" i="9"/>
  <c r="R1714" i="9"/>
  <c r="Q1715" i="9"/>
  <c r="R1715" i="9"/>
  <c r="Q1716" i="9"/>
  <c r="R1716" i="9"/>
  <c r="Q1717" i="9"/>
  <c r="R1717" i="9"/>
  <c r="Q1718" i="9"/>
  <c r="R1718" i="9"/>
  <c r="Q1719" i="9"/>
  <c r="R1719" i="9"/>
  <c r="Q1720" i="9"/>
  <c r="R1720" i="9"/>
  <c r="Q1721" i="9"/>
  <c r="R1721" i="9"/>
  <c r="Q1722" i="9"/>
  <c r="R1722" i="9"/>
  <c r="Q1723" i="9"/>
  <c r="R1723" i="9"/>
  <c r="Q1724" i="9"/>
  <c r="R1724" i="9"/>
  <c r="Q1725" i="9"/>
  <c r="R1725" i="9"/>
  <c r="Q1726" i="9"/>
  <c r="R1726" i="9"/>
  <c r="Q1727" i="9"/>
  <c r="R1727" i="9"/>
  <c r="Q1728" i="9"/>
  <c r="R1728" i="9"/>
  <c r="Q1729" i="9"/>
  <c r="R1729" i="9"/>
  <c r="Q1730" i="9"/>
  <c r="R1730" i="9"/>
  <c r="Q1731" i="9"/>
  <c r="R1731" i="9"/>
  <c r="Q1732" i="9"/>
  <c r="R1732" i="9"/>
  <c r="Q1733" i="9"/>
  <c r="R1733" i="9"/>
  <c r="Q1734" i="9"/>
  <c r="R1734" i="9"/>
  <c r="Q1735" i="9"/>
  <c r="R1735" i="9"/>
  <c r="Q1736" i="9"/>
  <c r="R1736" i="9"/>
  <c r="Q1737" i="9"/>
  <c r="R1737" i="9"/>
  <c r="Q1738" i="9"/>
  <c r="R1738" i="9"/>
  <c r="Q1739" i="9"/>
  <c r="R1739" i="9"/>
  <c r="Q1740" i="9"/>
  <c r="R1740" i="9"/>
  <c r="Q1741" i="9"/>
  <c r="R1741" i="9"/>
  <c r="Q1742" i="9"/>
  <c r="R1742" i="9"/>
  <c r="Q1743" i="9"/>
  <c r="R1743" i="9"/>
  <c r="Q1744" i="9"/>
  <c r="R1744" i="9"/>
  <c r="Q1745" i="9"/>
  <c r="R1745" i="9"/>
  <c r="Q1746" i="9"/>
  <c r="R1746" i="9"/>
  <c r="Q1747" i="9"/>
  <c r="R1747" i="9"/>
  <c r="Q1748" i="9"/>
  <c r="R1748" i="9"/>
  <c r="Q1749" i="9"/>
  <c r="R1749" i="9"/>
  <c r="Q1750" i="9"/>
  <c r="R1750" i="9"/>
  <c r="Q1751" i="9"/>
  <c r="R1751" i="9"/>
  <c r="Q1752" i="9"/>
  <c r="R1752" i="9"/>
  <c r="Q1753" i="9"/>
  <c r="R1753" i="9"/>
  <c r="Q1754" i="9"/>
  <c r="R1754" i="9"/>
  <c r="Q1755" i="9"/>
  <c r="R1755" i="9"/>
  <c r="Q1756" i="9"/>
  <c r="R1756" i="9"/>
  <c r="Q1757" i="9"/>
  <c r="R1757" i="9"/>
  <c r="Q1758" i="9"/>
  <c r="R1758" i="9"/>
  <c r="Q1759" i="9"/>
  <c r="R1759" i="9"/>
  <c r="Q1760" i="9"/>
  <c r="R1760" i="9"/>
  <c r="Q1761" i="9"/>
  <c r="R1761" i="9"/>
  <c r="Q1762" i="9"/>
  <c r="R1762" i="9"/>
  <c r="Q1763" i="9"/>
  <c r="R1763" i="9"/>
  <c r="Q1764" i="9"/>
  <c r="R1764" i="9"/>
  <c r="Q1765" i="9"/>
  <c r="R1765" i="9"/>
  <c r="Q1766" i="9"/>
  <c r="R1766" i="9"/>
  <c r="Q1767" i="9"/>
  <c r="R1767" i="9"/>
  <c r="Q1768" i="9"/>
  <c r="R1768" i="9"/>
  <c r="Q1769" i="9"/>
  <c r="R1769" i="9"/>
  <c r="Q1770" i="9"/>
  <c r="R1770" i="9"/>
  <c r="Q1771" i="9"/>
  <c r="R1771" i="9"/>
  <c r="Q1772" i="9"/>
  <c r="R1772" i="9"/>
  <c r="Q1773" i="9"/>
  <c r="R1773" i="9"/>
  <c r="Q1774" i="9"/>
  <c r="R1774" i="9"/>
  <c r="Q1775" i="9"/>
  <c r="R1775" i="9"/>
  <c r="Q1776" i="9"/>
  <c r="R1776" i="9"/>
  <c r="Q1777" i="9"/>
  <c r="R1777" i="9"/>
  <c r="Q1778" i="9"/>
  <c r="R1778" i="9"/>
  <c r="Q1779" i="9"/>
  <c r="R1779" i="9"/>
  <c r="Q1780" i="9"/>
  <c r="R1780" i="9"/>
  <c r="Q1781" i="9"/>
  <c r="R1781" i="9"/>
  <c r="Q1782" i="9"/>
  <c r="R1782" i="9"/>
  <c r="Q1783" i="9"/>
  <c r="R1783" i="9"/>
  <c r="Q1784" i="9"/>
  <c r="R1784" i="9"/>
  <c r="Q1785" i="9"/>
  <c r="R1785" i="9"/>
  <c r="Q1786" i="9"/>
  <c r="R1786" i="9"/>
  <c r="Q1787" i="9"/>
  <c r="R1787" i="9"/>
  <c r="Q1788" i="9"/>
  <c r="R1788" i="9"/>
  <c r="Q1789" i="9"/>
  <c r="R1789" i="9"/>
  <c r="Q1790" i="9"/>
  <c r="R1790" i="9"/>
  <c r="Q1791" i="9"/>
  <c r="R1791" i="9"/>
  <c r="Q1792" i="9"/>
  <c r="R1792" i="9"/>
  <c r="Q1793" i="9"/>
  <c r="R1793" i="9"/>
  <c r="Q1794" i="9"/>
  <c r="R1794" i="9"/>
  <c r="Q1795" i="9"/>
  <c r="R1795" i="9"/>
  <c r="Q1796" i="9"/>
  <c r="R1796" i="9"/>
  <c r="Q1797" i="9"/>
  <c r="R1797" i="9"/>
  <c r="Q1798" i="9"/>
  <c r="R1798" i="9"/>
  <c r="Q1799" i="9"/>
  <c r="R1799" i="9"/>
  <c r="Q1800" i="9"/>
  <c r="R1800" i="9"/>
  <c r="Q1801" i="9"/>
  <c r="R1801" i="9"/>
  <c r="Q1802" i="9"/>
  <c r="R1802" i="9"/>
  <c r="Q1803" i="9"/>
  <c r="R1803" i="9"/>
  <c r="Q1804" i="9"/>
  <c r="R1804" i="9"/>
  <c r="Q1805" i="9"/>
  <c r="R1805" i="9"/>
  <c r="Q1806" i="9"/>
  <c r="R1806" i="9"/>
  <c r="Q1807" i="9"/>
  <c r="R1807" i="9"/>
  <c r="Q1808" i="9"/>
  <c r="R1808" i="9"/>
  <c r="Q1809" i="9"/>
  <c r="R1809" i="9"/>
  <c r="Q1810" i="9"/>
  <c r="R1810" i="9"/>
  <c r="Q1811" i="9"/>
  <c r="R1811" i="9"/>
  <c r="Q1812" i="9"/>
  <c r="R1812" i="9"/>
  <c r="Q1813" i="9"/>
  <c r="R1813" i="9"/>
  <c r="Q1814" i="9"/>
  <c r="R1814" i="9"/>
  <c r="Q1815" i="9"/>
  <c r="R1815" i="9"/>
  <c r="Q1816" i="9"/>
  <c r="R1816" i="9"/>
  <c r="Q1817" i="9"/>
  <c r="R1817" i="9"/>
  <c r="Q1818" i="9"/>
  <c r="R1818" i="9"/>
  <c r="Q1819" i="9"/>
  <c r="R1819" i="9"/>
  <c r="Q1820" i="9"/>
  <c r="R1820" i="9"/>
  <c r="Q1821" i="9"/>
  <c r="R1821" i="9"/>
  <c r="Q1822" i="9"/>
  <c r="R1822" i="9"/>
  <c r="Q1823" i="9"/>
  <c r="R1823" i="9"/>
  <c r="Q1824" i="9"/>
  <c r="R1824" i="9"/>
  <c r="Q1825" i="9"/>
  <c r="R1825" i="9"/>
  <c r="Q1826" i="9"/>
  <c r="R1826" i="9"/>
  <c r="Q1827" i="9"/>
  <c r="R1827" i="9"/>
  <c r="Q1828" i="9"/>
  <c r="R1828" i="9"/>
  <c r="Q1829" i="9"/>
  <c r="R1829" i="9"/>
  <c r="Q1830" i="9"/>
  <c r="R1830" i="9"/>
  <c r="Q1831" i="9"/>
  <c r="R1831" i="9"/>
  <c r="Q1832" i="9"/>
  <c r="R1832" i="9"/>
  <c r="Q1833" i="9"/>
  <c r="R1833" i="9"/>
  <c r="Q1834" i="9"/>
  <c r="R1834" i="9"/>
  <c r="Q1835" i="9"/>
  <c r="R1835" i="9"/>
  <c r="Q1836" i="9"/>
  <c r="R1836" i="9"/>
  <c r="Q1837" i="9"/>
  <c r="R1837" i="9"/>
  <c r="Q1838" i="9"/>
  <c r="R1838" i="9"/>
  <c r="Q1839" i="9"/>
  <c r="R1839" i="9"/>
  <c r="Q1840" i="9"/>
  <c r="R1840" i="9"/>
  <c r="Q1841" i="9"/>
  <c r="R1841" i="9"/>
  <c r="Q1842" i="9"/>
  <c r="R1842" i="9"/>
  <c r="Q1843" i="9"/>
  <c r="R1843" i="9"/>
  <c r="Q1844" i="9"/>
  <c r="R1844" i="9"/>
  <c r="Q1845" i="9"/>
  <c r="R1845" i="9"/>
  <c r="Q1846" i="9"/>
  <c r="R1846" i="9"/>
  <c r="Q1847" i="9"/>
  <c r="R1847" i="9"/>
  <c r="Q1848" i="9"/>
  <c r="R1848" i="9"/>
  <c r="Q1849" i="9"/>
  <c r="R1849" i="9"/>
  <c r="Q1850" i="9"/>
  <c r="R1850" i="9"/>
  <c r="Q1851" i="9"/>
  <c r="R1851" i="9"/>
  <c r="Q1852" i="9"/>
  <c r="R1852" i="9"/>
  <c r="Q1853" i="9"/>
  <c r="R1853" i="9"/>
  <c r="Q1854" i="9"/>
  <c r="R1854" i="9"/>
  <c r="Q1855" i="9"/>
  <c r="R1855" i="9"/>
  <c r="Q1856" i="9"/>
  <c r="R1856" i="9"/>
  <c r="Q1857" i="9"/>
  <c r="R1857" i="9"/>
  <c r="Q1858" i="9"/>
  <c r="R1858" i="9"/>
  <c r="Q1859" i="9"/>
  <c r="R1859" i="9"/>
  <c r="Q1860" i="9"/>
  <c r="R1860" i="9"/>
  <c r="Q1861" i="9"/>
  <c r="R1861" i="9"/>
  <c r="Q1862" i="9"/>
  <c r="R1862" i="9"/>
  <c r="Q1863" i="9"/>
  <c r="R1863" i="9"/>
  <c r="Q1864" i="9"/>
  <c r="R1864" i="9"/>
  <c r="Q1865" i="9"/>
  <c r="R1865" i="9"/>
  <c r="Q1866" i="9"/>
  <c r="R1866" i="9"/>
  <c r="Q1867" i="9"/>
  <c r="R1867" i="9"/>
  <c r="Q1868" i="9"/>
  <c r="R1868" i="9"/>
  <c r="Q1869" i="9"/>
  <c r="R1869" i="9"/>
  <c r="Q1870" i="9"/>
  <c r="R1870" i="9"/>
  <c r="Q1871" i="9"/>
  <c r="R1871" i="9"/>
  <c r="Q1872" i="9"/>
  <c r="R1872" i="9"/>
  <c r="Q1873" i="9"/>
  <c r="R1873" i="9"/>
  <c r="Q1874" i="9"/>
  <c r="R1874" i="9"/>
  <c r="Q1875" i="9"/>
  <c r="R1875" i="9"/>
  <c r="Q1876" i="9"/>
  <c r="R1876" i="9"/>
  <c r="Q1877" i="9"/>
  <c r="R1877" i="9"/>
  <c r="Q1878" i="9"/>
  <c r="R1878" i="9"/>
  <c r="Q1879" i="9"/>
  <c r="R1879" i="9"/>
  <c r="Q1880" i="9"/>
  <c r="R1880" i="9"/>
  <c r="Q1881" i="9"/>
  <c r="R1881" i="9"/>
  <c r="Q1882" i="9"/>
  <c r="R1882" i="9"/>
  <c r="Q1883" i="9"/>
  <c r="R1883" i="9"/>
  <c r="Q1884" i="9"/>
  <c r="R1884" i="9"/>
  <c r="Q1885" i="9"/>
  <c r="R1885" i="9"/>
  <c r="Q1886" i="9"/>
  <c r="R1886" i="9"/>
  <c r="Q1887" i="9"/>
  <c r="R1887" i="9"/>
  <c r="Q1888" i="9"/>
  <c r="R1888" i="9"/>
  <c r="Q1889" i="9"/>
  <c r="R1889" i="9"/>
  <c r="Q1890" i="9"/>
  <c r="R1890" i="9"/>
  <c r="Q1891" i="9"/>
  <c r="R1891" i="9"/>
  <c r="Q1892" i="9"/>
  <c r="R1892" i="9"/>
  <c r="Q1893" i="9"/>
  <c r="R1893" i="9"/>
  <c r="Q1894" i="9"/>
  <c r="R1894" i="9"/>
  <c r="Q1895" i="9"/>
  <c r="R1895" i="9"/>
  <c r="Q1896" i="9"/>
  <c r="R1896" i="9"/>
  <c r="Q1897" i="9"/>
  <c r="R1897" i="9"/>
  <c r="Q1898" i="9"/>
  <c r="R1898" i="9"/>
  <c r="Q1899" i="9"/>
  <c r="R1899" i="9"/>
  <c r="Q1900" i="9"/>
  <c r="R1900" i="9"/>
  <c r="Q1901" i="9"/>
  <c r="R1901" i="9"/>
  <c r="Q1902" i="9"/>
  <c r="R1902" i="9"/>
  <c r="Q1903" i="9"/>
  <c r="R1903" i="9"/>
  <c r="Q1904" i="9"/>
  <c r="R1904" i="9"/>
  <c r="Q1905" i="9"/>
  <c r="R1905" i="9"/>
  <c r="Q1906" i="9"/>
  <c r="R1906" i="9"/>
  <c r="Q1907" i="9"/>
  <c r="R1907" i="9"/>
  <c r="Q1908" i="9"/>
  <c r="R1908" i="9"/>
  <c r="Q1909" i="9"/>
  <c r="R1909" i="9"/>
  <c r="Q1910" i="9"/>
  <c r="R1910" i="9"/>
  <c r="Q1911" i="9"/>
  <c r="R1911" i="9"/>
  <c r="Q1912" i="9"/>
  <c r="R1912" i="9"/>
  <c r="Q1913" i="9"/>
  <c r="R1913" i="9"/>
  <c r="Q1914" i="9"/>
  <c r="R1914" i="9"/>
  <c r="Q1915" i="9"/>
  <c r="R1915" i="9"/>
  <c r="Q1916" i="9"/>
  <c r="R1916" i="9"/>
  <c r="Q1917" i="9"/>
  <c r="R1917" i="9"/>
  <c r="Q1918" i="9"/>
  <c r="R1918" i="9"/>
  <c r="Q1919" i="9"/>
  <c r="R1919" i="9"/>
  <c r="Q1920" i="9"/>
  <c r="R1920" i="9"/>
  <c r="Q1921" i="9"/>
  <c r="R1921" i="9"/>
  <c r="Q1922" i="9"/>
  <c r="R1922" i="9"/>
  <c r="Q1923" i="9"/>
  <c r="R1923" i="9"/>
  <c r="Q1924" i="9"/>
  <c r="R1924" i="9"/>
  <c r="Q1925" i="9"/>
  <c r="R1925" i="9"/>
  <c r="Q1926" i="9"/>
  <c r="R1926" i="9"/>
  <c r="Q1927" i="9"/>
  <c r="R1927" i="9"/>
  <c r="Q1928" i="9"/>
  <c r="R1928" i="9"/>
  <c r="Q1929" i="9"/>
  <c r="R1929" i="9"/>
  <c r="Q1930" i="9"/>
  <c r="R1930" i="9"/>
  <c r="Q1931" i="9"/>
  <c r="R1931" i="9"/>
  <c r="Q1932" i="9"/>
  <c r="R1932" i="9"/>
  <c r="Q1933" i="9"/>
  <c r="R1933" i="9"/>
  <c r="Q1934" i="9"/>
  <c r="R1934" i="9"/>
  <c r="Q1935" i="9"/>
  <c r="R1935" i="9"/>
  <c r="Q1936" i="9"/>
  <c r="R1936" i="9"/>
  <c r="Q1937" i="9"/>
  <c r="R1937" i="9"/>
  <c r="Q1938" i="9"/>
  <c r="R1938" i="9"/>
  <c r="Q1939" i="9"/>
  <c r="R1939" i="9"/>
  <c r="Q1940" i="9"/>
  <c r="R1940" i="9"/>
  <c r="Q1941" i="9"/>
  <c r="R1941" i="9"/>
  <c r="Q1942" i="9"/>
  <c r="R1942" i="9"/>
  <c r="Q1943" i="9"/>
  <c r="R1943" i="9"/>
  <c r="Q1944" i="9"/>
  <c r="R1944" i="9"/>
  <c r="Q1945" i="9"/>
  <c r="R1945" i="9"/>
  <c r="Q1946" i="9"/>
  <c r="R1946" i="9"/>
  <c r="Q1947" i="9"/>
  <c r="R1947" i="9"/>
  <c r="Q1948" i="9"/>
  <c r="R1948" i="9"/>
  <c r="Q1949" i="9"/>
  <c r="R1949" i="9"/>
  <c r="Q1950" i="9"/>
  <c r="R1950" i="9"/>
  <c r="Q1951" i="9"/>
  <c r="R1951" i="9"/>
  <c r="Q1952" i="9"/>
  <c r="R1952" i="9"/>
  <c r="Q1953" i="9"/>
  <c r="R1953" i="9"/>
  <c r="Q1954" i="9"/>
  <c r="R1954" i="9"/>
  <c r="Q1955" i="9"/>
  <c r="R1955" i="9"/>
  <c r="Q1956" i="9"/>
  <c r="R1956" i="9"/>
  <c r="Q1957" i="9"/>
  <c r="R1957" i="9"/>
  <c r="Q1958" i="9"/>
  <c r="R1958" i="9"/>
  <c r="Q1959" i="9"/>
  <c r="R1959" i="9"/>
  <c r="Q1960" i="9"/>
  <c r="R1960" i="9"/>
  <c r="Q1961" i="9"/>
  <c r="R1961" i="9"/>
  <c r="Q1962" i="9"/>
  <c r="R1962" i="9"/>
  <c r="Q1963" i="9"/>
  <c r="R1963" i="9"/>
  <c r="Q1964" i="9"/>
  <c r="R1964" i="9"/>
  <c r="Q1965" i="9"/>
  <c r="R1965" i="9"/>
  <c r="Q1966" i="9"/>
  <c r="R1966" i="9"/>
  <c r="Q1967" i="9"/>
  <c r="R1967" i="9"/>
  <c r="Q1968" i="9"/>
  <c r="R1968" i="9"/>
  <c r="Q1969" i="9"/>
  <c r="R1969" i="9"/>
  <c r="Q1970" i="9"/>
  <c r="R1970" i="9"/>
  <c r="Q1971" i="9"/>
  <c r="R1971" i="9"/>
  <c r="Q1972" i="9"/>
  <c r="R1972" i="9"/>
  <c r="Q1973" i="9"/>
  <c r="R1973" i="9"/>
  <c r="Q1974" i="9"/>
  <c r="R1974" i="9"/>
  <c r="Q1975" i="9"/>
  <c r="R1975" i="9"/>
  <c r="Q1976" i="9"/>
  <c r="R1976" i="9"/>
  <c r="Q1977" i="9"/>
  <c r="R1977" i="9"/>
  <c r="Q1978" i="9"/>
  <c r="R1978" i="9"/>
  <c r="Q1979" i="9"/>
  <c r="R1979" i="9"/>
  <c r="Q1980" i="9"/>
  <c r="R1980" i="9"/>
  <c r="Q1981" i="9"/>
  <c r="R1981" i="9"/>
  <c r="Q1982" i="9"/>
  <c r="R1982" i="9"/>
  <c r="Q1983" i="9"/>
  <c r="R1983" i="9"/>
  <c r="Q1984" i="9"/>
  <c r="R1984" i="9"/>
  <c r="Q1985" i="9"/>
  <c r="R1985" i="9"/>
  <c r="Q1986" i="9"/>
  <c r="R1986" i="9"/>
  <c r="Q1987" i="9"/>
  <c r="R1987" i="9"/>
  <c r="Q1988" i="9"/>
  <c r="R1988" i="9"/>
  <c r="Q1989" i="9"/>
  <c r="R1989" i="9"/>
  <c r="Q1990" i="9"/>
  <c r="R1990" i="9"/>
  <c r="Q1991" i="9"/>
  <c r="R1991" i="9"/>
  <c r="Q1992" i="9"/>
  <c r="R1992" i="9"/>
  <c r="Q1993" i="9"/>
  <c r="R1993" i="9"/>
  <c r="Q1994" i="9"/>
  <c r="R1994" i="9"/>
  <c r="Q1995" i="9"/>
  <c r="R1995" i="9"/>
  <c r="Q1996" i="9"/>
  <c r="R1996" i="9"/>
  <c r="Q1997" i="9"/>
  <c r="R1997" i="9"/>
  <c r="Q1998" i="9"/>
  <c r="R1998" i="9"/>
  <c r="Q1999" i="9"/>
  <c r="R1999" i="9"/>
  <c r="Q2000" i="9"/>
  <c r="R2000" i="9"/>
  <c r="Q2001" i="9"/>
  <c r="R2001" i="9"/>
  <c r="Q2002" i="9"/>
  <c r="R2002" i="9"/>
  <c r="Q2003" i="9"/>
  <c r="R2003" i="9"/>
  <c r="Q2004" i="9"/>
  <c r="R2004" i="9"/>
  <c r="Q1240" i="9"/>
  <c r="R1240" i="9"/>
  <c r="Q1241" i="9"/>
  <c r="R1241" i="9"/>
  <c r="Q1242" i="9"/>
  <c r="R1242" i="9"/>
  <c r="Q1243" i="9"/>
  <c r="R1243" i="9"/>
  <c r="Q1244" i="9"/>
  <c r="R1244" i="9"/>
  <c r="Q1210" i="9"/>
  <c r="R1210" i="9"/>
  <c r="Q1211" i="9"/>
  <c r="R1211" i="9"/>
  <c r="Q1212" i="9"/>
  <c r="R1212" i="9"/>
  <c r="Q1213" i="9"/>
  <c r="R1213" i="9"/>
  <c r="Q1214" i="9"/>
  <c r="R1214" i="9"/>
  <c r="Q1215" i="9"/>
  <c r="R1215" i="9"/>
  <c r="Q1216" i="9"/>
  <c r="R1216" i="9"/>
  <c r="Q1217" i="9"/>
  <c r="R1217" i="9"/>
  <c r="Q1218" i="9"/>
  <c r="R1218" i="9"/>
  <c r="Q1219" i="9"/>
  <c r="R1219" i="9"/>
  <c r="Q1220" i="9"/>
  <c r="R1220" i="9"/>
  <c r="Q1221" i="9"/>
  <c r="R1221" i="9"/>
  <c r="Q1222" i="9"/>
  <c r="R1222" i="9"/>
  <c r="Q1223" i="9"/>
  <c r="R1223" i="9"/>
  <c r="Q1224" i="9"/>
  <c r="R1224" i="9"/>
  <c r="Q1225" i="9"/>
  <c r="R1225" i="9"/>
  <c r="Q1226" i="9"/>
  <c r="R1226" i="9"/>
  <c r="Q1227" i="9"/>
  <c r="R1227" i="9"/>
  <c r="Q1228" i="9"/>
  <c r="R1228" i="9"/>
  <c r="Q1229" i="9"/>
  <c r="R1229" i="9"/>
  <c r="Q1230" i="9"/>
  <c r="R1230" i="9"/>
  <c r="Q1231" i="9"/>
  <c r="R1231" i="9"/>
  <c r="Q1232" i="9"/>
  <c r="R1232" i="9"/>
  <c r="Q1233" i="9"/>
  <c r="R1233" i="9"/>
  <c r="Q1234" i="9"/>
  <c r="R1234" i="9"/>
  <c r="Q1235" i="9"/>
  <c r="R1235" i="9"/>
  <c r="Q1236" i="9"/>
  <c r="R1236" i="9"/>
  <c r="Q1237" i="9"/>
  <c r="R1237" i="9"/>
  <c r="Q1238" i="9"/>
  <c r="R1238" i="9"/>
  <c r="Q1239" i="9"/>
  <c r="R1239" i="9"/>
  <c r="Q1191" i="9"/>
  <c r="R1191" i="9"/>
  <c r="Q1192" i="9"/>
  <c r="R1192" i="9"/>
  <c r="Q1193" i="9"/>
  <c r="R1193" i="9"/>
  <c r="Q1194" i="9"/>
  <c r="R1194" i="9"/>
  <c r="Q1195" i="9"/>
  <c r="R1195" i="9"/>
  <c r="Q1196" i="9"/>
  <c r="R1196" i="9"/>
  <c r="Q1197" i="9"/>
  <c r="R1197" i="9"/>
  <c r="Q1198" i="9"/>
  <c r="R1198" i="9"/>
  <c r="Q1199" i="9"/>
  <c r="R1199" i="9"/>
  <c r="Q1200" i="9"/>
  <c r="R1200" i="9"/>
  <c r="Q1201" i="9"/>
  <c r="R1201" i="9"/>
  <c r="Q1202" i="9"/>
  <c r="R1202" i="9"/>
  <c r="Q1203" i="9"/>
  <c r="R1203" i="9"/>
  <c r="Q1204" i="9"/>
  <c r="R1204" i="9"/>
  <c r="Q1205" i="9"/>
  <c r="R1205" i="9"/>
  <c r="Q1206" i="9"/>
  <c r="R1206" i="9"/>
  <c r="Q1207" i="9"/>
  <c r="R1207" i="9"/>
  <c r="Q1208" i="9"/>
  <c r="R1208" i="9"/>
  <c r="Q1209" i="9"/>
  <c r="R1209" i="9"/>
  <c r="Q1174" i="9"/>
  <c r="R1174" i="9"/>
  <c r="Q1175" i="9"/>
  <c r="R1175" i="9"/>
  <c r="Q1176" i="9"/>
  <c r="R1176" i="9"/>
  <c r="Q1177" i="9"/>
  <c r="R1177" i="9"/>
  <c r="Q1178" i="9"/>
  <c r="R1178" i="9"/>
  <c r="Q1179" i="9"/>
  <c r="R1179" i="9"/>
  <c r="Q1180" i="9"/>
  <c r="R1180" i="9"/>
  <c r="Q1181" i="9"/>
  <c r="R1181" i="9"/>
  <c r="Q1182" i="9"/>
  <c r="R1182" i="9"/>
  <c r="Q1183" i="9"/>
  <c r="R1183" i="9"/>
  <c r="Q1184" i="9"/>
  <c r="R1184" i="9"/>
  <c r="Q1185" i="9"/>
  <c r="R1185" i="9"/>
  <c r="Q1186" i="9"/>
  <c r="R1186" i="9"/>
  <c r="Q1187" i="9"/>
  <c r="R1187" i="9"/>
  <c r="Q1188" i="9"/>
  <c r="R1188" i="9"/>
  <c r="Q1189" i="9"/>
  <c r="R1189" i="9"/>
  <c r="Q1190" i="9"/>
  <c r="R1190" i="9"/>
  <c r="R1173" i="9"/>
  <c r="Q1173" i="9"/>
  <c r="Q1135" i="9"/>
  <c r="R1135" i="9"/>
  <c r="T1135" i="9" s="1"/>
  <c r="Q1136" i="9"/>
  <c r="R1136" i="9"/>
  <c r="Q1137" i="9"/>
  <c r="R1137" i="9"/>
  <c r="Q1138" i="9"/>
  <c r="R1138" i="9"/>
  <c r="Q1139" i="9"/>
  <c r="R1139" i="9"/>
  <c r="T1139" i="9" s="1"/>
  <c r="Q1140" i="9"/>
  <c r="R1140" i="9"/>
  <c r="Q1141" i="9"/>
  <c r="R1141" i="9"/>
  <c r="Q1142" i="9"/>
  <c r="R1142" i="9"/>
  <c r="Q1143" i="9"/>
  <c r="R1143" i="9"/>
  <c r="Q1144" i="9"/>
  <c r="R1144" i="9"/>
  <c r="Q1145" i="9"/>
  <c r="R1145" i="9"/>
  <c r="Q1146" i="9"/>
  <c r="R1146" i="9"/>
  <c r="Q1147" i="9"/>
  <c r="R1147" i="9"/>
  <c r="Q1148" i="9"/>
  <c r="R1148" i="9"/>
  <c r="Q1149" i="9"/>
  <c r="R1149" i="9"/>
  <c r="Q1150" i="9"/>
  <c r="R1150" i="9"/>
  <c r="Q1151" i="9"/>
  <c r="R1151" i="9"/>
  <c r="T1151" i="9" s="1"/>
  <c r="Q1152" i="9"/>
  <c r="R1152" i="9"/>
  <c r="Q1153" i="9"/>
  <c r="R1153" i="9"/>
  <c r="Q1154" i="9"/>
  <c r="R1154" i="9"/>
  <c r="Q1155" i="9"/>
  <c r="R1155" i="9"/>
  <c r="T1155" i="9" s="1"/>
  <c r="Q1156" i="9"/>
  <c r="R1156" i="9"/>
  <c r="Q1157" i="9"/>
  <c r="R1157" i="9"/>
  <c r="Q1158" i="9"/>
  <c r="R1158" i="9"/>
  <c r="Q1159" i="9"/>
  <c r="R1159" i="9"/>
  <c r="T1159" i="9" s="1"/>
  <c r="Q1160" i="9"/>
  <c r="R1160" i="9"/>
  <c r="Q1161" i="9"/>
  <c r="R1161" i="9"/>
  <c r="Q1162" i="9"/>
  <c r="R1162" i="9"/>
  <c r="T1162" i="9" s="1"/>
  <c r="Q1163" i="9"/>
  <c r="R1163" i="9"/>
  <c r="T1163" i="9" s="1"/>
  <c r="Q1164" i="9"/>
  <c r="R1164" i="9"/>
  <c r="Q1165" i="9"/>
  <c r="R1165" i="9"/>
  <c r="Q1166" i="9"/>
  <c r="R1166" i="9"/>
  <c r="Q1167" i="9"/>
  <c r="R1167" i="9"/>
  <c r="T1167" i="9" s="1"/>
  <c r="Q1168" i="9"/>
  <c r="R1168" i="9"/>
  <c r="Q1126" i="9"/>
  <c r="R1126" i="9"/>
  <c r="Q1127" i="9"/>
  <c r="R1127" i="9"/>
  <c r="Q1128" i="9"/>
  <c r="R1128" i="9"/>
  <c r="T1128" i="9" s="1"/>
  <c r="Q1129" i="9"/>
  <c r="R1129" i="9"/>
  <c r="T1129" i="9" s="1"/>
  <c r="Q1130" i="9"/>
  <c r="R1130" i="9"/>
  <c r="Q1131" i="9"/>
  <c r="R1131" i="9"/>
  <c r="T1131" i="9" s="1"/>
  <c r="Q1132" i="9"/>
  <c r="R1132" i="9"/>
  <c r="T1132" i="9" s="1"/>
  <c r="Q1133" i="9"/>
  <c r="R1133" i="9"/>
  <c r="T1133" i="9" s="1"/>
  <c r="Q1134" i="9"/>
  <c r="R1134" i="9"/>
  <c r="Q172" i="9"/>
  <c r="R172" i="9"/>
  <c r="Q173" i="9"/>
  <c r="R173" i="9"/>
  <c r="T173" i="9" s="1"/>
  <c r="Q174" i="9"/>
  <c r="R174" i="9"/>
  <c r="Q175" i="9"/>
  <c r="R175" i="9"/>
  <c r="Q176" i="9"/>
  <c r="R176" i="9"/>
  <c r="Q177" i="9"/>
  <c r="R177" i="9"/>
  <c r="Q178" i="9"/>
  <c r="R178" i="9"/>
  <c r="Q179" i="9"/>
  <c r="R179" i="9"/>
  <c r="Q180" i="9"/>
  <c r="R180" i="9"/>
  <c r="Q181" i="9"/>
  <c r="R181" i="9"/>
  <c r="T181" i="9" s="1"/>
  <c r="Q182" i="9"/>
  <c r="R182" i="9"/>
  <c r="Q183" i="9"/>
  <c r="R183" i="9"/>
  <c r="Q184" i="9"/>
  <c r="R184" i="9"/>
  <c r="Q185" i="9"/>
  <c r="R185" i="9"/>
  <c r="T185" i="9" s="1"/>
  <c r="Q186" i="9"/>
  <c r="R186" i="9"/>
  <c r="Q187" i="9"/>
  <c r="S187" i="9" s="1"/>
  <c r="R187" i="9"/>
  <c r="Q188" i="9"/>
  <c r="R188" i="9"/>
  <c r="T188" i="9" s="1"/>
  <c r="Q189" i="9"/>
  <c r="S189" i="9" s="1"/>
  <c r="R189" i="9"/>
  <c r="T189" i="9" s="1"/>
  <c r="Q190" i="9"/>
  <c r="R190" i="9"/>
  <c r="Q191" i="9"/>
  <c r="S191" i="9" s="1"/>
  <c r="R191" i="9"/>
  <c r="Q192" i="9"/>
  <c r="R192" i="9"/>
  <c r="Q193" i="9"/>
  <c r="R193" i="9"/>
  <c r="T193" i="9" s="1"/>
  <c r="Q194" i="9"/>
  <c r="R194" i="9"/>
  <c r="Q195" i="9"/>
  <c r="R195" i="9"/>
  <c r="Q196" i="9"/>
  <c r="R196" i="9"/>
  <c r="Q197" i="9"/>
  <c r="R197" i="9"/>
  <c r="T197" i="9" s="1"/>
  <c r="Q198" i="9"/>
  <c r="R198" i="9"/>
  <c r="Q199" i="9"/>
  <c r="R199" i="9"/>
  <c r="Q200" i="9"/>
  <c r="R200" i="9"/>
  <c r="Q201" i="9"/>
  <c r="R201" i="9"/>
  <c r="T201" i="9" s="1"/>
  <c r="Q202" i="9"/>
  <c r="R202" i="9"/>
  <c r="Q203" i="9"/>
  <c r="S203" i="9" s="1"/>
  <c r="R203" i="9"/>
  <c r="Q204" i="9"/>
  <c r="R204" i="9"/>
  <c r="Q205" i="9"/>
  <c r="R205" i="9"/>
  <c r="T205" i="9" s="1"/>
  <c r="Q206" i="9"/>
  <c r="R206" i="9"/>
  <c r="Q207" i="9"/>
  <c r="S207" i="9" s="1"/>
  <c r="R207" i="9"/>
  <c r="Q208" i="9"/>
  <c r="R208" i="9"/>
  <c r="Q209" i="9"/>
  <c r="R209" i="9"/>
  <c r="Q210" i="9"/>
  <c r="R210" i="9"/>
  <c r="Q211" i="9"/>
  <c r="R211" i="9"/>
  <c r="Q212" i="9"/>
  <c r="R212" i="9"/>
  <c r="Q213" i="9"/>
  <c r="R213" i="9"/>
  <c r="T213" i="9" s="1"/>
  <c r="Q214" i="9"/>
  <c r="R214" i="9"/>
  <c r="Q215" i="9"/>
  <c r="R215" i="9"/>
  <c r="Q216" i="9"/>
  <c r="R216" i="9"/>
  <c r="Q217" i="9"/>
  <c r="R217" i="9"/>
  <c r="Q218" i="9"/>
  <c r="R218" i="9"/>
  <c r="Q219" i="9"/>
  <c r="R219" i="9"/>
  <c r="Q220" i="9"/>
  <c r="R220" i="9"/>
  <c r="Q221" i="9"/>
  <c r="R221" i="9"/>
  <c r="T221" i="9" s="1"/>
  <c r="Q222" i="9"/>
  <c r="R222" i="9"/>
  <c r="Q223" i="9"/>
  <c r="R223" i="9"/>
  <c r="Q224" i="9"/>
  <c r="R224" i="9"/>
  <c r="Q225" i="9"/>
  <c r="R225" i="9"/>
  <c r="T225" i="9" s="1"/>
  <c r="Q226" i="9"/>
  <c r="R226" i="9"/>
  <c r="Q227" i="9"/>
  <c r="R227" i="9"/>
  <c r="Q228" i="9"/>
  <c r="R228" i="9"/>
  <c r="Q229" i="9"/>
  <c r="R229" i="9"/>
  <c r="T229" i="9" s="1"/>
  <c r="Q230" i="9"/>
  <c r="R230" i="9"/>
  <c r="Q231" i="9"/>
  <c r="R231" i="9"/>
  <c r="Q232" i="9"/>
  <c r="R232" i="9"/>
  <c r="Q233" i="9"/>
  <c r="R233" i="9"/>
  <c r="Q234" i="9"/>
  <c r="R234" i="9"/>
  <c r="Q235" i="9"/>
  <c r="R235" i="9"/>
  <c r="Q236" i="9"/>
  <c r="R236" i="9"/>
  <c r="Q237" i="9"/>
  <c r="R237" i="9"/>
  <c r="T237" i="9" s="1"/>
  <c r="Q238" i="9"/>
  <c r="R238" i="9"/>
  <c r="Q239" i="9"/>
  <c r="R239" i="9"/>
  <c r="Q240" i="9"/>
  <c r="R240" i="9"/>
  <c r="Q241" i="9"/>
  <c r="R241" i="9"/>
  <c r="T241" i="9" s="1"/>
  <c r="Q242" i="9"/>
  <c r="R242" i="9"/>
  <c r="Q243" i="9"/>
  <c r="R243" i="9"/>
  <c r="Q244" i="9"/>
  <c r="R244" i="9"/>
  <c r="Q245" i="9"/>
  <c r="R245" i="9"/>
  <c r="T245" i="9" s="1"/>
  <c r="Q246" i="9"/>
  <c r="R246" i="9"/>
  <c r="Q247" i="9"/>
  <c r="R247" i="9"/>
  <c r="Q248" i="9"/>
  <c r="R248" i="9"/>
  <c r="Q249" i="9"/>
  <c r="R249" i="9"/>
  <c r="T249" i="9" s="1"/>
  <c r="Q250" i="9"/>
  <c r="R250" i="9"/>
  <c r="Q251" i="9"/>
  <c r="R251" i="9"/>
  <c r="Q252" i="9"/>
  <c r="R252" i="9"/>
  <c r="Q253" i="9"/>
  <c r="R253" i="9"/>
  <c r="T253" i="9" s="1"/>
  <c r="Q254" i="9"/>
  <c r="R254" i="9"/>
  <c r="Q255" i="9"/>
  <c r="R255" i="9"/>
  <c r="Q256" i="9"/>
  <c r="R256" i="9"/>
  <c r="Q257" i="9"/>
  <c r="R257" i="9"/>
  <c r="T257" i="9" s="1"/>
  <c r="Q258" i="9"/>
  <c r="R258" i="9"/>
  <c r="Q259" i="9"/>
  <c r="R259" i="9"/>
  <c r="Q260" i="9"/>
  <c r="R260" i="9"/>
  <c r="Q261" i="9"/>
  <c r="R261" i="9"/>
  <c r="T261" i="9" s="1"/>
  <c r="Q262" i="9"/>
  <c r="R262" i="9"/>
  <c r="Q263" i="9"/>
  <c r="R263" i="9"/>
  <c r="Q264" i="9"/>
  <c r="R264" i="9"/>
  <c r="Q265" i="9"/>
  <c r="R265" i="9"/>
  <c r="T265" i="9" s="1"/>
  <c r="Q266" i="9"/>
  <c r="R266" i="9"/>
  <c r="Q267" i="9"/>
  <c r="R267" i="9"/>
  <c r="Q268" i="9"/>
  <c r="R268" i="9"/>
  <c r="Q269" i="9"/>
  <c r="R269" i="9"/>
  <c r="T269" i="9" s="1"/>
  <c r="Q270" i="9"/>
  <c r="R270" i="9"/>
  <c r="Q271" i="9"/>
  <c r="R271" i="9"/>
  <c r="Q272" i="9"/>
  <c r="R272" i="9"/>
  <c r="Q273" i="9"/>
  <c r="R273" i="9"/>
  <c r="T273" i="9" s="1"/>
  <c r="Q274" i="9"/>
  <c r="R274" i="9"/>
  <c r="Q275" i="9"/>
  <c r="R275" i="9"/>
  <c r="Q276" i="9"/>
  <c r="R276" i="9"/>
  <c r="Q277" i="9"/>
  <c r="R277" i="9"/>
  <c r="T277" i="9" s="1"/>
  <c r="Q278" i="9"/>
  <c r="R278" i="9"/>
  <c r="Q279" i="9"/>
  <c r="R279" i="9"/>
  <c r="Q280" i="9"/>
  <c r="R280" i="9"/>
  <c r="T280" i="9" s="1"/>
  <c r="Q281" i="9"/>
  <c r="R281" i="9"/>
  <c r="Q282" i="9"/>
  <c r="R282" i="9"/>
  <c r="Q283" i="9"/>
  <c r="R283" i="9"/>
  <c r="Q284" i="9"/>
  <c r="R284" i="9"/>
  <c r="Q285" i="9"/>
  <c r="R285" i="9"/>
  <c r="Q286" i="9"/>
  <c r="R286" i="9"/>
  <c r="Q287" i="9"/>
  <c r="R287" i="9"/>
  <c r="Q288" i="9"/>
  <c r="R288" i="9"/>
  <c r="Q289" i="9"/>
  <c r="R289" i="9"/>
  <c r="Q290" i="9"/>
  <c r="R290" i="9"/>
  <c r="Q291" i="9"/>
  <c r="R291" i="9"/>
  <c r="Q292" i="9"/>
  <c r="R292" i="9"/>
  <c r="Q293" i="9"/>
  <c r="R293" i="9"/>
  <c r="T293" i="9" s="1"/>
  <c r="Q294" i="9"/>
  <c r="R294" i="9"/>
  <c r="Q295" i="9"/>
  <c r="R295" i="9"/>
  <c r="Q296" i="9"/>
  <c r="R296" i="9"/>
  <c r="Q297" i="9"/>
  <c r="R297" i="9"/>
  <c r="T297" i="9" s="1"/>
  <c r="Q298" i="9"/>
  <c r="R298" i="9"/>
  <c r="Q299" i="9"/>
  <c r="R299" i="9"/>
  <c r="Q300" i="9"/>
  <c r="R300" i="9"/>
  <c r="Q301" i="9"/>
  <c r="R301" i="9"/>
  <c r="T301" i="9" s="1"/>
  <c r="Q302" i="9"/>
  <c r="R302" i="9"/>
  <c r="Q303" i="9"/>
  <c r="R303" i="9"/>
  <c r="Q304" i="9"/>
  <c r="R304" i="9"/>
  <c r="Q305" i="9"/>
  <c r="R305" i="9"/>
  <c r="T305" i="9" s="1"/>
  <c r="Q306" i="9"/>
  <c r="R306" i="9"/>
  <c r="Q307" i="9"/>
  <c r="R307" i="9"/>
  <c r="Q308" i="9"/>
  <c r="R308" i="9"/>
  <c r="Q309" i="9"/>
  <c r="R309" i="9"/>
  <c r="T309" i="9" s="1"/>
  <c r="Q310" i="9"/>
  <c r="R310" i="9"/>
  <c r="Q311" i="9"/>
  <c r="R311" i="9"/>
  <c r="Q312" i="9"/>
  <c r="R312" i="9"/>
  <c r="Q313" i="9"/>
  <c r="R313" i="9"/>
  <c r="T313" i="9" s="1"/>
  <c r="Q314" i="9"/>
  <c r="R314" i="9"/>
  <c r="Q315" i="9"/>
  <c r="R315" i="9"/>
  <c r="Q316" i="9"/>
  <c r="R316" i="9"/>
  <c r="T316" i="9" s="1"/>
  <c r="Q317" i="9"/>
  <c r="R317" i="9"/>
  <c r="Q318" i="9"/>
  <c r="R318" i="9"/>
  <c r="Q319" i="9"/>
  <c r="S319" i="9" s="1"/>
  <c r="R319" i="9"/>
  <c r="Q320" i="9"/>
  <c r="R320" i="9"/>
  <c r="Q321" i="9"/>
  <c r="R321" i="9"/>
  <c r="T321" i="9" s="1"/>
  <c r="Q322" i="9"/>
  <c r="R322" i="9"/>
  <c r="Q323" i="9"/>
  <c r="R323" i="9"/>
  <c r="Q324" i="9"/>
  <c r="R324" i="9"/>
  <c r="Q325" i="9"/>
  <c r="R325" i="9"/>
  <c r="T325" i="9" s="1"/>
  <c r="Q326" i="9"/>
  <c r="R326" i="9"/>
  <c r="Q327" i="9"/>
  <c r="R327" i="9"/>
  <c r="Q328" i="9"/>
  <c r="R328" i="9"/>
  <c r="Q329" i="9"/>
  <c r="R329" i="9"/>
  <c r="Q330" i="9"/>
  <c r="R330" i="9"/>
  <c r="Q331" i="9"/>
  <c r="R331" i="9"/>
  <c r="Q332" i="9"/>
  <c r="R332" i="9"/>
  <c r="Q333" i="9"/>
  <c r="R333" i="9"/>
  <c r="T333" i="9" s="1"/>
  <c r="Q334" i="9"/>
  <c r="R334" i="9"/>
  <c r="Q335" i="9"/>
  <c r="R335" i="9"/>
  <c r="Q336" i="9"/>
  <c r="R336" i="9"/>
  <c r="Q337" i="9"/>
  <c r="R337" i="9"/>
  <c r="T337" i="9" s="1"/>
  <c r="Q338" i="9"/>
  <c r="R338" i="9"/>
  <c r="Q339" i="9"/>
  <c r="R339" i="9"/>
  <c r="Q340" i="9"/>
  <c r="R340" i="9"/>
  <c r="Q341" i="9"/>
  <c r="R341" i="9"/>
  <c r="Q342" i="9"/>
  <c r="R342" i="9"/>
  <c r="Q343" i="9"/>
  <c r="S343" i="9" s="1"/>
  <c r="R343" i="9"/>
  <c r="Q344" i="9"/>
  <c r="R344" i="9"/>
  <c r="T344" i="9" s="1"/>
  <c r="Q345" i="9"/>
  <c r="S345" i="9" s="1"/>
  <c r="R345" i="9"/>
  <c r="T345" i="9" s="1"/>
  <c r="Q346" i="9"/>
  <c r="R346" i="9"/>
  <c r="Q347" i="9"/>
  <c r="R347" i="9"/>
  <c r="Q348" i="9"/>
  <c r="R348" i="9"/>
  <c r="Q349" i="9"/>
  <c r="R349" i="9"/>
  <c r="T349" i="9" s="1"/>
  <c r="Q350" i="9"/>
  <c r="R350" i="9"/>
  <c r="Q351" i="9"/>
  <c r="R351" i="9"/>
  <c r="Q352" i="9"/>
  <c r="R352" i="9"/>
  <c r="Q353" i="9"/>
  <c r="S353" i="9" s="1"/>
  <c r="R353" i="9"/>
  <c r="T353" i="9" s="1"/>
  <c r="Q354" i="9"/>
  <c r="R354" i="9"/>
  <c r="Q355" i="9"/>
  <c r="S355" i="9" s="1"/>
  <c r="R355" i="9"/>
  <c r="Q356" i="9"/>
  <c r="R356" i="9"/>
  <c r="Q357" i="9"/>
  <c r="R357" i="9"/>
  <c r="Q358" i="9"/>
  <c r="R358" i="9"/>
  <c r="Q359" i="9"/>
  <c r="S359" i="9" s="1"/>
  <c r="R359" i="9"/>
  <c r="Q360" i="9"/>
  <c r="R360" i="9"/>
  <c r="Q361" i="9"/>
  <c r="R361" i="9"/>
  <c r="Q362" i="9"/>
  <c r="R362" i="9"/>
  <c r="Q363" i="9"/>
  <c r="S363" i="9" s="1"/>
  <c r="R363" i="9"/>
  <c r="Q364" i="9"/>
  <c r="R364" i="9"/>
  <c r="Q365" i="9"/>
  <c r="S365" i="9" s="1"/>
  <c r="R365" i="9"/>
  <c r="T365" i="9" s="1"/>
  <c r="Q366" i="9"/>
  <c r="R366" i="9"/>
  <c r="Q367" i="9"/>
  <c r="R367" i="9"/>
  <c r="Q368" i="9"/>
  <c r="R368" i="9"/>
  <c r="Q369" i="9"/>
  <c r="R369" i="9"/>
  <c r="T369" i="9" s="1"/>
  <c r="Q370" i="9"/>
  <c r="R370" i="9"/>
  <c r="Q371" i="9"/>
  <c r="R371" i="9"/>
  <c r="Q372" i="9"/>
  <c r="R372" i="9"/>
  <c r="Q373" i="9"/>
  <c r="S373" i="9" s="1"/>
  <c r="R373" i="9"/>
  <c r="T373" i="9" s="1"/>
  <c r="Q374" i="9"/>
  <c r="R374" i="9"/>
  <c r="Q375" i="9"/>
  <c r="R375" i="9"/>
  <c r="Q376" i="9"/>
  <c r="R376" i="9"/>
  <c r="Q377" i="9"/>
  <c r="R377" i="9"/>
  <c r="Q378" i="9"/>
  <c r="R378" i="9"/>
  <c r="Q379" i="9"/>
  <c r="S379" i="9" s="1"/>
  <c r="R379" i="9"/>
  <c r="Q380" i="9"/>
  <c r="R380" i="9"/>
  <c r="T380" i="9" s="1"/>
  <c r="Q381" i="9"/>
  <c r="R381" i="9"/>
  <c r="T381" i="9" s="1"/>
  <c r="Q382" i="9"/>
  <c r="R382" i="9"/>
  <c r="Q383" i="9"/>
  <c r="R383" i="9"/>
  <c r="Q384" i="9"/>
  <c r="R384" i="9"/>
  <c r="Q385" i="9"/>
  <c r="R385" i="9"/>
  <c r="T385" i="9" s="1"/>
  <c r="Q386" i="9"/>
  <c r="R386" i="9"/>
  <c r="Q387" i="9"/>
  <c r="R387" i="9"/>
  <c r="Q388" i="9"/>
  <c r="R388" i="9"/>
  <c r="Q389" i="9"/>
  <c r="R389" i="9"/>
  <c r="T389" i="9" s="1"/>
  <c r="Q390" i="9"/>
  <c r="R390" i="9"/>
  <c r="Q391" i="9"/>
  <c r="S391" i="9" s="1"/>
  <c r="R391" i="9"/>
  <c r="Q392" i="9"/>
  <c r="R392" i="9"/>
  <c r="Q393" i="9"/>
  <c r="R393" i="9"/>
  <c r="Q394" i="9"/>
  <c r="R394" i="9"/>
  <c r="Q395" i="9"/>
  <c r="S395" i="9" s="1"/>
  <c r="R395" i="9"/>
  <c r="Q396" i="9"/>
  <c r="R396" i="9"/>
  <c r="Q397" i="9"/>
  <c r="R397" i="9"/>
  <c r="Q398" i="9"/>
  <c r="R398" i="9"/>
  <c r="Q399" i="9"/>
  <c r="S399" i="9" s="1"/>
  <c r="R399" i="9"/>
  <c r="Q400" i="9"/>
  <c r="R400" i="9"/>
  <c r="Q401" i="9"/>
  <c r="S401" i="9" s="1"/>
  <c r="R401" i="9"/>
  <c r="T401" i="9" s="1"/>
  <c r="Q402" i="9"/>
  <c r="R402" i="9"/>
  <c r="Q403" i="9"/>
  <c r="R403" i="9"/>
  <c r="Q404" i="9"/>
  <c r="R404" i="9"/>
  <c r="Q405" i="9"/>
  <c r="R405" i="9"/>
  <c r="T405" i="9" s="1"/>
  <c r="Q406" i="9"/>
  <c r="R406" i="9"/>
  <c r="Q407" i="9"/>
  <c r="R407" i="9"/>
  <c r="Q408" i="9"/>
  <c r="R408" i="9"/>
  <c r="Q409" i="9"/>
  <c r="S409" i="9" s="1"/>
  <c r="R409" i="9"/>
  <c r="T409" i="9" s="1"/>
  <c r="Q410" i="9"/>
  <c r="R410" i="9"/>
  <c r="Q411" i="9"/>
  <c r="S411" i="9" s="1"/>
  <c r="R411" i="9"/>
  <c r="Q412" i="9"/>
  <c r="R412" i="9"/>
  <c r="Q413" i="9"/>
  <c r="R413" i="9"/>
  <c r="Q414" i="9"/>
  <c r="R414" i="9"/>
  <c r="Q415" i="9"/>
  <c r="S415" i="9" s="1"/>
  <c r="R415" i="9"/>
  <c r="Q416" i="9"/>
  <c r="R416" i="9"/>
  <c r="Q417" i="9"/>
  <c r="R417" i="9"/>
  <c r="Q418" i="9"/>
  <c r="R418" i="9"/>
  <c r="Q419" i="9"/>
  <c r="R419" i="9"/>
  <c r="Q420" i="9"/>
  <c r="R420" i="9"/>
  <c r="Q421" i="9"/>
  <c r="R421" i="9"/>
  <c r="Q422" i="9"/>
  <c r="R422" i="9"/>
  <c r="Q423" i="9"/>
  <c r="R423" i="9"/>
  <c r="Q424" i="9"/>
  <c r="R424" i="9"/>
  <c r="T424" i="9" s="1"/>
  <c r="Q425" i="9"/>
  <c r="S425" i="9" s="1"/>
  <c r="R425" i="9"/>
  <c r="T425" i="9" s="1"/>
  <c r="Q426" i="9"/>
  <c r="R426" i="9"/>
  <c r="Q427" i="9"/>
  <c r="R427" i="9"/>
  <c r="Q428" i="9"/>
  <c r="R428" i="9"/>
  <c r="Q429" i="9"/>
  <c r="R429" i="9"/>
  <c r="T429" i="9" s="1"/>
  <c r="Q430" i="9"/>
  <c r="R430" i="9"/>
  <c r="Q431" i="9"/>
  <c r="S431" i="9" s="1"/>
  <c r="R431" i="9"/>
  <c r="Q432" i="9"/>
  <c r="R432" i="9"/>
  <c r="Q433" i="9"/>
  <c r="R433" i="9"/>
  <c r="Q434" i="9"/>
  <c r="R434" i="9"/>
  <c r="Q435" i="9"/>
  <c r="S435" i="9" s="1"/>
  <c r="R435" i="9"/>
  <c r="Q436" i="9"/>
  <c r="R436" i="9"/>
  <c r="Q437" i="9"/>
  <c r="R437" i="9"/>
  <c r="Q438" i="9"/>
  <c r="R438" i="9"/>
  <c r="Q439" i="9"/>
  <c r="S439" i="9" s="1"/>
  <c r="R439" i="9"/>
  <c r="Q440" i="9"/>
  <c r="R440" i="9"/>
  <c r="Q441" i="9"/>
  <c r="R441" i="9"/>
  <c r="T441" i="9" s="1"/>
  <c r="Q442" i="9"/>
  <c r="R442" i="9"/>
  <c r="Q443" i="9"/>
  <c r="R443" i="9"/>
  <c r="Q444" i="9"/>
  <c r="R444" i="9"/>
  <c r="Q445" i="9"/>
  <c r="R445" i="9"/>
  <c r="T445" i="9" s="1"/>
  <c r="Q446" i="9"/>
  <c r="R446" i="9"/>
  <c r="Q447" i="9"/>
  <c r="S447" i="9" s="1"/>
  <c r="R447" i="9"/>
  <c r="Q448" i="9"/>
  <c r="R448" i="9"/>
  <c r="Q449" i="9"/>
  <c r="R449" i="9"/>
  <c r="Q450" i="9"/>
  <c r="R450" i="9"/>
  <c r="Q451" i="9"/>
  <c r="S451" i="9" s="1"/>
  <c r="R451" i="9"/>
  <c r="Q452" i="9"/>
  <c r="R452" i="9"/>
  <c r="Q453" i="9"/>
  <c r="R453" i="9"/>
  <c r="Q454" i="9"/>
  <c r="R454" i="9"/>
  <c r="Q455" i="9"/>
  <c r="S455" i="9" s="1"/>
  <c r="R455" i="9"/>
  <c r="Q456" i="9"/>
  <c r="R456" i="9"/>
  <c r="Q457" i="9"/>
  <c r="R457" i="9"/>
  <c r="T457" i="9" s="1"/>
  <c r="Q458" i="9"/>
  <c r="R458" i="9"/>
  <c r="Q459" i="9"/>
  <c r="R459" i="9"/>
  <c r="Q460" i="9"/>
  <c r="R460" i="9"/>
  <c r="Q461" i="9"/>
  <c r="S461" i="9" s="1"/>
  <c r="R461" i="9"/>
  <c r="T461" i="9" s="1"/>
  <c r="Q462" i="9"/>
  <c r="R462" i="9"/>
  <c r="Q463" i="9"/>
  <c r="R463" i="9"/>
  <c r="Q464" i="9"/>
  <c r="R464" i="9"/>
  <c r="Q465" i="9"/>
  <c r="R465" i="9"/>
  <c r="Q466" i="9"/>
  <c r="R466" i="9"/>
  <c r="Q467" i="9"/>
  <c r="S467" i="9" s="1"/>
  <c r="R467" i="9"/>
  <c r="Q468" i="9"/>
  <c r="R468" i="9"/>
  <c r="Q469" i="9"/>
  <c r="R469" i="9"/>
  <c r="T469" i="9" s="1"/>
  <c r="Q470" i="9"/>
  <c r="R470" i="9"/>
  <c r="Q471" i="9"/>
  <c r="R471" i="9"/>
  <c r="Q472" i="9"/>
  <c r="R472" i="9"/>
  <c r="Q473" i="9"/>
  <c r="R473" i="9"/>
  <c r="T473" i="9" s="1"/>
  <c r="Q474" i="9"/>
  <c r="R474" i="9"/>
  <c r="Q475" i="9"/>
  <c r="S475" i="9" s="1"/>
  <c r="R475" i="9"/>
  <c r="Q476" i="9"/>
  <c r="R476" i="9"/>
  <c r="Q477" i="9"/>
  <c r="R477" i="9"/>
  <c r="Q478" i="9"/>
  <c r="R478" i="9"/>
  <c r="Q479" i="9"/>
  <c r="S479" i="9" s="1"/>
  <c r="R479" i="9"/>
  <c r="Q480" i="9"/>
  <c r="R480" i="9"/>
  <c r="Q481" i="9"/>
  <c r="S481" i="9" s="1"/>
  <c r="R481" i="9"/>
  <c r="T481" i="9" s="1"/>
  <c r="Q482" i="9"/>
  <c r="R482" i="9"/>
  <c r="Q483" i="9"/>
  <c r="R483" i="9"/>
  <c r="Q484" i="9"/>
  <c r="R484" i="9"/>
  <c r="Q485" i="9"/>
  <c r="R485" i="9"/>
  <c r="T485" i="9" s="1"/>
  <c r="Q486" i="9"/>
  <c r="R486" i="9"/>
  <c r="Q487" i="9"/>
  <c r="S487" i="9" s="1"/>
  <c r="R487" i="9"/>
  <c r="Q488" i="9"/>
  <c r="R488" i="9"/>
  <c r="Q489" i="9"/>
  <c r="R489" i="9"/>
  <c r="Q490" i="9"/>
  <c r="R490" i="9"/>
  <c r="Q491" i="9"/>
  <c r="R491" i="9"/>
  <c r="Q492" i="9"/>
  <c r="R492" i="9"/>
  <c r="Q493" i="9"/>
  <c r="S493" i="9" s="1"/>
  <c r="R493" i="9"/>
  <c r="T493" i="9" s="1"/>
  <c r="Q494" i="9"/>
  <c r="R494" i="9"/>
  <c r="Q495" i="9"/>
  <c r="S495" i="9" s="1"/>
  <c r="R495" i="9"/>
  <c r="Q496" i="9"/>
  <c r="R496" i="9"/>
  <c r="Q497" i="9"/>
  <c r="S497" i="9" s="1"/>
  <c r="R497" i="9"/>
  <c r="T497" i="9" s="1"/>
  <c r="Q498" i="9"/>
  <c r="R498" i="9"/>
  <c r="Q499" i="9"/>
  <c r="R499" i="9"/>
  <c r="Q500" i="9"/>
  <c r="R500" i="9"/>
  <c r="Q501" i="9"/>
  <c r="R501" i="9"/>
  <c r="T501" i="9" s="1"/>
  <c r="Q502" i="9"/>
  <c r="R502" i="9"/>
  <c r="Q503" i="9"/>
  <c r="S503" i="9" s="1"/>
  <c r="R503" i="9"/>
  <c r="Q504" i="9"/>
  <c r="R504" i="9"/>
  <c r="Q505" i="9"/>
  <c r="R505" i="9"/>
  <c r="Q506" i="9"/>
  <c r="R506" i="9"/>
  <c r="Q507" i="9"/>
  <c r="S507" i="9" s="1"/>
  <c r="R507" i="9"/>
  <c r="Q508" i="9"/>
  <c r="R508" i="9"/>
  <c r="Q509" i="9"/>
  <c r="S509" i="9" s="1"/>
  <c r="R509" i="9"/>
  <c r="T509" i="9" s="1"/>
  <c r="Q510" i="9"/>
  <c r="R510" i="9"/>
  <c r="Q511" i="9"/>
  <c r="R511" i="9"/>
  <c r="Q512" i="9"/>
  <c r="R512" i="9"/>
  <c r="T512" i="9" s="1"/>
  <c r="Q513" i="9"/>
  <c r="R513" i="9"/>
  <c r="Q514" i="9"/>
  <c r="R514" i="9"/>
  <c r="Q515" i="9"/>
  <c r="R515" i="9"/>
  <c r="Q516" i="9"/>
  <c r="R516" i="9"/>
  <c r="Q517" i="9"/>
  <c r="R517" i="9"/>
  <c r="T517" i="9" s="1"/>
  <c r="Q518" i="9"/>
  <c r="R518" i="9"/>
  <c r="Q519" i="9"/>
  <c r="R519" i="9"/>
  <c r="Q520" i="9"/>
  <c r="R520" i="9"/>
  <c r="Q521" i="9"/>
  <c r="R521" i="9"/>
  <c r="T521" i="9" s="1"/>
  <c r="Q522" i="9"/>
  <c r="R522" i="9"/>
  <c r="Q523" i="9"/>
  <c r="R523" i="9"/>
  <c r="Q524" i="9"/>
  <c r="R524" i="9"/>
  <c r="Q525" i="9"/>
  <c r="R525" i="9"/>
  <c r="T525" i="9" s="1"/>
  <c r="Q526" i="9"/>
  <c r="R526" i="9"/>
  <c r="Q527" i="9"/>
  <c r="R527" i="9"/>
  <c r="Q528" i="9"/>
  <c r="R528" i="9"/>
  <c r="Q529" i="9"/>
  <c r="R529" i="9"/>
  <c r="T529" i="9" s="1"/>
  <c r="Q530" i="9"/>
  <c r="R530" i="9"/>
  <c r="Q531" i="9"/>
  <c r="R531" i="9"/>
  <c r="Q532" i="9"/>
  <c r="R532" i="9"/>
  <c r="Q533" i="9"/>
  <c r="R533" i="9"/>
  <c r="T533" i="9" s="1"/>
  <c r="Q534" i="9"/>
  <c r="R534" i="9"/>
  <c r="Q535" i="9"/>
  <c r="R535" i="9"/>
  <c r="Q536" i="9"/>
  <c r="R536" i="9"/>
  <c r="Q537" i="9"/>
  <c r="R537" i="9"/>
  <c r="T537" i="9" s="1"/>
  <c r="Q538" i="9"/>
  <c r="R538" i="9"/>
  <c r="Q539" i="9"/>
  <c r="R539" i="9"/>
  <c r="Q540" i="9"/>
  <c r="R540" i="9"/>
  <c r="Q541" i="9"/>
  <c r="R541" i="9"/>
  <c r="Q542" i="9"/>
  <c r="R542" i="9"/>
  <c r="Q543" i="9"/>
  <c r="R543" i="9"/>
  <c r="Q544" i="9"/>
  <c r="R544" i="9"/>
  <c r="Q545" i="9"/>
  <c r="R545" i="9"/>
  <c r="T545" i="9" s="1"/>
  <c r="Q546" i="9"/>
  <c r="R546" i="9"/>
  <c r="Q547" i="9"/>
  <c r="R547" i="9"/>
  <c r="Q548" i="9"/>
  <c r="R548" i="9"/>
  <c r="T548" i="9" s="1"/>
  <c r="Q549" i="9"/>
  <c r="R549" i="9"/>
  <c r="T549" i="9" s="1"/>
  <c r="Q550" i="9"/>
  <c r="R550" i="9"/>
  <c r="Q551" i="9"/>
  <c r="R551" i="9"/>
  <c r="Q552" i="9"/>
  <c r="R552" i="9"/>
  <c r="Q553" i="9"/>
  <c r="R553" i="9"/>
  <c r="T553" i="9" s="1"/>
  <c r="Q554" i="9"/>
  <c r="R554" i="9"/>
  <c r="Q555" i="9"/>
  <c r="R555" i="9"/>
  <c r="Q556" i="9"/>
  <c r="R556" i="9"/>
  <c r="Q557" i="9"/>
  <c r="R557" i="9"/>
  <c r="T557" i="9" s="1"/>
  <c r="Q558" i="9"/>
  <c r="R558" i="9"/>
  <c r="Q559" i="9"/>
  <c r="R559" i="9"/>
  <c r="Q560" i="9"/>
  <c r="R560" i="9"/>
  <c r="T560" i="9" s="1"/>
  <c r="Q561" i="9"/>
  <c r="R561" i="9"/>
  <c r="T561" i="9" s="1"/>
  <c r="Q562" i="9"/>
  <c r="R562" i="9"/>
  <c r="Q563" i="9"/>
  <c r="R563" i="9"/>
  <c r="Q564" i="9"/>
  <c r="R564" i="9"/>
  <c r="Q565" i="9"/>
  <c r="R565" i="9"/>
  <c r="T565" i="9" s="1"/>
  <c r="Q566" i="9"/>
  <c r="R566" i="9"/>
  <c r="Q567" i="9"/>
  <c r="R567" i="9"/>
  <c r="Q568" i="9"/>
  <c r="R568" i="9"/>
  <c r="Q569" i="9"/>
  <c r="R569" i="9"/>
  <c r="T569" i="9" s="1"/>
  <c r="Q570" i="9"/>
  <c r="R570" i="9"/>
  <c r="Q571" i="9"/>
  <c r="R571" i="9"/>
  <c r="Q572" i="9"/>
  <c r="R572" i="9"/>
  <c r="T572" i="9" s="1"/>
  <c r="Q573" i="9"/>
  <c r="R573" i="9"/>
  <c r="T573" i="9" s="1"/>
  <c r="Q574" i="9"/>
  <c r="R574" i="9"/>
  <c r="Q575" i="9"/>
  <c r="R575" i="9"/>
  <c r="Q576" i="9"/>
  <c r="R576" i="9"/>
  <c r="Q577" i="9"/>
  <c r="R577" i="9"/>
  <c r="T577" i="9" s="1"/>
  <c r="Q578" i="9"/>
  <c r="R578" i="9"/>
  <c r="Q579" i="9"/>
  <c r="R579" i="9"/>
  <c r="Q580" i="9"/>
  <c r="R580" i="9"/>
  <c r="Q581" i="9"/>
  <c r="R581" i="9"/>
  <c r="T581" i="9" s="1"/>
  <c r="Q582" i="9"/>
  <c r="R582" i="9"/>
  <c r="Q583" i="9"/>
  <c r="R583" i="9"/>
  <c r="Q584" i="9"/>
  <c r="R584" i="9"/>
  <c r="T584" i="9" s="1"/>
  <c r="Q585" i="9"/>
  <c r="R585" i="9"/>
  <c r="T585" i="9" s="1"/>
  <c r="Q586" i="9"/>
  <c r="R586" i="9"/>
  <c r="Q587" i="9"/>
  <c r="R587" i="9"/>
  <c r="Q588" i="9"/>
  <c r="R588" i="9"/>
  <c r="Q589" i="9"/>
  <c r="R589" i="9"/>
  <c r="T589" i="9" s="1"/>
  <c r="Q590" i="9"/>
  <c r="R590" i="9"/>
  <c r="Q591" i="9"/>
  <c r="R591" i="9"/>
  <c r="Q592" i="9"/>
  <c r="R592" i="9"/>
  <c r="Q593" i="9"/>
  <c r="R593" i="9"/>
  <c r="Q594" i="9"/>
  <c r="R594" i="9"/>
  <c r="Q595" i="9"/>
  <c r="R595" i="9"/>
  <c r="Q596" i="9"/>
  <c r="R596" i="9"/>
  <c r="Q597" i="9"/>
  <c r="R597" i="9"/>
  <c r="T597" i="9" s="1"/>
  <c r="Q598" i="9"/>
  <c r="R598" i="9"/>
  <c r="Q599" i="9"/>
  <c r="R599" i="9"/>
  <c r="Q600" i="9"/>
  <c r="R600" i="9"/>
  <c r="Q601" i="9"/>
  <c r="R601" i="9"/>
  <c r="T601" i="9" s="1"/>
  <c r="Q602" i="9"/>
  <c r="R602" i="9"/>
  <c r="Q603" i="9"/>
  <c r="R603" i="9"/>
  <c r="Q604" i="9"/>
  <c r="R604" i="9"/>
  <c r="Q605" i="9"/>
  <c r="R605" i="9"/>
  <c r="T605" i="9" s="1"/>
  <c r="Q606" i="9"/>
  <c r="R606" i="9"/>
  <c r="Q607" i="9"/>
  <c r="R607" i="9"/>
  <c r="Q608" i="9"/>
  <c r="R608" i="9"/>
  <c r="Q609" i="9"/>
  <c r="R609" i="9"/>
  <c r="T609" i="9" s="1"/>
  <c r="Q610" i="9"/>
  <c r="R610" i="9"/>
  <c r="Q611" i="9"/>
  <c r="R611" i="9"/>
  <c r="Q612" i="9"/>
  <c r="R612" i="9"/>
  <c r="Q613" i="9"/>
  <c r="R613" i="9"/>
  <c r="T613" i="9" s="1"/>
  <c r="Q614" i="9"/>
  <c r="R614" i="9"/>
  <c r="Q615" i="9"/>
  <c r="R615" i="9"/>
  <c r="Q616" i="9"/>
  <c r="R616" i="9"/>
  <c r="Q617" i="9"/>
  <c r="R617" i="9"/>
  <c r="T617" i="9" s="1"/>
  <c r="Q618" i="9"/>
  <c r="R618" i="9"/>
  <c r="Q619" i="9"/>
  <c r="R619" i="9"/>
  <c r="Q620" i="9"/>
  <c r="R620" i="9"/>
  <c r="Q621" i="9"/>
  <c r="R621" i="9"/>
  <c r="T621" i="9" s="1"/>
  <c r="Q622" i="9"/>
  <c r="R622" i="9"/>
  <c r="Q623" i="9"/>
  <c r="R623" i="9"/>
  <c r="Q624" i="9"/>
  <c r="R624" i="9"/>
  <c r="Q625" i="9"/>
  <c r="R625" i="9"/>
  <c r="T625" i="9" s="1"/>
  <c r="Q626" i="9"/>
  <c r="R626" i="9"/>
  <c r="Q627" i="9"/>
  <c r="R627" i="9"/>
  <c r="Q628" i="9"/>
  <c r="R628" i="9"/>
  <c r="Q629" i="9"/>
  <c r="R629" i="9"/>
  <c r="T629" i="9" s="1"/>
  <c r="Q630" i="9"/>
  <c r="R630" i="9"/>
  <c r="Q631" i="9"/>
  <c r="R631" i="9"/>
  <c r="Q632" i="9"/>
  <c r="R632" i="9"/>
  <c r="Q633" i="9"/>
  <c r="R633" i="9"/>
  <c r="T633" i="9" s="1"/>
  <c r="Q634" i="9"/>
  <c r="R634" i="9"/>
  <c r="Q635" i="9"/>
  <c r="R635" i="9"/>
  <c r="Q636" i="9"/>
  <c r="R636" i="9"/>
  <c r="Q637" i="9"/>
  <c r="R637" i="9"/>
  <c r="T637" i="9" s="1"/>
  <c r="Q638" i="9"/>
  <c r="R638" i="9"/>
  <c r="Q639" i="9"/>
  <c r="R639" i="9"/>
  <c r="Q640" i="9"/>
  <c r="R640" i="9"/>
  <c r="Q641" i="9"/>
  <c r="R641" i="9"/>
  <c r="T641" i="9" s="1"/>
  <c r="Q642" i="9"/>
  <c r="R642" i="9"/>
  <c r="Q643" i="9"/>
  <c r="R643" i="9"/>
  <c r="Q644" i="9"/>
  <c r="R644" i="9"/>
  <c r="Q645" i="9"/>
  <c r="R645" i="9"/>
  <c r="Q646" i="9"/>
  <c r="R646" i="9"/>
  <c r="Q647" i="9"/>
  <c r="R647" i="9"/>
  <c r="Q648" i="9"/>
  <c r="R648" i="9"/>
  <c r="Q649" i="9"/>
  <c r="R649" i="9"/>
  <c r="T649" i="9" s="1"/>
  <c r="Q650" i="9"/>
  <c r="R650" i="9"/>
  <c r="Q651" i="9"/>
  <c r="R651" i="9"/>
  <c r="Q652" i="9"/>
  <c r="R652" i="9"/>
  <c r="T652" i="9" s="1"/>
  <c r="Q653" i="9"/>
  <c r="R653" i="9"/>
  <c r="T653" i="9" s="1"/>
  <c r="Q654" i="9"/>
  <c r="R654" i="9"/>
  <c r="Q655" i="9"/>
  <c r="R655" i="9"/>
  <c r="Q656" i="9"/>
  <c r="R656" i="9"/>
  <c r="Q657" i="9"/>
  <c r="R657" i="9"/>
  <c r="T657" i="9" s="1"/>
  <c r="Q658" i="9"/>
  <c r="R658" i="9"/>
  <c r="Q659" i="9"/>
  <c r="R659" i="9"/>
  <c r="Q660" i="9"/>
  <c r="R660" i="9"/>
  <c r="Q661" i="9"/>
  <c r="R661" i="9"/>
  <c r="T661" i="9" s="1"/>
  <c r="Q662" i="9"/>
  <c r="R662" i="9"/>
  <c r="Q663" i="9"/>
  <c r="R663" i="9"/>
  <c r="Q664" i="9"/>
  <c r="R664" i="9"/>
  <c r="T664" i="9" s="1"/>
  <c r="Q665" i="9"/>
  <c r="R665" i="9"/>
  <c r="T665" i="9" s="1"/>
  <c r="Q666" i="9"/>
  <c r="R666" i="9"/>
  <c r="Q667" i="9"/>
  <c r="R667" i="9"/>
  <c r="Q668" i="9"/>
  <c r="R668" i="9"/>
  <c r="Q669" i="9"/>
  <c r="R669" i="9"/>
  <c r="T669" i="9" s="1"/>
  <c r="Q670" i="9"/>
  <c r="R670" i="9"/>
  <c r="Q671" i="9"/>
  <c r="R671" i="9"/>
  <c r="Q672" i="9"/>
  <c r="R672" i="9"/>
  <c r="Q673" i="9"/>
  <c r="R673" i="9"/>
  <c r="T673" i="9" s="1"/>
  <c r="Q674" i="9"/>
  <c r="R674" i="9"/>
  <c r="Q675" i="9"/>
  <c r="R675" i="9"/>
  <c r="Q676" i="9"/>
  <c r="R676" i="9"/>
  <c r="T676" i="9" s="1"/>
  <c r="Q677" i="9"/>
  <c r="R677" i="9"/>
  <c r="T677" i="9" s="1"/>
  <c r="Q678" i="9"/>
  <c r="R678" i="9"/>
  <c r="Q679" i="9"/>
  <c r="R679" i="9"/>
  <c r="Q680" i="9"/>
  <c r="R680" i="9"/>
  <c r="Q681" i="9"/>
  <c r="R681" i="9"/>
  <c r="T681" i="9" s="1"/>
  <c r="Q682" i="9"/>
  <c r="R682" i="9"/>
  <c r="Q683" i="9"/>
  <c r="R683" i="9"/>
  <c r="Q684" i="9"/>
  <c r="R684" i="9"/>
  <c r="Q685" i="9"/>
  <c r="R685" i="9"/>
  <c r="T685" i="9" s="1"/>
  <c r="Q686" i="9"/>
  <c r="R686" i="9"/>
  <c r="Q687" i="9"/>
  <c r="R687" i="9"/>
  <c r="Q688" i="9"/>
  <c r="R688" i="9"/>
  <c r="T688" i="9" s="1"/>
  <c r="Q689" i="9"/>
  <c r="R689" i="9"/>
  <c r="T689" i="9" s="1"/>
  <c r="Q690" i="9"/>
  <c r="R690" i="9"/>
  <c r="Q691" i="9"/>
  <c r="R691" i="9"/>
  <c r="Q692" i="9"/>
  <c r="R692" i="9"/>
  <c r="Q693" i="9"/>
  <c r="R693" i="9"/>
  <c r="T693" i="9" s="1"/>
  <c r="Q694" i="9"/>
  <c r="R694" i="9"/>
  <c r="Q695" i="9"/>
  <c r="R695" i="9"/>
  <c r="Q696" i="9"/>
  <c r="R696" i="9"/>
  <c r="Q697" i="9"/>
  <c r="R697" i="9"/>
  <c r="Q698" i="9"/>
  <c r="R698" i="9"/>
  <c r="Q699" i="9"/>
  <c r="R699" i="9"/>
  <c r="Q700" i="9"/>
  <c r="R700" i="9"/>
  <c r="Q701" i="9"/>
  <c r="R701" i="9"/>
  <c r="T701" i="9" s="1"/>
  <c r="Q702" i="9"/>
  <c r="R702" i="9"/>
  <c r="Q703" i="9"/>
  <c r="R703" i="9"/>
  <c r="Q704" i="9"/>
  <c r="R704" i="9"/>
  <c r="Q705" i="9"/>
  <c r="R705" i="9"/>
  <c r="T705" i="9" s="1"/>
  <c r="Q706" i="9"/>
  <c r="R706" i="9"/>
  <c r="Q707" i="9"/>
  <c r="R707" i="9"/>
  <c r="Q708" i="9"/>
  <c r="R708" i="9"/>
  <c r="Q709" i="9"/>
  <c r="R709" i="9"/>
  <c r="T709" i="9" s="1"/>
  <c r="Q710" i="9"/>
  <c r="R710" i="9"/>
  <c r="Q711" i="9"/>
  <c r="R711" i="9"/>
  <c r="Q712" i="9"/>
  <c r="R712" i="9"/>
  <c r="Q713" i="9"/>
  <c r="R713" i="9"/>
  <c r="T713" i="9" s="1"/>
  <c r="Q714" i="9"/>
  <c r="R714" i="9"/>
  <c r="Q715" i="9"/>
  <c r="R715" i="9"/>
  <c r="Q716" i="9"/>
  <c r="R716" i="9"/>
  <c r="Q717" i="9"/>
  <c r="R717" i="9"/>
  <c r="T717" i="9" s="1"/>
  <c r="Q718" i="9"/>
  <c r="R718" i="9"/>
  <c r="Q719" i="9"/>
  <c r="R719" i="9"/>
  <c r="Q720" i="9"/>
  <c r="R720" i="9"/>
  <c r="Q721" i="9"/>
  <c r="R721" i="9"/>
  <c r="T721" i="9" s="1"/>
  <c r="Q722" i="9"/>
  <c r="R722" i="9"/>
  <c r="Q723" i="9"/>
  <c r="R723" i="9"/>
  <c r="Q724" i="9"/>
  <c r="R724" i="9"/>
  <c r="Q725" i="9"/>
  <c r="R725" i="9"/>
  <c r="T725" i="9" s="1"/>
  <c r="Q726" i="9"/>
  <c r="R726" i="9"/>
  <c r="Q727" i="9"/>
  <c r="R727" i="9"/>
  <c r="Q728" i="9"/>
  <c r="R728" i="9"/>
  <c r="Q729" i="9"/>
  <c r="R729" i="9"/>
  <c r="T729" i="9" s="1"/>
  <c r="Q730" i="9"/>
  <c r="R730" i="9"/>
  <c r="Q731" i="9"/>
  <c r="R731" i="9"/>
  <c r="Q732" i="9"/>
  <c r="R732" i="9"/>
  <c r="Q733" i="9"/>
  <c r="R733" i="9"/>
  <c r="T733" i="9" s="1"/>
  <c r="Q734" i="9"/>
  <c r="R734" i="9"/>
  <c r="Q735" i="9"/>
  <c r="R735" i="9"/>
  <c r="Q736" i="9"/>
  <c r="R736" i="9"/>
  <c r="Q737" i="9"/>
  <c r="R737" i="9"/>
  <c r="T737" i="9" s="1"/>
  <c r="Q738" i="9"/>
  <c r="R738" i="9"/>
  <c r="Q739" i="9"/>
  <c r="R739" i="9"/>
  <c r="Q740" i="9"/>
  <c r="R740" i="9"/>
  <c r="Q741" i="9"/>
  <c r="R741" i="9"/>
  <c r="T741" i="9" s="1"/>
  <c r="Q742" i="9"/>
  <c r="R742" i="9"/>
  <c r="Q743" i="9"/>
  <c r="R743" i="9"/>
  <c r="Q744" i="9"/>
  <c r="R744" i="9"/>
  <c r="Q745" i="9"/>
  <c r="R745" i="9"/>
  <c r="T745" i="9" s="1"/>
  <c r="Q746" i="9"/>
  <c r="R746" i="9"/>
  <c r="Q747" i="9"/>
  <c r="R747" i="9"/>
  <c r="Q748" i="9"/>
  <c r="R748" i="9"/>
  <c r="Q749" i="9"/>
  <c r="R749" i="9"/>
  <c r="T749" i="9" s="1"/>
  <c r="Q750" i="9"/>
  <c r="R750" i="9"/>
  <c r="Q751" i="9"/>
  <c r="R751" i="9"/>
  <c r="Q752" i="9"/>
  <c r="R752" i="9"/>
  <c r="Q753" i="9"/>
  <c r="R753" i="9"/>
  <c r="T753" i="9" s="1"/>
  <c r="Q754" i="9"/>
  <c r="R754" i="9"/>
  <c r="Q755" i="9"/>
  <c r="R755" i="9"/>
  <c r="Q756" i="9"/>
  <c r="R756" i="9"/>
  <c r="Q757" i="9"/>
  <c r="R757" i="9"/>
  <c r="T757" i="9" s="1"/>
  <c r="Q758" i="9"/>
  <c r="R758" i="9"/>
  <c r="Q759" i="9"/>
  <c r="R759" i="9"/>
  <c r="Q760" i="9"/>
  <c r="R760" i="9"/>
  <c r="Q761" i="9"/>
  <c r="R761" i="9"/>
  <c r="T761" i="9" s="1"/>
  <c r="Q762" i="9"/>
  <c r="R762" i="9"/>
  <c r="Q763" i="9"/>
  <c r="R763" i="9"/>
  <c r="Q764" i="9"/>
  <c r="R764" i="9"/>
  <c r="Q765" i="9"/>
  <c r="R765" i="9"/>
  <c r="T765" i="9" s="1"/>
  <c r="Q766" i="9"/>
  <c r="R766" i="9"/>
  <c r="Q767" i="9"/>
  <c r="R767" i="9"/>
  <c r="Q768" i="9"/>
  <c r="R768" i="9"/>
  <c r="Q769" i="9"/>
  <c r="R769" i="9"/>
  <c r="T769" i="9" s="1"/>
  <c r="Q770" i="9"/>
  <c r="R770" i="9"/>
  <c r="Q771" i="9"/>
  <c r="R771" i="9"/>
  <c r="Q772" i="9"/>
  <c r="R772" i="9"/>
  <c r="Q773" i="9"/>
  <c r="R773" i="9"/>
  <c r="Q774" i="9"/>
  <c r="R774" i="9"/>
  <c r="Q775" i="9"/>
  <c r="R775" i="9"/>
  <c r="Q776" i="9"/>
  <c r="R776" i="9"/>
  <c r="Q777" i="9"/>
  <c r="R777" i="9"/>
  <c r="T777" i="9" s="1"/>
  <c r="Q778" i="9"/>
  <c r="R778" i="9"/>
  <c r="Q779" i="9"/>
  <c r="R779" i="9"/>
  <c r="Q780" i="9"/>
  <c r="R780" i="9"/>
  <c r="T780" i="9" s="1"/>
  <c r="Q781" i="9"/>
  <c r="R781" i="9"/>
  <c r="T781" i="9" s="1"/>
  <c r="Q782" i="9"/>
  <c r="R782" i="9"/>
  <c r="Q783" i="9"/>
  <c r="R783" i="9"/>
  <c r="Q784" i="9"/>
  <c r="R784" i="9"/>
  <c r="Q785" i="9"/>
  <c r="R785" i="9"/>
  <c r="T785" i="9" s="1"/>
  <c r="Q786" i="9"/>
  <c r="R786" i="9"/>
  <c r="Q787" i="9"/>
  <c r="R787" i="9"/>
  <c r="Q788" i="9"/>
  <c r="R788" i="9"/>
  <c r="Q789" i="9"/>
  <c r="R789" i="9"/>
  <c r="T789" i="9" s="1"/>
  <c r="Q790" i="9"/>
  <c r="R790" i="9"/>
  <c r="Q791" i="9"/>
  <c r="R791" i="9"/>
  <c r="Q792" i="9"/>
  <c r="R792" i="9"/>
  <c r="T792" i="9" s="1"/>
  <c r="Q793" i="9"/>
  <c r="R793" i="9"/>
  <c r="T793" i="9" s="1"/>
  <c r="Q794" i="9"/>
  <c r="R794" i="9"/>
  <c r="Q795" i="9"/>
  <c r="R795" i="9"/>
  <c r="Q796" i="9"/>
  <c r="R796" i="9"/>
  <c r="Q797" i="9"/>
  <c r="R797" i="9"/>
  <c r="T797" i="9" s="1"/>
  <c r="Q798" i="9"/>
  <c r="R798" i="9"/>
  <c r="Q799" i="9"/>
  <c r="R799" i="9"/>
  <c r="Q800" i="9"/>
  <c r="R800" i="9"/>
  <c r="Q801" i="9"/>
  <c r="R801" i="9"/>
  <c r="T801" i="9" s="1"/>
  <c r="Q802" i="9"/>
  <c r="R802" i="9"/>
  <c r="Q803" i="9"/>
  <c r="S803" i="9" s="1"/>
  <c r="R803" i="9"/>
  <c r="Q804" i="9"/>
  <c r="R804" i="9"/>
  <c r="Q805" i="9"/>
  <c r="R805" i="9"/>
  <c r="T805" i="9" s="1"/>
  <c r="Q806" i="9"/>
  <c r="R806" i="9"/>
  <c r="Q807" i="9"/>
  <c r="S807" i="9" s="1"/>
  <c r="R807" i="9"/>
  <c r="Q808" i="9"/>
  <c r="R808" i="9"/>
  <c r="Q809" i="9"/>
  <c r="R809" i="9"/>
  <c r="T809" i="9" s="1"/>
  <c r="Q810" i="9"/>
  <c r="R810" i="9"/>
  <c r="Q811" i="9"/>
  <c r="R811" i="9"/>
  <c r="Q812" i="9"/>
  <c r="R812" i="9"/>
  <c r="Q813" i="9"/>
  <c r="R813" i="9"/>
  <c r="Q814" i="9"/>
  <c r="R814" i="9"/>
  <c r="Q815" i="9"/>
  <c r="R815" i="9"/>
  <c r="Q816" i="9"/>
  <c r="R816" i="9"/>
  <c r="Q817" i="9"/>
  <c r="R817" i="9"/>
  <c r="T817" i="9" s="1"/>
  <c r="Q818" i="9"/>
  <c r="R818" i="9"/>
  <c r="Q819" i="9"/>
  <c r="R819" i="9"/>
  <c r="Q820" i="9"/>
  <c r="R820" i="9"/>
  <c r="Q821" i="9"/>
  <c r="R821" i="9"/>
  <c r="T821" i="9" s="1"/>
  <c r="Q822" i="9"/>
  <c r="R822" i="9"/>
  <c r="Q823" i="9"/>
  <c r="R823" i="9"/>
  <c r="Q824" i="9"/>
  <c r="R824" i="9"/>
  <c r="T824" i="9" s="1"/>
  <c r="Q825" i="9"/>
  <c r="R825" i="9"/>
  <c r="T825" i="9" s="1"/>
  <c r="Q826" i="9"/>
  <c r="R826" i="9"/>
  <c r="Q827" i="9"/>
  <c r="R827" i="9"/>
  <c r="Q828" i="9"/>
  <c r="R828" i="9"/>
  <c r="Q829" i="9"/>
  <c r="R829" i="9"/>
  <c r="Q830" i="9"/>
  <c r="R830" i="9"/>
  <c r="Q831" i="9"/>
  <c r="R831" i="9"/>
  <c r="Q832" i="9"/>
  <c r="R832" i="9"/>
  <c r="Q833" i="9"/>
  <c r="R833" i="9"/>
  <c r="T833" i="9" s="1"/>
  <c r="Q834" i="9"/>
  <c r="R834" i="9"/>
  <c r="Q835" i="9"/>
  <c r="R835" i="9"/>
  <c r="Q836" i="9"/>
  <c r="R836" i="9"/>
  <c r="Q837" i="9"/>
  <c r="R837" i="9"/>
  <c r="T837" i="9" s="1"/>
  <c r="Q838" i="9"/>
  <c r="R838" i="9"/>
  <c r="Q839" i="9"/>
  <c r="R839" i="9"/>
  <c r="Q840" i="9"/>
  <c r="R840" i="9"/>
  <c r="Q841" i="9"/>
  <c r="R841" i="9"/>
  <c r="T841" i="9" s="1"/>
  <c r="Q842" i="9"/>
  <c r="R842" i="9"/>
  <c r="Q843" i="9"/>
  <c r="R843" i="9"/>
  <c r="Q844" i="9"/>
  <c r="R844" i="9"/>
  <c r="Q845" i="9"/>
  <c r="R845" i="9"/>
  <c r="T845" i="9" s="1"/>
  <c r="Q846" i="9"/>
  <c r="R846" i="9"/>
  <c r="Q847" i="9"/>
  <c r="R847" i="9"/>
  <c r="Q848" i="9"/>
  <c r="R848" i="9"/>
  <c r="Q849" i="9"/>
  <c r="R849" i="9"/>
  <c r="T849" i="9" s="1"/>
  <c r="Q850" i="9"/>
  <c r="R850" i="9"/>
  <c r="Q851" i="9"/>
  <c r="R851" i="9"/>
  <c r="Q852" i="9"/>
  <c r="R852" i="9"/>
  <c r="Q853" i="9"/>
  <c r="R853" i="9"/>
  <c r="T853" i="9" s="1"/>
  <c r="Q854" i="9"/>
  <c r="R854" i="9"/>
  <c r="Q855" i="9"/>
  <c r="R855" i="9"/>
  <c r="Q856" i="9"/>
  <c r="R856" i="9"/>
  <c r="Q857" i="9"/>
  <c r="R857" i="9"/>
  <c r="T857" i="9" s="1"/>
  <c r="Q858" i="9"/>
  <c r="R858" i="9"/>
  <c r="Q859" i="9"/>
  <c r="R859" i="9"/>
  <c r="Q860" i="9"/>
  <c r="R860" i="9"/>
  <c r="T860" i="9" s="1"/>
  <c r="Q861" i="9"/>
  <c r="R861" i="9"/>
  <c r="T861" i="9" s="1"/>
  <c r="Q862" i="9"/>
  <c r="R862" i="9"/>
  <c r="Q863" i="9"/>
  <c r="R863" i="9"/>
  <c r="Q864" i="9"/>
  <c r="R864" i="9"/>
  <c r="Q865" i="9"/>
  <c r="R865" i="9"/>
  <c r="T865" i="9" s="1"/>
  <c r="Q866" i="9"/>
  <c r="R866" i="9"/>
  <c r="Q867" i="9"/>
  <c r="R867" i="9"/>
  <c r="Q868" i="9"/>
  <c r="R868" i="9"/>
  <c r="Q869" i="9"/>
  <c r="R869" i="9"/>
  <c r="T869" i="9" s="1"/>
  <c r="Q870" i="9"/>
  <c r="R870" i="9"/>
  <c r="Q871" i="9"/>
  <c r="R871" i="9"/>
  <c r="Q872" i="9"/>
  <c r="R872" i="9"/>
  <c r="T872" i="9" s="1"/>
  <c r="Q873" i="9"/>
  <c r="R873" i="9"/>
  <c r="T873" i="9" s="1"/>
  <c r="Q874" i="9"/>
  <c r="R874" i="9"/>
  <c r="Q875" i="9"/>
  <c r="R875" i="9"/>
  <c r="Q876" i="9"/>
  <c r="R876" i="9"/>
  <c r="Q877" i="9"/>
  <c r="R877" i="9"/>
  <c r="T877" i="9" s="1"/>
  <c r="Q878" i="9"/>
  <c r="R878" i="9"/>
  <c r="Q879" i="9"/>
  <c r="R879" i="9"/>
  <c r="Q880" i="9"/>
  <c r="R880" i="9"/>
  <c r="Q881" i="9"/>
  <c r="R881" i="9"/>
  <c r="T881" i="9" s="1"/>
  <c r="Q882" i="9"/>
  <c r="R882" i="9"/>
  <c r="Q883" i="9"/>
  <c r="R883" i="9"/>
  <c r="Q884" i="9"/>
  <c r="R884" i="9"/>
  <c r="Q885" i="9"/>
  <c r="R885" i="9"/>
  <c r="T885" i="9" s="1"/>
  <c r="Q886" i="9"/>
  <c r="R886" i="9"/>
  <c r="Q887" i="9"/>
  <c r="R887" i="9"/>
  <c r="Q888" i="9"/>
  <c r="R888" i="9"/>
  <c r="Q889" i="9"/>
  <c r="R889" i="9"/>
  <c r="T889" i="9" s="1"/>
  <c r="Q890" i="9"/>
  <c r="R890" i="9"/>
  <c r="Q891" i="9"/>
  <c r="R891" i="9"/>
  <c r="Q892" i="9"/>
  <c r="R892" i="9"/>
  <c r="Q893" i="9"/>
  <c r="R893" i="9"/>
  <c r="T893" i="9" s="1"/>
  <c r="Q894" i="9"/>
  <c r="R894" i="9"/>
  <c r="Q895" i="9"/>
  <c r="R895" i="9"/>
  <c r="Q896" i="9"/>
  <c r="R896" i="9"/>
  <c r="Q897" i="9"/>
  <c r="R897" i="9"/>
  <c r="T897" i="9" s="1"/>
  <c r="Q898" i="9"/>
  <c r="R898" i="9"/>
  <c r="Q899" i="9"/>
  <c r="R899" i="9"/>
  <c r="Q900" i="9"/>
  <c r="R900" i="9"/>
  <c r="Q901" i="9"/>
  <c r="R901" i="9"/>
  <c r="T901" i="9" s="1"/>
  <c r="Q902" i="9"/>
  <c r="R902" i="9"/>
  <c r="Q903" i="9"/>
  <c r="R903" i="9"/>
  <c r="Q904" i="9"/>
  <c r="R904" i="9"/>
  <c r="T904" i="9" s="1"/>
  <c r="Q905" i="9"/>
  <c r="R905" i="9"/>
  <c r="T905" i="9" s="1"/>
  <c r="Q906" i="9"/>
  <c r="R906" i="9"/>
  <c r="Q907" i="9"/>
  <c r="S907" i="9" s="1"/>
  <c r="R907" i="9"/>
  <c r="Q908" i="9"/>
  <c r="R908" i="9"/>
  <c r="Q909" i="9"/>
  <c r="R909" i="9"/>
  <c r="Q910" i="9"/>
  <c r="R910" i="9"/>
  <c r="Q911" i="9"/>
  <c r="R911" i="9"/>
  <c r="Q912" i="9"/>
  <c r="R912" i="9"/>
  <c r="Q913" i="9"/>
  <c r="R913" i="9"/>
  <c r="T913" i="9" s="1"/>
  <c r="Q914" i="9"/>
  <c r="R914" i="9"/>
  <c r="Q915" i="9"/>
  <c r="R915" i="9"/>
  <c r="Q916" i="9"/>
  <c r="R916" i="9"/>
  <c r="T916" i="9" s="1"/>
  <c r="Q917" i="9"/>
  <c r="R917" i="9"/>
  <c r="T917" i="9" s="1"/>
  <c r="Q918" i="9"/>
  <c r="R918" i="9"/>
  <c r="Q919" i="9"/>
  <c r="R919" i="9"/>
  <c r="Q920" i="9"/>
  <c r="R920" i="9"/>
  <c r="Q921" i="9"/>
  <c r="R921" i="9"/>
  <c r="T921" i="9" s="1"/>
  <c r="Q922" i="9"/>
  <c r="R922" i="9"/>
  <c r="Q923" i="9"/>
  <c r="R923" i="9"/>
  <c r="Q924" i="9"/>
  <c r="R924" i="9"/>
  <c r="Q925" i="9"/>
  <c r="R925" i="9"/>
  <c r="T925" i="9" s="1"/>
  <c r="Q926" i="9"/>
  <c r="R926" i="9"/>
  <c r="Q927" i="9"/>
  <c r="R927" i="9"/>
  <c r="Q928" i="9"/>
  <c r="R928" i="9"/>
  <c r="T928" i="9" s="1"/>
  <c r="Q929" i="9"/>
  <c r="R929" i="9"/>
  <c r="T929" i="9" s="1"/>
  <c r="Q930" i="9"/>
  <c r="R930" i="9"/>
  <c r="Q931" i="9"/>
  <c r="R931" i="9"/>
  <c r="Q932" i="9"/>
  <c r="R932" i="9"/>
  <c r="Q933" i="9"/>
  <c r="R933" i="9"/>
  <c r="T933" i="9" s="1"/>
  <c r="Q934" i="9"/>
  <c r="R934" i="9"/>
  <c r="Q935" i="9"/>
  <c r="R935" i="9"/>
  <c r="Q936" i="9"/>
  <c r="R936" i="9"/>
  <c r="Q937" i="9"/>
  <c r="R937" i="9"/>
  <c r="T937" i="9" s="1"/>
  <c r="Q938" i="9"/>
  <c r="R938" i="9"/>
  <c r="Q939" i="9"/>
  <c r="R939" i="9"/>
  <c r="Q940" i="9"/>
  <c r="R940" i="9"/>
  <c r="Q941" i="9"/>
  <c r="R941" i="9"/>
  <c r="T941" i="9" s="1"/>
  <c r="Q942" i="9"/>
  <c r="R942" i="9"/>
  <c r="Q943" i="9"/>
  <c r="R943" i="9"/>
  <c r="Q944" i="9"/>
  <c r="R944" i="9"/>
  <c r="Q945" i="9"/>
  <c r="R945" i="9"/>
  <c r="T945" i="9" s="1"/>
  <c r="Q946" i="9"/>
  <c r="R946" i="9"/>
  <c r="Q947" i="9"/>
  <c r="R947" i="9"/>
  <c r="Q948" i="9"/>
  <c r="R948" i="9"/>
  <c r="Q949" i="9"/>
  <c r="R949" i="9"/>
  <c r="T949" i="9" s="1"/>
  <c r="Q950" i="9"/>
  <c r="R950" i="9"/>
  <c r="Q951" i="9"/>
  <c r="R951" i="9"/>
  <c r="Q952" i="9"/>
  <c r="R952" i="9"/>
  <c r="Q953" i="9"/>
  <c r="R953" i="9"/>
  <c r="T953" i="9" s="1"/>
  <c r="Q954" i="9"/>
  <c r="R954" i="9"/>
  <c r="Q955" i="9"/>
  <c r="R955" i="9"/>
  <c r="Q956" i="9"/>
  <c r="R956" i="9"/>
  <c r="Q957" i="9"/>
  <c r="R957" i="9"/>
  <c r="T957" i="9" s="1"/>
  <c r="Q958" i="9"/>
  <c r="R958" i="9"/>
  <c r="Q959" i="9"/>
  <c r="R959" i="9"/>
  <c r="Q960" i="9"/>
  <c r="R960" i="9"/>
  <c r="Q961" i="9"/>
  <c r="R961" i="9"/>
  <c r="T961" i="9" s="1"/>
  <c r="Q962" i="9"/>
  <c r="R962" i="9"/>
  <c r="Q963" i="9"/>
  <c r="R963" i="9"/>
  <c r="Q964" i="9"/>
  <c r="R964" i="9"/>
  <c r="Q965" i="9"/>
  <c r="R965" i="9"/>
  <c r="T965" i="9" s="1"/>
  <c r="Q966" i="9"/>
  <c r="R966" i="9"/>
  <c r="Q967" i="9"/>
  <c r="R967" i="9"/>
  <c r="Q968" i="9"/>
  <c r="R968" i="9"/>
  <c r="Q969" i="9"/>
  <c r="R969" i="9"/>
  <c r="T969" i="9" s="1"/>
  <c r="Q970" i="9"/>
  <c r="R970" i="9"/>
  <c r="Q971" i="9"/>
  <c r="R971" i="9"/>
  <c r="Q972" i="9"/>
  <c r="R972" i="9"/>
  <c r="Q973" i="9"/>
  <c r="R973" i="9"/>
  <c r="T973" i="9" s="1"/>
  <c r="Q974" i="9"/>
  <c r="R974" i="9"/>
  <c r="Q975" i="9"/>
  <c r="R975" i="9"/>
  <c r="Q976" i="9"/>
  <c r="R976" i="9"/>
  <c r="Q977" i="9"/>
  <c r="R977" i="9"/>
  <c r="T977" i="9" s="1"/>
  <c r="Q978" i="9"/>
  <c r="R978" i="9"/>
  <c r="Q979" i="9"/>
  <c r="R979" i="9"/>
  <c r="Q980" i="9"/>
  <c r="R980" i="9"/>
  <c r="Q981" i="9"/>
  <c r="R981" i="9"/>
  <c r="T981" i="9" s="1"/>
  <c r="Q982" i="9"/>
  <c r="R982" i="9"/>
  <c r="Q983" i="9"/>
  <c r="R983" i="9"/>
  <c r="Q984" i="9"/>
  <c r="R984" i="9"/>
  <c r="Q985" i="9"/>
  <c r="R985" i="9"/>
  <c r="T985" i="9" s="1"/>
  <c r="Q986" i="9"/>
  <c r="R986" i="9"/>
  <c r="Q987" i="9"/>
  <c r="R987" i="9"/>
  <c r="Q988" i="9"/>
  <c r="R988" i="9"/>
  <c r="Q989" i="9"/>
  <c r="R989" i="9"/>
  <c r="T989" i="9" s="1"/>
  <c r="Q990" i="9"/>
  <c r="R990" i="9"/>
  <c r="Q991" i="9"/>
  <c r="R991" i="9"/>
  <c r="Q992" i="9"/>
  <c r="R992" i="9"/>
  <c r="Q993" i="9"/>
  <c r="R993" i="9"/>
  <c r="T993" i="9" s="1"/>
  <c r="Q994" i="9"/>
  <c r="R994" i="9"/>
  <c r="Q995" i="9"/>
  <c r="R995" i="9"/>
  <c r="Q996" i="9"/>
  <c r="R996" i="9"/>
  <c r="Q997" i="9"/>
  <c r="R997" i="9"/>
  <c r="T997" i="9" s="1"/>
  <c r="Q998" i="9"/>
  <c r="R998" i="9"/>
  <c r="Q999" i="9"/>
  <c r="R999" i="9"/>
  <c r="Q1000" i="9"/>
  <c r="R1000" i="9"/>
  <c r="Q1001" i="9"/>
  <c r="R1001" i="9"/>
  <c r="T1001" i="9" s="1"/>
  <c r="Q1002" i="9"/>
  <c r="R1002" i="9"/>
  <c r="Q1003" i="9"/>
  <c r="R1003" i="9"/>
  <c r="Q1004" i="9"/>
  <c r="R1004" i="9"/>
  <c r="T1004" i="9" s="1"/>
  <c r="Q1005" i="9"/>
  <c r="R1005" i="9"/>
  <c r="T1005" i="9" s="1"/>
  <c r="Q1006" i="9"/>
  <c r="R1006" i="9"/>
  <c r="Q1007" i="9"/>
  <c r="R1007" i="9"/>
  <c r="Q1008" i="9"/>
  <c r="R1008" i="9"/>
  <c r="Q1009" i="9"/>
  <c r="R1009" i="9"/>
  <c r="Q1010" i="9"/>
  <c r="R1010" i="9"/>
  <c r="Q1011" i="9"/>
  <c r="S1011" i="9" s="1"/>
  <c r="R1011" i="9"/>
  <c r="Q1012" i="9"/>
  <c r="R1012" i="9"/>
  <c r="T1012" i="9" s="1"/>
  <c r="Q1013" i="9"/>
  <c r="R1013" i="9"/>
  <c r="Q1014" i="9"/>
  <c r="R1014" i="9"/>
  <c r="Q1015" i="9"/>
  <c r="S1015" i="9" s="1"/>
  <c r="R1015" i="9"/>
  <c r="Q1016" i="9"/>
  <c r="R1016" i="9"/>
  <c r="Q1017" i="9"/>
  <c r="S1017" i="9" s="1"/>
  <c r="R1017" i="9"/>
  <c r="T1017" i="9" s="1"/>
  <c r="Q1018" i="9"/>
  <c r="R1018" i="9"/>
  <c r="Q1019" i="9"/>
  <c r="R1019" i="9"/>
  <c r="Q1020" i="9"/>
  <c r="R1020" i="9"/>
  <c r="Q1021" i="9"/>
  <c r="R1021" i="9"/>
  <c r="Q1022" i="9"/>
  <c r="R1022" i="9"/>
  <c r="Q1023" i="9"/>
  <c r="S1023" i="9" s="1"/>
  <c r="R1023" i="9"/>
  <c r="Q1024" i="9"/>
  <c r="R1024" i="9"/>
  <c r="Q1025" i="9"/>
  <c r="R1025" i="9"/>
  <c r="Q1026" i="9"/>
  <c r="R1026" i="9"/>
  <c r="Q1027" i="9"/>
  <c r="R1027" i="9"/>
  <c r="Q1028" i="9"/>
  <c r="R1028" i="9"/>
  <c r="Q1029" i="9"/>
  <c r="R1029" i="9"/>
  <c r="Q1030" i="9"/>
  <c r="R1030" i="9"/>
  <c r="Q1031" i="9"/>
  <c r="R1031" i="9"/>
  <c r="Q1032" i="9"/>
  <c r="R1032" i="9"/>
  <c r="Q1033" i="9"/>
  <c r="R1033" i="9"/>
  <c r="Q1034" i="9"/>
  <c r="R1034" i="9"/>
  <c r="Q1035" i="9"/>
  <c r="R1035" i="9"/>
  <c r="Q1036" i="9"/>
  <c r="R1036" i="9"/>
  <c r="Q1037" i="9"/>
  <c r="R1037" i="9"/>
  <c r="Q1038" i="9"/>
  <c r="R1038" i="9"/>
  <c r="Q1039" i="9"/>
  <c r="R1039" i="9"/>
  <c r="Q1040" i="9"/>
  <c r="R1040" i="9"/>
  <c r="Q1041" i="9"/>
  <c r="R1041" i="9"/>
  <c r="Q1042" i="9"/>
  <c r="R1042" i="9"/>
  <c r="Q1043" i="9"/>
  <c r="R1043" i="9"/>
  <c r="Q1044" i="9"/>
  <c r="R1044" i="9"/>
  <c r="Q1045" i="9"/>
  <c r="R1045" i="9"/>
  <c r="Q1046" i="9"/>
  <c r="R1046" i="9"/>
  <c r="Q1047" i="9"/>
  <c r="R1047" i="9"/>
  <c r="Q1048" i="9"/>
  <c r="R1048" i="9"/>
  <c r="Q1049" i="9"/>
  <c r="R1049" i="9"/>
  <c r="Q1050" i="9"/>
  <c r="R1050" i="9"/>
  <c r="Q1051" i="9"/>
  <c r="S1051" i="9" s="1"/>
  <c r="R1051" i="9"/>
  <c r="Q1052" i="9"/>
  <c r="R1052" i="9"/>
  <c r="Q1053" i="9"/>
  <c r="R1053" i="9"/>
  <c r="Q1054" i="9"/>
  <c r="R1054" i="9"/>
  <c r="Q1055" i="9"/>
  <c r="S1055" i="9" s="1"/>
  <c r="R1055" i="9"/>
  <c r="Q1056" i="9"/>
  <c r="R1056" i="9"/>
  <c r="Q1057" i="9"/>
  <c r="R1057" i="9"/>
  <c r="Q1058" i="9"/>
  <c r="R1058" i="9"/>
  <c r="Q1059" i="9"/>
  <c r="R1059" i="9"/>
  <c r="Q1060" i="9"/>
  <c r="R1060" i="9"/>
  <c r="Q1061" i="9"/>
  <c r="R1061" i="9"/>
  <c r="Q1062" i="9"/>
  <c r="R1062" i="9"/>
  <c r="Q1063" i="9"/>
  <c r="S1063" i="9" s="1"/>
  <c r="R1063" i="9"/>
  <c r="Q1064" i="9"/>
  <c r="R1064" i="9"/>
  <c r="Q1065" i="9"/>
  <c r="R1065" i="9"/>
  <c r="Q1066" i="9"/>
  <c r="R1066" i="9"/>
  <c r="Q1067" i="9"/>
  <c r="S1067" i="9" s="1"/>
  <c r="R1067" i="9"/>
  <c r="Q1068" i="9"/>
  <c r="R1068" i="9"/>
  <c r="Q1069" i="9"/>
  <c r="R1069" i="9"/>
  <c r="Q1070" i="9"/>
  <c r="R1070" i="9"/>
  <c r="Q1071" i="9"/>
  <c r="S1071" i="9" s="1"/>
  <c r="R1071" i="9"/>
  <c r="Q1072" i="9"/>
  <c r="R1072" i="9"/>
  <c r="Q1073" i="9"/>
  <c r="R1073" i="9"/>
  <c r="Q1074" i="9"/>
  <c r="R1074" i="9"/>
  <c r="Q1075" i="9"/>
  <c r="R1075" i="9"/>
  <c r="Q1076" i="9"/>
  <c r="R1076" i="9"/>
  <c r="Q1077" i="9"/>
  <c r="R1077" i="9"/>
  <c r="Q1078" i="9"/>
  <c r="R1078" i="9"/>
  <c r="Q1079" i="9"/>
  <c r="S1079" i="9" s="1"/>
  <c r="R1079" i="9"/>
  <c r="Q1080" i="9"/>
  <c r="R1080" i="9"/>
  <c r="Q1081" i="9"/>
  <c r="R1081" i="9"/>
  <c r="Q1082" i="9"/>
  <c r="R1082" i="9"/>
  <c r="Q1083" i="9"/>
  <c r="S1083" i="9" s="1"/>
  <c r="R1083" i="9"/>
  <c r="Q1084" i="9"/>
  <c r="R1084" i="9"/>
  <c r="Q1085" i="9"/>
  <c r="R1085" i="9"/>
  <c r="Q1086" i="9"/>
  <c r="R1086" i="9"/>
  <c r="Q1087" i="9"/>
  <c r="S1087" i="9" s="1"/>
  <c r="R1087" i="9"/>
  <c r="Q1088" i="9"/>
  <c r="R1088" i="9"/>
  <c r="Q1089" i="9"/>
  <c r="R1089" i="9"/>
  <c r="Q1090" i="9"/>
  <c r="R1090" i="9"/>
  <c r="Q1091" i="9"/>
  <c r="R1091" i="9"/>
  <c r="Q1092" i="9"/>
  <c r="R1092" i="9"/>
  <c r="Q1093" i="9"/>
  <c r="R1093" i="9"/>
  <c r="Q1094" i="9"/>
  <c r="R1094" i="9"/>
  <c r="Q1095" i="9"/>
  <c r="R1095" i="9"/>
  <c r="Q1096" i="9"/>
  <c r="R1096" i="9"/>
  <c r="Q1097" i="9"/>
  <c r="R1097" i="9"/>
  <c r="Q1098" i="9"/>
  <c r="R1098" i="9"/>
  <c r="Q1099" i="9"/>
  <c r="R1099" i="9"/>
  <c r="Q1100" i="9"/>
  <c r="R1100" i="9"/>
  <c r="Q1101" i="9"/>
  <c r="R1101" i="9"/>
  <c r="Q1102" i="9"/>
  <c r="R1102" i="9"/>
  <c r="Q1103" i="9"/>
  <c r="R1103" i="9"/>
  <c r="Q1104" i="9"/>
  <c r="R1104" i="9"/>
  <c r="Q1105" i="9"/>
  <c r="R1105" i="9"/>
  <c r="Q1106" i="9"/>
  <c r="R1106" i="9"/>
  <c r="Q1107" i="9"/>
  <c r="R1107" i="9"/>
  <c r="Q1108" i="9"/>
  <c r="R1108" i="9"/>
  <c r="Q1109" i="9"/>
  <c r="R1109" i="9"/>
  <c r="Q1110" i="9"/>
  <c r="R1110" i="9"/>
  <c r="Q1111" i="9"/>
  <c r="R1111" i="9"/>
  <c r="Q1112" i="9"/>
  <c r="R1112" i="9"/>
  <c r="Q1113" i="9"/>
  <c r="R1113" i="9"/>
  <c r="Q1114" i="9"/>
  <c r="R1114" i="9"/>
  <c r="Q1115" i="9"/>
  <c r="R1115" i="9"/>
  <c r="Q1116" i="9"/>
  <c r="R1116" i="9"/>
  <c r="Q1117" i="9"/>
  <c r="R1117" i="9"/>
  <c r="T1117" i="9" s="1"/>
  <c r="Q1118" i="9"/>
  <c r="R1118" i="9"/>
  <c r="Q1119" i="9"/>
  <c r="R1119" i="9"/>
  <c r="Q1120" i="9"/>
  <c r="R1120" i="9"/>
  <c r="Q1121" i="9"/>
  <c r="R1121" i="9"/>
  <c r="Q1122" i="9"/>
  <c r="R1122" i="9"/>
  <c r="Q1123" i="9"/>
  <c r="R1123" i="9"/>
  <c r="Q1124" i="9"/>
  <c r="R1124" i="9"/>
  <c r="Q1125" i="9"/>
  <c r="R1125" i="9"/>
  <c r="Q169" i="9"/>
  <c r="R169" i="9"/>
  <c r="Q170" i="9"/>
  <c r="R170" i="9"/>
  <c r="Q171" i="9"/>
  <c r="R171" i="9"/>
  <c r="Q156" i="9"/>
  <c r="R156" i="9"/>
  <c r="T156" i="9" s="1"/>
  <c r="Q157" i="9"/>
  <c r="R157" i="9"/>
  <c r="Q158" i="9"/>
  <c r="R158" i="9"/>
  <c r="Q159" i="9"/>
  <c r="R159" i="9"/>
  <c r="Q160" i="9"/>
  <c r="R160" i="9"/>
  <c r="T160" i="9" s="1"/>
  <c r="Q161" i="9"/>
  <c r="R161" i="9"/>
  <c r="Q162" i="9"/>
  <c r="R162" i="9"/>
  <c r="Q163" i="9"/>
  <c r="R163" i="9"/>
  <c r="T163" i="9" s="1"/>
  <c r="Q164" i="9"/>
  <c r="R164" i="9"/>
  <c r="T164" i="9" s="1"/>
  <c r="Q165" i="9"/>
  <c r="R165" i="9"/>
  <c r="Q166" i="9"/>
  <c r="R166" i="9"/>
  <c r="Q167" i="9"/>
  <c r="R167" i="9"/>
  <c r="T167" i="9" s="1"/>
  <c r="Q168" i="9"/>
  <c r="R168" i="9"/>
  <c r="T168" i="9" s="1"/>
  <c r="Q151" i="9"/>
  <c r="R151" i="9"/>
  <c r="Q152" i="9"/>
  <c r="R152" i="9"/>
  <c r="Q153" i="9"/>
  <c r="R153" i="9"/>
  <c r="Q154" i="9"/>
  <c r="R154" i="9"/>
  <c r="T154" i="9" s="1"/>
  <c r="Q155" i="9"/>
  <c r="R155" i="9"/>
  <c r="Q150" i="9"/>
  <c r="R150" i="9"/>
  <c r="Q148" i="9"/>
  <c r="R148" i="9"/>
  <c r="Q149" i="9"/>
  <c r="R149" i="9"/>
  <c r="Q98" i="9"/>
  <c r="R98" i="9"/>
  <c r="Q99" i="9"/>
  <c r="R99" i="9"/>
  <c r="Q100" i="9"/>
  <c r="R100" i="9"/>
  <c r="Q101" i="9"/>
  <c r="R101" i="9"/>
  <c r="T101" i="9" s="1"/>
  <c r="Q102" i="9"/>
  <c r="R102" i="9"/>
  <c r="Q103" i="9"/>
  <c r="R103" i="9"/>
  <c r="Q104" i="9"/>
  <c r="R104" i="9"/>
  <c r="Q105" i="9"/>
  <c r="R105" i="9"/>
  <c r="T105" i="9" s="1"/>
  <c r="Q106" i="9"/>
  <c r="R106" i="9"/>
  <c r="Q107" i="9"/>
  <c r="R107" i="9"/>
  <c r="Q108" i="9"/>
  <c r="R108" i="9"/>
  <c r="Q109" i="9"/>
  <c r="R109" i="9"/>
  <c r="T109" i="9" s="1"/>
  <c r="Q110" i="9"/>
  <c r="R110" i="9"/>
  <c r="Q111" i="9"/>
  <c r="R111" i="9"/>
  <c r="Q112" i="9"/>
  <c r="R112" i="9"/>
  <c r="Q113" i="9"/>
  <c r="R113" i="9"/>
  <c r="T113" i="9" s="1"/>
  <c r="Q114" i="9"/>
  <c r="R114" i="9"/>
  <c r="Q115" i="9"/>
  <c r="R115" i="9"/>
  <c r="Q116" i="9"/>
  <c r="R116" i="9"/>
  <c r="Q117" i="9"/>
  <c r="R117" i="9"/>
  <c r="T117" i="9" s="1"/>
  <c r="Q118" i="9"/>
  <c r="R118" i="9"/>
  <c r="Q119" i="9"/>
  <c r="R119" i="9"/>
  <c r="Q120" i="9"/>
  <c r="R120" i="9"/>
  <c r="Q121" i="9"/>
  <c r="R121" i="9"/>
  <c r="T121" i="9" s="1"/>
  <c r="Q122" i="9"/>
  <c r="R122" i="9"/>
  <c r="Q123" i="9"/>
  <c r="R123" i="9"/>
  <c r="Q124" i="9"/>
  <c r="R124" i="9"/>
  <c r="Q125" i="9"/>
  <c r="R125" i="9"/>
  <c r="T125" i="9" s="1"/>
  <c r="Q126" i="9"/>
  <c r="R126" i="9"/>
  <c r="Q127" i="9"/>
  <c r="R127" i="9"/>
  <c r="Q128" i="9"/>
  <c r="R128" i="9"/>
  <c r="T128" i="9" s="1"/>
  <c r="Q129" i="9"/>
  <c r="R129" i="9"/>
  <c r="T129" i="9" s="1"/>
  <c r="Q130" i="9"/>
  <c r="R130" i="9"/>
  <c r="Q131" i="9"/>
  <c r="R131" i="9"/>
  <c r="Q132" i="9"/>
  <c r="R132" i="9"/>
  <c r="Q133" i="9"/>
  <c r="R133" i="9"/>
  <c r="T133" i="9" s="1"/>
  <c r="Q134" i="9"/>
  <c r="R134" i="9"/>
  <c r="Q135" i="9"/>
  <c r="R135" i="9"/>
  <c r="Q136" i="9"/>
  <c r="R136" i="9"/>
  <c r="Q137" i="9"/>
  <c r="R137" i="9"/>
  <c r="T137" i="9" s="1"/>
  <c r="Q138" i="9"/>
  <c r="R138" i="9"/>
  <c r="Q139" i="9"/>
  <c r="R139" i="9"/>
  <c r="Q140" i="9"/>
  <c r="R140" i="9"/>
  <c r="Q141" i="9"/>
  <c r="R141" i="9"/>
  <c r="T141" i="9" s="1"/>
  <c r="Q142" i="9"/>
  <c r="R142" i="9"/>
  <c r="Q143" i="9"/>
  <c r="R143" i="9"/>
  <c r="Q144" i="9"/>
  <c r="R144" i="9"/>
  <c r="T144" i="9" s="1"/>
  <c r="Q145" i="9"/>
  <c r="R145" i="9"/>
  <c r="T145" i="9" s="1"/>
  <c r="Q146" i="9"/>
  <c r="R146" i="9"/>
  <c r="Q147" i="9"/>
  <c r="R147" i="9"/>
  <c r="Q80" i="9"/>
  <c r="R80" i="9"/>
  <c r="Q81" i="9"/>
  <c r="R81" i="9"/>
  <c r="T81" i="9" s="1"/>
  <c r="Q82" i="9"/>
  <c r="R82" i="9"/>
  <c r="Q83" i="9"/>
  <c r="R83" i="9"/>
  <c r="Q84" i="9"/>
  <c r="R84" i="9"/>
  <c r="Q85" i="9"/>
  <c r="R85" i="9"/>
  <c r="T85" i="9" s="1"/>
  <c r="Q86" i="9"/>
  <c r="R86" i="9"/>
  <c r="Q87" i="9"/>
  <c r="R87" i="9"/>
  <c r="Q88" i="9"/>
  <c r="R88" i="9"/>
  <c r="Q89" i="9"/>
  <c r="R89" i="9"/>
  <c r="T89" i="9" s="1"/>
  <c r="Q90" i="9"/>
  <c r="R90" i="9"/>
  <c r="Q91" i="9"/>
  <c r="R91" i="9"/>
  <c r="Q92" i="9"/>
  <c r="R92" i="9"/>
  <c r="Q93" i="9"/>
  <c r="R93" i="9"/>
  <c r="T93" i="9" s="1"/>
  <c r="Q94" i="9"/>
  <c r="R94" i="9"/>
  <c r="Q95" i="9"/>
  <c r="R95" i="9"/>
  <c r="Q96" i="9"/>
  <c r="R96" i="9"/>
  <c r="Q97" i="9"/>
  <c r="R97" i="9"/>
  <c r="Q16" i="9"/>
  <c r="R16" i="9"/>
  <c r="Q17" i="9"/>
  <c r="R17" i="9"/>
  <c r="Q18" i="9"/>
  <c r="R18" i="9"/>
  <c r="Q19" i="9"/>
  <c r="R19" i="9"/>
  <c r="T19" i="9" s="1"/>
  <c r="Q20" i="9"/>
  <c r="R20" i="9"/>
  <c r="Q21" i="9"/>
  <c r="R21" i="9"/>
  <c r="Q22" i="9"/>
  <c r="R22" i="9"/>
  <c r="Q23" i="9"/>
  <c r="R23" i="9"/>
  <c r="T23" i="9" s="1"/>
  <c r="Q24" i="9"/>
  <c r="R24" i="9"/>
  <c r="Q25" i="9"/>
  <c r="R25" i="9"/>
  <c r="Q26" i="9"/>
  <c r="R26" i="9"/>
  <c r="Q27" i="9"/>
  <c r="R27" i="9"/>
  <c r="T27" i="9" s="1"/>
  <c r="Q28" i="9"/>
  <c r="R28" i="9"/>
  <c r="Q29" i="9"/>
  <c r="R29" i="9"/>
  <c r="Q30" i="9"/>
  <c r="R30" i="9"/>
  <c r="Q31" i="9"/>
  <c r="R31" i="9"/>
  <c r="T31" i="9" s="1"/>
  <c r="Q32" i="9"/>
  <c r="R32" i="9"/>
  <c r="Q33" i="9"/>
  <c r="R33" i="9"/>
  <c r="Q34" i="9"/>
  <c r="R34" i="9"/>
  <c r="Q35" i="9"/>
  <c r="R35" i="9"/>
  <c r="T35" i="9" s="1"/>
  <c r="Q36" i="9"/>
  <c r="R36" i="9"/>
  <c r="Q37" i="9"/>
  <c r="R37" i="9"/>
  <c r="Q38" i="9"/>
  <c r="R38" i="9"/>
  <c r="Q39" i="9"/>
  <c r="R39" i="9"/>
  <c r="T39" i="9" s="1"/>
  <c r="Q40" i="9"/>
  <c r="R40" i="9"/>
  <c r="Q41" i="9"/>
  <c r="R41" i="9"/>
  <c r="Q42" i="9"/>
  <c r="R42" i="9"/>
  <c r="Q43" i="9"/>
  <c r="R43" i="9"/>
  <c r="T43" i="9" s="1"/>
  <c r="Q44" i="9"/>
  <c r="R44" i="9"/>
  <c r="Q45" i="9"/>
  <c r="R45" i="9"/>
  <c r="Q46" i="9"/>
  <c r="R46" i="9"/>
  <c r="T46" i="9" s="1"/>
  <c r="Q47" i="9"/>
  <c r="R47" i="9"/>
  <c r="T47" i="9" s="1"/>
  <c r="Q48" i="9"/>
  <c r="R48" i="9"/>
  <c r="Q49" i="9"/>
  <c r="R49" i="9"/>
  <c r="Q50" i="9"/>
  <c r="R50" i="9"/>
  <c r="Q51" i="9"/>
  <c r="R51" i="9"/>
  <c r="T51" i="9" s="1"/>
  <c r="Q52" i="9"/>
  <c r="R52" i="9"/>
  <c r="Q53" i="9"/>
  <c r="R53" i="9"/>
  <c r="Q54" i="9"/>
  <c r="R54" i="9"/>
  <c r="Q55" i="9"/>
  <c r="R55" i="9"/>
  <c r="T55" i="9" s="1"/>
  <c r="Q56" i="9"/>
  <c r="R56" i="9"/>
  <c r="Q57" i="9"/>
  <c r="R57" i="9"/>
  <c r="Q58" i="9"/>
  <c r="R58" i="9"/>
  <c r="Q59" i="9"/>
  <c r="R59" i="9"/>
  <c r="T59" i="9" s="1"/>
  <c r="Q60" i="9"/>
  <c r="R60" i="9"/>
  <c r="Q61" i="9"/>
  <c r="R61" i="9"/>
  <c r="Q62" i="9"/>
  <c r="R62" i="9"/>
  <c r="Q63" i="9"/>
  <c r="R63" i="9"/>
  <c r="T63" i="9" s="1"/>
  <c r="Q64" i="9"/>
  <c r="R64" i="9"/>
  <c r="Q65" i="9"/>
  <c r="R65" i="9"/>
  <c r="Q66" i="9"/>
  <c r="R66" i="9"/>
  <c r="Q67" i="9"/>
  <c r="R67" i="9"/>
  <c r="T67" i="9" s="1"/>
  <c r="Q68" i="9"/>
  <c r="R68" i="9"/>
  <c r="Q69" i="9"/>
  <c r="R69" i="9"/>
  <c r="Q70" i="9"/>
  <c r="R70" i="9"/>
  <c r="Q71" i="9"/>
  <c r="R71" i="9"/>
  <c r="T71" i="9" s="1"/>
  <c r="Q72" i="9"/>
  <c r="R72" i="9"/>
  <c r="Q73" i="9"/>
  <c r="R73" i="9"/>
  <c r="Q74" i="9"/>
  <c r="R74" i="9"/>
  <c r="Q75" i="9"/>
  <c r="R75" i="9"/>
  <c r="T75" i="9" s="1"/>
  <c r="Q76" i="9"/>
  <c r="R76" i="9"/>
  <c r="Q77" i="9"/>
  <c r="R77" i="9"/>
  <c r="Q78" i="9"/>
  <c r="R78" i="9"/>
  <c r="T78" i="9" s="1"/>
  <c r="Q79" i="9"/>
  <c r="R79" i="9"/>
  <c r="Q15" i="9"/>
  <c r="R15" i="9"/>
  <c r="C179" i="2"/>
  <c r="J180" i="2"/>
  <c r="L180" i="2" s="1"/>
  <c r="L185" i="2"/>
  <c r="K185" i="2"/>
  <c r="H175" i="5" s="1"/>
  <c r="L184" i="2"/>
  <c r="G25" i="3" s="1"/>
  <c r="K184" i="2"/>
  <c r="L181" i="2"/>
  <c r="K181" i="2"/>
  <c r="H171" i="5" s="1"/>
  <c r="I180" i="2"/>
  <c r="K180" i="2" s="1"/>
  <c r="H170" i="5" s="1"/>
  <c r="H180" i="2"/>
  <c r="L167" i="2"/>
  <c r="H163" i="5" s="1"/>
  <c r="T1168" i="9"/>
  <c r="T1166" i="9"/>
  <c r="T1165" i="9"/>
  <c r="T1164" i="9"/>
  <c r="T1161" i="9"/>
  <c r="T1160" i="9"/>
  <c r="T1158" i="9"/>
  <c r="T1157" i="9"/>
  <c r="T1156" i="9"/>
  <c r="T1153" i="9"/>
  <c r="T1152" i="9"/>
  <c r="T1148" i="9"/>
  <c r="T1145" i="9"/>
  <c r="T1142" i="9"/>
  <c r="T1141" i="9"/>
  <c r="T1140" i="9"/>
  <c r="T1138" i="9"/>
  <c r="T1137" i="9"/>
  <c r="T1136" i="9"/>
  <c r="T1130" i="9"/>
  <c r="T1118" i="9"/>
  <c r="S1118" i="9"/>
  <c r="S1117" i="9"/>
  <c r="T1112" i="9"/>
  <c r="S1112" i="9"/>
  <c r="T1108" i="9"/>
  <c r="S1108" i="9"/>
  <c r="T1104" i="9"/>
  <c r="S1104" i="9"/>
  <c r="T1100" i="9"/>
  <c r="S1100" i="9"/>
  <c r="T1096" i="9"/>
  <c r="S1096" i="9"/>
  <c r="T1092" i="9"/>
  <c r="S1092" i="9"/>
  <c r="T1087" i="9"/>
  <c r="T1083" i="9"/>
  <c r="T1079" i="9"/>
  <c r="T1075" i="9"/>
  <c r="S1075" i="9"/>
  <c r="T1071" i="9"/>
  <c r="T1067" i="9"/>
  <c r="T1063" i="9"/>
  <c r="T1059" i="9"/>
  <c r="S1059" i="9"/>
  <c r="T1055" i="9"/>
  <c r="T1051" i="9"/>
  <c r="T1046" i="9"/>
  <c r="S1046" i="9"/>
  <c r="T1042" i="9"/>
  <c r="S1042" i="9"/>
  <c r="T1038" i="9"/>
  <c r="S1038" i="9"/>
  <c r="T1034" i="9"/>
  <c r="S1034" i="9"/>
  <c r="T1030" i="9"/>
  <c r="S1030" i="9"/>
  <c r="T1026" i="9"/>
  <c r="S1026" i="9"/>
  <c r="T1024" i="9"/>
  <c r="S1024" i="9"/>
  <c r="T1023" i="9"/>
  <c r="T1022" i="9"/>
  <c r="T1020" i="9"/>
  <c r="S1020" i="9"/>
  <c r="T1019" i="9"/>
  <c r="S1019" i="9"/>
  <c r="T1016" i="9"/>
  <c r="S1016" i="9"/>
  <c r="T1015" i="9"/>
  <c r="T1014" i="9"/>
  <c r="S1014" i="9"/>
  <c r="S1012" i="9"/>
  <c r="T1011" i="9"/>
  <c r="T1010" i="9"/>
  <c r="S1010" i="9"/>
  <c r="T1006" i="9"/>
  <c r="S1006" i="9"/>
  <c r="T1002" i="9"/>
  <c r="T999" i="9"/>
  <c r="T998" i="9"/>
  <c r="T996" i="9"/>
  <c r="T995" i="9"/>
  <c r="T992" i="9"/>
  <c r="T991" i="9"/>
  <c r="T990" i="9"/>
  <c r="T987" i="9"/>
  <c r="T986" i="9"/>
  <c r="T984" i="9"/>
  <c r="T982" i="9"/>
  <c r="T980" i="9"/>
  <c r="T979" i="9"/>
  <c r="T976" i="9"/>
  <c r="T975" i="9"/>
  <c r="T974" i="9"/>
  <c r="T972" i="9"/>
  <c r="T971" i="9"/>
  <c r="T970" i="9"/>
  <c r="T968" i="9"/>
  <c r="T967" i="9"/>
  <c r="T964" i="9"/>
  <c r="T963" i="9"/>
  <c r="T962" i="9"/>
  <c r="T960" i="9"/>
  <c r="T959" i="9"/>
  <c r="T958" i="9"/>
  <c r="T956" i="9"/>
  <c r="T955" i="9"/>
  <c r="T952" i="9"/>
  <c r="T951" i="9"/>
  <c r="T950" i="9"/>
  <c r="T948" i="9"/>
  <c r="T947" i="9"/>
  <c r="T946" i="9"/>
  <c r="T944" i="9"/>
  <c r="T943" i="9"/>
  <c r="T940" i="9"/>
  <c r="T939" i="9"/>
  <c r="T938" i="9"/>
  <c r="T936" i="9"/>
  <c r="T935" i="9"/>
  <c r="T934" i="9"/>
  <c r="T932" i="9"/>
  <c r="T931" i="9"/>
  <c r="T930" i="9"/>
  <c r="T927" i="9"/>
  <c r="T924" i="9"/>
  <c r="T923" i="9"/>
  <c r="T922" i="9"/>
  <c r="T920" i="9"/>
  <c r="T919" i="9"/>
  <c r="T918" i="9"/>
  <c r="T915" i="9"/>
  <c r="T914" i="9"/>
  <c r="T912" i="9"/>
  <c r="T911" i="9"/>
  <c r="T907" i="9"/>
  <c r="T906" i="9"/>
  <c r="T903" i="9"/>
  <c r="T902" i="9"/>
  <c r="T900" i="9"/>
  <c r="T899" i="9"/>
  <c r="T898" i="9"/>
  <c r="T896" i="9"/>
  <c r="T895" i="9"/>
  <c r="T894" i="9"/>
  <c r="T892" i="9"/>
  <c r="T891" i="9"/>
  <c r="T890" i="9"/>
  <c r="T888" i="9"/>
  <c r="T887" i="9"/>
  <c r="T886" i="9"/>
  <c r="T884" i="9"/>
  <c r="T883" i="9"/>
  <c r="T882" i="9"/>
  <c r="T880" i="9"/>
  <c r="T879" i="9"/>
  <c r="T878" i="9"/>
  <c r="T876" i="9"/>
  <c r="T875" i="9"/>
  <c r="T874" i="9"/>
  <c r="T871" i="9"/>
  <c r="T868" i="9"/>
  <c r="T867" i="9"/>
  <c r="T866" i="9"/>
  <c r="T864" i="9"/>
  <c r="T863" i="9"/>
  <c r="T862" i="9"/>
  <c r="T859" i="9"/>
  <c r="T858" i="9"/>
  <c r="T856" i="9"/>
  <c r="T855" i="9"/>
  <c r="T854" i="9"/>
  <c r="T852" i="9"/>
  <c r="T851" i="9"/>
  <c r="T850" i="9"/>
  <c r="T848" i="9"/>
  <c r="T847" i="9"/>
  <c r="T846" i="9"/>
  <c r="T844" i="9"/>
  <c r="T843" i="9"/>
  <c r="T842" i="9"/>
  <c r="T840" i="9"/>
  <c r="T839" i="9"/>
  <c r="T838" i="9"/>
  <c r="T836" i="9"/>
  <c r="T835" i="9"/>
  <c r="T834" i="9"/>
  <c r="T832" i="9"/>
  <c r="T827" i="9"/>
  <c r="T826" i="9"/>
  <c r="T823" i="9"/>
  <c r="T822" i="9"/>
  <c r="T820" i="9"/>
  <c r="T819" i="9"/>
  <c r="T818" i="9"/>
  <c r="T816" i="9"/>
  <c r="T811" i="9"/>
  <c r="S811" i="9"/>
  <c r="T810" i="9"/>
  <c r="S810" i="9"/>
  <c r="S809" i="9"/>
  <c r="T808" i="9"/>
  <c r="S808" i="9"/>
  <c r="T807" i="9"/>
  <c r="T806" i="9"/>
  <c r="S806" i="9"/>
  <c r="S805" i="9"/>
  <c r="T804" i="9"/>
  <c r="S804" i="9"/>
  <c r="T803" i="9"/>
  <c r="T802" i="9"/>
  <c r="S802" i="9"/>
  <c r="S801" i="9"/>
  <c r="T800" i="9"/>
  <c r="S800" i="9"/>
  <c r="T798" i="9"/>
  <c r="T796" i="9"/>
  <c r="T795" i="9"/>
  <c r="T794" i="9"/>
  <c r="T791" i="9"/>
  <c r="T790" i="9"/>
  <c r="T788" i="9"/>
  <c r="T787" i="9"/>
  <c r="T784" i="9"/>
  <c r="T783" i="9"/>
  <c r="T782" i="9"/>
  <c r="T779" i="9"/>
  <c r="T778" i="9"/>
  <c r="T776" i="9"/>
  <c r="T775" i="9"/>
  <c r="T774" i="9"/>
  <c r="T772" i="9"/>
  <c r="T771" i="9"/>
  <c r="T770" i="9"/>
  <c r="T768" i="9"/>
  <c r="T767" i="9"/>
  <c r="T766" i="9"/>
  <c r="T764" i="9"/>
  <c r="T763" i="9"/>
  <c r="T762" i="9"/>
  <c r="T759" i="9"/>
  <c r="T758" i="9"/>
  <c r="T756" i="9"/>
  <c r="T755" i="9"/>
  <c r="T754" i="9"/>
  <c r="T752" i="9"/>
  <c r="T751" i="9"/>
  <c r="T750" i="9"/>
  <c r="T748" i="9"/>
  <c r="T746" i="9"/>
  <c r="T744" i="9"/>
  <c r="T743" i="9"/>
  <c r="T742" i="9"/>
  <c r="T740" i="9"/>
  <c r="T739" i="9"/>
  <c r="T738" i="9"/>
  <c r="T736" i="9"/>
  <c r="T734" i="9"/>
  <c r="T732" i="9"/>
  <c r="T731" i="9"/>
  <c r="T730" i="9"/>
  <c r="T728" i="9"/>
  <c r="T727" i="9"/>
  <c r="T726" i="9"/>
  <c r="T724" i="9"/>
  <c r="T722" i="9"/>
  <c r="T720" i="9"/>
  <c r="T719" i="9"/>
  <c r="T718" i="9"/>
  <c r="T716" i="9"/>
  <c r="T715" i="9"/>
  <c r="T714" i="9"/>
  <c r="T712" i="9"/>
  <c r="T711" i="9"/>
  <c r="T708" i="9"/>
  <c r="T707" i="9"/>
  <c r="T706" i="9"/>
  <c r="T704" i="9"/>
  <c r="T703" i="9"/>
  <c r="T702" i="9"/>
  <c r="T700" i="9"/>
  <c r="T699" i="9"/>
  <c r="T698" i="9"/>
  <c r="T696" i="9"/>
  <c r="T695" i="9"/>
  <c r="T694" i="9"/>
  <c r="T692" i="9"/>
  <c r="T691" i="9"/>
  <c r="T690" i="9"/>
  <c r="T687" i="9"/>
  <c r="T686" i="9"/>
  <c r="T683" i="9"/>
  <c r="T682" i="9"/>
  <c r="T680" i="9"/>
  <c r="T679" i="9"/>
  <c r="T678" i="9"/>
  <c r="T675" i="9"/>
  <c r="T674" i="9"/>
  <c r="T672" i="9"/>
  <c r="T670" i="9"/>
  <c r="T668" i="9"/>
  <c r="T667" i="9"/>
  <c r="T666" i="9"/>
  <c r="T663" i="9"/>
  <c r="T662" i="9"/>
  <c r="T660" i="9"/>
  <c r="T659" i="9"/>
  <c r="T656" i="9"/>
  <c r="T655" i="9"/>
  <c r="T654" i="9"/>
  <c r="T651" i="9"/>
  <c r="T650" i="9"/>
  <c r="T648" i="9"/>
  <c r="T647" i="9"/>
  <c r="T646" i="9"/>
  <c r="T644" i="9"/>
  <c r="T643" i="9"/>
  <c r="T642" i="9"/>
  <c r="T640" i="9"/>
  <c r="T639" i="9"/>
  <c r="T638" i="9"/>
  <c r="T636" i="9"/>
  <c r="T635" i="9"/>
  <c r="T634" i="9"/>
  <c r="T631" i="9"/>
  <c r="T630" i="9"/>
  <c r="T628" i="9"/>
  <c r="T627" i="9"/>
  <c r="T626" i="9"/>
  <c r="T624" i="9"/>
  <c r="T623" i="9"/>
  <c r="T622" i="9"/>
  <c r="T620" i="9"/>
  <c r="T618" i="9"/>
  <c r="T616" i="9"/>
  <c r="T615" i="9"/>
  <c r="T614" i="9"/>
  <c r="T612" i="9"/>
  <c r="T611" i="9"/>
  <c r="T610" i="9"/>
  <c r="T608" i="9"/>
  <c r="T607" i="9"/>
  <c r="T604" i="9"/>
  <c r="T603" i="9"/>
  <c r="T602" i="9"/>
  <c r="T600" i="9"/>
  <c r="T599" i="9"/>
  <c r="T598" i="9"/>
  <c r="T596" i="9"/>
  <c r="T595" i="9"/>
  <c r="T594" i="9"/>
  <c r="T592" i="9"/>
  <c r="T591" i="9"/>
  <c r="T590" i="9"/>
  <c r="T588" i="9"/>
  <c r="T587" i="9"/>
  <c r="T586" i="9"/>
  <c r="T583" i="9"/>
  <c r="T582" i="9"/>
  <c r="T579" i="9"/>
  <c r="T578" i="9"/>
  <c r="T576" i="9"/>
  <c r="T575" i="9"/>
  <c r="T574" i="9"/>
  <c r="T571" i="9"/>
  <c r="T570" i="9"/>
  <c r="T568" i="9"/>
  <c r="T566" i="9"/>
  <c r="T564" i="9"/>
  <c r="T563" i="9"/>
  <c r="T562" i="9"/>
  <c r="T559" i="9"/>
  <c r="T558" i="9"/>
  <c r="T556" i="9"/>
  <c r="T555" i="9"/>
  <c r="T552" i="9"/>
  <c r="T551" i="9"/>
  <c r="T550" i="9"/>
  <c r="T547" i="9"/>
  <c r="T546" i="9"/>
  <c r="T544" i="9"/>
  <c r="T543" i="9"/>
  <c r="T542" i="9"/>
  <c r="T540" i="9"/>
  <c r="T539" i="9"/>
  <c r="T538" i="9"/>
  <c r="T536" i="9"/>
  <c r="T535" i="9"/>
  <c r="T534" i="9"/>
  <c r="T532" i="9"/>
  <c r="T531" i="9"/>
  <c r="T530" i="9"/>
  <c r="T527" i="9"/>
  <c r="T526" i="9"/>
  <c r="T524" i="9"/>
  <c r="T523" i="9"/>
  <c r="T522" i="9"/>
  <c r="T520" i="9"/>
  <c r="T519" i="9"/>
  <c r="T518" i="9"/>
  <c r="T516" i="9"/>
  <c r="S512" i="9"/>
  <c r="T511" i="9"/>
  <c r="S511" i="9"/>
  <c r="T510" i="9"/>
  <c r="S510" i="9"/>
  <c r="T508" i="9"/>
  <c r="S508" i="9"/>
  <c r="T507" i="9"/>
  <c r="T506" i="9"/>
  <c r="S506" i="9"/>
  <c r="T503" i="9"/>
  <c r="T502" i="9"/>
  <c r="S502" i="9"/>
  <c r="S501" i="9"/>
  <c r="T500" i="9"/>
  <c r="S500" i="9"/>
  <c r="T496" i="9"/>
  <c r="S496" i="9"/>
  <c r="T495" i="9"/>
  <c r="T494" i="9"/>
  <c r="S494" i="9"/>
  <c r="T492" i="9"/>
  <c r="S492" i="9"/>
  <c r="T491" i="9"/>
  <c r="S491" i="9"/>
  <c r="T488" i="9"/>
  <c r="S488" i="9"/>
  <c r="T487" i="9"/>
  <c r="T486" i="9"/>
  <c r="S486" i="9"/>
  <c r="S485" i="9"/>
  <c r="T482" i="9"/>
  <c r="S482" i="9"/>
  <c r="T480" i="9"/>
  <c r="S480" i="9"/>
  <c r="T479" i="9"/>
  <c r="T476" i="9"/>
  <c r="S476" i="9"/>
  <c r="T475" i="9"/>
  <c r="T474" i="9"/>
  <c r="S474" i="9"/>
  <c r="S473" i="9"/>
  <c r="T472" i="9"/>
  <c r="S472" i="9"/>
  <c r="S469" i="9"/>
  <c r="T468" i="9"/>
  <c r="S468" i="9"/>
  <c r="T467" i="9"/>
  <c r="T466" i="9"/>
  <c r="S466" i="9"/>
  <c r="T462" i="9"/>
  <c r="S462" i="9"/>
  <c r="T460" i="9"/>
  <c r="S460" i="9"/>
  <c r="S457" i="9"/>
  <c r="T456" i="9"/>
  <c r="S456" i="9"/>
  <c r="T455" i="9"/>
  <c r="T452" i="9"/>
  <c r="S452" i="9"/>
  <c r="T451" i="9"/>
  <c r="T450" i="9"/>
  <c r="S450" i="9"/>
  <c r="T447" i="9"/>
  <c r="T446" i="9"/>
  <c r="S446" i="9"/>
  <c r="S445" i="9"/>
  <c r="S441" i="9"/>
  <c r="T440" i="9"/>
  <c r="S440" i="9"/>
  <c r="T439" i="9"/>
  <c r="T436" i="9"/>
  <c r="S436" i="9"/>
  <c r="T435" i="9"/>
  <c r="T434" i="9"/>
  <c r="S434" i="9"/>
  <c r="T431" i="9"/>
  <c r="T430" i="9"/>
  <c r="S430" i="9"/>
  <c r="S429" i="9"/>
  <c r="T426" i="9"/>
  <c r="S426" i="9"/>
  <c r="S424" i="9"/>
  <c r="T420" i="9"/>
  <c r="S420" i="9"/>
  <c r="T419" i="9"/>
  <c r="S419" i="9"/>
  <c r="T416" i="9"/>
  <c r="S416" i="9"/>
  <c r="T415" i="9"/>
  <c r="T411" i="9"/>
  <c r="T410" i="9"/>
  <c r="S410" i="9"/>
  <c r="T406" i="9"/>
  <c r="S406" i="9"/>
  <c r="S405" i="9"/>
  <c r="T404" i="9"/>
  <c r="S404" i="9"/>
  <c r="T400" i="9"/>
  <c r="S400" i="9"/>
  <c r="T399" i="9"/>
  <c r="T396" i="9"/>
  <c r="S396" i="9"/>
  <c r="T395" i="9"/>
  <c r="T394" i="9"/>
  <c r="S394" i="9"/>
  <c r="T391" i="9"/>
  <c r="T390" i="9"/>
  <c r="S390" i="9"/>
  <c r="S389" i="9"/>
  <c r="T386" i="9"/>
  <c r="S386" i="9"/>
  <c r="S385" i="9"/>
  <c r="T384" i="9"/>
  <c r="S384" i="9"/>
  <c r="S381" i="9"/>
  <c r="S380" i="9"/>
  <c r="T379" i="9"/>
  <c r="T375" i="9"/>
  <c r="S375" i="9"/>
  <c r="T374" i="9"/>
  <c r="S374" i="9"/>
  <c r="T370" i="9"/>
  <c r="S370" i="9"/>
  <c r="S369" i="9"/>
  <c r="T368" i="9"/>
  <c r="S368" i="9"/>
  <c r="T364" i="9"/>
  <c r="S364" i="9"/>
  <c r="T363" i="9"/>
  <c r="T360" i="9"/>
  <c r="S360" i="9"/>
  <c r="T359" i="9"/>
  <c r="T358" i="9"/>
  <c r="S358" i="9"/>
  <c r="T355" i="9"/>
  <c r="T354" i="9"/>
  <c r="S354" i="9"/>
  <c r="T350" i="9"/>
  <c r="S350" i="9"/>
  <c r="S349" i="9"/>
  <c r="T348" i="9"/>
  <c r="S348" i="9"/>
  <c r="S344" i="9"/>
  <c r="T343" i="9"/>
  <c r="T339" i="9"/>
  <c r="T338" i="9"/>
  <c r="T334" i="9"/>
  <c r="T332" i="9"/>
  <c r="S332" i="9"/>
  <c r="T331" i="9"/>
  <c r="T326" i="9"/>
  <c r="S326" i="9"/>
  <c r="T324" i="9"/>
  <c r="S324" i="9"/>
  <c r="T323" i="9"/>
  <c r="S323" i="9"/>
  <c r="T322" i="9"/>
  <c r="S321" i="9"/>
  <c r="T320" i="9"/>
  <c r="S320" i="9"/>
  <c r="T319" i="9"/>
  <c r="T318" i="9"/>
  <c r="S318" i="9"/>
  <c r="T315" i="9"/>
  <c r="T314" i="9"/>
  <c r="T312" i="9"/>
  <c r="T311" i="9"/>
  <c r="S309" i="9"/>
  <c r="T308" i="9"/>
  <c r="T307" i="9"/>
  <c r="T306" i="9"/>
  <c r="T300" i="9"/>
  <c r="T299" i="9"/>
  <c r="T298" i="9"/>
  <c r="T296" i="9"/>
  <c r="T295" i="9"/>
  <c r="T294" i="9"/>
  <c r="T292" i="9"/>
  <c r="T291" i="9"/>
  <c r="T290" i="9"/>
  <c r="T288" i="9"/>
  <c r="T287" i="9"/>
  <c r="T286" i="9"/>
  <c r="T284" i="9"/>
  <c r="T283" i="9"/>
  <c r="T282" i="9"/>
  <c r="T279" i="9"/>
  <c r="T278" i="9"/>
  <c r="T275" i="9"/>
  <c r="T274" i="9"/>
  <c r="T272" i="9"/>
  <c r="T271" i="9"/>
  <c r="T268" i="9"/>
  <c r="T267" i="9"/>
  <c r="T266" i="9"/>
  <c r="T263" i="9"/>
  <c r="T262" i="9"/>
  <c r="T260" i="9"/>
  <c r="T259" i="9"/>
  <c r="T258" i="9"/>
  <c r="T255" i="9"/>
  <c r="T254" i="9"/>
  <c r="T252" i="9"/>
  <c r="T251" i="9"/>
  <c r="T250" i="9"/>
  <c r="T247" i="9"/>
  <c r="T246" i="9"/>
  <c r="T244" i="9"/>
  <c r="T243" i="9"/>
  <c r="T242" i="9"/>
  <c r="T238" i="9"/>
  <c r="S238" i="9"/>
  <c r="T236" i="9"/>
  <c r="T235" i="9"/>
  <c r="T234" i="9"/>
  <c r="T230" i="9"/>
  <c r="T228" i="9"/>
  <c r="T227" i="9"/>
  <c r="T226" i="9"/>
  <c r="T223" i="9"/>
  <c r="T222" i="9"/>
  <c r="T220" i="9"/>
  <c r="S216" i="9"/>
  <c r="T215" i="9"/>
  <c r="T214" i="9"/>
  <c r="S213" i="9"/>
  <c r="T212" i="9"/>
  <c r="T211" i="9"/>
  <c r="S210" i="9"/>
  <c r="T208" i="9"/>
  <c r="S208" i="9"/>
  <c r="T207" i="9"/>
  <c r="T206" i="9"/>
  <c r="S206" i="9"/>
  <c r="S205" i="9"/>
  <c r="T204" i="9"/>
  <c r="S204" i="9"/>
  <c r="T203" i="9"/>
  <c r="T202" i="9"/>
  <c r="S202" i="9"/>
  <c r="S201" i="9"/>
  <c r="T200" i="9"/>
  <c r="S200" i="9"/>
  <c r="T199" i="9"/>
  <c r="S197" i="9"/>
  <c r="T196" i="9"/>
  <c r="S196" i="9"/>
  <c r="T195" i="9"/>
  <c r="S195" i="9"/>
  <c r="T194" i="9"/>
  <c r="S194" i="9"/>
  <c r="T191" i="9"/>
  <c r="T190" i="9"/>
  <c r="S190" i="9"/>
  <c r="S188" i="9"/>
  <c r="T187" i="9"/>
  <c r="T186" i="9"/>
  <c r="S186" i="9"/>
  <c r="S185" i="9"/>
  <c r="T184" i="9"/>
  <c r="S184" i="9"/>
  <c r="T183" i="9"/>
  <c r="S183" i="9"/>
  <c r="T182" i="9"/>
  <c r="S182" i="9"/>
  <c r="T180" i="9"/>
  <c r="T179" i="9"/>
  <c r="T178" i="9"/>
  <c r="S178" i="9"/>
  <c r="T176" i="9"/>
  <c r="T175" i="9"/>
  <c r="T174" i="9"/>
  <c r="T172" i="9"/>
  <c r="T165" i="9"/>
  <c r="T162" i="9"/>
  <c r="T161" i="9"/>
  <c r="T158" i="9"/>
  <c r="T157" i="9"/>
  <c r="T155" i="9"/>
  <c r="T153" i="9"/>
  <c r="T152" i="9"/>
  <c r="T151" i="9"/>
  <c r="T147" i="9"/>
  <c r="T146" i="9"/>
  <c r="T143" i="9"/>
  <c r="T142" i="9"/>
  <c r="T140" i="9"/>
  <c r="T136" i="9"/>
  <c r="T132" i="9"/>
  <c r="T131" i="9"/>
  <c r="T130" i="9"/>
  <c r="T127" i="9"/>
  <c r="T126" i="9"/>
  <c r="T124" i="9"/>
  <c r="T123" i="9"/>
  <c r="T122" i="9"/>
  <c r="T120" i="9"/>
  <c r="T119" i="9"/>
  <c r="T118" i="9"/>
  <c r="T116" i="9"/>
  <c r="T112" i="9"/>
  <c r="T111" i="9"/>
  <c r="T110" i="9"/>
  <c r="T108" i="9"/>
  <c r="T104" i="9"/>
  <c r="T103" i="9"/>
  <c r="T102" i="9"/>
  <c r="T100" i="9"/>
  <c r="T99" i="9"/>
  <c r="T98" i="9"/>
  <c r="T95" i="9"/>
  <c r="T94" i="9"/>
  <c r="T92" i="9"/>
  <c r="T91" i="9"/>
  <c r="T90" i="9"/>
  <c r="T88" i="9"/>
  <c r="T87" i="9"/>
  <c r="T86" i="9"/>
  <c r="T84" i="9"/>
  <c r="T83" i="9"/>
  <c r="T82" i="9"/>
  <c r="T80" i="9"/>
  <c r="T77" i="9"/>
  <c r="T76" i="9"/>
  <c r="T74" i="9"/>
  <c r="T73" i="9"/>
  <c r="T72" i="9"/>
  <c r="T70" i="9"/>
  <c r="T69" i="9"/>
  <c r="T68" i="9"/>
  <c r="T66" i="9"/>
  <c r="T65" i="9"/>
  <c r="T64" i="9"/>
  <c r="T62" i="9"/>
  <c r="T61" i="9"/>
  <c r="T60" i="9"/>
  <c r="T58" i="9"/>
  <c r="T57" i="9"/>
  <c r="T56" i="9"/>
  <c r="T54" i="9"/>
  <c r="T53" i="9"/>
  <c r="T52" i="9"/>
  <c r="T50" i="9"/>
  <c r="T49" i="9"/>
  <c r="T48" i="9"/>
  <c r="T45" i="9"/>
  <c r="T44" i="9"/>
  <c r="T42" i="9"/>
  <c r="T41" i="9"/>
  <c r="T40" i="9"/>
  <c r="T38" i="9"/>
  <c r="T37" i="9"/>
  <c r="T36" i="9"/>
  <c r="T34" i="9"/>
  <c r="T33" i="9"/>
  <c r="T32" i="9"/>
  <c r="T30" i="9"/>
  <c r="T29" i="9"/>
  <c r="T28" i="9"/>
  <c r="T26" i="9"/>
  <c r="T25" i="9"/>
  <c r="T24" i="9"/>
  <c r="T22" i="9"/>
  <c r="T21" i="9"/>
  <c r="T20" i="9"/>
  <c r="T18" i="9"/>
  <c r="T17" i="9"/>
  <c r="T16" i="9"/>
  <c r="T15" i="9"/>
  <c r="L873" i="8"/>
  <c r="L872" i="8"/>
  <c r="L871" i="8"/>
  <c r="L870" i="8"/>
  <c r="L869" i="8"/>
  <c r="L868" i="8"/>
  <c r="L867" i="8"/>
  <c r="L866" i="8"/>
  <c r="L861" i="8"/>
  <c r="L860" i="8"/>
  <c r="L859" i="8"/>
  <c r="L858" i="8"/>
  <c r="L857" i="8"/>
  <c r="L856" i="8"/>
  <c r="L855" i="8"/>
  <c r="L854" i="8"/>
  <c r="L853" i="8"/>
  <c r="L847" i="8"/>
  <c r="L846" i="8"/>
  <c r="L845" i="8"/>
  <c r="L844" i="8"/>
  <c r="L843" i="8"/>
  <c r="L842" i="8"/>
  <c r="L841" i="8"/>
  <c r="L840" i="8"/>
  <c r="L839" i="8"/>
  <c r="L838" i="8"/>
  <c r="L837" i="8"/>
  <c r="L836" i="8"/>
  <c r="L835" i="8"/>
  <c r="L834" i="8"/>
  <c r="L833" i="8"/>
  <c r="L831" i="8"/>
  <c r="L830" i="8"/>
  <c r="L828" i="8"/>
  <c r="L827" i="8"/>
  <c r="L826" i="8"/>
  <c r="L825" i="8"/>
  <c r="L823" i="8"/>
  <c r="L822" i="8"/>
  <c r="L821" i="8"/>
  <c r="L820" i="8"/>
  <c r="L817" i="8"/>
  <c r="L816" i="8"/>
  <c r="L815" i="8"/>
  <c r="L813" i="8"/>
  <c r="L812" i="8"/>
  <c r="L809" i="8"/>
  <c r="L808" i="8"/>
  <c r="L807" i="8"/>
  <c r="L805" i="8"/>
  <c r="L804" i="8"/>
  <c r="L803" i="8"/>
  <c r="L800" i="8"/>
  <c r="L799" i="8"/>
  <c r="L798" i="8"/>
  <c r="L796" i="8"/>
  <c r="L795" i="8"/>
  <c r="L794" i="8"/>
  <c r="L791" i="8"/>
  <c r="L790" i="8"/>
  <c r="L789" i="8"/>
  <c r="L787" i="8"/>
  <c r="L786" i="8"/>
  <c r="L785" i="8"/>
  <c r="L778" i="8"/>
  <c r="L777" i="8"/>
  <c r="L776" i="8"/>
  <c r="L775" i="8"/>
  <c r="L774" i="8"/>
  <c r="L773" i="8"/>
  <c r="L772" i="8"/>
  <c r="L771" i="8"/>
  <c r="L770" i="8"/>
  <c r="L769" i="8"/>
  <c r="L768" i="8"/>
  <c r="L767" i="8"/>
  <c r="L766" i="8"/>
  <c r="L765" i="8"/>
  <c r="L761" i="8"/>
  <c r="L760" i="8"/>
  <c r="L759" i="8"/>
  <c r="L758" i="8"/>
  <c r="L757" i="8"/>
  <c r="L756" i="8"/>
  <c r="L755" i="8"/>
  <c r="L754" i="8"/>
  <c r="L753" i="8"/>
  <c r="L752" i="8"/>
  <c r="L751" i="8"/>
  <c r="L750" i="8"/>
  <c r="L749" i="8"/>
  <c r="L748" i="8"/>
  <c r="L742" i="8"/>
  <c r="L741" i="8"/>
  <c r="L740" i="8"/>
  <c r="L739" i="8"/>
  <c r="L738" i="8"/>
  <c r="L737" i="8"/>
  <c r="L736" i="8"/>
  <c r="L735" i="8"/>
  <c r="L734" i="8"/>
  <c r="L733" i="8"/>
  <c r="L732" i="8"/>
  <c r="L731" i="8"/>
  <c r="L730" i="8"/>
  <c r="L729" i="8"/>
  <c r="L728" i="8"/>
  <c r="L727" i="8"/>
  <c r="L726" i="8"/>
  <c r="L723" i="8"/>
  <c r="L722" i="8"/>
  <c r="L721" i="8"/>
  <c r="L720" i="8"/>
  <c r="L719" i="8"/>
  <c r="L718" i="8"/>
  <c r="L717" i="8"/>
  <c r="L716" i="8"/>
  <c r="L715" i="8"/>
  <c r="L714" i="8"/>
  <c r="L713" i="8"/>
  <c r="L712" i="8"/>
  <c r="L711" i="8"/>
  <c r="L710" i="8"/>
  <c r="L709" i="8"/>
  <c r="L708" i="8"/>
  <c r="L707" i="8"/>
  <c r="L701" i="8"/>
  <c r="L700" i="8"/>
  <c r="L699" i="8"/>
  <c r="L698" i="8"/>
  <c r="L696" i="8"/>
  <c r="L695" i="8"/>
  <c r="L694" i="8"/>
  <c r="L693" i="8"/>
  <c r="L688" i="8"/>
  <c r="L686" i="8"/>
  <c r="L684" i="8"/>
  <c r="L683" i="8"/>
  <c r="L682" i="8"/>
  <c r="L681" i="8"/>
  <c r="L680" i="8"/>
  <c r="L679" i="8"/>
  <c r="L678" i="8"/>
  <c r="L677" i="8"/>
  <c r="L673" i="8"/>
  <c r="L671" i="8"/>
  <c r="L670" i="8"/>
  <c r="L669" i="8"/>
  <c r="L668" i="8"/>
  <c r="L667" i="8"/>
  <c r="L666" i="8"/>
  <c r="L665" i="8"/>
  <c r="L664" i="8"/>
  <c r="L663" i="8"/>
  <c r="L661" i="8"/>
  <c r="L660" i="8"/>
  <c r="L659" i="8"/>
  <c r="L657" i="8"/>
  <c r="L656" i="8"/>
  <c r="L655" i="8"/>
  <c r="L654" i="8"/>
  <c r="L653" i="8"/>
  <c r="L652" i="8"/>
  <c r="L651" i="8"/>
  <c r="L650" i="8"/>
  <c r="L649" i="8"/>
  <c r="L648" i="8"/>
  <c r="L647" i="8"/>
  <c r="L646" i="8"/>
  <c r="L644" i="8"/>
  <c r="L643" i="8"/>
  <c r="L642" i="8"/>
  <c r="L641" i="8"/>
  <c r="L640" i="8"/>
  <c r="L639" i="8"/>
  <c r="L638" i="8"/>
  <c r="L637" i="8"/>
  <c r="L636" i="8"/>
  <c r="L634" i="8"/>
  <c r="L633" i="8"/>
  <c r="L632" i="8"/>
  <c r="L631" i="8"/>
  <c r="L630" i="8"/>
  <c r="L629" i="8"/>
  <c r="L628" i="8"/>
  <c r="L627" i="8"/>
  <c r="L626" i="8"/>
  <c r="L625" i="8"/>
  <c r="L624" i="8"/>
  <c r="L623" i="8"/>
  <c r="L621" i="8"/>
  <c r="L620" i="8"/>
  <c r="L619" i="8"/>
  <c r="L618" i="8"/>
  <c r="L617" i="8"/>
  <c r="L616" i="8"/>
  <c r="L615" i="8"/>
  <c r="L614" i="8"/>
  <c r="L613" i="8"/>
  <c r="L612" i="8"/>
  <c r="L610" i="8"/>
  <c r="L609" i="8"/>
  <c r="L608" i="8"/>
  <c r="L607" i="8"/>
  <c r="L606" i="8"/>
  <c r="L605" i="8"/>
  <c r="L604" i="8"/>
  <c r="L603" i="8"/>
  <c r="L602" i="8"/>
  <c r="L601" i="8"/>
  <c r="L598" i="8"/>
  <c r="L597" i="8"/>
  <c r="L596" i="8"/>
  <c r="L595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3" i="8"/>
  <c r="L562" i="8"/>
  <c r="L561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6" i="8"/>
  <c r="L545" i="8"/>
  <c r="L544" i="8"/>
  <c r="L543" i="8"/>
  <c r="L542" i="8"/>
  <c r="L541" i="8"/>
  <c r="L540" i="8"/>
  <c r="L539" i="8"/>
  <c r="L538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3" i="8"/>
  <c r="L522" i="8"/>
  <c r="L521" i="8"/>
  <c r="L520" i="8"/>
  <c r="L519" i="8"/>
  <c r="L518" i="8"/>
  <c r="L517" i="8"/>
  <c r="L516" i="8"/>
  <c r="L515" i="8"/>
  <c r="L514" i="8"/>
  <c r="L512" i="8"/>
  <c r="L511" i="8"/>
  <c r="L510" i="8"/>
  <c r="L509" i="8"/>
  <c r="L508" i="8"/>
  <c r="L507" i="8"/>
  <c r="L506" i="8"/>
  <c r="L505" i="8"/>
  <c r="L504" i="8"/>
  <c r="L503" i="8"/>
  <c r="L502" i="8"/>
  <c r="L499" i="8"/>
  <c r="L498" i="8"/>
  <c r="L497" i="8"/>
  <c r="L496" i="8"/>
  <c r="L489" i="8"/>
  <c r="L484" i="8"/>
  <c r="L483" i="8"/>
  <c r="L482" i="8"/>
  <c r="L481" i="8"/>
  <c r="L480" i="8"/>
  <c r="L479" i="8"/>
  <c r="L478" i="8"/>
  <c r="L477" i="8"/>
  <c r="L476" i="8"/>
  <c r="L475" i="8"/>
  <c r="L474" i="8"/>
  <c r="L473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6" i="8"/>
  <c r="L455" i="8"/>
  <c r="L454" i="8"/>
  <c r="L453" i="8"/>
  <c r="L452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0" i="8"/>
  <c r="L379" i="8"/>
  <c r="L378" i="8"/>
  <c r="L377" i="8"/>
  <c r="L376" i="8"/>
  <c r="L375" i="8"/>
  <c r="L374" i="8"/>
  <c r="L373" i="8"/>
  <c r="L372" i="8"/>
  <c r="L370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57" i="8"/>
  <c r="L356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2" i="8"/>
  <c r="L321" i="8"/>
  <c r="L320" i="8"/>
  <c r="L319" i="8"/>
  <c r="L318" i="8"/>
  <c r="L317" i="8"/>
  <c r="L316" i="8"/>
  <c r="L315" i="8"/>
  <c r="L314" i="8"/>
  <c r="L313" i="8"/>
  <c r="L312" i="8"/>
  <c r="L311" i="8"/>
  <c r="L310" i="8"/>
  <c r="L309" i="8"/>
  <c r="L308" i="8"/>
  <c r="L306" i="8"/>
  <c r="L305" i="8"/>
  <c r="L304" i="8"/>
  <c r="L303" i="8"/>
  <c r="L302" i="8"/>
  <c r="L301" i="8"/>
  <c r="L300" i="8"/>
  <c r="L299" i="8"/>
  <c r="L298" i="8"/>
  <c r="L297" i="8"/>
  <c r="L296" i="8"/>
  <c r="L295" i="8"/>
  <c r="L294" i="8"/>
  <c r="L293" i="8"/>
  <c r="L292" i="8"/>
  <c r="L290" i="8"/>
  <c r="L289" i="8"/>
  <c r="L288" i="8"/>
  <c r="L287" i="8"/>
  <c r="L286" i="8"/>
  <c r="L285" i="8"/>
  <c r="L284" i="8"/>
  <c r="L283" i="8"/>
  <c r="L282" i="8"/>
  <c r="L281" i="8"/>
  <c r="L280" i="8"/>
  <c r="L279" i="8"/>
  <c r="L278" i="8"/>
  <c r="L277" i="8"/>
  <c r="L276" i="8"/>
  <c r="L270" i="8"/>
  <c r="L269" i="8"/>
  <c r="L268" i="8"/>
  <c r="L267" i="8"/>
  <c r="L266" i="8"/>
  <c r="L265" i="8"/>
  <c r="L264" i="8"/>
  <c r="L263" i="8"/>
  <c r="L262" i="8"/>
  <c r="L261" i="8"/>
  <c r="L259" i="8"/>
  <c r="L258" i="8"/>
  <c r="L257" i="8"/>
  <c r="L256" i="8"/>
  <c r="L255" i="8"/>
  <c r="L254" i="8"/>
  <c r="L253" i="8"/>
  <c r="L252" i="8"/>
  <c r="L251" i="8"/>
  <c r="L250" i="8"/>
  <c r="L244" i="8"/>
  <c r="L243" i="8"/>
  <c r="L242" i="8"/>
  <c r="L241" i="8"/>
  <c r="L240" i="8"/>
  <c r="L239" i="8"/>
  <c r="L238" i="8"/>
  <c r="L237" i="8"/>
  <c r="L236" i="8"/>
  <c r="L235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4" i="8"/>
  <c r="L213" i="8"/>
  <c r="L212" i="8"/>
  <c r="L211" i="8"/>
  <c r="L210" i="8"/>
  <c r="L209" i="8"/>
  <c r="L208" i="8"/>
  <c r="L207" i="8"/>
  <c r="L206" i="8"/>
  <c r="L205" i="8"/>
  <c r="L204" i="8"/>
  <c r="L203" i="8"/>
  <c r="L202" i="8"/>
  <c r="L201" i="8"/>
  <c r="L200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78" i="8"/>
  <c r="L177" i="8"/>
  <c r="L176" i="8"/>
  <c r="L175" i="8"/>
  <c r="L174" i="8"/>
  <c r="L173" i="8"/>
  <c r="L172" i="8"/>
  <c r="L171" i="8"/>
  <c r="L170" i="8"/>
  <c r="L169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27" i="8"/>
  <c r="L126" i="8"/>
  <c r="L125" i="8"/>
  <c r="L124" i="8"/>
  <c r="L123" i="8"/>
  <c r="L122" i="8"/>
  <c r="L121" i="8"/>
  <c r="L120" i="8"/>
  <c r="L119" i="8"/>
  <c r="L113" i="8"/>
  <c r="L112" i="8"/>
  <c r="L111" i="8"/>
  <c r="L110" i="8"/>
  <c r="L109" i="8"/>
  <c r="L108" i="8"/>
  <c r="L106" i="8"/>
  <c r="L105" i="8"/>
  <c r="L104" i="8"/>
  <c r="L103" i="8"/>
  <c r="L102" i="8"/>
  <c r="L101" i="8"/>
  <c r="L99" i="8"/>
  <c r="L98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5" i="8"/>
  <c r="L64" i="8"/>
  <c r="L63" i="8"/>
  <c r="L62" i="8"/>
  <c r="L61" i="8"/>
  <c r="L60" i="8"/>
  <c r="L59" i="8"/>
  <c r="L58" i="8"/>
  <c r="L57" i="8"/>
  <c r="L56" i="8"/>
  <c r="L55" i="8"/>
  <c r="L54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T195" i="7"/>
  <c r="S196" i="7"/>
  <c r="T199" i="7"/>
  <c r="T203" i="7"/>
  <c r="S204" i="7"/>
  <c r="T207" i="7"/>
  <c r="S212" i="7"/>
  <c r="T216" i="7"/>
  <c r="T224" i="7"/>
  <c r="T232" i="7"/>
  <c r="T256" i="7"/>
  <c r="T260" i="7"/>
  <c r="T264" i="7"/>
  <c r="T268" i="7"/>
  <c r="T272" i="7"/>
  <c r="T276" i="7"/>
  <c r="T280" i="7"/>
  <c r="T284" i="7"/>
  <c r="T288" i="7"/>
  <c r="T292" i="7"/>
  <c r="T296" i="7"/>
  <c r="T300" i="7"/>
  <c r="T304" i="7"/>
  <c r="T312" i="7"/>
  <c r="T320" i="7"/>
  <c r="S476" i="7"/>
  <c r="T476" i="7"/>
  <c r="S480" i="7"/>
  <c r="T480" i="7"/>
  <c r="S484" i="7"/>
  <c r="T484" i="7"/>
  <c r="S488" i="7"/>
  <c r="T488" i="7"/>
  <c r="S496" i="7"/>
  <c r="T496" i="7"/>
  <c r="T500" i="7"/>
  <c r="S504" i="7"/>
  <c r="T504" i="7"/>
  <c r="S508" i="7"/>
  <c r="S516" i="7"/>
  <c r="T516" i="7"/>
  <c r="T520" i="7"/>
  <c r="T532" i="7"/>
  <c r="T536" i="7"/>
  <c r="T592" i="7"/>
  <c r="T600" i="7"/>
  <c r="T652" i="7"/>
  <c r="T676" i="7"/>
  <c r="T680" i="7"/>
  <c r="T736" i="7"/>
  <c r="T740" i="7"/>
  <c r="T744" i="7"/>
  <c r="T784" i="7"/>
  <c r="T788" i="7"/>
  <c r="T792" i="7"/>
  <c r="S816" i="7"/>
  <c r="T816" i="7"/>
  <c r="S820" i="7"/>
  <c r="T820" i="7"/>
  <c r="T828" i="7"/>
  <c r="T832" i="7"/>
  <c r="T836" i="7"/>
  <c r="T844" i="7"/>
  <c r="T848" i="7"/>
  <c r="T852" i="7"/>
  <c r="T856" i="7"/>
  <c r="T860" i="7"/>
  <c r="T864" i="7"/>
  <c r="T868" i="7"/>
  <c r="T872" i="7"/>
  <c r="T876" i="7"/>
  <c r="T888" i="7"/>
  <c r="T892" i="7"/>
  <c r="T896" i="7"/>
  <c r="T900" i="7"/>
  <c r="T901" i="7"/>
  <c r="T904" i="7"/>
  <c r="T908" i="7"/>
  <c r="T912" i="7"/>
  <c r="T916" i="7"/>
  <c r="T987" i="7"/>
  <c r="T988" i="7"/>
  <c r="T996" i="7"/>
  <c r="T997" i="7"/>
  <c r="T1004" i="7"/>
  <c r="T1007" i="7"/>
  <c r="T1008" i="7"/>
  <c r="T1024" i="7"/>
  <c r="S1028" i="7"/>
  <c r="S1030" i="7"/>
  <c r="T1040" i="7"/>
  <c r="S1044" i="7"/>
  <c r="T1044" i="7"/>
  <c r="S1048" i="7"/>
  <c r="T1048" i="7"/>
  <c r="S1052" i="7"/>
  <c r="T1056" i="7"/>
  <c r="S1060" i="7"/>
  <c r="T1060" i="7"/>
  <c r="T1073" i="7"/>
  <c r="S1077" i="7"/>
  <c r="T1089" i="7"/>
  <c r="S1093" i="7"/>
  <c r="T1093" i="7"/>
  <c r="T1106" i="7"/>
  <c r="S1110" i="7"/>
  <c r="S1122" i="7"/>
  <c r="S1132" i="7"/>
  <c r="T1132" i="7"/>
  <c r="T1184" i="7"/>
  <c r="T1183" i="7"/>
  <c r="T1182" i="7"/>
  <c r="T1181" i="7"/>
  <c r="T1180" i="7"/>
  <c r="T1179" i="7"/>
  <c r="T1178" i="7"/>
  <c r="T1177" i="7"/>
  <c r="T1176" i="7"/>
  <c r="T1175" i="7"/>
  <c r="T1174" i="7"/>
  <c r="T1173" i="7"/>
  <c r="T1172" i="7"/>
  <c r="T1171" i="7"/>
  <c r="T1169" i="7"/>
  <c r="T1168" i="7"/>
  <c r="T1167" i="7"/>
  <c r="T1164" i="7"/>
  <c r="T1161" i="7"/>
  <c r="T1158" i="7"/>
  <c r="T1157" i="7"/>
  <c r="T1156" i="7"/>
  <c r="T1155" i="7"/>
  <c r="T1154" i="7"/>
  <c r="T1153" i="7"/>
  <c r="T1152" i="7"/>
  <c r="T1151" i="7"/>
  <c r="T1149" i="7"/>
  <c r="T1148" i="7"/>
  <c r="T1147" i="7"/>
  <c r="T1146" i="7"/>
  <c r="T1145" i="7"/>
  <c r="T1144" i="7"/>
  <c r="T1131" i="7"/>
  <c r="S1131" i="7"/>
  <c r="T1126" i="7"/>
  <c r="S1126" i="7"/>
  <c r="T1122" i="7"/>
  <c r="T1118" i="7"/>
  <c r="S1118" i="7"/>
  <c r="T1114" i="7"/>
  <c r="S1114" i="7"/>
  <c r="T1110" i="7"/>
  <c r="S1106" i="7"/>
  <c r="T1101" i="7"/>
  <c r="S1101" i="7"/>
  <c r="T1097" i="7"/>
  <c r="S1097" i="7"/>
  <c r="S1089" i="7"/>
  <c r="T1085" i="7"/>
  <c r="S1085" i="7"/>
  <c r="T1081" i="7"/>
  <c r="S1081" i="7"/>
  <c r="T1077" i="7"/>
  <c r="S1073" i="7"/>
  <c r="T1069" i="7"/>
  <c r="S1069" i="7"/>
  <c r="T1065" i="7"/>
  <c r="S1065" i="7"/>
  <c r="S1056" i="7"/>
  <c r="T1052" i="7"/>
  <c r="S1040" i="7"/>
  <c r="T1038" i="7"/>
  <c r="S1038" i="7"/>
  <c r="T1037" i="7"/>
  <c r="S1037" i="7"/>
  <c r="T1036" i="7"/>
  <c r="T1034" i="7"/>
  <c r="S1034" i="7"/>
  <c r="S1033" i="7"/>
  <c r="T1033" i="7"/>
  <c r="S1031" i="7"/>
  <c r="T1031" i="7"/>
  <c r="T1030" i="7"/>
  <c r="T1029" i="7"/>
  <c r="S1029" i="7"/>
  <c r="T1028" i="7"/>
  <c r="T1026" i="7"/>
  <c r="S1026" i="7"/>
  <c r="T1025" i="7"/>
  <c r="S1025" i="7"/>
  <c r="S1024" i="7"/>
  <c r="T1018" i="7"/>
  <c r="S1018" i="7"/>
  <c r="T1017" i="7"/>
  <c r="T1016" i="7"/>
  <c r="T1014" i="7"/>
  <c r="T1013" i="7"/>
  <c r="T1011" i="7"/>
  <c r="T1010" i="7"/>
  <c r="T1009" i="7"/>
  <c r="T1005" i="7"/>
  <c r="T1003" i="7"/>
  <c r="T1002" i="7"/>
  <c r="T1001" i="7"/>
  <c r="T999" i="7"/>
  <c r="T998" i="7"/>
  <c r="T994" i="7"/>
  <c r="T993" i="7"/>
  <c r="T992" i="7"/>
  <c r="T991" i="7"/>
  <c r="T989" i="7"/>
  <c r="T986" i="7"/>
  <c r="T985" i="7"/>
  <c r="T984" i="7"/>
  <c r="T983" i="7"/>
  <c r="T982" i="7"/>
  <c r="T981" i="7"/>
  <c r="T980" i="7"/>
  <c r="T979" i="7"/>
  <c r="T977" i="7"/>
  <c r="T976" i="7"/>
  <c r="T975" i="7"/>
  <c r="T974" i="7"/>
  <c r="T973" i="7"/>
  <c r="T972" i="7"/>
  <c r="T971" i="7"/>
  <c r="T970" i="7"/>
  <c r="T969" i="7"/>
  <c r="T968" i="7"/>
  <c r="T967" i="7"/>
  <c r="T965" i="7"/>
  <c r="T964" i="7"/>
  <c r="T963" i="7"/>
  <c r="T962" i="7"/>
  <c r="T961" i="7"/>
  <c r="T960" i="7"/>
  <c r="T959" i="7"/>
  <c r="T958" i="7"/>
  <c r="T957" i="7"/>
  <c r="T956" i="7"/>
  <c r="T955" i="7"/>
  <c r="T953" i="7"/>
  <c r="T952" i="7"/>
  <c r="T951" i="7"/>
  <c r="T950" i="7"/>
  <c r="T949" i="7"/>
  <c r="T948" i="7"/>
  <c r="T947" i="7"/>
  <c r="T946" i="7"/>
  <c r="T945" i="7"/>
  <c r="T944" i="7"/>
  <c r="T943" i="7"/>
  <c r="T942" i="7"/>
  <c r="T941" i="7"/>
  <c r="T940" i="7"/>
  <c r="T939" i="7"/>
  <c r="T937" i="7"/>
  <c r="T936" i="7"/>
  <c r="T935" i="7"/>
  <c r="T934" i="7"/>
  <c r="T933" i="7"/>
  <c r="T932" i="7"/>
  <c r="T931" i="7"/>
  <c r="T930" i="7"/>
  <c r="T929" i="7"/>
  <c r="T928" i="7"/>
  <c r="T927" i="7"/>
  <c r="T926" i="7"/>
  <c r="T925" i="7"/>
  <c r="T924" i="7"/>
  <c r="T923" i="7"/>
  <c r="T917" i="7"/>
  <c r="S917" i="7"/>
  <c r="T915" i="7"/>
  <c r="T914" i="7"/>
  <c r="T913" i="7"/>
  <c r="T911" i="7"/>
  <c r="T910" i="7"/>
  <c r="T909" i="7"/>
  <c r="T907" i="7"/>
  <c r="T906" i="7"/>
  <c r="T905" i="7"/>
  <c r="T903" i="7"/>
  <c r="T902" i="7"/>
  <c r="T899" i="7"/>
  <c r="T898" i="7"/>
  <c r="T897" i="7"/>
  <c r="T895" i="7"/>
  <c r="T894" i="7"/>
  <c r="T893" i="7"/>
  <c r="T891" i="7"/>
  <c r="T890" i="7"/>
  <c r="T889" i="7"/>
  <c r="T887" i="7"/>
  <c r="T886" i="7"/>
  <c r="T885" i="7"/>
  <c r="T884" i="7"/>
  <c r="T883" i="7"/>
  <c r="T882" i="7"/>
  <c r="T881" i="7"/>
  <c r="T879" i="7"/>
  <c r="T878" i="7"/>
  <c r="T877" i="7"/>
  <c r="T875" i="7"/>
  <c r="T874" i="7"/>
  <c r="T873" i="7"/>
  <c r="T871" i="7"/>
  <c r="T870" i="7"/>
  <c r="T869" i="7"/>
  <c r="T867" i="7"/>
  <c r="T866" i="7"/>
  <c r="T865" i="7"/>
  <c r="T863" i="7"/>
  <c r="T862" i="7"/>
  <c r="T861" i="7"/>
  <c r="T859" i="7"/>
  <c r="T858" i="7"/>
  <c r="T857" i="7"/>
  <c r="T855" i="7"/>
  <c r="T854" i="7"/>
  <c r="T853" i="7"/>
  <c r="T851" i="7"/>
  <c r="T850" i="7"/>
  <c r="T849" i="7"/>
  <c r="T847" i="7"/>
  <c r="T846" i="7"/>
  <c r="T845" i="7"/>
  <c r="T843" i="7"/>
  <c r="T842" i="7"/>
  <c r="T837" i="7"/>
  <c r="T835" i="7"/>
  <c r="T834" i="7"/>
  <c r="T833" i="7"/>
  <c r="T831" i="7"/>
  <c r="T830" i="7"/>
  <c r="T829" i="7"/>
  <c r="T827" i="7"/>
  <c r="T826" i="7"/>
  <c r="S821" i="7"/>
  <c r="T821" i="7"/>
  <c r="T819" i="7"/>
  <c r="S819" i="7"/>
  <c r="T818" i="7"/>
  <c r="S818" i="7"/>
  <c r="S817" i="7"/>
  <c r="T817" i="7"/>
  <c r="T815" i="7"/>
  <c r="S815" i="7"/>
  <c r="T814" i="7"/>
  <c r="S814" i="7"/>
  <c r="S813" i="7"/>
  <c r="T813" i="7"/>
  <c r="T812" i="7"/>
  <c r="S812" i="7"/>
  <c r="T811" i="7"/>
  <c r="S811" i="7"/>
  <c r="T810" i="7"/>
  <c r="S810" i="7"/>
  <c r="T808" i="7"/>
  <c r="T807" i="7"/>
  <c r="T806" i="7"/>
  <c r="T805" i="7"/>
  <c r="T804" i="7"/>
  <c r="T803" i="7"/>
  <c r="T802" i="7"/>
  <c r="T801" i="7"/>
  <c r="T800" i="7"/>
  <c r="T799" i="7"/>
  <c r="T798" i="7"/>
  <c r="T797" i="7"/>
  <c r="T795" i="7"/>
  <c r="T794" i="7"/>
  <c r="T793" i="7"/>
  <c r="T791" i="7"/>
  <c r="T790" i="7"/>
  <c r="T789" i="7"/>
  <c r="T787" i="7"/>
  <c r="T786" i="7"/>
  <c r="T785" i="7"/>
  <c r="T782" i="7"/>
  <c r="T781" i="7"/>
  <c r="T780" i="7"/>
  <c r="T779" i="7"/>
  <c r="T778" i="7"/>
  <c r="T777" i="7"/>
  <c r="T776" i="7"/>
  <c r="T775" i="7"/>
  <c r="T774" i="7"/>
  <c r="T773" i="7"/>
  <c r="T772" i="7"/>
  <c r="T771" i="7"/>
  <c r="T769" i="7"/>
  <c r="T768" i="7"/>
  <c r="T767" i="7"/>
  <c r="T766" i="7"/>
  <c r="T765" i="7"/>
  <c r="T764" i="7"/>
  <c r="T763" i="7"/>
  <c r="T762" i="7"/>
  <c r="T761" i="7"/>
  <c r="T760" i="7"/>
  <c r="T759" i="7"/>
  <c r="T758" i="7"/>
  <c r="T756" i="7"/>
  <c r="T755" i="7"/>
  <c r="T754" i="7"/>
  <c r="T753" i="7"/>
  <c r="T752" i="7"/>
  <c r="T751" i="7"/>
  <c r="T750" i="7"/>
  <c r="T749" i="7"/>
  <c r="T748" i="7"/>
  <c r="T747" i="7"/>
  <c r="T746" i="7"/>
  <c r="T743" i="7"/>
  <c r="T742" i="7"/>
  <c r="T741" i="7"/>
  <c r="T739" i="7"/>
  <c r="T738" i="7"/>
  <c r="T737" i="7"/>
  <c r="T735" i="7"/>
  <c r="T734" i="7"/>
  <c r="T732" i="7"/>
  <c r="T731" i="7"/>
  <c r="T730" i="7"/>
  <c r="T729" i="7"/>
  <c r="T728" i="7"/>
  <c r="T727" i="7"/>
  <c r="T726" i="7"/>
  <c r="T725" i="7"/>
  <c r="T724" i="7"/>
  <c r="T723" i="7"/>
  <c r="T722" i="7"/>
  <c r="T721" i="7"/>
  <c r="T719" i="7"/>
  <c r="T718" i="7"/>
  <c r="T717" i="7"/>
  <c r="T716" i="7"/>
  <c r="T715" i="7"/>
  <c r="T714" i="7"/>
  <c r="T713" i="7"/>
  <c r="T712" i="7"/>
  <c r="T711" i="7"/>
  <c r="T710" i="7"/>
  <c r="T709" i="7"/>
  <c r="T708" i="7"/>
  <c r="T706" i="7"/>
  <c r="T705" i="7"/>
  <c r="T704" i="7"/>
  <c r="T703" i="7"/>
  <c r="T702" i="7"/>
  <c r="T701" i="7"/>
  <c r="T700" i="7"/>
  <c r="T699" i="7"/>
  <c r="T698" i="7"/>
  <c r="T697" i="7"/>
  <c r="T696" i="7"/>
  <c r="T695" i="7"/>
  <c r="T693" i="7"/>
  <c r="T692" i="7"/>
  <c r="T691" i="7"/>
  <c r="T690" i="7"/>
  <c r="T689" i="7"/>
  <c r="T688" i="7"/>
  <c r="T687" i="7"/>
  <c r="T686" i="7"/>
  <c r="T685" i="7"/>
  <c r="T684" i="7"/>
  <c r="T683" i="7"/>
  <c r="T682" i="7"/>
  <c r="T679" i="7"/>
  <c r="T678" i="7"/>
  <c r="T677" i="7"/>
  <c r="T675" i="7"/>
  <c r="T674" i="7"/>
  <c r="T673" i="7"/>
  <c r="T672" i="7"/>
  <c r="T671" i="7"/>
  <c r="T670" i="7"/>
  <c r="T669" i="7"/>
  <c r="T667" i="7"/>
  <c r="T666" i="7"/>
  <c r="T665" i="7"/>
  <c r="T664" i="7"/>
  <c r="T663" i="7"/>
  <c r="T662" i="7"/>
  <c r="T661" i="7"/>
  <c r="T660" i="7"/>
  <c r="T659" i="7"/>
  <c r="T658" i="7"/>
  <c r="T657" i="7"/>
  <c r="T656" i="7"/>
  <c r="T654" i="7"/>
  <c r="T653" i="7"/>
  <c r="T651" i="7"/>
  <c r="T650" i="7"/>
  <c r="T649" i="7"/>
  <c r="T648" i="7"/>
  <c r="T647" i="7"/>
  <c r="T646" i="7"/>
  <c r="T645" i="7"/>
  <c r="T644" i="7"/>
  <c r="T643" i="7"/>
  <c r="T641" i="7"/>
  <c r="T640" i="7"/>
  <c r="T639" i="7"/>
  <c r="T638" i="7"/>
  <c r="T637" i="7"/>
  <c r="T636" i="7"/>
  <c r="T635" i="7"/>
  <c r="T634" i="7"/>
  <c r="T633" i="7"/>
  <c r="T632" i="7"/>
  <c r="T631" i="7"/>
  <c r="T630" i="7"/>
  <c r="T628" i="7"/>
  <c r="T627" i="7"/>
  <c r="T626" i="7"/>
  <c r="T625" i="7"/>
  <c r="T624" i="7"/>
  <c r="T623" i="7"/>
  <c r="T622" i="7"/>
  <c r="T621" i="7"/>
  <c r="T620" i="7"/>
  <c r="T619" i="7"/>
  <c r="T618" i="7"/>
  <c r="T617" i="7"/>
  <c r="T615" i="7"/>
  <c r="T614" i="7"/>
  <c r="T613" i="7"/>
  <c r="T612" i="7"/>
  <c r="T611" i="7"/>
  <c r="T610" i="7"/>
  <c r="T609" i="7"/>
  <c r="T608" i="7"/>
  <c r="T607" i="7"/>
  <c r="T606" i="7"/>
  <c r="T605" i="7"/>
  <c r="T604" i="7"/>
  <c r="T602" i="7"/>
  <c r="T601" i="7"/>
  <c r="T599" i="7"/>
  <c r="T598" i="7"/>
  <c r="T597" i="7"/>
  <c r="T596" i="7"/>
  <c r="T595" i="7"/>
  <c r="T594" i="7"/>
  <c r="T593" i="7"/>
  <c r="T591" i="7"/>
  <c r="T589" i="7"/>
  <c r="T588" i="7"/>
  <c r="T587" i="7"/>
  <c r="T586" i="7"/>
  <c r="T585" i="7"/>
  <c r="T584" i="7"/>
  <c r="T583" i="7"/>
  <c r="T582" i="7"/>
  <c r="T581" i="7"/>
  <c r="T580" i="7"/>
  <c r="T579" i="7"/>
  <c r="T578" i="7"/>
  <c r="T576" i="7"/>
  <c r="T575" i="7"/>
  <c r="T574" i="7"/>
  <c r="T573" i="7"/>
  <c r="T572" i="7"/>
  <c r="T571" i="7"/>
  <c r="T570" i="7"/>
  <c r="T569" i="7"/>
  <c r="T568" i="7"/>
  <c r="T567" i="7"/>
  <c r="T566" i="7"/>
  <c r="T565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7" i="7"/>
  <c r="T535" i="7"/>
  <c r="T534" i="7"/>
  <c r="T533" i="7"/>
  <c r="T531" i="7"/>
  <c r="T530" i="7"/>
  <c r="T529" i="7"/>
  <c r="T528" i="7"/>
  <c r="T527" i="7"/>
  <c r="T526" i="7"/>
  <c r="S520" i="7"/>
  <c r="S519" i="7"/>
  <c r="T519" i="7"/>
  <c r="T518" i="7"/>
  <c r="S518" i="7"/>
  <c r="T517" i="7"/>
  <c r="S517" i="7"/>
  <c r="T515" i="7"/>
  <c r="S515" i="7"/>
  <c r="T514" i="7"/>
  <c r="S514" i="7"/>
  <c r="T511" i="7"/>
  <c r="S511" i="7"/>
  <c r="T510" i="7"/>
  <c r="S510" i="7"/>
  <c r="S509" i="7"/>
  <c r="T509" i="7"/>
  <c r="T508" i="7"/>
  <c r="S505" i="7"/>
  <c r="T505" i="7"/>
  <c r="T503" i="7"/>
  <c r="S503" i="7"/>
  <c r="T502" i="7"/>
  <c r="S502" i="7"/>
  <c r="T501" i="7"/>
  <c r="S501" i="7"/>
  <c r="S500" i="7"/>
  <c r="T499" i="7"/>
  <c r="S499" i="7"/>
  <c r="T495" i="7"/>
  <c r="S495" i="7"/>
  <c r="T494" i="7"/>
  <c r="S494" i="7"/>
  <c r="T493" i="7"/>
  <c r="S493" i="7"/>
  <c r="T490" i="7"/>
  <c r="S490" i="7"/>
  <c r="S489" i="7"/>
  <c r="T489" i="7"/>
  <c r="S487" i="7"/>
  <c r="T487" i="7"/>
  <c r="T483" i="7"/>
  <c r="S483" i="7"/>
  <c r="T482" i="7"/>
  <c r="S482" i="7"/>
  <c r="T481" i="7"/>
  <c r="S481" i="7"/>
  <c r="T477" i="7"/>
  <c r="S477" i="7"/>
  <c r="T475" i="7"/>
  <c r="S475" i="7"/>
  <c r="T474" i="7"/>
  <c r="S474" i="7"/>
  <c r="T470" i="7"/>
  <c r="S470" i="7"/>
  <c r="T469" i="7"/>
  <c r="S469" i="7"/>
  <c r="T468" i="7"/>
  <c r="S468" i="7"/>
  <c r="T465" i="7"/>
  <c r="S465" i="7"/>
  <c r="T464" i="7"/>
  <c r="S464" i="7"/>
  <c r="T463" i="7"/>
  <c r="S463" i="7"/>
  <c r="T460" i="7"/>
  <c r="S460" i="7"/>
  <c r="T459" i="7"/>
  <c r="S459" i="7"/>
  <c r="T458" i="7"/>
  <c r="S458" i="7"/>
  <c r="T455" i="7"/>
  <c r="S455" i="7"/>
  <c r="T454" i="7"/>
  <c r="S454" i="7"/>
  <c r="T453" i="7"/>
  <c r="S453" i="7"/>
  <c r="T449" i="7"/>
  <c r="S449" i="7"/>
  <c r="T448" i="7"/>
  <c r="S448" i="7"/>
  <c r="T447" i="7"/>
  <c r="S447" i="7"/>
  <c r="T444" i="7"/>
  <c r="S444" i="7"/>
  <c r="T443" i="7"/>
  <c r="S443" i="7"/>
  <c r="T442" i="7"/>
  <c r="S442" i="7"/>
  <c r="T439" i="7"/>
  <c r="S439" i="7"/>
  <c r="T438" i="7"/>
  <c r="S438" i="7"/>
  <c r="T437" i="7"/>
  <c r="S437" i="7"/>
  <c r="T434" i="7"/>
  <c r="S434" i="7"/>
  <c r="T433" i="7"/>
  <c r="S433" i="7"/>
  <c r="T432" i="7"/>
  <c r="S432" i="7"/>
  <c r="T428" i="7"/>
  <c r="S428" i="7"/>
  <c r="T427" i="7"/>
  <c r="S427" i="7"/>
  <c r="T424" i="7"/>
  <c r="S424" i="7"/>
  <c r="T423" i="7"/>
  <c r="S423" i="7"/>
  <c r="T419" i="7"/>
  <c r="S419" i="7"/>
  <c r="T418" i="7"/>
  <c r="S418" i="7"/>
  <c r="T417" i="7"/>
  <c r="S417" i="7"/>
  <c r="T414" i="7"/>
  <c r="S414" i="7"/>
  <c r="T413" i="7"/>
  <c r="S413" i="7"/>
  <c r="T412" i="7"/>
  <c r="S412" i="7"/>
  <c r="T409" i="7"/>
  <c r="S409" i="7"/>
  <c r="T408" i="7"/>
  <c r="S408" i="7"/>
  <c r="T407" i="7"/>
  <c r="S407" i="7"/>
  <c r="T404" i="7"/>
  <c r="S404" i="7"/>
  <c r="T403" i="7"/>
  <c r="S403" i="7"/>
  <c r="T402" i="7"/>
  <c r="S402" i="7"/>
  <c r="T399" i="7"/>
  <c r="S399" i="7"/>
  <c r="T398" i="7"/>
  <c r="S398" i="7"/>
  <c r="T397" i="7"/>
  <c r="S397" i="7"/>
  <c r="T394" i="7"/>
  <c r="S394" i="7"/>
  <c r="T393" i="7"/>
  <c r="S393" i="7"/>
  <c r="T392" i="7"/>
  <c r="S392" i="7"/>
  <c r="T389" i="7"/>
  <c r="S389" i="7"/>
  <c r="T388" i="7"/>
  <c r="S388" i="7"/>
  <c r="T387" i="7"/>
  <c r="S387" i="7"/>
  <c r="T383" i="7"/>
  <c r="S383" i="7"/>
  <c r="T382" i="7"/>
  <c r="S382" i="7"/>
  <c r="T381" i="7"/>
  <c r="S381" i="7"/>
  <c r="T378" i="7"/>
  <c r="S378" i="7"/>
  <c r="T377" i="7"/>
  <c r="S377" i="7"/>
  <c r="T376" i="7"/>
  <c r="S376" i="7"/>
  <c r="T373" i="7"/>
  <c r="S373" i="7"/>
  <c r="T372" i="7"/>
  <c r="S372" i="7"/>
  <c r="T371" i="7"/>
  <c r="S371" i="7"/>
  <c r="T368" i="7"/>
  <c r="S368" i="7"/>
  <c r="T367" i="7"/>
  <c r="S367" i="7"/>
  <c r="T366" i="7"/>
  <c r="S366" i="7"/>
  <c r="T363" i="7"/>
  <c r="S363" i="7"/>
  <c r="T362" i="7"/>
  <c r="S362" i="7"/>
  <c r="T361" i="7"/>
  <c r="S361" i="7"/>
  <c r="T358" i="7"/>
  <c r="S358" i="7"/>
  <c r="T357" i="7"/>
  <c r="S357" i="7"/>
  <c r="T356" i="7"/>
  <c r="S356" i="7"/>
  <c r="T353" i="7"/>
  <c r="S353" i="7"/>
  <c r="T352" i="7"/>
  <c r="S352" i="7"/>
  <c r="T351" i="7"/>
  <c r="S351" i="7"/>
  <c r="T347" i="7"/>
  <c r="T346" i="7"/>
  <c r="T345" i="7"/>
  <c r="T342" i="7"/>
  <c r="T341" i="7"/>
  <c r="T340" i="7"/>
  <c r="S340" i="7"/>
  <c r="T339" i="7"/>
  <c r="T333" i="7"/>
  <c r="S333" i="7"/>
  <c r="T332" i="7"/>
  <c r="T331" i="7"/>
  <c r="S331" i="7"/>
  <c r="S330" i="7"/>
  <c r="T330" i="7"/>
  <c r="T329" i="7"/>
  <c r="T328" i="7"/>
  <c r="S328" i="7"/>
  <c r="T327" i="7"/>
  <c r="S327" i="7"/>
  <c r="T326" i="7"/>
  <c r="S326" i="7"/>
  <c r="T325" i="7"/>
  <c r="S325" i="7"/>
  <c r="T323" i="7"/>
  <c r="T322" i="7"/>
  <c r="T321" i="7"/>
  <c r="T319" i="7"/>
  <c r="T318" i="7"/>
  <c r="T316" i="7"/>
  <c r="S316" i="7"/>
  <c r="T315" i="7"/>
  <c r="T314" i="7"/>
  <c r="T313" i="7"/>
  <c r="T306" i="7"/>
  <c r="T305" i="7"/>
  <c r="T303" i="7"/>
  <c r="T302" i="7"/>
  <c r="T301" i="7"/>
  <c r="T299" i="7"/>
  <c r="T298" i="7"/>
  <c r="T297" i="7"/>
  <c r="T295" i="7"/>
  <c r="T293" i="7"/>
  <c r="T291" i="7"/>
  <c r="T289" i="7"/>
  <c r="T287" i="7"/>
  <c r="T285" i="7"/>
  <c r="T283" i="7"/>
  <c r="T282" i="7"/>
  <c r="T279" i="7"/>
  <c r="T278" i="7"/>
  <c r="T277" i="7"/>
  <c r="T274" i="7"/>
  <c r="T273" i="7"/>
  <c r="T271" i="7"/>
  <c r="T270" i="7"/>
  <c r="T267" i="7"/>
  <c r="T266" i="7"/>
  <c r="T265" i="7"/>
  <c r="T263" i="7"/>
  <c r="T262" i="7"/>
  <c r="T259" i="7"/>
  <c r="T258" i="7"/>
  <c r="T257" i="7"/>
  <c r="T255" i="7"/>
  <c r="T254" i="7"/>
  <c r="T252" i="7"/>
  <c r="T251" i="7"/>
  <c r="T250" i="7"/>
  <c r="T249" i="7"/>
  <c r="T248" i="7"/>
  <c r="T247" i="7"/>
  <c r="T246" i="7"/>
  <c r="T243" i="7"/>
  <c r="S243" i="7"/>
  <c r="T242" i="7"/>
  <c r="T241" i="7"/>
  <c r="T240" i="7"/>
  <c r="T239" i="7"/>
  <c r="T234" i="7"/>
  <c r="T233" i="7"/>
  <c r="T231" i="7"/>
  <c r="T230" i="7"/>
  <c r="T229" i="7"/>
  <c r="T227" i="7"/>
  <c r="T226" i="7"/>
  <c r="T225" i="7"/>
  <c r="S218" i="7"/>
  <c r="T217" i="7"/>
  <c r="T215" i="7"/>
  <c r="S215" i="7"/>
  <c r="T214" i="7"/>
  <c r="T213" i="7"/>
  <c r="S210" i="7"/>
  <c r="T210" i="7"/>
  <c r="T209" i="7"/>
  <c r="S209" i="7"/>
  <c r="S208" i="7"/>
  <c r="T208" i="7"/>
  <c r="S207" i="7"/>
  <c r="T206" i="7"/>
  <c r="S206" i="7"/>
  <c r="S205" i="7"/>
  <c r="T205" i="7"/>
  <c r="T204" i="7"/>
  <c r="S203" i="7"/>
  <c r="T202" i="7"/>
  <c r="S202" i="7"/>
  <c r="T201" i="7"/>
  <c r="S199" i="7"/>
  <c r="T198" i="7"/>
  <c r="S198" i="7"/>
  <c r="T197" i="7"/>
  <c r="S197" i="7"/>
  <c r="T196" i="7"/>
  <c r="T193" i="7"/>
  <c r="S193" i="7"/>
  <c r="T192" i="7"/>
  <c r="S192" i="7"/>
  <c r="T191" i="7"/>
  <c r="S191" i="7"/>
  <c r="T190" i="7"/>
  <c r="S190" i="7"/>
  <c r="T189" i="7"/>
  <c r="S189" i="7"/>
  <c r="T188" i="7"/>
  <c r="S188" i="7"/>
  <c r="T187" i="7"/>
  <c r="S187" i="7"/>
  <c r="T186" i="7"/>
  <c r="S186" i="7"/>
  <c r="T185" i="7"/>
  <c r="S185" i="7"/>
  <c r="T184" i="7"/>
  <c r="S184" i="7"/>
  <c r="T183" i="7"/>
  <c r="T182" i="7"/>
  <c r="T181" i="7"/>
  <c r="T180" i="7"/>
  <c r="S180" i="7"/>
  <c r="T178" i="7"/>
  <c r="T177" i="7"/>
  <c r="T176" i="7"/>
  <c r="T175" i="7"/>
  <c r="T174" i="7"/>
  <c r="T168" i="7"/>
  <c r="T167" i="7"/>
  <c r="T165" i="7"/>
  <c r="T164" i="7"/>
  <c r="T163" i="7"/>
  <c r="T162" i="7"/>
  <c r="T161" i="7"/>
  <c r="T160" i="7"/>
  <c r="T158" i="7"/>
  <c r="T157" i="7"/>
  <c r="T156" i="7"/>
  <c r="T155" i="7"/>
  <c r="T154" i="7"/>
  <c r="T153" i="7"/>
  <c r="T152" i="7"/>
  <c r="T151" i="7"/>
  <c r="T145" i="7"/>
  <c r="T144" i="7"/>
  <c r="T143" i="7"/>
  <c r="T142" i="7"/>
  <c r="T141" i="7"/>
  <c r="T140" i="7"/>
  <c r="T139" i="7"/>
  <c r="T138" i="7"/>
  <c r="T135" i="7"/>
  <c r="T134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1" i="7"/>
  <c r="T110" i="7"/>
  <c r="T109" i="7"/>
  <c r="T108" i="7"/>
  <c r="T107" i="7"/>
  <c r="T106" i="7"/>
  <c r="T103" i="7"/>
  <c r="T102" i="7"/>
  <c r="T101" i="7"/>
  <c r="T100" i="7"/>
  <c r="T99" i="7"/>
  <c r="T98" i="7"/>
  <c r="T97" i="7"/>
  <c r="T96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F5" i="6"/>
  <c r="F4" i="6"/>
  <c r="F3" i="6"/>
  <c r="H174" i="5" l="1"/>
  <c r="C11" i="6"/>
  <c r="C17" i="5"/>
  <c r="C12" i="6"/>
  <c r="C18" i="5"/>
  <c r="C13" i="6"/>
  <c r="C19" i="5"/>
  <c r="B211" i="6"/>
  <c r="B169" i="5"/>
  <c r="C18" i="1"/>
  <c r="L169" i="2"/>
  <c r="K187" i="2"/>
  <c r="J18" i="1" s="1"/>
  <c r="L178" i="2"/>
  <c r="K17" i="1" s="1"/>
  <c r="K178" i="2"/>
  <c r="J17" i="1" s="1"/>
  <c r="L187" i="2"/>
  <c r="K18" i="1" s="1"/>
  <c r="H16" i="2"/>
  <c r="Q11" i="6" s="1"/>
  <c r="I16" i="2"/>
  <c r="H17" i="2"/>
  <c r="Q12" i="6" s="1"/>
  <c r="I17" i="2"/>
  <c r="K17" i="2" s="1"/>
  <c r="J17" i="2"/>
  <c r="L17" i="2" s="1"/>
  <c r="H18" i="2"/>
  <c r="Q13" i="6" s="1"/>
  <c r="I18" i="2"/>
  <c r="K18" i="2" s="1"/>
  <c r="J18" i="2"/>
  <c r="L18" i="2" s="1"/>
  <c r="J16" i="2"/>
  <c r="L672" i="8"/>
  <c r="L674" i="8"/>
  <c r="L685" i="8"/>
  <c r="L687" i="8"/>
  <c r="S197" i="5"/>
  <c r="S188" i="5"/>
  <c r="S187" i="5"/>
  <c r="S186" i="5"/>
  <c r="B198" i="5"/>
  <c r="B189" i="5"/>
  <c r="B188" i="5"/>
  <c r="B187" i="5"/>
  <c r="B186" i="5"/>
  <c r="H24" i="3"/>
  <c r="H25" i="3" s="1"/>
  <c r="E25" i="3" s="1"/>
  <c r="F25" i="3" s="1"/>
  <c r="F19" i="4"/>
  <c r="E46" i="3"/>
  <c r="F29" i="4" s="1"/>
  <c r="E45" i="3"/>
  <c r="F28" i="4" s="1"/>
  <c r="E37" i="3"/>
  <c r="F20" i="4" s="1"/>
  <c r="E35" i="3"/>
  <c r="D9" i="3"/>
  <c r="E8" i="4" s="1"/>
  <c r="E36" i="3"/>
  <c r="E18" i="3"/>
  <c r="F18" i="3" s="1"/>
  <c r="H19" i="5" l="1"/>
  <c r="H18" i="5"/>
  <c r="K16" i="1"/>
  <c r="E22" i="3"/>
  <c r="F22" i="3" l="1"/>
  <c r="F8" i="2" l="1"/>
  <c r="F7" i="2"/>
  <c r="K16" i="2"/>
  <c r="L16" i="2"/>
  <c r="G24" i="3" s="1"/>
  <c r="E24" i="3" s="1"/>
  <c r="F24" i="3" s="1"/>
  <c r="F9" i="2"/>
  <c r="H17" i="5" l="1"/>
  <c r="D10" i="3"/>
  <c r="G5" i="5"/>
  <c r="D11" i="3"/>
  <c r="G6" i="5"/>
  <c r="I20" i="2" l="1"/>
  <c r="K20" i="2" s="1"/>
  <c r="H20" i="2"/>
  <c r="Q16" i="6" s="1"/>
  <c r="C16" i="6"/>
  <c r="J20" i="2"/>
  <c r="L20" i="2" s="1"/>
  <c r="L25" i="2" l="1"/>
  <c r="K13" i="1" s="1"/>
  <c r="K20" i="1" s="1"/>
  <c r="G23" i="3"/>
  <c r="K25" i="2"/>
  <c r="J13" i="1" s="1"/>
  <c r="J20" i="1" s="1"/>
  <c r="H21" i="5"/>
  <c r="E23" i="3" l="1"/>
  <c r="G26" i="3"/>
  <c r="K21" i="1"/>
  <c r="G17" i="3"/>
  <c r="H178" i="5"/>
  <c r="F23" i="3" l="1"/>
  <c r="F26" i="3" s="1"/>
  <c r="E26" i="3"/>
  <c r="H26" i="3" s="1"/>
  <c r="K22" i="1"/>
  <c r="K23" i="1" s="1"/>
  <c r="K23" i="3"/>
  <c r="I21" i="5"/>
  <c r="P21" i="5" s="1"/>
  <c r="Q21" i="5" s="1"/>
  <c r="I97" i="5"/>
  <c r="O97" i="5" s="1"/>
  <c r="I98" i="5"/>
  <c r="O98" i="5" s="1"/>
  <c r="I38" i="5"/>
  <c r="L38" i="5" s="1"/>
  <c r="M38" i="5" s="1"/>
  <c r="N38" i="5" s="1"/>
  <c r="I172" i="5"/>
  <c r="Q172" i="5" s="1"/>
  <c r="I100" i="5"/>
  <c r="O100" i="5" s="1"/>
  <c r="I113" i="5"/>
  <c r="I138" i="5"/>
  <c r="S138" i="5" s="1"/>
  <c r="I127" i="5"/>
  <c r="R127" i="5" s="1"/>
  <c r="I24" i="5"/>
  <c r="Q24" i="5" s="1"/>
  <c r="T24" i="5" s="1"/>
  <c r="I34" i="5"/>
  <c r="L34" i="5" s="1"/>
  <c r="M34" i="5" s="1"/>
  <c r="N34" i="5" s="1"/>
  <c r="I35" i="5"/>
  <c r="I72" i="5"/>
  <c r="R72" i="5" s="1"/>
  <c r="I37" i="5"/>
  <c r="U37" i="5" s="1"/>
  <c r="I50" i="5"/>
  <c r="I18" i="5"/>
  <c r="O18" i="5" s="1"/>
  <c r="U18" i="5" s="1"/>
  <c r="I112" i="5"/>
  <c r="Q112" i="5" s="1"/>
  <c r="I125" i="5"/>
  <c r="R125" i="5" s="1"/>
  <c r="I150" i="5"/>
  <c r="T150" i="5" s="1"/>
  <c r="I151" i="5"/>
  <c r="T151" i="5" s="1"/>
  <c r="I33" i="5"/>
  <c r="K33" i="5" s="1"/>
  <c r="K179" i="5" s="1"/>
  <c r="I46" i="5"/>
  <c r="O46" i="5" s="1"/>
  <c r="I47" i="5"/>
  <c r="O47" i="5" s="1"/>
  <c r="I84" i="5"/>
  <c r="Q84" i="5" s="1"/>
  <c r="I61" i="5"/>
  <c r="P61" i="5" s="1"/>
  <c r="I74" i="5"/>
  <c r="R74" i="5" s="1"/>
  <c r="I51" i="5"/>
  <c r="I124" i="5"/>
  <c r="R124" i="5" s="1"/>
  <c r="I137" i="5"/>
  <c r="S137" i="5" s="1"/>
  <c r="I162" i="5"/>
  <c r="S162" i="5" s="1"/>
  <c r="T162" i="5" s="1"/>
  <c r="I163" i="5"/>
  <c r="T163" i="5" s="1"/>
  <c r="I45" i="5"/>
  <c r="O45" i="5" s="1"/>
  <c r="I73" i="5"/>
  <c r="R73" i="5" s="1"/>
  <c r="I86" i="5"/>
  <c r="R86" i="5" s="1"/>
  <c r="I63" i="5"/>
  <c r="P63" i="5" s="1"/>
  <c r="I136" i="5"/>
  <c r="S136" i="5" s="1"/>
  <c r="I161" i="5"/>
  <c r="S161" i="5" s="1"/>
  <c r="I175" i="5"/>
  <c r="I176" i="5"/>
  <c r="V176" i="5" s="1"/>
  <c r="I57" i="5"/>
  <c r="P57" i="5" s="1"/>
  <c r="I70" i="5"/>
  <c r="Q70" i="5" s="1"/>
  <c r="I95" i="5"/>
  <c r="O95" i="5" s="1"/>
  <c r="I108" i="5"/>
  <c r="P108" i="5" s="1"/>
  <c r="I140" i="5"/>
  <c r="S140" i="5" s="1"/>
  <c r="I31" i="5"/>
  <c r="Q31" i="5" s="1"/>
  <c r="T31" i="5" s="1"/>
  <c r="I143" i="5"/>
  <c r="S143" i="5" s="1"/>
  <c r="I53" i="5"/>
  <c r="P53" i="5" s="1"/>
  <c r="I68" i="5"/>
  <c r="Q68" i="5" s="1"/>
  <c r="I135" i="5"/>
  <c r="S135" i="5" s="1"/>
  <c r="I102" i="5"/>
  <c r="P102" i="5" s="1"/>
  <c r="I48" i="5"/>
  <c r="O48" i="5" s="1"/>
  <c r="I114" i="5"/>
  <c r="Q114" i="5" s="1"/>
  <c r="I60" i="5"/>
  <c r="P60" i="5" s="1"/>
  <c r="I109" i="5"/>
  <c r="Q109" i="5" s="1"/>
  <c r="I110" i="5"/>
  <c r="Q110" i="5" s="1"/>
  <c r="I111" i="5"/>
  <c r="Q111" i="5" s="1"/>
  <c r="I148" i="5"/>
  <c r="S148" i="5" s="1"/>
  <c r="I174" i="5"/>
  <c r="U174" i="5" s="1"/>
  <c r="V174" i="5" s="1"/>
  <c r="I44" i="5"/>
  <c r="O44" i="5" s="1"/>
  <c r="I69" i="5"/>
  <c r="Q69" i="5" s="1"/>
  <c r="I82" i="5"/>
  <c r="Q82" i="5" s="1"/>
  <c r="I107" i="5"/>
  <c r="P107" i="5" s="1"/>
  <c r="I120" i="5"/>
  <c r="R120" i="5" s="1"/>
  <c r="I81" i="5"/>
  <c r="Q81" i="5" s="1"/>
  <c r="I119" i="5"/>
  <c r="R119" i="5" s="1"/>
  <c r="I133" i="5"/>
  <c r="S133" i="5" s="1"/>
  <c r="I19" i="5"/>
  <c r="O19" i="5" s="1"/>
  <c r="I42" i="5"/>
  <c r="N42" i="5" s="1"/>
  <c r="I22" i="5"/>
  <c r="O22" i="5" s="1"/>
  <c r="P22" i="5" s="1"/>
  <c r="Q22" i="5" s="1"/>
  <c r="R22" i="5" s="1"/>
  <c r="S22" i="5" s="1"/>
  <c r="T22" i="5" s="1"/>
  <c r="U22" i="5" s="1"/>
  <c r="I106" i="5"/>
  <c r="P106" i="5" s="1"/>
  <c r="I144" i="5"/>
  <c r="S144" i="5" s="1"/>
  <c r="I41" i="5"/>
  <c r="N41" i="5" s="1"/>
  <c r="I56" i="5"/>
  <c r="P56" i="5" s="1"/>
  <c r="I168" i="5"/>
  <c r="U168" i="5" s="1"/>
  <c r="I171" i="5"/>
  <c r="Q171" i="5" s="1"/>
  <c r="U171" i="5" s="1"/>
  <c r="I66" i="5"/>
  <c r="Q66" i="5" s="1"/>
  <c r="I130" i="5"/>
  <c r="S130" i="5" s="1"/>
  <c r="I99" i="5"/>
  <c r="O99" i="5" s="1"/>
  <c r="I103" i="5"/>
  <c r="P103" i="5" s="1"/>
  <c r="I29" i="5"/>
  <c r="O29" i="5" s="1"/>
  <c r="P29" i="5" s="1"/>
  <c r="Q29" i="5" s="1"/>
  <c r="R29" i="5" s="1"/>
  <c r="S29" i="5" s="1"/>
  <c r="T29" i="5" s="1"/>
  <c r="U29" i="5" s="1"/>
  <c r="I115" i="5"/>
  <c r="Q115" i="5" s="1"/>
  <c r="I58" i="5"/>
  <c r="P58" i="5" s="1"/>
  <c r="I121" i="5"/>
  <c r="R121" i="5" s="1"/>
  <c r="I122" i="5"/>
  <c r="R122" i="5" s="1"/>
  <c r="I147" i="5"/>
  <c r="S147" i="5" s="1"/>
  <c r="I160" i="5"/>
  <c r="T160" i="5" s="1"/>
  <c r="I116" i="5"/>
  <c r="Q116" i="5" s="1"/>
  <c r="I104" i="5"/>
  <c r="P104" i="5" s="1"/>
  <c r="I94" i="5"/>
  <c r="N94" i="5" s="1"/>
  <c r="I132" i="5"/>
  <c r="S132" i="5" s="1"/>
  <c r="I146" i="5"/>
  <c r="S146" i="5" s="1"/>
  <c r="I173" i="5"/>
  <c r="I93" i="5"/>
  <c r="N93" i="5" s="1"/>
  <c r="I131" i="5"/>
  <c r="S131" i="5" s="1"/>
  <c r="I43" i="5"/>
  <c r="O43" i="5" s="1"/>
  <c r="I118" i="5"/>
  <c r="Q118" i="5" s="1"/>
  <c r="I157" i="5"/>
  <c r="T157" i="5" s="1"/>
  <c r="I55" i="5"/>
  <c r="P55" i="5" s="1"/>
  <c r="I167" i="5"/>
  <c r="U167" i="5" s="1"/>
  <c r="I77" i="5"/>
  <c r="Q77" i="5" s="1"/>
  <c r="I154" i="5"/>
  <c r="T154" i="5" s="1"/>
  <c r="I89" i="5"/>
  <c r="S89" i="5" s="1"/>
  <c r="I166" i="5"/>
  <c r="U166" i="5" s="1"/>
  <c r="I145" i="5"/>
  <c r="S145" i="5" s="1"/>
  <c r="I158" i="5"/>
  <c r="S158" i="5" s="1"/>
  <c r="I54" i="5"/>
  <c r="P54" i="5" s="1"/>
  <c r="I105" i="5"/>
  <c r="P105" i="5" s="1"/>
  <c r="I52" i="5"/>
  <c r="P52" i="5" s="1"/>
  <c r="I117" i="5"/>
  <c r="Q117" i="5" s="1"/>
  <c r="I76" i="5"/>
  <c r="Q76" i="5" s="1"/>
  <c r="I92" i="5"/>
  <c r="N92" i="5" s="1"/>
  <c r="I159" i="5"/>
  <c r="S159" i="5" s="1"/>
  <c r="I128" i="5"/>
  <c r="R128" i="5" s="1"/>
  <c r="I59" i="5"/>
  <c r="P59" i="5" s="1"/>
  <c r="I170" i="5"/>
  <c r="Q170" i="5" s="1"/>
  <c r="U170" i="5" s="1"/>
  <c r="I30" i="5"/>
  <c r="Q30" i="5" s="1"/>
  <c r="T30" i="5" s="1"/>
  <c r="I64" i="5"/>
  <c r="P64" i="5" s="1"/>
  <c r="I65" i="5"/>
  <c r="Q65" i="5" s="1"/>
  <c r="I90" i="5"/>
  <c r="S90" i="5" s="1"/>
  <c r="I79" i="5"/>
  <c r="Q79" i="5" s="1"/>
  <c r="I80" i="5"/>
  <c r="Q80" i="5" s="1"/>
  <c r="I141" i="5"/>
  <c r="S141" i="5" s="1"/>
  <c r="I142" i="5"/>
  <c r="S142" i="5" s="1"/>
  <c r="I36" i="5"/>
  <c r="P36" i="5" s="1"/>
  <c r="I153" i="5"/>
  <c r="T153" i="5" s="1"/>
  <c r="I88" i="5"/>
  <c r="R88" i="5" s="1"/>
  <c r="S88" i="5" s="1"/>
  <c r="I25" i="5"/>
  <c r="Q25" i="5" s="1"/>
  <c r="T25" i="5" s="1"/>
  <c r="I96" i="5"/>
  <c r="O96" i="5" s="1"/>
  <c r="I17" i="5"/>
  <c r="I178" i="5" l="1"/>
  <c r="N113" i="5"/>
  <c r="O113" i="5" s="1"/>
  <c r="P113" i="5" s="1"/>
  <c r="Q113" i="5" s="1"/>
  <c r="Q173" i="5"/>
  <c r="U173" i="5" s="1"/>
  <c r="N51" i="5"/>
  <c r="O51" i="5" s="1"/>
  <c r="P51" i="5" s="1"/>
  <c r="Q51" i="5" s="1"/>
  <c r="N50" i="5"/>
  <c r="O50" i="5" s="1"/>
  <c r="P50" i="5" s="1"/>
  <c r="Q50" i="5" s="1"/>
  <c r="U175" i="5"/>
  <c r="V175" i="5" s="1"/>
  <c r="V179" i="5" s="1"/>
  <c r="N35" i="5"/>
  <c r="R35" i="5" s="1"/>
  <c r="U35" i="5" s="1"/>
  <c r="L33" i="5"/>
  <c r="L179" i="5" s="1"/>
  <c r="K180" i="5"/>
  <c r="O17" i="5"/>
  <c r="S21" i="5"/>
  <c r="T21" i="5" s="1"/>
  <c r="R21" i="5"/>
  <c r="O179" i="5" l="1"/>
  <c r="P17" i="5"/>
  <c r="P179" i="5" s="1"/>
  <c r="L180" i="5"/>
  <c r="M33" i="5"/>
  <c r="M179" i="5" s="1"/>
  <c r="N33" i="5" l="1"/>
  <c r="N179" i="5" s="1"/>
  <c r="M180" i="5"/>
  <c r="Q17" i="5"/>
  <c r="Q179" i="5" s="1"/>
  <c r="N180" i="5" l="1"/>
  <c r="O180" i="5" s="1"/>
  <c r="P180" i="5" s="1"/>
  <c r="Q180" i="5" s="1"/>
  <c r="R17" i="5"/>
  <c r="R179" i="5" s="1"/>
  <c r="S17" i="5" l="1"/>
  <c r="S179" i="5" s="1"/>
  <c r="R180" i="5"/>
  <c r="T17" i="5" l="1"/>
  <c r="T179" i="5" s="1"/>
  <c r="S180" i="5"/>
  <c r="U17" i="5" l="1"/>
  <c r="U179" i="5" s="1"/>
  <c r="T180" i="5"/>
  <c r="U180" i="5" l="1"/>
  <c r="G19" i="3"/>
  <c r="G28" i="3" s="1"/>
  <c r="K24" i="3" s="1"/>
  <c r="K25" i="3" s="1"/>
  <c r="E17" i="3"/>
  <c r="F17" i="3" s="1"/>
  <c r="F19" i="3" s="1"/>
  <c r="F28" i="3" s="1"/>
  <c r="E19" i="3" l="1"/>
  <c r="E28" i="3" s="1"/>
  <c r="H28" i="3" s="1"/>
  <c r="L15" i="4" s="1"/>
  <c r="G30" i="3"/>
  <c r="G3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H10" authorId="0" shapeId="0" xr:uid="{49E69479-3BFC-4A43-AB4D-54B96566C3E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HARGA SATUA DI HIDE
</t>
        </r>
      </text>
    </comment>
  </commentList>
</comments>
</file>

<file path=xl/sharedStrings.xml><?xml version="1.0" encoding="utf-8"?>
<sst xmlns="http://schemas.openxmlformats.org/spreadsheetml/2006/main" count="10815" uniqueCount="2269">
  <si>
    <t>No.</t>
  </si>
  <si>
    <t>URAIAN PEKERJAAN</t>
  </si>
  <si>
    <t>REKAP BILL OF QUANTITY</t>
  </si>
  <si>
    <t>PEKERJAAN</t>
  </si>
  <si>
    <t xml:space="preserve">: </t>
  </si>
  <si>
    <t xml:space="preserve">LOKASI                   </t>
  </si>
  <si>
    <t>PROJECT OWNER</t>
  </si>
  <si>
    <t>NO</t>
  </si>
  <si>
    <t>HARGA TOTAL</t>
  </si>
  <si>
    <t xml:space="preserve">(Rp) </t>
  </si>
  <si>
    <t>MATERIAL</t>
  </si>
  <si>
    <t>UPAH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</si>
  <si>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</si>
  <si>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</si>
  <si>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</si>
  <si>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</si>
  <si>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</si>
  <si>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</si>
  <si>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</si>
  <si>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</si>
  <si>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</si>
  <si>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</si>
  <si>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</si>
  <si>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Sub Jumlah I s/d XI</t>
  </si>
  <si>
    <t>Jumlah Material &amp; Jasa</t>
  </si>
  <si>
    <t>Keuntungan &amp; Resiko Pemborong 8%</t>
  </si>
  <si>
    <t>Total</t>
  </si>
  <si>
    <t>Terbilang</t>
  </si>
  <si>
    <t>Exc. PPN 12%</t>
  </si>
  <si>
    <t>Kontrak Payung Cleaning, Coating Dan Perbaikan Tangki Timbun dan Perpipaan Regional JBT</t>
  </si>
  <si>
    <t>All</t>
  </si>
  <si>
    <t>ABO</t>
  </si>
  <si>
    <t>S&amp;D Regional JBT</t>
  </si>
  <si>
    <t>PEKERJAAN PERSIAPAN, ENGINEERING DAN PROJECT MANAGEMENT</t>
  </si>
  <si>
    <t>PEKERJAAN TANK CLEANING</t>
  </si>
  <si>
    <t>PEKERJAAN PERBAIKAN PONDASI TANGKI TIMBUN EKSISTING</t>
  </si>
  <si>
    <t>PEKERJAAN BOTTOM PLATE DAN ANNULAR</t>
  </si>
  <si>
    <t>PEKERJAAN SHELL PLATE</t>
  </si>
  <si>
    <t>PEKERJAAN ROOF PLATE</t>
  </si>
  <si>
    <t>PEKERJAAN COATING</t>
  </si>
  <si>
    <t>PEKERJAAN PERPIPAAN</t>
  </si>
  <si>
    <t>PEKERJAAN TANK ACCESSORIES</t>
  </si>
  <si>
    <t>PEKERJAAN SUPPORTING TANGKI</t>
  </si>
  <si>
    <t>PEKERJAAN TESTING DAN FINISHING</t>
  </si>
  <si>
    <t>RPD REGION JBT</t>
  </si>
  <si>
    <t>BILL OF QUANTITY (BoQ) JASA &amp; MATERIAL SUPPORT</t>
  </si>
  <si>
    <t>Pekerjaan</t>
  </si>
  <si>
    <t>:</t>
  </si>
  <si>
    <t>Lokasi</t>
  </si>
  <si>
    <t>Mata Anggaran</t>
  </si>
  <si>
    <t>Project Owner</t>
  </si>
  <si>
    <t xml:space="preserve"> </t>
  </si>
  <si>
    <t>VOLUME</t>
  </si>
  <si>
    <t>HARGA SATUAN
(Rp)</t>
  </si>
  <si>
    <t>JUMLAH HARGA
(Rp)</t>
  </si>
  <si>
    <t>JASA</t>
  </si>
  <si>
    <t>Direksi Kit Container Ukuran 20 ft</t>
  </si>
  <si>
    <t>Month</t>
  </si>
  <si>
    <t>Direksi Kit Bangunan Kelas 3</t>
  </si>
  <si>
    <t>m2</t>
  </si>
  <si>
    <t xml:space="preserve">Sewa Tempat Tinggal Pekerja di Lokasi </t>
  </si>
  <si>
    <t>(sesuai durasi pekerjaan)</t>
  </si>
  <si>
    <t>unit/month</t>
  </si>
  <si>
    <t>Sewa Mobil Operasional Area Jateng &amp; DIY termasuk O&amp;M</t>
  </si>
  <si>
    <t>(Rp)</t>
  </si>
  <si>
    <t>HARGA SATUAN</t>
  </si>
  <si>
    <t>JUMLAH HARGA</t>
  </si>
  <si>
    <t>SUB-TOTAL II</t>
  </si>
  <si>
    <t>Diajukan :</t>
  </si>
  <si>
    <t>PT. PERTAMINA MAINTENANCE AND CONSTRUCTION</t>
  </si>
  <si>
    <t>Project Manager</t>
  </si>
  <si>
    <t>RIKKI ANDARFIYAN SAPUTRA</t>
  </si>
  <si>
    <t>Jakarta,</t>
  </si>
  <si>
    <t>Disetujui :</t>
  </si>
  <si>
    <t>PT. PERTAMINA PATRA NIAGA</t>
  </si>
  <si>
    <t>Region Manager RPD JBT</t>
  </si>
  <si>
    <t>M. IRSAN</t>
  </si>
  <si>
    <t>FORM A5</t>
  </si>
  <si>
    <t>Pernyataan Komitmen TKDN dalam Penawaran Gabungan Barang dan Jasa</t>
  </si>
  <si>
    <t>Nama Penyedia Jasa</t>
  </si>
  <si>
    <t xml:space="preserve">Nama Pengadaan </t>
  </si>
  <si>
    <t>A</t>
  </si>
  <si>
    <t>Komponen Biaya</t>
  </si>
  <si>
    <t>Biaya Komponen Dalam Negeri</t>
  </si>
  <si>
    <t>Biaya Komponen Luar Negri</t>
  </si>
  <si>
    <t>Biaya Total</t>
  </si>
  <si>
    <t>%TKDN</t>
  </si>
  <si>
    <t>a</t>
  </si>
  <si>
    <t>b</t>
  </si>
  <si>
    <t>c = a + b</t>
  </si>
  <si>
    <t>d = a/c</t>
  </si>
  <si>
    <t>BARANG</t>
  </si>
  <si>
    <t>Biaya Bahan (Material) Terpakai</t>
  </si>
  <si>
    <t>Biaya Material Terpasang</t>
  </si>
  <si>
    <t>Sub Jumlah</t>
  </si>
  <si>
    <t>Biaya Tenaga Kerja dan Konsultan</t>
  </si>
  <si>
    <t>Biaya Alat Kerja / Fasilitas Kerja</t>
  </si>
  <si>
    <t>Biaya Konstruksi/Fabrikasi</t>
  </si>
  <si>
    <t>Biaya Jasa Umum</t>
  </si>
  <si>
    <t>Jumlah Biaya Barang + Jasa</t>
  </si>
  <si>
    <t>B</t>
  </si>
  <si>
    <t>Komponen Bukan Biaya ( Non Cost Component)</t>
  </si>
  <si>
    <t>C</t>
  </si>
  <si>
    <t>Jumlah Nilai Penawaran (Total Quoted Price)</t>
  </si>
  <si>
    <t>DETAIL FORM A6</t>
  </si>
  <si>
    <t>Peta Jalur (Roadmap) Komitmen TKDN oleh Penyedia Barang/Jasa</t>
  </si>
  <si>
    <t>Periode Pelaksanaan Kontrak</t>
  </si>
  <si>
    <t>Bulan ke</t>
  </si>
  <si>
    <t>Akhir Masa Kontrak (n)</t>
  </si>
  <si>
    <t>dst</t>
  </si>
  <si>
    <t>n-6</t>
  </si>
  <si>
    <t>Komitmen % TKDN</t>
  </si>
  <si>
    <t>Realisasi % TKDN</t>
  </si>
  <si>
    <t>JUDUL PEKERJAAN</t>
  </si>
  <si>
    <t>LOKASI</t>
  </si>
  <si>
    <t>NO &amp; TGL SPB</t>
  </si>
  <si>
    <t>JANGKA WAKTU</t>
  </si>
  <si>
    <t>BOBOT %</t>
  </si>
  <si>
    <t>KET.</t>
  </si>
  <si>
    <t>BULAN - 1</t>
  </si>
  <si>
    <t>BULAN - 2</t>
  </si>
  <si>
    <t>BULAN - 3</t>
  </si>
  <si>
    <t>VALUE SCALE</t>
  </si>
  <si>
    <t>MINGGU KE -</t>
  </si>
  <si>
    <t>08 Okt - 10 Okt</t>
  </si>
  <si>
    <t>11 Okt - 17 Okt</t>
  </si>
  <si>
    <t>18 Okt - 24 Okt</t>
  </si>
  <si>
    <t>25 Okt - 31 Okt</t>
  </si>
  <si>
    <t>08 Nov - 14 Nov</t>
  </si>
  <si>
    <t>15 Nov - 21 Nov</t>
  </si>
  <si>
    <t>22 Nov - 28 Nov</t>
  </si>
  <si>
    <t>29 Nov - 05 Des</t>
  </si>
  <si>
    <t>06 Des - 12 Des</t>
  </si>
  <si>
    <t>13 Des - 19 Des</t>
  </si>
  <si>
    <t>20 Des - 26 Des</t>
  </si>
  <si>
    <t>RENCANA</t>
  </si>
  <si>
    <t>TOTAL</t>
  </si>
  <si>
    <t>PROGESS RENCANA BULANAN</t>
  </si>
  <si>
    <t>KUMULATIF PROGESS RENCANA BULANAN</t>
  </si>
  <si>
    <t>AKTUAL PELAKSANAAN PEKERJAAN</t>
  </si>
  <si>
    <t>KUMULATIF PELAKSANAAN PEKERJAAN</t>
  </si>
  <si>
    <t>DEVIASI</t>
  </si>
  <si>
    <t>LEADING/LAGGING</t>
  </si>
  <si>
    <t>Remaks</t>
  </si>
  <si>
    <t>ARITMATIKA</t>
  </si>
  <si>
    <t>Keterangan</t>
  </si>
  <si>
    <t>Panjang</t>
  </si>
  <si>
    <t>Lebar</t>
  </si>
  <si>
    <t>Tinggi</t>
  </si>
  <si>
    <t>Luas</t>
  </si>
  <si>
    <t>Ea</t>
  </si>
  <si>
    <t>Kg</t>
  </si>
  <si>
    <t>Jumlah</t>
  </si>
  <si>
    <t>Volume</t>
  </si>
  <si>
    <t>Total Volume</t>
  </si>
  <si>
    <t>Satuan</t>
  </si>
  <si>
    <t>1.1</t>
  </si>
  <si>
    <t>1.2</t>
  </si>
  <si>
    <t>Mobilisasi dan Demobilisasi Pekerja dari Semarang ke FT Maos</t>
  </si>
  <si>
    <t>Trip.org</t>
  </si>
  <si>
    <t>1.3</t>
  </si>
  <si>
    <t>Mobilisasi Material dan Peralatan dengan Truck dari Semarang ke FT Maos</t>
  </si>
  <si>
    <t>Trip</t>
  </si>
  <si>
    <t>1.4</t>
  </si>
  <si>
    <t>Mobilisasi Material dan Peralatan dengan Truck dari Luar Jateng &amp; DIY ke FT Maos</t>
  </si>
  <si>
    <t>2.1</t>
  </si>
  <si>
    <t>Sewa Blower Explossion Proof Portable</t>
  </si>
  <si>
    <t>UD</t>
  </si>
  <si>
    <t>2.2</t>
  </si>
  <si>
    <t>Sewa Genset 5 kVA, include BBM, Pelumas, Operator dan Maintenance</t>
  </si>
  <si>
    <t>2.3</t>
  </si>
  <si>
    <t>Sewa Gas Tester</t>
  </si>
  <si>
    <t>Mobilisasi dan Demobilisasi Pekerja dari Semarang ke FT Tegal</t>
  </si>
  <si>
    <t>Mobilisasi dan Demobilisasi Pekerja dari Semarang ke FT Lomanis/IT Cilacap</t>
  </si>
  <si>
    <t>Mobilisasi dan Demobilisasi Pekerja dari Semarang ke FT Lomanis - Booster Kutowinangun</t>
  </si>
  <si>
    <t>Mobilisasi dan Demobilisasi Pekerja dari Semarang ke AT Yogyakarta International Airport</t>
  </si>
  <si>
    <t>Mobilisasi dan Demobilisasi Pekerja dari Semarang ke FT Rewulu</t>
  </si>
  <si>
    <t>Mobilisasi dan Demobilisasi Pekerja dari Semarang ke AT Adi Sucipto</t>
  </si>
  <si>
    <t>Mobilisasi dan Demobilisasi Pekerja dari Semarang ke AT Adi Soemarmo</t>
  </si>
  <si>
    <t>Mobilisasi dan Demobilisasi Pekerja dari Semarang ke FT Boyolali</t>
  </si>
  <si>
    <t>Mobilisasi dan Demobilisasi Pekerja dari Semarang ke FT Boyolali - Cepu</t>
  </si>
  <si>
    <t>Mobilisasi Material dan Peralatan dari Semarang ke FT Tegal</t>
  </si>
  <si>
    <t>kg</t>
  </si>
  <si>
    <t>Mobilisasi Material dan Peralatan dari Semarang ke FT Lomanis/IT Cilacap</t>
  </si>
  <si>
    <t>Mobilisasi Material dan Peralatan dari Semarang ke FT Maos</t>
  </si>
  <si>
    <t>Mobilisasi Material dan Peralatan dari Semarang ke FT Lomanis - Booster Kutowinangun</t>
  </si>
  <si>
    <t>Mobilisasi Material dan Peralatan dari Semarang ke AT Yogyakarta International Airport</t>
  </si>
  <si>
    <t>Mobilisasi Material dan Peralatan dari Semarang ke FT Rewulu</t>
  </si>
  <si>
    <t>Mobilisasi Material dan Peralatan dari Semarang ke AT Adi Sucipto</t>
  </si>
  <si>
    <t>Mobilisasi Material dan Peralatan dari Semarang ke AT Adi Soemarmo</t>
  </si>
  <si>
    <t>Mobilisasi Material dan Peralatan dari Semarang ke FT Boyolali</t>
  </si>
  <si>
    <t>Mobilisasi Material dan Peralatan dari Semarang ke FT Boyolali-Cepu</t>
  </si>
  <si>
    <t>Mobilisasi Material dan Peralatan dengan Truck dari Semarang ke FT Tegal</t>
  </si>
  <si>
    <t>Mobilisasi Material dan Peralatan dengan Truck dari Semarang ke FT Lomanis/IT Cilacap</t>
  </si>
  <si>
    <t>Mobilisasi Material dan Peralatan dengan Truck dari Semarang ke FT Lomanis - Booster Kutowinangun</t>
  </si>
  <si>
    <t>Mobilisasi Material dan Peralatan dengan Truck dari Semarang ke AT Yogyakarta International Airport</t>
  </si>
  <si>
    <t>Mobilisasi Material dan Peralatan dengan Truck dari Semarang ke FT Rewulu</t>
  </si>
  <si>
    <t>Mobilisasi Material dan Peralatan dengan Truck dari Semarang ke AT Adi Sucipto</t>
  </si>
  <si>
    <t>Mobilisasi Material dan Peralatan dengan Truck dari Semarang ke AT Adi Soemarmo</t>
  </si>
  <si>
    <t>Mobilisasi Material dan Peralatan dengan Truck dari Semarang ke FT Boyolali</t>
  </si>
  <si>
    <t>Mobilisasi Material dan Peralatan dengan Truck dari Semarang ke FT Boyolali-Cepu</t>
  </si>
  <si>
    <t>Mobilisasi Material dan Peralatan dengan Trailer dari Semarang ke FT Tegal</t>
  </si>
  <si>
    <t>Mobilisasi Material dan Peralatan dengan Trailer dari Semarang ke FT Lomanis/IT Cilacap</t>
  </si>
  <si>
    <t>Mobilisasi Material dan Peralatan dengan Trailer dari Semarang ke FT Maos</t>
  </si>
  <si>
    <t>Mobilisasi Material dan Peralatan dengan Trailer dari Semarang ke FT Lomanis - Booster Kutowinangun</t>
  </si>
  <si>
    <t>Mobilisasi Material dan Peralatan dengan Trailer dari Semarang ke AT Yogyakarta International Airport</t>
  </si>
  <si>
    <t>Mobilisasi Material dan Peralatan dengan Trailer dari Semarang ke FT Rewulu</t>
  </si>
  <si>
    <t>Mobilisasi Material dan Peralatan dengan Trailer dari Semarang ke AT Adi Sucipto</t>
  </si>
  <si>
    <t>Mobilisasi Material dan Peralatan dengan Trailer dari Semarang ke AT Adi Soemarmo</t>
  </si>
  <si>
    <t>Mobilisasi Material dan Peralatan dengan Trailer dari Semarang ke FT Boyolali</t>
  </si>
  <si>
    <t>Mobilisasi Material dan Peralatan dengan Trailer dari Semarang ke FT Boyolali-Cepu</t>
  </si>
  <si>
    <t>Mobilisasi Material dan Peralatan dengan Truck dari Luar Jateng &amp; DIY ke FT Tegal</t>
  </si>
  <si>
    <t>Mobilisasi Material dan Peralatan dengan Truck dari Luar Jateng &amp; DIY ke FT Lomanis/IT Cilacap</t>
  </si>
  <si>
    <t>Mobilisasi Material dan Peralatan dengan Truck dari Luar Jateng &amp; DIY ke FT Lomanis - Booster Kutowinangun</t>
  </si>
  <si>
    <t>Mobilisasi Material dan Peralatan dengan Truck dari Luar Jateng &amp; DIY ke AT Yogyakarta International Airport</t>
  </si>
  <si>
    <t>Mobilisasi Material dan Peralatan dengan Truck dari Luar Jateng &amp; DIY ke FT Rewulu</t>
  </si>
  <si>
    <t>Mobilisasi Material dan Peralatan dengan Truck dari Luar Jateng &amp; DIY ke AT Adi Sucipto</t>
  </si>
  <si>
    <t>Mobilisasi Material dan Peralatan dengan Truck dari Luar Jateng &amp; DIY ke AT Adi Soemarmo</t>
  </si>
  <si>
    <t>Mobilisasi Material dan Peralatan dengan Truck dari Luar Jateng &amp; DIY ke FT Boyolali</t>
  </si>
  <si>
    <t>Mobilisasi Material dan Peralatan dengan Truck dari Luar Jateng &amp; DIY ke FT Boyolali-Cepu</t>
  </si>
  <si>
    <t>Mobilisasi Material dan Peralatan dengan Trailer dari Luar Jateng &amp; DIY ke FT Tegal</t>
  </si>
  <si>
    <t>Mobilisasi Material dan Peralatan dengan Trailer dari Luar Jateng &amp; DIY ke FT Lomanis/IT Cilacap</t>
  </si>
  <si>
    <t>Mobilisasi Material dan Peralatan dengan Trailer dari Luar Jateng &amp; DIY ke FT Maos</t>
  </si>
  <si>
    <t>Mobilisasi Material dan Peralatan dengan Trailer dari Luar Jateng &amp; DIY ke FT Lomanis - Booster Kutowinangun</t>
  </si>
  <si>
    <t>Mobilisasi Material dan Peralatan dengan Trailer dari Luar Jateng &amp; DIY ke AT Yogyakarta International Airport</t>
  </si>
  <si>
    <t>Mobilisasi Material dan Peralatan dengan Trailer dari Luar Jateng &amp; DIY ke FT Rewulu</t>
  </si>
  <si>
    <t>Mobilisasi Material dan Peralatan dengan Trailer dari Luar Jateng &amp; DIY ke AT Adi Sucipto</t>
  </si>
  <si>
    <t>Mobilisasi Material dan Peralatan dengan Trailer dari Luar Jateng &amp; DIY ke AT Adi Soemarmo</t>
  </si>
  <si>
    <t>Mobilisasi Material dan Peralatan dengan Trailer dari Luar Jateng &amp; DIY ke FT Boyolali</t>
  </si>
  <si>
    <t>Mobilisasi Material dan Peralatan dengan Trailer dari Luar Jateng &amp; DIY ke FT Boyolali-Cepu</t>
  </si>
  <si>
    <t>Penyediaan Peralatan Kerja dan Sarfas HSSE untuk Kontruksi :</t>
  </si>
  <si>
    <t>a.</t>
  </si>
  <si>
    <t>b.</t>
  </si>
  <si>
    <t>Sewa Pompa Air Mesin Diesel 5 kW</t>
  </si>
  <si>
    <t>c.</t>
  </si>
  <si>
    <t>Sewa Genset 10 kVA, include BBM, Pelumas, Operator dan Maintenance</t>
  </si>
  <si>
    <t>d.</t>
  </si>
  <si>
    <t>e.</t>
  </si>
  <si>
    <t>f.</t>
  </si>
  <si>
    <t>Sewa Lampu Penerangan (Explosion Proof Lamp) min. 100 Watt</t>
  </si>
  <si>
    <t>g.</t>
  </si>
  <si>
    <t>Sewa Welding Habitat</t>
  </si>
  <si>
    <t>unit</t>
  </si>
  <si>
    <t>h.</t>
  </si>
  <si>
    <t>Pembuatan Tirai Air include air tawar inc peralatan (Selang &amp; tools)</t>
  </si>
  <si>
    <t>i.</t>
  </si>
  <si>
    <t>Sewa Selang (Composite Hose) size 2,5" x9m</t>
  </si>
  <si>
    <t>j.</t>
  </si>
  <si>
    <t>Sewa Selang (Composite Hose) size 3" x9m</t>
  </si>
  <si>
    <t>k.</t>
  </si>
  <si>
    <t>Sewa Selang (Composite Hose) size 4" x9m</t>
  </si>
  <si>
    <t>l.</t>
  </si>
  <si>
    <t>Sewa Wind Barrier untuk Outer Roof &amp; Shell Tangki</t>
  </si>
  <si>
    <t>m.</t>
  </si>
  <si>
    <t>Sewa Breathing Apparatus inc Refill O2</t>
  </si>
  <si>
    <t>n.</t>
  </si>
  <si>
    <t>Sewa Apar Powder 9 Kg</t>
  </si>
  <si>
    <t>o.</t>
  </si>
  <si>
    <t>Sewa Pompa Membrane dan Accesoriesnya</t>
  </si>
  <si>
    <t>p.</t>
  </si>
  <si>
    <t xml:space="preserve">Sewa Kompresor </t>
  </si>
  <si>
    <t>Sewa Peralatan Purging N2</t>
  </si>
  <si>
    <t>Isotank 14 Ton atau Setara, 1 Unit</t>
  </si>
  <si>
    <t>Evaporator @1.000 Nm³/Hr, MP, 1 Unit</t>
  </si>
  <si>
    <t>Manifold &amp; Aksesoris, 1 Set</t>
  </si>
  <si>
    <t>Flexible Hose, 1 Set, 100 Meter</t>
  </si>
  <si>
    <t>Central Regulator, 1 Unit</t>
  </si>
  <si>
    <t>Consumable Material (Mur, Baut, Packing, Shock Drat, Tee) SS</t>
  </si>
  <si>
    <t>Ls</t>
  </si>
  <si>
    <t>O2 Detector, 1 Unit</t>
  </si>
  <si>
    <t>Dew Point Meter, 1 Unit</t>
  </si>
  <si>
    <t>Sewa Peralatan Pendukung Perbaikan &amp; Perawatan</t>
  </si>
  <si>
    <t>Crane 25 Ton inc BBM diluar Operator</t>
  </si>
  <si>
    <t>Crane 10 Ton inc BBM diluar Operator</t>
  </si>
  <si>
    <t>Crane 5 Ton inc BBM diluar Operator</t>
  </si>
  <si>
    <t>Mesin Roll</t>
  </si>
  <si>
    <t>Perahu</t>
  </si>
  <si>
    <t>Sewa Scafolding tubular pipe incld. platform pijakan include Scaffolder (1,7 m x 1,7m)</t>
  </si>
  <si>
    <t>Set/Month</t>
  </si>
  <si>
    <t>Project Management (Kualifikasi dan Jumlah Personil sesuai dengan Kriteria Evaluasi Teknis dalam RKS)</t>
  </si>
  <si>
    <t>MD</t>
  </si>
  <si>
    <t>Site Manager</t>
  </si>
  <si>
    <t>Civil Engineer</t>
  </si>
  <si>
    <t>Piping Engineer</t>
  </si>
  <si>
    <t>Electrical Engineer</t>
  </si>
  <si>
    <t>Instrument Engineer</t>
  </si>
  <si>
    <t>Mechanical Engineer</t>
  </si>
  <si>
    <t>Safetyman</t>
  </si>
  <si>
    <t>Inspektor Tangki Penimbun</t>
  </si>
  <si>
    <t>Surveyor</t>
  </si>
  <si>
    <t>Drafter</t>
  </si>
  <si>
    <t>Document Control</t>
  </si>
  <si>
    <t>Scaffolding Inspector</t>
  </si>
  <si>
    <t>Tenaga Medis untuk DCU</t>
  </si>
  <si>
    <t xml:space="preserve">Signalman </t>
  </si>
  <si>
    <t>Rigger</t>
  </si>
  <si>
    <t>q.</t>
  </si>
  <si>
    <t>Operator alat berat</t>
  </si>
  <si>
    <t>r.</t>
  </si>
  <si>
    <t>Driver</t>
  </si>
  <si>
    <t>Jasa Kerja Maintenance dan Perawatan Harian</t>
  </si>
  <si>
    <t>Pengawas Kerja Harian</t>
  </si>
  <si>
    <t>Tenaga Kerja Harian</t>
  </si>
  <si>
    <t>Pemenuhan Dokumen Project &amp; Engineering</t>
  </si>
  <si>
    <t>Shop Drawing &amp; Asbuilt Drawing  (1 set/project)</t>
  </si>
  <si>
    <t>Set</t>
  </si>
  <si>
    <t>Verifikasi Desain / Calculation Document (1 set/project)</t>
  </si>
  <si>
    <t>Spesifikasi / Approval Material (1 set/project)</t>
  </si>
  <si>
    <t>Laporan Teknis dan HSSE Bulanan (1 set/project)</t>
  </si>
  <si>
    <t>Laporan Desain dan Test (1 set/project)</t>
  </si>
  <si>
    <t>WPQT include report</t>
  </si>
  <si>
    <t>Welder</t>
  </si>
  <si>
    <t>MCU personil</t>
  </si>
  <si>
    <t>org</t>
  </si>
  <si>
    <t>Inspection Report</t>
  </si>
  <si>
    <t>Pekerjaan Intertank dan Pengosongan Produk di Tangki/Pipa (Metode Intertank Pompa Membrane)</t>
  </si>
  <si>
    <t>Intertank Produk MDO / MFO</t>
  </si>
  <si>
    <t>liter</t>
  </si>
  <si>
    <t>Intertank Produk Avtur / Pertalite / Pertamax / Px.Turbo / Solar / Fame / Dex / Dexlite dan lainnya selain MDO/MFO</t>
  </si>
  <si>
    <t>Drain Produk Isi Pipa MDO / MFO</t>
  </si>
  <si>
    <t>Drain Produk Isi Pipa Avtur / Pertalite / Pertamax / Px.Turbo / Solar / Fame / Dex / Dexlite dan lainnya selain MDO/MFO</t>
  </si>
  <si>
    <t>1.5</t>
  </si>
  <si>
    <t xml:space="preserve">Pemindahan drum isi produk ex drain ke sumptank </t>
  </si>
  <si>
    <t>1.6</t>
  </si>
  <si>
    <t xml:space="preserve">Pekerjaan Pengosongan Gas LPG </t>
  </si>
  <si>
    <t>MT</t>
  </si>
  <si>
    <t>1.7</t>
  </si>
  <si>
    <t xml:space="preserve">Drain produk isi pipa inlet atau outlet untuk pemasangan blind flange isolation </t>
  </si>
  <si>
    <t>1.8</t>
  </si>
  <si>
    <t xml:space="preserve">Pekerjaan Cleaning Tangki Timbun </t>
  </si>
  <si>
    <t>Cleaning Sludge kedalam karung, include handling pemindahan ke drying bed</t>
  </si>
  <si>
    <t>Cleaning Sludge kedalam drum, include handling pemindahan ke drying bed</t>
  </si>
  <si>
    <t>Pekerjaan Free Gas Tangki Timbun incl report</t>
  </si>
  <si>
    <t>Day</t>
  </si>
  <si>
    <t>2.4</t>
  </si>
  <si>
    <t>Pengerokan kerak dalam tangki sisa sludge</t>
  </si>
  <si>
    <t>m²</t>
  </si>
  <si>
    <t>2.5</t>
  </si>
  <si>
    <t>Pembilasan bottom &amp; shell tank inner</t>
  </si>
  <si>
    <t>2.6</t>
  </si>
  <si>
    <t>Pencucian tangki timbun (diluar material air, solven dan sabun)</t>
  </si>
  <si>
    <t>Pekerjaan Selesai Cleaning</t>
  </si>
  <si>
    <t>3.1</t>
  </si>
  <si>
    <t>Pekerjaan Jasa Purging &amp; Pengisian N2 ke tangki timbun/pipa</t>
  </si>
  <si>
    <t>3.2</t>
  </si>
  <si>
    <t>Pengawasan Pengisian Produk BBM / LPG</t>
  </si>
  <si>
    <t>Pekerjaan pembongkaran pondasi eksisting</t>
  </si>
  <si>
    <t>Pembongkaran bundwall / Ringwall Pas. Batu kali eksisting</t>
  </si>
  <si>
    <t>m3</t>
  </si>
  <si>
    <t>Pembongkaran bundwall / Ringwall beton eksisting</t>
  </si>
  <si>
    <t>Pembongkaran Beton Eksisting dengan mechanical / chemical method</t>
  </si>
  <si>
    <t xml:space="preserve">Pemadatan Tanah per 20 cm untuk area manuver </t>
  </si>
  <si>
    <t>Pengangkutan dan Penyimpanan material ex-bongkaran</t>
  </si>
  <si>
    <t>Perbaikan pondasi eksisting Beton, Slab, Aspal, Rabat Beton, Grouting</t>
  </si>
  <si>
    <t>Pemasangan Bowplank</t>
  </si>
  <si>
    <t>m</t>
  </si>
  <si>
    <t>Galian tanah biasa (kedalaman 1-2 m)</t>
  </si>
  <si>
    <t>Galian tanah untuk pondasi batu kali (kedalaman &gt;2m)</t>
  </si>
  <si>
    <t>Pengurugan kembali tanah galian</t>
  </si>
  <si>
    <t>Pengurugan dengan Tanah urug</t>
  </si>
  <si>
    <t>Pengurugan dengan pasir urug</t>
  </si>
  <si>
    <t>Beton Cor K-125</t>
  </si>
  <si>
    <t>Beton Cor K-200</t>
  </si>
  <si>
    <t>Beton Cor K-250</t>
  </si>
  <si>
    <t>2.10</t>
  </si>
  <si>
    <t xml:space="preserve">Beton Cor K-300 </t>
  </si>
  <si>
    <t>Pembesian untuk cor beton</t>
  </si>
  <si>
    <t>Penghamparan dan pemadatan asphalt AC (tebal 50 mm)</t>
  </si>
  <si>
    <t>Bekisting untuk pengecoran</t>
  </si>
  <si>
    <t xml:space="preserve">Pasangan Batu kali pecah 15-20 cm, campuran 1 PC : 3 PP beton 1:2:3 untuk pondasi </t>
  </si>
  <si>
    <t>Parit Keliling Tangki dan Akses ke Jalur Eksisting, include pipa drain (passive leak detection)</t>
  </si>
  <si>
    <t>2.16</t>
  </si>
  <si>
    <t>Pembuatan Bak Drain</t>
  </si>
  <si>
    <t>2.17</t>
  </si>
  <si>
    <t>Non-Shrink Grouting untuk area void di bawah bottom plate atau area pondasi lainnya</t>
  </si>
  <si>
    <t>2.18</t>
  </si>
  <si>
    <t>Pengecatan beton untuk jalan inspeksi (1 lapis dasar, 2 penutup)</t>
  </si>
  <si>
    <t>2.19</t>
  </si>
  <si>
    <t>Pembongkaran angkur dan anchor chair</t>
  </si>
  <si>
    <t>2.20</t>
  </si>
  <si>
    <t>Fabrikasi &amp; Pemasangan angkur baru secara manual</t>
  </si>
  <si>
    <t>2.21</t>
  </si>
  <si>
    <t>Pemasangan angkur dengan chemical anchoring</t>
  </si>
  <si>
    <t>Pekerjaan pengangkatan dan penurunan tangki ( jacking)</t>
  </si>
  <si>
    <t>Pengadaan balok kayu uk. 20cm x 20cm x 100cm</t>
  </si>
  <si>
    <t>bh</t>
  </si>
  <si>
    <t>Pemasangan balok kayu landasan dongkrak</t>
  </si>
  <si>
    <t>titik</t>
  </si>
  <si>
    <t>3.3</t>
  </si>
  <si>
    <t>Sewa dongkrak Hidrolik Kap. Minimal 50 ton</t>
  </si>
  <si>
    <t>UM</t>
  </si>
  <si>
    <t>3.4</t>
  </si>
  <si>
    <t>Pembuatan dan pengelasan dudukan dongkak</t>
  </si>
  <si>
    <t>3.5</t>
  </si>
  <si>
    <t>Pemasangan dongkrak</t>
  </si>
  <si>
    <t>3.6</t>
  </si>
  <si>
    <t>Alignment, dongkrak &amp; pasang balok kayu di atas dongkrak</t>
  </si>
  <si>
    <t>3.7</t>
  </si>
  <si>
    <t>Pengisian pasir pasang di bawah tangki</t>
  </si>
  <si>
    <t>Pemotongan, Handling dan Penyetelan Bottom Plate</t>
  </si>
  <si>
    <t>Pemotongan Plat Tangki baru menggunakan Cutting Torch</t>
  </si>
  <si>
    <t>Pemotongan Plat Tangki Eksisting menggunakan Cutting Torch</t>
  </si>
  <si>
    <t>Handling Plat Bottom Tangki</t>
  </si>
  <si>
    <t>Penyetelan Include Fabrikasi Bottom / Annular Plat</t>
  </si>
  <si>
    <t>Pengelasan Bottom Plate dan Annular Plate</t>
  </si>
  <si>
    <t>Pengelasan Plate pada Area Bottom 6 mm</t>
  </si>
  <si>
    <t>Pengelasan Plate pada Area Bottom 7 mm</t>
  </si>
  <si>
    <t>Pengelasan Plate pada Area Bottom 8 mm</t>
  </si>
  <si>
    <t>Pengelasan Plate pada Area Bottom 9 mm</t>
  </si>
  <si>
    <t>Pengelasan Plate pada Area Bottom 10 mm</t>
  </si>
  <si>
    <t>Pengelasan Plate pada Area Bottom 12 mm</t>
  </si>
  <si>
    <t>Pemotongan, Handling, Bevelling dan Penyetelan Shell Plate</t>
  </si>
  <si>
    <t>Pemotongan dan Beveling Shell Plate baru menggunakan Cutting Torch</t>
  </si>
  <si>
    <t>Pemotongan dan Beveling Shell Plate Eksisting menggunakan Cutting Torch</t>
  </si>
  <si>
    <t>Handling Shell Plate Tangki</t>
  </si>
  <si>
    <t>Penyetelan Shell Plate</t>
  </si>
  <si>
    <t>Fabrikasi dan Pemasangan Support Struktur Tangki (ex : strong back, stiffener, base plate, Support, Gondola dll)</t>
  </si>
  <si>
    <t>Rp             21.275</t>
  </si>
  <si>
    <t>Pengelasan Shell Plate</t>
  </si>
  <si>
    <t>Pengelasan Shell Plate 6 mm</t>
  </si>
  <si>
    <t>Course 1</t>
  </si>
  <si>
    <t>Course 2</t>
  </si>
  <si>
    <t>Course 3</t>
  </si>
  <si>
    <t>Course 4</t>
  </si>
  <si>
    <t>Course 5</t>
  </si>
  <si>
    <t>Course 6</t>
  </si>
  <si>
    <t>Course 7</t>
  </si>
  <si>
    <t>Pengelasan Shell Plate 7 mm</t>
  </si>
  <si>
    <t>Pengelasan Shell Plate 8 mm</t>
  </si>
  <si>
    <t>Pengelasan Shell Plate 9 mm</t>
  </si>
  <si>
    <t>Pengelasan Shell Plate 10 mm</t>
  </si>
  <si>
    <t>Pengelasan Shell Plate 12 mm</t>
  </si>
  <si>
    <t>2.7</t>
  </si>
  <si>
    <t>Pengelasan Shell Plate 14 mm</t>
  </si>
  <si>
    <t>2.8</t>
  </si>
  <si>
    <t>Pengelasan Shell Plate 16 mm</t>
  </si>
  <si>
    <t>2.9</t>
  </si>
  <si>
    <t>Pengelasan Shell Plate 18 mm</t>
  </si>
  <si>
    <t>Pengelasan Shell Plate 20 mm</t>
  </si>
  <si>
    <t>2.11</t>
  </si>
  <si>
    <t>Pengelasan Shell Plate 22 mm</t>
  </si>
  <si>
    <t>2.12</t>
  </si>
  <si>
    <t>Pengelasan Shell Plate 24 mm</t>
  </si>
  <si>
    <t>2.13</t>
  </si>
  <si>
    <t>Pengelasan Shell Plate 26 mm</t>
  </si>
  <si>
    <t>2.14</t>
  </si>
  <si>
    <t>Pengelasan Shell Plate 28 mm</t>
  </si>
  <si>
    <t>2.15</t>
  </si>
  <si>
    <t>Pengelasan Shell Plate 30 mm</t>
  </si>
  <si>
    <t>Pengelasan Shell Plate 32 mm</t>
  </si>
  <si>
    <t>Pengelasan Shell Plate 34 mm</t>
  </si>
  <si>
    <t>Pengelasan Shell Plate 36 mm</t>
  </si>
  <si>
    <t>Pengelasan Shell Plate 38 mm</t>
  </si>
  <si>
    <t>Pemotongan, Handling, Bevelling dan Penyetelan Roof Plate</t>
  </si>
  <si>
    <t>Pemotongan dan Beveling Roof Plate baru menggunakan Cutting Torch</t>
  </si>
  <si>
    <t>Pemotongan dan Beveling Roof Plate Eksisting menggunakan Cutting Torch</t>
  </si>
  <si>
    <t>Handling Roof Plate Tangki</t>
  </si>
  <si>
    <t>Penyetelan Roof Plate</t>
  </si>
  <si>
    <t>Pengelasan Roof Plate</t>
  </si>
  <si>
    <t>Pengelasan Roof Plate 6 mm</t>
  </si>
  <si>
    <t>Pengelasan Roof Plate 7 mm</t>
  </si>
  <si>
    <t>Pengelasan Roof Plate 8 mm</t>
  </si>
  <si>
    <t>Pengelasan Roof Plate 9 mm</t>
  </si>
  <si>
    <t>Pengelasan Roof Plate 10 mm</t>
  </si>
  <si>
    <t>Pengelasan Roof Plate 12 mm</t>
  </si>
  <si>
    <t>Pekerjaan Roof Frame, Top Angle dan Splash Plate</t>
  </si>
  <si>
    <t>Fabrikasi dan Pemasangan Roof Column</t>
  </si>
  <si>
    <t>Pembongkaran (dismantling) Roof Frame</t>
  </si>
  <si>
    <t>Fabrikasi dan Pemasangan Roof Frame</t>
  </si>
  <si>
    <t>Pembongkaran (dismantling) Top Angle</t>
  </si>
  <si>
    <t>Fabrikasi Top Angel</t>
  </si>
  <si>
    <t>Pemasangan Top Angel</t>
  </si>
  <si>
    <t>Pembongkaran (dismantling) Splash Plate</t>
  </si>
  <si>
    <t>3.8</t>
  </si>
  <si>
    <t>Fabrikasi Splash Plate</t>
  </si>
  <si>
    <t>3.9</t>
  </si>
  <si>
    <t>Pemasangan Splash Plate</t>
  </si>
  <si>
    <t>Pekerjaan Pendukung dan Pengecatan Lainnya</t>
  </si>
  <si>
    <t>Pekerjaan tirai untuk proteksi proses pengecatan spray</t>
  </si>
  <si>
    <t>Pengecatan permukaan baja galvanis secara manual sistem 1 lapis cat penutup</t>
  </si>
  <si>
    <t>Simbol dan Rambu dengan Sticker Outdoor</t>
  </si>
  <si>
    <t>Mockup Test Panel  (Ukuran 0,5 x 0,5 M tebal 6 mm)</t>
  </si>
  <si>
    <t>Surface Preparation</t>
  </si>
  <si>
    <t>Power Tool SSPC-SP-3</t>
  </si>
  <si>
    <t>Sand Blasting menggunakan minimum pasir silika SSPC-SP-10/SIS-SA 2 1/2</t>
  </si>
  <si>
    <t>Handtool as per SSPC SP-2 &amp; solvent cleaning as per SSPC SP-1</t>
  </si>
  <si>
    <t>COATING TANGKI TIMBUN DFT 350 Micron</t>
  </si>
  <si>
    <t xml:space="preserve">Cat Plat Bottom Internal dan Shell, Total DFT 350 Micron Airless Spray </t>
  </si>
  <si>
    <t>4.1</t>
  </si>
  <si>
    <t>Primer Coat (Anti corrosion surface tolerant epoxy + thinner) DFT 125 micron</t>
  </si>
  <si>
    <t>4.2</t>
  </si>
  <si>
    <t>Intermediate Coat (Epoxy Phenolic/Novolac + thinner) DFT 125 micron</t>
  </si>
  <si>
    <t>4.3</t>
  </si>
  <si>
    <t>Finish Coat (Epoxy Phenolic/Novolac + thinner) DFT 100 micron</t>
  </si>
  <si>
    <t xml:space="preserve">Cat Plat Atap Internal &amp; Kerangka Atap, Total DFT 350 Micron Airless Spray </t>
  </si>
  <si>
    <t>5.1</t>
  </si>
  <si>
    <t>5.2</t>
  </si>
  <si>
    <t>5.3</t>
  </si>
  <si>
    <t xml:space="preserve">Cat Plat Dinding, Atap Eksternal Tangki, Accessories dan Logo, Total DFT 350 Micron Airless Spray </t>
  </si>
  <si>
    <t>6.1</t>
  </si>
  <si>
    <t>6.2</t>
  </si>
  <si>
    <t>Intermediate Coat (High Build – High Solid Epoxy + thinner) DFT 125 micron</t>
  </si>
  <si>
    <t>6.3</t>
  </si>
  <si>
    <t>Finish Coat (Polyurethane + thinner) DFT 100 micron</t>
  </si>
  <si>
    <t>Cat Plat Bottom Internal dan Shell, Total DFT 350 Micron Roller Brush</t>
  </si>
  <si>
    <t>7.1</t>
  </si>
  <si>
    <t>7.2</t>
  </si>
  <si>
    <t>7.3</t>
  </si>
  <si>
    <t>Cat Plat Atap Internal &amp; Kerangka Atap, Total DFT 350 Micron Roller Brush</t>
  </si>
  <si>
    <t>8.1</t>
  </si>
  <si>
    <t>8.2</t>
  </si>
  <si>
    <t>8.3</t>
  </si>
  <si>
    <t>Cat Plat Dinding, Atap Eksternal Tangki, Accessories dan Logo, Total DFT 350 Micron Roller Brush</t>
  </si>
  <si>
    <t>9.1</t>
  </si>
  <si>
    <t>9.2</t>
  </si>
  <si>
    <t>9.3</t>
  </si>
  <si>
    <t>Cat Plat Dinding, Atap Eksternal Tangki, Accessories dan Logo, Total DFT 300 Micron Airless Spray  (ZINC)</t>
  </si>
  <si>
    <t>10.1</t>
  </si>
  <si>
    <t>Primer Coat ( surface tolerant Zinc epoxy) DFT 75 micron</t>
  </si>
  <si>
    <t>10.2</t>
  </si>
  <si>
    <t>10.3</t>
  </si>
  <si>
    <t>COATING TANGKI TIMBUN DFT 250 Micron</t>
  </si>
  <si>
    <t xml:space="preserve">Cat Plat Bottom Internal dan Shell, Total DFT 250 Micron Airless Spray </t>
  </si>
  <si>
    <t>11.1</t>
  </si>
  <si>
    <t>Primer Coat (Anti corrosion surface tolerant epoxy + thinner) DFT 100 micron</t>
  </si>
  <si>
    <t>11.2</t>
  </si>
  <si>
    <t>Intermediate Coat (Epoxy Phenolic/Novolac + thinner) DFT 100 micron</t>
  </si>
  <si>
    <t>11.3</t>
  </si>
  <si>
    <t>Finish Coat (Epoxy Phenolic/Novolac + thinner) DFT 50 micron</t>
  </si>
  <si>
    <t xml:space="preserve">Cat Plat Atap Internal &amp; Kerangka Atap, Total DFT 250 Micron Airless Spray </t>
  </si>
  <si>
    <t>12.1</t>
  </si>
  <si>
    <t>12.2</t>
  </si>
  <si>
    <t>12.3</t>
  </si>
  <si>
    <t xml:space="preserve">Cat Plat Dinding, Atap Eksternal Tangki, Accessories dan Logo, Total DFT 250 Micron Airless Spray </t>
  </si>
  <si>
    <t>13.1</t>
  </si>
  <si>
    <t>13.2</t>
  </si>
  <si>
    <t>Intermediate Coat (High Build – High Solid Epoxy + thinner) DFT 100 micron</t>
  </si>
  <si>
    <t>13.3</t>
  </si>
  <si>
    <t>Finish Coat (Polyurethane + thinner) DFT 50 micron</t>
  </si>
  <si>
    <t>Cat Plat Bottom Internal dan Shell, Total DFT 250 Micron Roller Brush</t>
  </si>
  <si>
    <t>14.1</t>
  </si>
  <si>
    <t>14.2</t>
  </si>
  <si>
    <t>14.3</t>
  </si>
  <si>
    <t>Cat Plat Atap Internal &amp; Kerangka Atap, Total DFT 250 Micron Roller Brush</t>
  </si>
  <si>
    <t>15.1</t>
  </si>
  <si>
    <t>15.2</t>
  </si>
  <si>
    <t>15.3</t>
  </si>
  <si>
    <t>Cat Plat Dinding, Atap Eksternal Tangki, Accessories dan Logo, Total DFT 250 Micron Roller Brush</t>
  </si>
  <si>
    <t>16.1</t>
  </si>
  <si>
    <t>16.2</t>
  </si>
  <si>
    <t>16.3</t>
  </si>
  <si>
    <t>Cat Plat Dinding, Atap Eksternal Tangki, Accessories dan Logo, Total DFT 250 Micron Airless Spray  (ZINC)</t>
  </si>
  <si>
    <t>17.1</t>
  </si>
  <si>
    <t>Primer Coat (Anti corrosion surface tolerant epoxy +Zinc) DFT 75 micron</t>
  </si>
  <si>
    <t>17.2</t>
  </si>
  <si>
    <t>17.3</t>
  </si>
  <si>
    <t>COATING UNDER BOTTOM PLATE</t>
  </si>
  <si>
    <t>Cat Under Bottom Plate, Total DFT 400 Mikron menggunakan Airless Spray</t>
  </si>
  <si>
    <t>18.1</t>
  </si>
  <si>
    <t>Cat Primer Coat (Abrasion Resistant, Anti Corrosive Properties Epoxy + thinner) DFT 200 mikron</t>
  </si>
  <si>
    <t>18.2</t>
  </si>
  <si>
    <t>Cat Finish (Abrasion Resistant, Anti Corrosive Properties Epoxy + thinner) DFT 200 mikron</t>
  </si>
  <si>
    <t>Cat Under Bottom Plate, Total DFT 400 Mikron menggunakan Roller Brush</t>
  </si>
  <si>
    <t>19.1</t>
  </si>
  <si>
    <t>19.2</t>
  </si>
  <si>
    <t>COATING PIPA DFT 350 Micron</t>
  </si>
  <si>
    <t>Coating External Pipe, 3 layer total DFT 350 Micron menggunakan Airless Spray</t>
  </si>
  <si>
    <t>20.1</t>
  </si>
  <si>
    <t>20.2</t>
  </si>
  <si>
    <t>20.3</t>
  </si>
  <si>
    <t>Coating External Pipe, 3 layer total DFT 350 Micron menggunakan Roller Brush</t>
  </si>
  <si>
    <t>21.1</t>
  </si>
  <si>
    <t>21.2</t>
  </si>
  <si>
    <t>21.3</t>
  </si>
  <si>
    <t>Coating External Pipe, 3 layer total DFT 350 Micron menggunakan Airless Spray (ZINC)</t>
  </si>
  <si>
    <t>22.1</t>
  </si>
  <si>
    <t>22.2</t>
  </si>
  <si>
    <t>22.3</t>
  </si>
  <si>
    <t xml:space="preserve">Coating for Internal Pipe (for Jet A-1 / Avtur), 3 layer total DFT 350 Micron </t>
  </si>
  <si>
    <t>COATING PIPA DFT 250 Micron</t>
  </si>
  <si>
    <t>Coating External Pipe, 3 layer total DFT 250 Micron menggunakan Airless Spray</t>
  </si>
  <si>
    <t>23.1</t>
  </si>
  <si>
    <t>23.2</t>
  </si>
  <si>
    <t>23.3</t>
  </si>
  <si>
    <t>Coating External Pipe, 3 layer total DFT 250 Micron menggunakan Roller Brush</t>
  </si>
  <si>
    <t>24.1</t>
  </si>
  <si>
    <t>24.2</t>
  </si>
  <si>
    <t>24.3</t>
  </si>
  <si>
    <t>Coating External Pipe, 3 layer total DFT 250 Micron menggunakan Airless Spray (ZINC)</t>
  </si>
  <si>
    <t>25.1</t>
  </si>
  <si>
    <t>Primer Coat (Anti corrosion surface tolerant epoxy + Zinc) DFT 75 micron</t>
  </si>
  <si>
    <t>25.2</t>
  </si>
  <si>
    <t>25.3</t>
  </si>
  <si>
    <t xml:space="preserve">Coating for Internal Pipe (for Jet A-1 / Avtur), 3 layer total DFT 250 Micron </t>
  </si>
  <si>
    <t>26.1</t>
  </si>
  <si>
    <t>26.2</t>
  </si>
  <si>
    <t>26.3</t>
  </si>
  <si>
    <t>FIBER REINFORCED POLYMER (FRP) LINING</t>
  </si>
  <si>
    <t>Fiber Reinforced Polymer (FRP) Lining - Internal</t>
  </si>
  <si>
    <t>27.1</t>
  </si>
  <si>
    <t>27.2</t>
  </si>
  <si>
    <t>Filler (Epoxy paste for metal repair) pada permukaan plat yang mengalami pitting corrosion</t>
  </si>
  <si>
    <t>27.3</t>
  </si>
  <si>
    <t>Lining (FRP) Glass Fiber biaxial 600 gr/m2 - 2 layer incl. overlap minimal DFT 1200 micron</t>
  </si>
  <si>
    <t>27.4</t>
  </si>
  <si>
    <t>Finishing Coat (Epoxy Phenolic/Novolac + thinner) DFT 100 micron</t>
  </si>
  <si>
    <t>Fiber Reinforced Polymer (FRP) Lining Untuk Shell  Yang Berlubang - Eksternal</t>
  </si>
  <si>
    <t>28.1</t>
  </si>
  <si>
    <t>28.2</t>
  </si>
  <si>
    <t>28.3</t>
  </si>
  <si>
    <t>Lining (FRP) Pre-impragnated Glassfiber Laminate - 2 Layer incl overlap minimal DFT 2600 micron</t>
  </si>
  <si>
    <t>28.4</t>
  </si>
  <si>
    <t>Lining (FRP) Glass Fiber biaxial 600 gr/m2 - 2 layer incl. overlap minimal  DFT 1200 micron</t>
  </si>
  <si>
    <t>28.5</t>
  </si>
  <si>
    <t>Finish Coat (Polyurathane + thinner) DFT 50 micron</t>
  </si>
  <si>
    <t>Fiber Reinforced Polymer (FRP) Lining Untuk Roof Yang Berlubang - Eksternal</t>
  </si>
  <si>
    <t>29.1</t>
  </si>
  <si>
    <t>29.2</t>
  </si>
  <si>
    <t>29.3</t>
  </si>
  <si>
    <t>Lining (FRP) Honeycomb Lining + Glass Fiber biaxial 600 gr/m2 - 2 layer incl. overlap minimal  DFT 6200 micron</t>
  </si>
  <si>
    <t>29.4</t>
  </si>
  <si>
    <t>Reinforcement Lining / Wrapping Pipa (Atmosferic) Kebocoran</t>
  </si>
  <si>
    <t>30.1</t>
  </si>
  <si>
    <t>30.2</t>
  </si>
  <si>
    <t>Filler (Epoxy paste for metal repair), minimal DFT 1000 micron</t>
  </si>
  <si>
    <t>30.3</t>
  </si>
  <si>
    <t>Wrapping (FRP) High-strength glassfiber fabric 815 gr/m2 -  2 Layer incl. overlap, saturasi dengan epoxy resin minimal DFT 1800 micron</t>
  </si>
  <si>
    <t>30.4</t>
  </si>
  <si>
    <t>Finishing Coat (polyurethane) DFT 100 micron</t>
  </si>
  <si>
    <t>Reinforcement Lining / Wrapping Pipa (Atmosferic) Kebocoran+ Doubling Pipa</t>
  </si>
  <si>
    <t>31.1</t>
  </si>
  <si>
    <t>Doubling menggunakan rolled plate menggunakan metode metal to metal bonding epoxy</t>
  </si>
  <si>
    <t>31.2</t>
  </si>
  <si>
    <t>Primer coating (Anti corrosion surface tolerant epoxy) DFT 100 micron</t>
  </si>
  <si>
    <t>31.3</t>
  </si>
  <si>
    <t>31.4</t>
  </si>
  <si>
    <t>31.5</t>
  </si>
  <si>
    <t>Wrapping (FRP) Pre-impragnated Glassfiber Laminate - 2 layer incl. overlap 
minimal DFT 2600 micron, 
Tinsile strength : 649 Mpa
Modulus : 414 Mpa</t>
  </si>
  <si>
    <t>31.6</t>
  </si>
  <si>
    <t>Pengecoran menggunakan Epoxy resin</t>
  </si>
  <si>
    <t>31.7</t>
  </si>
  <si>
    <t>Finishing Coat (polyurethane caoting) DFT 100 micron</t>
  </si>
  <si>
    <t>Reinforcement Lining / Wrapping Pipa (High Humidity)</t>
  </si>
  <si>
    <t>32.1</t>
  </si>
  <si>
    <t xml:space="preserve">Primer coating ( curable underwater anti-corrosion epoxy) DFT 150 micron </t>
  </si>
  <si>
    <t>32.2</t>
  </si>
  <si>
    <t>32.3</t>
  </si>
  <si>
    <t>Wrapping (FRP) High-strength glassfiber fabric 815 gr/m2 - 2 Layer incl. overlap, saturasi dengan curable underwater anti-corrosion epoxy, ketebalan ±1800 micron DFT</t>
  </si>
  <si>
    <t>32.4</t>
  </si>
  <si>
    <t>32.5</t>
  </si>
  <si>
    <t>Wrapping (FRP) Pre-impragnated Glassfiber Laminate  - 2 layer incl. overlap, saturasi dengan curable underwater anti-corrosion epoxy
minimal DFT 2600 micron
Tinsile strength : 649 Mpa
Modulus : 414 Mpa</t>
  </si>
  <si>
    <t>32.6</t>
  </si>
  <si>
    <t>Pengecoran menggunakan Epoxy Coat</t>
  </si>
  <si>
    <t>32.7</t>
  </si>
  <si>
    <t>Finishing Coat  (polyurethane caoting) DFT 100 micron</t>
  </si>
  <si>
    <t>Pemotongan Pipa Sch 40</t>
  </si>
  <si>
    <t>Pemotongan pipa ø2" dan dibawahnya</t>
  </si>
  <si>
    <t>Joint</t>
  </si>
  <si>
    <t>Pemotongan pipa ø3"</t>
  </si>
  <si>
    <t>Pemotongan pipa ø4"</t>
  </si>
  <si>
    <t>Pemotongan pipa ø6"</t>
  </si>
  <si>
    <t>Pemotongan pipa ø8"</t>
  </si>
  <si>
    <t>Pemotongan pipa ø10"</t>
  </si>
  <si>
    <t>Pemotongan pipa ø12"</t>
  </si>
  <si>
    <t>Pemotongan pipa ø14"</t>
  </si>
  <si>
    <t>1.9</t>
  </si>
  <si>
    <t>Pemotongan pipa ø16"</t>
  </si>
  <si>
    <t>1.10</t>
  </si>
  <si>
    <t>Pemotongan pipa ø18"</t>
  </si>
  <si>
    <t>1.11</t>
  </si>
  <si>
    <t>Pemotongan pipa ø20"</t>
  </si>
  <si>
    <t>1.12</t>
  </si>
  <si>
    <t>Pemotongan pipa ø24"</t>
  </si>
  <si>
    <t>Handling / Stringing and Aligning Pipa Sch 40 (Per Meter)</t>
  </si>
  <si>
    <t>Handling / Stringing and Aligning pipa ø2" dan dibawahnya</t>
  </si>
  <si>
    <t>Handling / Stringing and Aligning pipa ø3"</t>
  </si>
  <si>
    <t>Handling / Stringing and Aligning pipa ø4"</t>
  </si>
  <si>
    <t>Handling / Stringing and Aligning pipa ø6"</t>
  </si>
  <si>
    <t>Handling / Stringing and Aligning pipa ø8"</t>
  </si>
  <si>
    <t>Handling / Stringing and Aligning pipa ø10"</t>
  </si>
  <si>
    <t>Handling / Stringing and Aligning pipa ø12"</t>
  </si>
  <si>
    <t>Handling / Stringing and Aligning pipa ø14"</t>
  </si>
  <si>
    <t>Handling / Stringing and Aligning pipa ø16"</t>
  </si>
  <si>
    <t>Handling / Stringing and Aligning pipa ø18"</t>
  </si>
  <si>
    <t>Handling / Stringing and Aligning pipa ø20"</t>
  </si>
  <si>
    <t>Handling / Stringing and Aligning pipa ø24"</t>
  </si>
  <si>
    <t>Pengangkutan Pipa Hasil Bongkaran sch 40 (m)</t>
  </si>
  <si>
    <t>Pengangkutan hasil bongkaran Pipa ø2" dan dibawahnya</t>
  </si>
  <si>
    <t xml:space="preserve">Pengangkutan hasil bongkaran Pipa ø3" </t>
  </si>
  <si>
    <t xml:space="preserve">Pengangkutan hasil bongkaran Pipa ø4" </t>
  </si>
  <si>
    <t xml:space="preserve">Pengangkutan hasil bongkaran Pipa ø6" </t>
  </si>
  <si>
    <t xml:space="preserve">Pengangkutan hasil bongkaran Pipa ø8" </t>
  </si>
  <si>
    <t xml:space="preserve">Pengangkutan hasil bongkaran Pipa ø10" </t>
  </si>
  <si>
    <t xml:space="preserve">Pengangkutan hasil bongkaran Pipa ø12" </t>
  </si>
  <si>
    <t xml:space="preserve">Pengangkutan hasil bongkaran Pipa ø14" </t>
  </si>
  <si>
    <t xml:space="preserve">Pengangkutan hasil bongkaran Pipa ø16" </t>
  </si>
  <si>
    <t>3.10</t>
  </si>
  <si>
    <t xml:space="preserve">Pengangkutan hasil bongkaran Pipa ø18" </t>
  </si>
  <si>
    <t>3.11</t>
  </si>
  <si>
    <t xml:space="preserve">Pengangkutan hasil bongkaran Pipa ø20" </t>
  </si>
  <si>
    <t>3.12</t>
  </si>
  <si>
    <t xml:space="preserve">Pengangkutan hasil bongkaran Pipa ø24" </t>
  </si>
  <si>
    <t>Penyambungan Pipa dengan Las Putar sch 40 (Per Joint)</t>
  </si>
  <si>
    <t>Penyambungan Pipa ke Pipa ø2" dan dibawahnya</t>
  </si>
  <si>
    <t>Penyambungan Pipa ke Pipa ø3"</t>
  </si>
  <si>
    <t>Penyambungan Pipa ke Pipa ø4"</t>
  </si>
  <si>
    <t>4.4</t>
  </si>
  <si>
    <t>Penyambungan Pipa ke Pipa ø6"</t>
  </si>
  <si>
    <t>4.5</t>
  </si>
  <si>
    <t>Penyambungan Pipa ke Pipa ø8"</t>
  </si>
  <si>
    <t>4.6</t>
  </si>
  <si>
    <t>Penyambungan Pipa ke Pipa ø10"</t>
  </si>
  <si>
    <t>4.7</t>
  </si>
  <si>
    <t>Penyambungan Pipa ke Pipa ø12"</t>
  </si>
  <si>
    <t>4.8</t>
  </si>
  <si>
    <t>Penyambungan Pipa ke Pipa ø14"</t>
  </si>
  <si>
    <t>4.9</t>
  </si>
  <si>
    <t>Penyambungan Pipa ke Pipa ø16"</t>
  </si>
  <si>
    <t>4.10</t>
  </si>
  <si>
    <t>Penyambungan Pipa ke Pipa ø18"</t>
  </si>
  <si>
    <t>4.11</t>
  </si>
  <si>
    <t>Penyambungan Pipa ke Pipa ø20"</t>
  </si>
  <si>
    <t>4.12</t>
  </si>
  <si>
    <t>Penyambungan Pipa ke Pipa ø24"</t>
  </si>
  <si>
    <t>Pengelasan Slip On Flange #150 (dua sisi las-an)</t>
  </si>
  <si>
    <t>Flange ø2" #150 dan dibawahnya</t>
  </si>
  <si>
    <t>Set-Joint</t>
  </si>
  <si>
    <t>Flange ø3" #150</t>
  </si>
  <si>
    <t>Flange ø4" #150</t>
  </si>
  <si>
    <t>5.4</t>
  </si>
  <si>
    <t>Flange ø6" #150</t>
  </si>
  <si>
    <t>5.5</t>
  </si>
  <si>
    <t>Flange ø8" #150</t>
  </si>
  <si>
    <t>5.6</t>
  </si>
  <si>
    <t>Flange ø10" #150</t>
  </si>
  <si>
    <t>5.7</t>
  </si>
  <si>
    <t>Flange ø12" #150</t>
  </si>
  <si>
    <t>5.8</t>
  </si>
  <si>
    <t>Flange ø14" #150</t>
  </si>
  <si>
    <t>5.9</t>
  </si>
  <si>
    <t>Flange ø16" #150</t>
  </si>
  <si>
    <t>5.10</t>
  </si>
  <si>
    <t>Flange ø18" #150</t>
  </si>
  <si>
    <t>5.11</t>
  </si>
  <si>
    <t>Flange ø20" #150</t>
  </si>
  <si>
    <t>5.12</t>
  </si>
  <si>
    <t>Flange ø24" #150</t>
  </si>
  <si>
    <t>Pengelasan Slip On Flange #300 (dua sisi las-an)</t>
  </si>
  <si>
    <t>Flange ø2" #300 dan dibawahnya</t>
  </si>
  <si>
    <t>Flange ø3" #300</t>
  </si>
  <si>
    <t>Flange ø4" #300</t>
  </si>
  <si>
    <t>6.4</t>
  </si>
  <si>
    <t>Flange ø6" #300</t>
  </si>
  <si>
    <t>6.5</t>
  </si>
  <si>
    <t>Flange ø8" #300</t>
  </si>
  <si>
    <t>6.6</t>
  </si>
  <si>
    <t>Flange ø10" #300</t>
  </si>
  <si>
    <t>6.7</t>
  </si>
  <si>
    <t>Flange ø12" #300</t>
  </si>
  <si>
    <t>6.8</t>
  </si>
  <si>
    <t>Flange ø14" #300</t>
  </si>
  <si>
    <t>6.9</t>
  </si>
  <si>
    <t>Flange ø16" #300</t>
  </si>
  <si>
    <t>6.10</t>
  </si>
  <si>
    <t>Flange ø18" #300</t>
  </si>
  <si>
    <t>6.11</t>
  </si>
  <si>
    <t>Flange ø20" #300</t>
  </si>
  <si>
    <t>6.12</t>
  </si>
  <si>
    <t>Flange ø24" #300</t>
  </si>
  <si>
    <t>Pengelasan Welded Neck Flange #150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</si>
  <si>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</si>
  <si>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</si>
  <si>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</si>
  <si>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</si>
  <si>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</si>
  <si>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</si>
  <si>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</si>
  <si>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</si>
  <si>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</si>
  <si>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Pengelasan Welded Neck Flange #300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</si>
  <si>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</si>
  <si>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</si>
  <si>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</si>
  <si>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</si>
  <si>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</si>
  <si>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</si>
  <si>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</si>
  <si>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</si>
  <si>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</si>
  <si>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Pekerjaan Bolting-ups Flange #150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</si>
  <si>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</si>
  <si>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</si>
  <si>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</si>
  <si>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</si>
  <si>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</si>
  <si>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</si>
  <si>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</si>
  <si>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</si>
  <si>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</si>
  <si>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Pekerjaan Bolting-ups Flange #300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</si>
  <si>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</si>
  <si>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</si>
  <si>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</si>
  <si>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</si>
  <si>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</si>
  <si>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</si>
  <si>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</si>
  <si>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</si>
  <si>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</si>
  <si>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Pekerjaan Unbolting Flange #150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</si>
  <si>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</si>
  <si>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</si>
  <si>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</si>
  <si>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</si>
  <si>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</si>
  <si>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</si>
  <si>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</si>
  <si>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</si>
  <si>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</si>
  <si>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Pekerjaan Unbolting Flange #300</t>
  </si>
  <si>
    <t>12.4</t>
  </si>
  <si>
    <t>12.5</t>
  </si>
  <si>
    <t>12.6</t>
  </si>
  <si>
    <t>12.7</t>
  </si>
  <si>
    <t>12.8</t>
  </si>
  <si>
    <t>12.9</t>
  </si>
  <si>
    <t>12.10</t>
  </si>
  <si>
    <t>12.11</t>
  </si>
  <si>
    <t>12.12</t>
  </si>
  <si>
    <t>Penyetelan dan Pengelasan Elbow 45 (dua sisi las-an)</t>
  </si>
  <si>
    <t>Penyetelan dan Pengelasan Elbow 45 ø2" dan dibawahnya</t>
  </si>
  <si>
    <t xml:space="preserve">Penyetelan dan Pengelasan Elbow 45 ø3" </t>
  </si>
  <si>
    <t xml:space="preserve">Penyetelan dan Pengelasan Elbow 45 ø4" </t>
  </si>
  <si>
    <t>13.4</t>
  </si>
  <si>
    <t xml:space="preserve">Penyetelan dan Pengelasan Elbow 45 ø6" </t>
  </si>
  <si>
    <t>13.5</t>
  </si>
  <si>
    <t xml:space="preserve">Penyetelan dan Pengelasan Elbow 45 ø8" </t>
  </si>
  <si>
    <t>13.6</t>
  </si>
  <si>
    <t xml:space="preserve">Penyetelan dan Pengelasan Elbow 45 ø10" </t>
  </si>
  <si>
    <t>13.7</t>
  </si>
  <si>
    <t xml:space="preserve">Penyetelan dan Pengelasan Elbow 45 ø12" </t>
  </si>
  <si>
    <t>13.8</t>
  </si>
  <si>
    <t xml:space="preserve">Penyetelan dan Pengelasan Elbow 45 ø14" </t>
  </si>
  <si>
    <t>13.9</t>
  </si>
  <si>
    <t xml:space="preserve">Penyetelan dan Pengelasan Elbow 45 ø16" </t>
  </si>
  <si>
    <t>13.10</t>
  </si>
  <si>
    <t xml:space="preserve">Penyetelan dan Pengelasan Elbow 45 ø18" </t>
  </si>
  <si>
    <t>13.11</t>
  </si>
  <si>
    <t xml:space="preserve">Penyetelan dan Pengelasan Elbow 45 ø20" </t>
  </si>
  <si>
    <t>13.12</t>
  </si>
  <si>
    <t xml:space="preserve">Penyetelan dan Pengelasan Elbow 45 ø24" </t>
  </si>
  <si>
    <t>Penyetelan dan Pengelasan Elbow 90 Short Radius (dua sisi las-an)</t>
  </si>
  <si>
    <t>Penyetelan dan Pengelasan Elbow 90 ø2" dan dibawahnya</t>
  </si>
  <si>
    <t xml:space="preserve">Penyetelan dan Pengelasan Elbow 90 ø3" </t>
  </si>
  <si>
    <t xml:space="preserve">Penyetelan dan Pengelasan Elbow 90 ø4" </t>
  </si>
  <si>
    <t>14.4</t>
  </si>
  <si>
    <t xml:space="preserve">Penyetelan dan Pengelasan Elbow 90 ø6" </t>
  </si>
  <si>
    <t>14.5</t>
  </si>
  <si>
    <t xml:space="preserve">Penyetelan dan Pengelasan Elbow 90 ø8" </t>
  </si>
  <si>
    <t>14.6</t>
  </si>
  <si>
    <t xml:space="preserve">Penyetelan dan Pengelasan Elbow 90 ø10" </t>
  </si>
  <si>
    <t>14.7</t>
  </si>
  <si>
    <t xml:space="preserve">Penyetelan dan Pengelasan Elbow 90 ø12" </t>
  </si>
  <si>
    <t>14.8</t>
  </si>
  <si>
    <t xml:space="preserve">Penyetelan dan Pengelasan Elbow 90 ø14" </t>
  </si>
  <si>
    <t>14.9</t>
  </si>
  <si>
    <t xml:space="preserve">Penyetelan dan Pengelasan Elbow 90 ø16" </t>
  </si>
  <si>
    <t>14.10</t>
  </si>
  <si>
    <t xml:space="preserve">Penyetelan dan Pengelasan Elbow 90 ø18" </t>
  </si>
  <si>
    <t>14.11</t>
  </si>
  <si>
    <t xml:space="preserve">Penyetelan dan Pengelasan Elbow 90 ø20" </t>
  </si>
  <si>
    <t>14.12</t>
  </si>
  <si>
    <t xml:space="preserve">Penyetelan dan Pengelasan Elbow 90 ø24" </t>
  </si>
  <si>
    <t>Penyetelan dan Pengelasan Elbow 90 Long Radius (dua sisi las-an)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</si>
  <si>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</si>
  <si>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</si>
  <si>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</si>
  <si>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</si>
  <si>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</si>
  <si>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</si>
  <si>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</si>
  <si>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</si>
  <si>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</si>
  <si>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Penyetelan dan Pengelasan Tee Equal (tiga titik las-an)</t>
  </si>
  <si>
    <t>Penyetelan dan Pengelasan Tee Equal ø2" dan dibawahnya</t>
  </si>
  <si>
    <t xml:space="preserve">Penyetelan dan Pengelasan Tee Equal ø3" </t>
  </si>
  <si>
    <t xml:space="preserve">Penyetelan dan Pengelasan Tee Equal ø4" </t>
  </si>
  <si>
    <t>16.4</t>
  </si>
  <si>
    <t xml:space="preserve">Penyetelan dan Pengelasan Tee Equal ø6" </t>
  </si>
  <si>
    <t>16.5</t>
  </si>
  <si>
    <t xml:space="preserve">Penyetelan dan Pengelasan Tee Equal ø8" </t>
  </si>
  <si>
    <t>16.6</t>
  </si>
  <si>
    <t xml:space="preserve">Penyetelan dan Pengelasan Tee Equal ø10" </t>
  </si>
  <si>
    <t>16.7</t>
  </si>
  <si>
    <t xml:space="preserve">Penyetelan dan Pengelasan Tee Equal ø12" </t>
  </si>
  <si>
    <t>16.8</t>
  </si>
  <si>
    <t xml:space="preserve">Penyetelan dan Pengelasan Tee Equal ø14" </t>
  </si>
  <si>
    <t>16.9</t>
  </si>
  <si>
    <t xml:space="preserve">Penyetelan dan Pengelasan Tee Equal ø16" </t>
  </si>
  <si>
    <t>16.10</t>
  </si>
  <si>
    <t xml:space="preserve">Penyetelan dan Pengelasan Tee Equal ø18" </t>
  </si>
  <si>
    <t>16.11</t>
  </si>
  <si>
    <t xml:space="preserve">Penyetelan dan Pengelasan Tee Equal ø20" </t>
  </si>
  <si>
    <t>16.12</t>
  </si>
  <si>
    <t xml:space="preserve">Penyetelan dan Pengelasan Tee Equal ø24" </t>
  </si>
  <si>
    <t>Penyetelan dan Pengelasan Tee Reducer (tiga titik las-an)</t>
  </si>
  <si>
    <t>Penyetelan dan Pengelasan Tee Reducer 3" x 2"</t>
  </si>
  <si>
    <t>Penyetelan dan Pengelasan Tee Reducer ø 4" x 3"</t>
  </si>
  <si>
    <t>Penyetelan dan Pengelasan Tee Reducer ø 6" x 4"</t>
  </si>
  <si>
    <t>17.4</t>
  </si>
  <si>
    <t>Penyetelan dan Pengelasan Tee Reducer ø 8" x 6"</t>
  </si>
  <si>
    <t>17.5</t>
  </si>
  <si>
    <t xml:space="preserve">Penyetelan dan Pengelasan Tee Reducer ø 10" x 8" </t>
  </si>
  <si>
    <t>17.6</t>
  </si>
  <si>
    <t>Penyetelan dan Pengelasan Tee Reducer ø 12" x 10"</t>
  </si>
  <si>
    <t>17.7</t>
  </si>
  <si>
    <t>Penyetelan dan Pengelasan Tee Reducer ø 14" x 12"</t>
  </si>
  <si>
    <t>17.8</t>
  </si>
  <si>
    <t>Penyetelan dan Pengelasan Tee Reducer ø 16" x 14"</t>
  </si>
  <si>
    <t>17.9</t>
  </si>
  <si>
    <t>Penyetelan dan Pengelasan Tee Reducer ø 18" x 16"</t>
  </si>
  <si>
    <t>17.10</t>
  </si>
  <si>
    <t>Penyetelan dan Pengelasan Tee Reducer ø 20" x 18"</t>
  </si>
  <si>
    <t>17.11</t>
  </si>
  <si>
    <t>Penyetelan dan Pengelasan Tee Reducer ø 24" x 20"</t>
  </si>
  <si>
    <t>Penyetelan dan Pengelasan Reducer (dua titik las-an)</t>
  </si>
  <si>
    <t>Penyetelan dan Pengelasan Reducer 3" x 2"</t>
  </si>
  <si>
    <t>Penyetelan dan Pengelasan Reducer ø 4" x 3"</t>
  </si>
  <si>
    <t>18.3</t>
  </si>
  <si>
    <t>Penyetelan dan Pengelasan Reducer ø 6" x 4"</t>
  </si>
  <si>
    <t>18.4</t>
  </si>
  <si>
    <t>Penyetelan dan Pengelasan Reducer ø 8" x 6"</t>
  </si>
  <si>
    <t>18.5</t>
  </si>
  <si>
    <t xml:space="preserve">Penyetelan dan Pengelasan Reducer ø 10" x 8" </t>
  </si>
  <si>
    <t>18.6</t>
  </si>
  <si>
    <t>Penyetelan dan Pengelasan Reducer ø 12" x 10"</t>
  </si>
  <si>
    <t>18.7</t>
  </si>
  <si>
    <t>Penyetelan dan Pengelasan Reducer ø 14" x 12"</t>
  </si>
  <si>
    <t>18.8</t>
  </si>
  <si>
    <t>Penyetelan dan Pengelasan Reducer ø 16" x 14"</t>
  </si>
  <si>
    <t>18.9</t>
  </si>
  <si>
    <t>Penyetelan dan Pengelasan Reducer ø 18" x 16"</t>
  </si>
  <si>
    <t>18.10</t>
  </si>
  <si>
    <t>Penyetelan dan Pengelasan Reducer ø 20" x 18"</t>
  </si>
  <si>
    <t>18.11</t>
  </si>
  <si>
    <t>Penyetelan dan Pengelasan Reducer ø 24" x 20"</t>
  </si>
  <si>
    <t>Penyetelan dan Pemasangan 2 Flange Accessories #150 (GV, BV, Check Valve, Flexible Pipe, Spool etc)</t>
  </si>
  <si>
    <t>Penyetelan dan Pemasangan 2 Flange Accessories  ø2" dan dibawahnya</t>
  </si>
  <si>
    <t>Unit</t>
  </si>
  <si>
    <t xml:space="preserve">Penyetelan dan Pemasangan 2 Flange Accessories  ø3" </t>
  </si>
  <si>
    <t>19.3</t>
  </si>
  <si>
    <t xml:space="preserve">Penyetelan dan Pemasangan 2 Flange Accessories  ø4" </t>
  </si>
  <si>
    <t>19.4</t>
  </si>
  <si>
    <t xml:space="preserve">Penyetelan dan Pemasangan 2 Flange Accessories  ø6" </t>
  </si>
  <si>
    <t>19.5</t>
  </si>
  <si>
    <t xml:space="preserve">Penyetelan dan Pemasangan 2 Flange Accessories  ø8" </t>
  </si>
  <si>
    <t>19.6</t>
  </si>
  <si>
    <t xml:space="preserve">Penyetelan dan Pemasangan 2 Flange Accessories  ø10" </t>
  </si>
  <si>
    <t>19.7</t>
  </si>
  <si>
    <t xml:space="preserve">Penyetelan dan Pemasangan 2 Flange Accessories  ø12" </t>
  </si>
  <si>
    <t>19.8</t>
  </si>
  <si>
    <t xml:space="preserve">Penyetelan dan Pemasangan 2 Flange Accessories  ø14" </t>
  </si>
  <si>
    <t>19.9</t>
  </si>
  <si>
    <t xml:space="preserve">Penyetelan dan Pemasangan 2 Flange Accessories  ø16" </t>
  </si>
  <si>
    <t>19.10</t>
  </si>
  <si>
    <t xml:space="preserve">Penyetelan dan Pemasangan 2 Flange Accessories  ø18" </t>
  </si>
  <si>
    <t>19.11</t>
  </si>
  <si>
    <t xml:space="preserve">Penyetelan dan Pemasangan 2 Flange Accessories  ø20" </t>
  </si>
  <si>
    <t>19.12</t>
  </si>
  <si>
    <t xml:space="preserve">Penyetelan dan Pemasangan 2 Flange Accessories  ø24" </t>
  </si>
  <si>
    <t>Pembongkaran 2 Flange Accessories #150 (GV, BV, Check Valve, Flexible Pipe, Spool etc)</t>
  </si>
  <si>
    <t>Pembongkaran 2 Flange Accessories  ø2" dan dibawahnya</t>
  </si>
  <si>
    <t xml:space="preserve">Pembongkaran 2 Flange Accessories  ø3" </t>
  </si>
  <si>
    <t xml:space="preserve">Pembongkaran 2 Flange Accessories  ø4" </t>
  </si>
  <si>
    <t>20.4</t>
  </si>
  <si>
    <t xml:space="preserve">Pembongkaran 2 Flange Accessories  ø6" </t>
  </si>
  <si>
    <t>20.5</t>
  </si>
  <si>
    <t xml:space="preserve">Pembongkaran 2 Flange Accessories  ø8" </t>
  </si>
  <si>
    <t>20.6</t>
  </si>
  <si>
    <t xml:space="preserve">Pembongkaran 2 Flange Accessories  ø10" </t>
  </si>
  <si>
    <t>20.7</t>
  </si>
  <si>
    <t xml:space="preserve">Pembongkaran 2 Flange Accessories  ø12" </t>
  </si>
  <si>
    <t>20.8</t>
  </si>
  <si>
    <t xml:space="preserve">Pembongkaran 2 Flange Accessories  ø14" </t>
  </si>
  <si>
    <t>20.9</t>
  </si>
  <si>
    <t xml:space="preserve">Pembongkaran 2 Flange Accessories  ø16" </t>
  </si>
  <si>
    <t>20.10</t>
  </si>
  <si>
    <t xml:space="preserve">Pembongkaran 2 Flange Accessories  ø18" </t>
  </si>
  <si>
    <t>20.11</t>
  </si>
  <si>
    <t xml:space="preserve">Pembongkaran 2 Flange Accessories  ø20" </t>
  </si>
  <si>
    <t>20.12</t>
  </si>
  <si>
    <t xml:space="preserve">Pembongkaran 2 Flange Accessories  ø24" </t>
  </si>
  <si>
    <t>Penyetelan dan Pemasangan 2 Flange Accessories #300 (GV, BV, Check Valve, Flexible Pipe, Spool etc)</t>
  </si>
  <si>
    <t>21.4</t>
  </si>
  <si>
    <t>21.5</t>
  </si>
  <si>
    <t>21.6</t>
  </si>
  <si>
    <t>21.7</t>
  </si>
  <si>
    <t>21.8</t>
  </si>
  <si>
    <t>21.9</t>
  </si>
  <si>
    <t>21.10</t>
  </si>
  <si>
    <t>21.11</t>
  </si>
  <si>
    <t>21.12</t>
  </si>
  <si>
    <t>Pembongkaran 2 Flange Accessories #300 (GV, BV, Check Valve, Flexible Pipe, Spool etc)</t>
  </si>
  <si>
    <t>22.4</t>
  </si>
  <si>
    <t>22.5</t>
  </si>
  <si>
    <t>22.6</t>
  </si>
  <si>
    <t>22.7</t>
  </si>
  <si>
    <t>22.8</t>
  </si>
  <si>
    <t>22.9</t>
  </si>
  <si>
    <t>22.10</t>
  </si>
  <si>
    <t>22.11</t>
  </si>
  <si>
    <t>22.12</t>
  </si>
  <si>
    <t>Pekerjaan Wrapping Pipa</t>
  </si>
  <si>
    <t>Pekerjaan Wrapping Pipa ø2" dan dibawahnya</t>
  </si>
  <si>
    <t xml:space="preserve">Pekerjaan Wrapping Pipa ø3" </t>
  </si>
  <si>
    <t xml:space="preserve">Pekerjaan Wrapping Pipa ø4" </t>
  </si>
  <si>
    <t>23.4</t>
  </si>
  <si>
    <t xml:space="preserve">Pekerjaan Wrapping Pipa ø6" </t>
  </si>
  <si>
    <t>23.5</t>
  </si>
  <si>
    <t xml:space="preserve">Pekerjaan Wrapping Pipa ø8" </t>
  </si>
  <si>
    <t>23.6</t>
  </si>
  <si>
    <t xml:space="preserve">Pekerjaan Wrapping Pipa ø10" </t>
  </si>
  <si>
    <t>23.7</t>
  </si>
  <si>
    <t xml:space="preserve">Pekerjaan Wrapping Pipa ø12" </t>
  </si>
  <si>
    <t>23.8</t>
  </si>
  <si>
    <t xml:space="preserve">Pekerjaan Wrapping Pipa ø14" </t>
  </si>
  <si>
    <t>23.9</t>
  </si>
  <si>
    <t xml:space="preserve">Pekerjaan Wrapping Pipa ø16" </t>
  </si>
  <si>
    <t>23.10</t>
  </si>
  <si>
    <t xml:space="preserve">Pekerjaan Wrapping Pipa ø18" </t>
  </si>
  <si>
    <t>23.11</t>
  </si>
  <si>
    <t xml:space="preserve">Pekerjaan Wrapping Pipa ø20" </t>
  </si>
  <si>
    <t>23.12</t>
  </si>
  <si>
    <t xml:space="preserve">Pekerjaan Wrapping Pipa ø24" </t>
  </si>
  <si>
    <t>Pekerjaan Rekondisi Gate Valve</t>
  </si>
  <si>
    <t xml:space="preserve">Lingkup Rekondisi : Mob-demob, Assembly, Dis-assembly, Pergantian O-Ring/Seal, Set Valve, steam seal/gland packing, </t>
  </si>
  <si>
    <t>Penggantian Packing Body / Bonnet, Perbaikan Disc/gate, Perbaikan Seat Valve, Perbaikan Face RF/Housing Ring Joint,</t>
  </si>
  <si>
    <t>Penggantian Bolt Nut Body Valve, Repainting dan Hydrotest</t>
  </si>
  <si>
    <t>Gate Valve ø2" dan dibawahnya</t>
  </si>
  <si>
    <t xml:space="preserve">Gate Valve ø3" </t>
  </si>
  <si>
    <t xml:space="preserve">Gate Valve ø4" </t>
  </si>
  <si>
    <t>24.4</t>
  </si>
  <si>
    <t xml:space="preserve">Gate Valve ø6" </t>
  </si>
  <si>
    <t>24.5</t>
  </si>
  <si>
    <t xml:space="preserve">Gate Valve ø8" </t>
  </si>
  <si>
    <t>24.6</t>
  </si>
  <si>
    <t xml:space="preserve">Gate Valve ø10" </t>
  </si>
  <si>
    <t>24.7</t>
  </si>
  <si>
    <t xml:space="preserve">Gate Valve ø12" </t>
  </si>
  <si>
    <t>24.8</t>
  </si>
  <si>
    <t xml:space="preserve">Gate Valve ø14" </t>
  </si>
  <si>
    <t>24.9</t>
  </si>
  <si>
    <t xml:space="preserve">Gate Valve ø16" </t>
  </si>
  <si>
    <t>24.10</t>
  </si>
  <si>
    <t xml:space="preserve">Gate Valve ø18" </t>
  </si>
  <si>
    <t>24.11</t>
  </si>
  <si>
    <t xml:space="preserve">Gate Valve ø20" </t>
  </si>
  <si>
    <t>24.12</t>
  </si>
  <si>
    <t xml:space="preserve">Gate Valve ø24" </t>
  </si>
  <si>
    <t>Pekerjaan Rekondisi Ball Valve</t>
  </si>
  <si>
    <t>Ball Valve ø2" dan dibawahnya</t>
  </si>
  <si>
    <t xml:space="preserve">Ball Valve ø3" </t>
  </si>
  <si>
    <t xml:space="preserve">Ball Valve ø4" </t>
  </si>
  <si>
    <t>25.4</t>
  </si>
  <si>
    <t xml:space="preserve">Ball Valve ø6" </t>
  </si>
  <si>
    <t>25.5</t>
  </si>
  <si>
    <t xml:space="preserve">Ball Valve ø8" </t>
  </si>
  <si>
    <t>25.6</t>
  </si>
  <si>
    <t xml:space="preserve">Ball Valve ø10" </t>
  </si>
  <si>
    <t>25.7</t>
  </si>
  <si>
    <t xml:space="preserve">Ball Valve ø12" </t>
  </si>
  <si>
    <t>25.8</t>
  </si>
  <si>
    <t xml:space="preserve">Ball Valve ø14" </t>
  </si>
  <si>
    <t>25.9</t>
  </si>
  <si>
    <t xml:space="preserve">Ball Valve ø16" </t>
  </si>
  <si>
    <t>25.10</t>
  </si>
  <si>
    <t xml:space="preserve">Ball Valve ø18" </t>
  </si>
  <si>
    <t>25.11</t>
  </si>
  <si>
    <t xml:space="preserve">Ball Valve ø20" </t>
  </si>
  <si>
    <t>25.12</t>
  </si>
  <si>
    <t xml:space="preserve">Ball Valve ø24" </t>
  </si>
  <si>
    <t>Sewa Gate Valve Pengganti untuk Rekondisi</t>
  </si>
  <si>
    <t>day</t>
  </si>
  <si>
    <t>26.4</t>
  </si>
  <si>
    <t>26.5</t>
  </si>
  <si>
    <t>26.6</t>
  </si>
  <si>
    <t>26.7</t>
  </si>
  <si>
    <t>26.8</t>
  </si>
  <si>
    <t>26.9</t>
  </si>
  <si>
    <t>26.10</t>
  </si>
  <si>
    <t>26.11</t>
  </si>
  <si>
    <t>26.12</t>
  </si>
  <si>
    <t>Sewa Ball Valve Pengganti untuk Rekondisi</t>
  </si>
  <si>
    <t>27.5</t>
  </si>
  <si>
    <t>27.6</t>
  </si>
  <si>
    <t>27.7</t>
  </si>
  <si>
    <t>27.8</t>
  </si>
  <si>
    <t>27.9</t>
  </si>
  <si>
    <t>27.10</t>
  </si>
  <si>
    <t>27.11</t>
  </si>
  <si>
    <t>27.12</t>
  </si>
  <si>
    <t>Penyetelan dan Pengelasan Oled Series (Threadolet, Weldolet, Sockolet)</t>
  </si>
  <si>
    <t>Penyetelan dan Pengelasan Oled ø 1/2 ke 2"</t>
  </si>
  <si>
    <t>Penyetelan dan Pengelasan Oled ø 1/2 ke 3"</t>
  </si>
  <si>
    <t>Penyetelan dan Pengelasan Oled ø 1/2 ke 4"</t>
  </si>
  <si>
    <t>Penyetelan dan Pengelasan Oled ø 1/2 ke 6"</t>
  </si>
  <si>
    <t>Penyetelan dan Pengelasan Oled ø 1/2 ke 8"</t>
  </si>
  <si>
    <t>28.6</t>
  </si>
  <si>
    <t>Penyetelan dan Pengelasan Oled ø 1/2 ke 10"</t>
  </si>
  <si>
    <t>28.7</t>
  </si>
  <si>
    <t>Penyetelan dan Pengelasan Oled ø 1/2 ke 12"</t>
  </si>
  <si>
    <t>28.8</t>
  </si>
  <si>
    <t>Penyetelan dan Pengelasan Oled ø 1/2 ke 14"</t>
  </si>
  <si>
    <t>28.9</t>
  </si>
  <si>
    <t>Penyetelan dan Pengelasan Oled ø 1/2 ke 16"</t>
  </si>
  <si>
    <t>28.10</t>
  </si>
  <si>
    <t>Penyetelan dan Pengelasan Oled ø 1/2 ke 18"</t>
  </si>
  <si>
    <t>28.11</t>
  </si>
  <si>
    <t>Penyetelan dan Pengelasan Oled ø 1/2 ke 20"</t>
  </si>
  <si>
    <t>28.12</t>
  </si>
  <si>
    <t>Penyetelan dan Pengelasan Oled ø 1/2 ke 24"</t>
  </si>
  <si>
    <t>28.13</t>
  </si>
  <si>
    <t>Penyetelan dan Pengelasan Oled ø 3/4 ke 2"</t>
  </si>
  <si>
    <t>28.14</t>
  </si>
  <si>
    <t>Penyetelan dan Pengelasan Oled ø 3/4 ke 3"</t>
  </si>
  <si>
    <t>28.15</t>
  </si>
  <si>
    <t>Penyetelan dan Pengelasan Oled ø 3/4 ke 4"</t>
  </si>
  <si>
    <t>28.16</t>
  </si>
  <si>
    <t>Penyetelan dan Pengelasan Oled ø 3/4 ke 6"</t>
  </si>
  <si>
    <t>28.17</t>
  </si>
  <si>
    <t>Penyetelan dan Pengelasan Oled ø 3/4 ke 8"</t>
  </si>
  <si>
    <t>28.18</t>
  </si>
  <si>
    <t>Penyetelan dan Pengelasan Oled ø 3/4 ke 10"</t>
  </si>
  <si>
    <t>28.19</t>
  </si>
  <si>
    <t>Penyetelan dan Pengelasan Oled ø 3/4 ke 12"</t>
  </si>
  <si>
    <t>28.20</t>
  </si>
  <si>
    <t>Penyetelan dan Pengelasan Oled ø 3/4 ke 14"</t>
  </si>
  <si>
    <t>28.21</t>
  </si>
  <si>
    <t>Penyetelan dan Pengelasan Oled ø 3/4 ke 16"</t>
  </si>
  <si>
    <t>28.22</t>
  </si>
  <si>
    <t>Penyetelan dan Pengelasan Oled ø 3/4 ke 18"</t>
  </si>
  <si>
    <t>28.23</t>
  </si>
  <si>
    <t>Penyetelan dan Pengelasan Oled ø 3/4 ke 20"</t>
  </si>
  <si>
    <t>28.24</t>
  </si>
  <si>
    <t>Penyetelan dan Pengelasan Oled ø 3/4 ke 24"</t>
  </si>
  <si>
    <t>28.25</t>
  </si>
  <si>
    <t>Penyetelan dan Pengelasan Oled ø 1 ke 2"</t>
  </si>
  <si>
    <t>28.26</t>
  </si>
  <si>
    <t>Penyetelan dan Pengelasan Oled ø 1 ke 3"</t>
  </si>
  <si>
    <t>28.27</t>
  </si>
  <si>
    <t>Penyetelan dan Pengelasan Oled ø 1 ke 4"</t>
  </si>
  <si>
    <t>28.28</t>
  </si>
  <si>
    <t>Penyetelan dan Pengelasan Oled ø 1 ke 6"</t>
  </si>
  <si>
    <t>28.29</t>
  </si>
  <si>
    <t>Penyetelan dan Pengelasan Oled ø 1 ke 8"</t>
  </si>
  <si>
    <t>28.30</t>
  </si>
  <si>
    <t>Penyetelan dan Pengelasan Oled ø 1 ke 10"</t>
  </si>
  <si>
    <t>28.31</t>
  </si>
  <si>
    <t>Penyetelan dan Pengelasan Oled ø 1 ke 12"</t>
  </si>
  <si>
    <t>28.32</t>
  </si>
  <si>
    <t>Penyetelan dan Pengelasan Oled ø 1 ke 14"</t>
  </si>
  <si>
    <t>28.33</t>
  </si>
  <si>
    <t>Penyetelan dan Pengelasan Oled ø 1 ke 16"</t>
  </si>
  <si>
    <t>28.34</t>
  </si>
  <si>
    <t>Penyetelan dan Pengelasan Oled ø 1 ke 18"</t>
  </si>
  <si>
    <t>28.35</t>
  </si>
  <si>
    <t>Penyetelan dan Pengelasan Oled ø 1 ke 20"</t>
  </si>
  <si>
    <t>28.36</t>
  </si>
  <si>
    <t>Penyetelan dan Pengelasan Oled ø 1 ke 24"</t>
  </si>
  <si>
    <t>Fabrikasi besi profil untuk support pipa</t>
  </si>
  <si>
    <t>Pekerjaan Pembongkaran PRV/PSV</t>
  </si>
  <si>
    <t>Size Ø 1/2" x 1/2"</t>
  </si>
  <si>
    <t>Size Ø 3/4" x 3/4"</t>
  </si>
  <si>
    <t>Size Ø 3/4" x 1"</t>
  </si>
  <si>
    <t>Size Ø 3/4" x 1-1/2"</t>
  </si>
  <si>
    <t>Size Ø 1" x 1"</t>
  </si>
  <si>
    <t>Size Ø 1" x 1-1/2"</t>
  </si>
  <si>
    <t>Size Ø 1" x 2"</t>
  </si>
  <si>
    <t>Size Ø 1-1/2" x 1-1/2"</t>
  </si>
  <si>
    <t>Size Ø 1-1/2" x 2"</t>
  </si>
  <si>
    <t>Size Ø 1-1/2" x 2-1/2"</t>
  </si>
  <si>
    <t>Size Ø 2" x 2"</t>
  </si>
  <si>
    <t>1.13</t>
  </si>
  <si>
    <t>Size Ø 2" x 3"</t>
  </si>
  <si>
    <t>1.14</t>
  </si>
  <si>
    <t>Size Ø 3" x 3"</t>
  </si>
  <si>
    <t>1.15</t>
  </si>
  <si>
    <t>Size Ø 3" x 4"</t>
  </si>
  <si>
    <t>1.16</t>
  </si>
  <si>
    <t>Size Ø 4" x 6"</t>
  </si>
  <si>
    <t>Pekerjaan Pemasangan PRV / PSV</t>
  </si>
  <si>
    <t>Pekerjaan Pembongkaran Aksesoris Tangki 1 Side Flange (PV Valve, Free Vent, Dip Hatch, etc)</t>
  </si>
  <si>
    <t>Size Ø 2" dan dibawahnya</t>
  </si>
  <si>
    <t>Size Ø 4"</t>
  </si>
  <si>
    <t>Size Ø 6"</t>
  </si>
  <si>
    <t>Size Ø 8"</t>
  </si>
  <si>
    <t>Size Ø 10"</t>
  </si>
  <si>
    <t>Size Ø 12"</t>
  </si>
  <si>
    <t>Size Ø 14"</t>
  </si>
  <si>
    <t>Size Ø 16"</t>
  </si>
  <si>
    <t>Size Ø 18"</t>
  </si>
  <si>
    <t>Size Ø 20"</t>
  </si>
  <si>
    <t>Size Ø 24"</t>
  </si>
  <si>
    <t>Pekerjaan Pemasangan Aksesoris Tangki 1 Side Flange (PV Valve, Free Vent, Dip Hatch, etc)</t>
  </si>
  <si>
    <t>Pekerjaan Pemasangan U Bolt include Bolting</t>
  </si>
  <si>
    <t>Pekerjaan Pembongkaran Foam Chamber</t>
  </si>
  <si>
    <t>Foam Chamber Outlet Ø 3"</t>
  </si>
  <si>
    <t>Foam Chamber Outlet Ø 4"</t>
  </si>
  <si>
    <t>Foam Chamber Outlet Ø 6"</t>
  </si>
  <si>
    <t>Foam Chamber Outlet Ø 8"</t>
  </si>
  <si>
    <t>Pekerjaan Pemasangan Foam Chamber</t>
  </si>
  <si>
    <t>Pekerjaan Pembongkaran Floating Suction</t>
  </si>
  <si>
    <t>Pekerjaan Pemasangan Floating Suction</t>
  </si>
  <si>
    <t>Pekerjaan Pembongkaran Nozzle Sprinkler</t>
  </si>
  <si>
    <t>Size 1/2</t>
  </si>
  <si>
    <t>Size 3/4</t>
  </si>
  <si>
    <t>Pekerjaan Pemasangan Nozzle Sprinkler</t>
  </si>
  <si>
    <t>Pekerjaan pemasangan Teflon t=3mm dan lebar=3cm utk Support Pipa</t>
  </si>
  <si>
    <t>Rp             60.381</t>
  </si>
  <si>
    <t>Pekerjaan Stairway, Handrail, Platform</t>
  </si>
  <si>
    <t>Pengadaan dan Pemasangan Steel Grating (Knock Down) Thickness 25 mm, include pengunci</t>
  </si>
  <si>
    <t>Fabrikasi Rangka Tangga dan Support Handrail (Besi profil)</t>
  </si>
  <si>
    <t>Fabrikasi Handrail Pipa Galvanis Ø 1"</t>
  </si>
  <si>
    <t>m'</t>
  </si>
  <si>
    <t>Rp             43.317</t>
  </si>
  <si>
    <t>Pembuatan dan Pemasangan Centre Drain Sump (Fall at Center) refer to API 650</t>
  </si>
  <si>
    <t>Diameter 610 mm, Depth 300 mm</t>
  </si>
  <si>
    <t>set</t>
  </si>
  <si>
    <t>Diameter 910 mm, Depth 450 mm</t>
  </si>
  <si>
    <t>Diameter 1220 mm, Depth 600 mm</t>
  </si>
  <si>
    <t>Diameter 1520 mm, Depth 900 mm</t>
  </si>
  <si>
    <t>Pembuatan dan Pemasangan Meja ukur Fabricated Knockdown, include support shell</t>
  </si>
  <si>
    <t>Meja ukur dengan ketebalan 6mm</t>
  </si>
  <si>
    <t>Meja ukur dengan ketebalan 8mm</t>
  </si>
  <si>
    <t>Pembuatan Stillingwell Tangki</t>
  </si>
  <si>
    <t>Fabrikasi Stillingwell, Pipa API 5L ERW Gr. B/Pipa ASTM A53 Gr. B Dia. 8"</t>
  </si>
  <si>
    <t>Fabrikasi Support Stilling Well (Besi Siku 70 x 70 x 7 mm dan Reinforcement Plate Tbl : 6mm)</t>
  </si>
  <si>
    <t>Pengelasan Stilling Well</t>
  </si>
  <si>
    <t>joint</t>
  </si>
  <si>
    <t>Rp           139.972</t>
  </si>
  <si>
    <t>Pembuatan Roof Nozzle Single Flange</t>
  </si>
  <si>
    <t>Pembuatan Roof Nozzle Single Flange Ø 2"</t>
  </si>
  <si>
    <t>Roof Nozzle Neck, Pipa ERW API 5L Gr. B/Pipa ASTM A53 Gr. B Ø 2"</t>
  </si>
  <si>
    <t>Flange Ø 2" #150 WN ANSI B16.5</t>
  </si>
  <si>
    <t>Reinforcement Plate, ASTM A 283 Grade C</t>
  </si>
  <si>
    <t>Pembuatan Roof Nozzle Single Flange Ø 4"</t>
  </si>
  <si>
    <t>Roof Nozzle Neck, Pipa ERW API 5L Gr. B/Pipa ASTM A53 Gr. B Ø 4"</t>
  </si>
  <si>
    <t>Flange Ø 4" #150 WN ANSI B16.5</t>
  </si>
  <si>
    <t>Pembuatan Roof Nozzle Single Flange Ø 6"</t>
  </si>
  <si>
    <t>Roof Nozzle Neck, Pipa ERW API 5L Gr. B/Pipa ASTM A53 Gr. B Ø 6"</t>
  </si>
  <si>
    <t>Flange Ø 6" #150 WN ANSI B16.5</t>
  </si>
  <si>
    <t>Pembuatan Roof Nozzle Single Flange Ø 8"</t>
  </si>
  <si>
    <t>Roof Nozzle Neck, Pipa ERW API 5L Gr. B/Pipa ASTM A53 Gr. B Ø 8"</t>
  </si>
  <si>
    <t>Flange Ø 8" #150 WN ANSI B16.5</t>
  </si>
  <si>
    <t>Pembuatan Roof Nozzle Single Flange Ø 10"</t>
  </si>
  <si>
    <t>Roof Nozzle Neck, Pipa ERW API 5L Gr. B/Pipa ASTM A53 Gr. B Ø 10"</t>
  </si>
  <si>
    <t>Flange Ø 10" #150 WN ANSI B16.5</t>
  </si>
  <si>
    <t>Pembuatan Roof Nozzle Single Flange Ø 12"</t>
  </si>
  <si>
    <t>Roof Nozzle Neck, Pipa ERW API 5L Gr. B/Pipa ASTM A53 Gr. B Ø 12"</t>
  </si>
  <si>
    <t>Flange Ø 12" #150 WN ANSI B16.5</t>
  </si>
  <si>
    <t>Pembuatan Shell Nozzle Single Flange</t>
  </si>
  <si>
    <t>Pembuatan Shell Nozzle Single Flange Ø 2"</t>
  </si>
  <si>
    <t>Shell Nozzle Neck, Pipa ERW API 5L Gr. B/Pipa ASTM A53 Gr. B Ø 2"</t>
  </si>
  <si>
    <t>Pembuatan Shell Nozzle Single Flange Ø 4"</t>
  </si>
  <si>
    <t>Shell Nozzle Neck, Pipa ERW API 5L Gr. B/Pipa ASTM A53 Gr. B Ø 4"</t>
  </si>
  <si>
    <t>Pembuatan Shell Nozzle Single Flange Ø 6"</t>
  </si>
  <si>
    <t>Shell Nozzle Neck, Pipa ERW API 5L Gr. B/Pipa ASTM A53 Gr. B Ø 6"</t>
  </si>
  <si>
    <t>Pembuatan Shell Nozzle Single Flange Ø 8"</t>
  </si>
  <si>
    <t>Shell Nozzle Neck, Pipa ERW API 5L Gr. B/Pipa ASTM A53 Gr. B Ø 8"</t>
  </si>
  <si>
    <t>Pembuatan Shell Nozzle Single Flange Ø 10"</t>
  </si>
  <si>
    <t>Shell Nozzle Neck, Pipa ERW API 5L Gr. B/Pipa ASTM A53 Gr. B Ø 10"</t>
  </si>
  <si>
    <t>Pembuatan Shell Nozzle Single Flange Ø 12"</t>
  </si>
  <si>
    <t>Shell Nozzle Neck, Pipa ERW API 5L Gr. B/Pipa ASTM A53 Gr. B Ø 12"</t>
  </si>
  <si>
    <t>Pembuatan Shell Nozzle Single Flange Ø 14"</t>
  </si>
  <si>
    <t>Shell Nozzle Neck, Pipa ERW API 5L Gr. B/Pipa ASTM A53 Gr. B Ø 14"</t>
  </si>
  <si>
    <t>Flange Ø 14" #150 WN ANSI B16.5</t>
  </si>
  <si>
    <t>Pembuatan Shell Nozzle Single Flange Ø 16"</t>
  </si>
  <si>
    <t>Shell Nozzle Neck, Pipa ERW API 5L Gr. B/Pipa ASTM A53 Gr. B Ø 16"</t>
  </si>
  <si>
    <t>Flange Ø 16" #150 WN ANSI B16.5</t>
  </si>
  <si>
    <t>Pembuatan Shell Nozzle Single Flange Ø 18"</t>
  </si>
  <si>
    <t>Shell Nozzle Neck, Pipa ERW API 5L Gr. B/Pipa ASTM A53 Gr. B Ø 18"</t>
  </si>
  <si>
    <t>Flange Ø 18" #150 WN ANSI B16.5</t>
  </si>
  <si>
    <t>Pembuatan Shell Nozzle Single Flange Ø 20"</t>
  </si>
  <si>
    <t>Shell Nozzle Neck, Pipa ERW API 5L Gr. B/Pipa ASTM A53 Gr. B Ø 20"</t>
  </si>
  <si>
    <t>Flange Ø 20" #150 WN ANSI B16.5</t>
  </si>
  <si>
    <t>Pembuatan Roof dan Shell Manhole Single Flange</t>
  </si>
  <si>
    <t>Pembuatan Roof Manhole Single Flange Ø 20"</t>
  </si>
  <si>
    <t>Roof Manhole Neck, Pipa ERW API 5L Gr. B/Pipa ASTM A53 Gr. B Ø 20"</t>
  </si>
  <si>
    <t>Reinforcement Plate, ASTM A 283 Grade C inc Davit Arm</t>
  </si>
  <si>
    <t>Pembuatan Roof Manhole Single Flange Ø 24"</t>
  </si>
  <si>
    <t>Roof Manhole Neck, Pipa ERW API 5L Gr. B/Pipa ASTM A53 Gr. B Ø 24"</t>
  </si>
  <si>
    <t>Flange Ø 24" #150 WN ANSI B16.5</t>
  </si>
  <si>
    <t>Pembuatan Shell Manhole Single Flange Ø 20"</t>
  </si>
  <si>
    <t>Shell Manhole Neck, Pipa ERW API 5L Gr. B/Pipa ASTM A53 Gr. B Ø 20"</t>
  </si>
  <si>
    <t>Pembuatan Shell Manhole Single Flange Ø 24"</t>
  </si>
  <si>
    <t>Shell Manhole Neck, Pipa ERW API 5L Gr. B/Pipa ASTM A53 Gr. B Ø 24"</t>
  </si>
  <si>
    <t>Pembuatan Shell Manhole Single Flange Ø 30"</t>
  </si>
  <si>
    <t>Shell Manhole Neck, Pipa ERW API 5L Gr. B/Pipa ASTM A53 Gr. B Ø 30"</t>
  </si>
  <si>
    <t>Flange Ø 30" #150 WN ANSI B16.5</t>
  </si>
  <si>
    <t>Pembuatan Shell Manhole Single Flange Ø 36"</t>
  </si>
  <si>
    <t>Shell Manhole Neck, Pipa ERW API 5L Gr. B/Pipa ASTM A53 Gr. B Ø 36"</t>
  </si>
  <si>
    <t>Flange Ø 36" #150 WN ANSI B16.5</t>
  </si>
  <si>
    <t>Accessories dan  Informasi Tangki</t>
  </si>
  <si>
    <t>Pengadaan dan Pemasangan Name Plate API 650 / API 653 untuk repair, material Stainless Steel</t>
  </si>
  <si>
    <t>Earthing/Grounding Tank</t>
  </si>
  <si>
    <t>Earthing Lug Stainless Steel</t>
  </si>
  <si>
    <t>Pemasangan Grounding Rod Copper 3/4" 12m</t>
  </si>
  <si>
    <t>Box Control</t>
  </si>
  <si>
    <t>BC Cable 70 mm2</t>
  </si>
  <si>
    <t>Integrasi Sistem Grounding</t>
  </si>
  <si>
    <t xml:space="preserve">Earth Resistant Single &lt; 5 Ohm, Earth Resistant Pararel &lt; 1 Ohm, </t>
  </si>
  <si>
    <t>Pengujian Pekerjaan Sipil (Include Report)</t>
  </si>
  <si>
    <t>CBR Test (Tanah Dasar =10% dan Agregat Kls. B = 70%)</t>
  </si>
  <si>
    <t>sampel</t>
  </si>
  <si>
    <t>Sand Cone Test (Tingkat Kepadatan Kering = 85%) per 5 sampel</t>
  </si>
  <si>
    <t>5 sampel</t>
  </si>
  <si>
    <t>Uji Beton (Design Mix dan Kuat Tekan) per 10 sampel</t>
  </si>
  <si>
    <t>10 sampel</t>
  </si>
  <si>
    <t>Pengukuran Menggunakan Total Station</t>
  </si>
  <si>
    <t>Pengukuran Levelling Tangki Menggunakan Theodolite</t>
  </si>
  <si>
    <t>Pengukuran Levelling Tangki Manual</t>
  </si>
  <si>
    <t>Inspeksi dan Testing Tangki (Include Report)</t>
  </si>
  <si>
    <t>Dye Penetrant Test</t>
  </si>
  <si>
    <t>Vacuum Test</t>
  </si>
  <si>
    <t>Magnetic Particle Test</t>
  </si>
  <si>
    <t>Radiography Test Film</t>
  </si>
  <si>
    <t>film</t>
  </si>
  <si>
    <t>Roundness Test</t>
  </si>
  <si>
    <t>Peaking  &amp; Banding Test</t>
  </si>
  <si>
    <t>Plumbness Test</t>
  </si>
  <si>
    <t>Pneumatic Test for Nozzle</t>
  </si>
  <si>
    <t>Pekerjaan Water Test / Hydrostatic Test Tangki (Include Report)</t>
  </si>
  <si>
    <t>Water Test Menggunakan Air Laut</t>
  </si>
  <si>
    <t>3.1.2</t>
  </si>
  <si>
    <t>1000 KL</t>
  </si>
  <si>
    <t>Water Test Menggunakan Fresh Water</t>
  </si>
  <si>
    <t>3.2.1</t>
  </si>
  <si>
    <t>Include Air Bersih</t>
  </si>
  <si>
    <t>Soak Test Tangki</t>
  </si>
  <si>
    <t>Mobilisasi Sampel ke Laboratorium</t>
  </si>
  <si>
    <t>ls</t>
  </si>
  <si>
    <t>Pekerjaan Laboratorium incl Sample Glass dan report test</t>
  </si>
  <si>
    <t>Uji Sampel Coating incl Test Piece</t>
  </si>
  <si>
    <t>Pekerjaan Pengujian Pipa</t>
  </si>
  <si>
    <t>Hydrotest</t>
  </si>
  <si>
    <t>kL</t>
  </si>
  <si>
    <t>Radiography Test 2"-4"</t>
  </si>
  <si>
    <t>Radiography Test 6"-8"</t>
  </si>
  <si>
    <t>Radiography Test 10"-12"</t>
  </si>
  <si>
    <t>Radiography Test 16"</t>
  </si>
  <si>
    <t>Radiography Test 18"</t>
  </si>
  <si>
    <t>Radiography Test 20"</t>
  </si>
  <si>
    <t>Radiography Test 24"</t>
  </si>
  <si>
    <t>Commissioning Test</t>
  </si>
  <si>
    <t>Pembersihan Lokasi Ex-Pekerjaan</t>
  </si>
  <si>
    <t>Verifikasi TKDN dengan Verifikator Independent (&lt; 500 jt)</t>
  </si>
  <si>
    <t>AU</t>
  </si>
  <si>
    <t>Verifikasi TKDN dengan Verifikator Independent (500 jt - 1M)</t>
  </si>
  <si>
    <t>Verifikasi TKDN dengan Verifikator Independent (&gt;1M)</t>
  </si>
  <si>
    <t>BILL OF QUANTITY (BoQ) MATERIAL UTAMA</t>
  </si>
  <si>
    <t xml:space="preserve">STEEL PLATE </t>
  </si>
  <si>
    <t>Steel Plate ASTM A283 Gr.C</t>
  </si>
  <si>
    <t>1.17</t>
  </si>
  <si>
    <t>Steel Plate ASTM A36</t>
  </si>
  <si>
    <t>PIPA CARBON STEEL - ERW</t>
  </si>
  <si>
    <t>Steel Pipe ERW API 5L Grade B Sch 40</t>
  </si>
  <si>
    <t>Pipa API 5L grade B Ø 2" Sch. 40</t>
  </si>
  <si>
    <t>Pipa API 5L grade B Ø 2,5" Sch. 40</t>
  </si>
  <si>
    <t>Pipa API 5L grade B Ø 3" Sch. 40</t>
  </si>
  <si>
    <t>Pipa API 5L grade B Ø 4" Sch. 40</t>
  </si>
  <si>
    <t>Pipa API 5L grade B Ø 6" Sch. 40</t>
  </si>
  <si>
    <t>Pipa API 5L grade B Ø 8" Sch. 40</t>
  </si>
  <si>
    <t>Pipa API 5L grade B Ø 10" Sch. 40</t>
  </si>
  <si>
    <t>Pipa API 5L grade B Ø 12" Sch. 40</t>
  </si>
  <si>
    <t>Pipa API 5L grade B Ø 14" Sch. 40</t>
  </si>
  <si>
    <t>Pipa API 5L grade B Ø 16" Sch. 40</t>
  </si>
  <si>
    <t>Pipa API 5L grade B Ø 20" Sch. 40</t>
  </si>
  <si>
    <t>Pipa API 5L grade B Ø 24" Sch. 40</t>
  </si>
  <si>
    <t>Steel Pipe, ERW, ASTM A53 Grade B Sch 40</t>
  </si>
  <si>
    <t>Pipa ASTM A53 Grade B Ø 3/4" Sch. 40</t>
  </si>
  <si>
    <t>Pipa ASTM A53 Grade B Ø 1" Sch. 40</t>
  </si>
  <si>
    <t>Pipa ASTM A53 Grade B Ø 1,5" Sch. 40</t>
  </si>
  <si>
    <t>Pipa ASTM A53 Grade B Ø 2" Sch. 40</t>
  </si>
  <si>
    <t>Pipa ASTM A53 Grade B Ø 2,5" Sch. 40</t>
  </si>
  <si>
    <t>Pipa ASTM A53 Grade B Ø 3" Sch. 40</t>
  </si>
  <si>
    <t>Pipa ASTM A53 Grade B Ø 4" Sch. 40</t>
  </si>
  <si>
    <t>Pipa ASTM A53 Grade B Ø 6" Sch. 40</t>
  </si>
  <si>
    <t>Pipa ASTM A53 Grade B Ø 8" Sch. 40</t>
  </si>
  <si>
    <t>Pipa ASTM A53 Grade B Ø 10" Sch. 40</t>
  </si>
  <si>
    <t>Pipa ASTM A53 Grade B Ø 12" Sch. 40</t>
  </si>
  <si>
    <t>Pipa ASTM A53 Grade B Ø 14" Sch. 40</t>
  </si>
  <si>
    <t>Pipa ASTM A53 Grade B Ø 16" Sch. 40</t>
  </si>
  <si>
    <t>Pipa ASTM A53 Grade B Ø 20" Sch. 40</t>
  </si>
  <si>
    <t>Pipa ASTM A53 Grade B Ø 24" Sch. 40</t>
  </si>
  <si>
    <t>Steel Pipe, ERW, ASTM A53 Grade A Sch 40</t>
  </si>
  <si>
    <t>Pipa ASTM A53 Grade A Ø 1" Sch. 40</t>
  </si>
  <si>
    <t>Pipa ASTM A53 Grade A Ø 1,5" Sch. 40</t>
  </si>
  <si>
    <t>Pipa ASTM A53 Grade A Ø 2" Sch. 40</t>
  </si>
  <si>
    <t>Pipa ASTM A53 Grade A Ø 2,5" Sch. 40</t>
  </si>
  <si>
    <t>Pipa ASTM A53 Grade A Ø 3" Sch. 40</t>
  </si>
  <si>
    <t>Pipa ASTM A53 Grade A Ø 4" Sch. 40</t>
  </si>
  <si>
    <t>Pipa ASTM A53 Grade A Ø 6" Sch. 40</t>
  </si>
  <si>
    <t>Pipa ASTM A53 Grade A Ø 8" Sch. 40</t>
  </si>
  <si>
    <t>Pipa ASTM A53 Grade A Ø 10" Sch. 40</t>
  </si>
  <si>
    <t>Pipa ASTM A53 Grade A Ø 12" Sch. 40</t>
  </si>
  <si>
    <t>Pipa ASTM A53 Grade A Ø 14" Sch. 40</t>
  </si>
  <si>
    <t>3.13</t>
  </si>
  <si>
    <t>Pipa ASTM A53 Grade A Ø 16" Sch. 40</t>
  </si>
  <si>
    <t>3.14</t>
  </si>
  <si>
    <t>Pipa ASTM A53 Grade A Ø 20" Sch. 40</t>
  </si>
  <si>
    <t>3.15</t>
  </si>
  <si>
    <t>Pipa ASTM A53 Grade A Ø 24" Sch. 40</t>
  </si>
  <si>
    <t>Steel Pipe ERW API 5L Grade B Sch. 80</t>
  </si>
  <si>
    <t>Pipa API 5L grade B Ø 6" Sch. 80</t>
  </si>
  <si>
    <t>Pipa API 5L grade B Ø 8" Sch. 80</t>
  </si>
  <si>
    <t>Steel Pipe ERW API 5L Grade B Sch 40 dengan Coating 3LPE</t>
  </si>
  <si>
    <t>Pipa API 5L grade B Ø 6" Sch. 40 dengan Coating 3LPE</t>
  </si>
  <si>
    <t>Pipa API 5L grade B Ø 8" Sch. 40 dengan Coating 3LPE</t>
  </si>
  <si>
    <t>Pipa API 5L grade B Ø 10" Sch. 40 dengan Coating 3LPE</t>
  </si>
  <si>
    <t>Pipa API 5L grade B Ø 12" Sch. 40 dengan Coating 3LPE</t>
  </si>
  <si>
    <t>Pipa API 5L grade B Ø 14" Sch. 40 dengan Coating 3LPE</t>
  </si>
  <si>
    <t>5.13</t>
  </si>
  <si>
    <t>Pipa API 5L grade B Ø 16" Sch. 40 dengan Coating 3LPE</t>
  </si>
  <si>
    <t>Steel Pipe ERW API 5L Grade B Sch 40 dengan Internal Coating (Aviation)</t>
  </si>
  <si>
    <t>Pipa API 5L grade B Ø 6" Sch. 40 dengan Internal Coating Phenolic Epoxy 350 mc</t>
  </si>
  <si>
    <t>Pipa API 5L grade B Ø 8" Sch. 40 dengan Internal Coating Phenolic Epoxy 350 mc</t>
  </si>
  <si>
    <t>Pipa API 5L grade B Ø 10" Sch. 40 dengan Internal Coating Phenolic Epoxy 350 mc</t>
  </si>
  <si>
    <t>Pipa API 5L grade B Ø 12" Sch. 40 dengan Internal Coating Phenolic Epoxy 350 mc</t>
  </si>
  <si>
    <t>Pipa API 5L grade B Ø 14" Sch. 40 dengan Internal Coating Phenolic Epoxy 350 mc</t>
  </si>
  <si>
    <t>Pipa API 5L grade B Ø 16" Sch. 40 dengan Internal Coating Phenolic Epoxy 350 mc</t>
  </si>
  <si>
    <t>PIPA STAINLESS STEEL</t>
  </si>
  <si>
    <t>PIPA STAINLESS STEEL SCH 40</t>
  </si>
  <si>
    <t>Pipa Stainless Steel Ø 1/2" Sch 40</t>
  </si>
  <si>
    <t>Pipa Stainless Steel Ø 3/4" Sch 40</t>
  </si>
  <si>
    <t>Pipa Stainless Steel Ø 1" Sch 40</t>
  </si>
  <si>
    <t>Pipa Stainless Steel Ø 1-1/4" Sch 40</t>
  </si>
  <si>
    <t>Pipa Stainless Steel Ø 1-1/2" Sch 40</t>
  </si>
  <si>
    <t>Pipa Stainless Steel Ø 2" Sch 40</t>
  </si>
  <si>
    <t>Pipa Stainless Steel Ø 2-1/2" Sch 40</t>
  </si>
  <si>
    <t>Pipa Stainless Steel Ø 3" Sch 40</t>
  </si>
  <si>
    <t>Pipa Stainless Steel Ø 4" Sch 40</t>
  </si>
  <si>
    <t>SUB-TOTAL III</t>
  </si>
  <si>
    <t>FLEXIBLE &amp; JOINT</t>
  </si>
  <si>
    <t>Metal Flexible Pipe SS #150</t>
  </si>
  <si>
    <t>Metal Flexible Pipe SS #150 dia. 1/2" X 50 cm</t>
  </si>
  <si>
    <t>pc</t>
  </si>
  <si>
    <t>Metal Flexible Pipe SS #150 dia. 1" X 50 cm</t>
  </si>
  <si>
    <t>Metal Flexible Pipe SS #150 dia. 1 1/2" X 50 cm</t>
  </si>
  <si>
    <t>Metal Flexible Pipe SS #150 dia. 2" X 50 cm</t>
  </si>
  <si>
    <t>Metal Flexible Pipe SS #150 dia. 2 1/2" X 50 cm</t>
  </si>
  <si>
    <t>Metal Flexible Pipe SS #150 dia. 3" X 50 cm</t>
  </si>
  <si>
    <t>Metal Flexible Pipe SS #150 dia. 4" X 50 cm</t>
  </si>
  <si>
    <t>Metal Flexible Pipe SS #150 dia. 6" X 50 cm</t>
  </si>
  <si>
    <t>Metal Flexible Pipe SS #150 dia. 8" X 50 cm</t>
  </si>
  <si>
    <t>Metal Flexible Pipe SS #150 dia. 10" X 50 cm</t>
  </si>
  <si>
    <t>Metal Flexible Pipe SS #150 dia. 12" X 50 cm</t>
  </si>
  <si>
    <t>Metal Flexible Pipe SS #150 dia. 1/2" X 100 cm</t>
  </si>
  <si>
    <t>Metal Flexible Pipe SS #150 dia. 1" X 100 cm</t>
  </si>
  <si>
    <t>Metal Flexible Pipe SS #150 dia. 1 1/2" X 100 cm</t>
  </si>
  <si>
    <t>Metal Flexible Pipe SS #150 dia. 2" X 100 cm</t>
  </si>
  <si>
    <t>Metal Flexible Pipe SS #150 dia. 2 1/2" X 100 cm</t>
  </si>
  <si>
    <t>Metal Flexible Pipe SS #150 dia. 3" X 100 cm</t>
  </si>
  <si>
    <t>1.18</t>
  </si>
  <si>
    <t>Metal Flexible Pipe SS #150 dia. 4" X 100 cm</t>
  </si>
  <si>
    <t>1.19</t>
  </si>
  <si>
    <t>Metal Flexible Pipe SS #150 dia. 6" X 100 cm</t>
  </si>
  <si>
    <t>1.20</t>
  </si>
  <si>
    <t>Metal Flexible Pipe SS #150 dia. 8" X 100 cm</t>
  </si>
  <si>
    <t>1.21</t>
  </si>
  <si>
    <t>Metal Flexible Pipe SS #150 dia. 10" X 100 cm</t>
  </si>
  <si>
    <t>1.22</t>
  </si>
  <si>
    <t>Metal Flexible Pipe SS #150 dia. 12" X 100 cm</t>
  </si>
  <si>
    <t>Metal Expansion Joint SS #150</t>
  </si>
  <si>
    <t>Metal Expansion Joint SS #150 dia. 12" X 50 cm</t>
  </si>
  <si>
    <t>Metal Expansion Joint SS #150 dia. 14" X 50 cm</t>
  </si>
  <si>
    <t>Metal Expansion Joint SS #150 dia. 16" X 50 cm</t>
  </si>
  <si>
    <t>Metal Expansion Joint SS #150 dia. 18" X 50 cm</t>
  </si>
  <si>
    <t>Metal Expansion Joint SS #150 dia. 20" X 50 cm</t>
  </si>
  <si>
    <t>Metal Expansion Joint SS #150 dia. 24" X 50 cm</t>
  </si>
  <si>
    <t>Metal Expansion Joint SS #150 dia. 12" X 100 cm</t>
  </si>
  <si>
    <t>Metal Expansion Joint SS #150 dia. 14" X 100 cm</t>
  </si>
  <si>
    <t>Metal Expansion Joint SS #150 dia. 16" X 100 cm</t>
  </si>
  <si>
    <t>Metal Expansion Joint SS #150 dia. 18" X 100 cm</t>
  </si>
  <si>
    <t>Metal Expansion Joint SS #150 dia. 20" X 100 cm</t>
  </si>
  <si>
    <t>Metal Expansion Joint SS #150 dia. 24" X 100 cm</t>
  </si>
  <si>
    <t>Metal Flexible Pipe SS #300</t>
  </si>
  <si>
    <t>Metal Flexible Pipe SS #300 dia. 2" X 50 cm</t>
  </si>
  <si>
    <t>Metal Flexible Pipe SS #300 dia. 3" X 50 cm</t>
  </si>
  <si>
    <t>Metal Flexible Pipe SS #300 dia. 4" X 50 cm</t>
  </si>
  <si>
    <t>Metal Flexible Pipe SS #300 dia. 6" X 50 cm</t>
  </si>
  <si>
    <t>Metal Flexible Pipe SS #300 dia. 8" X 50 cm</t>
  </si>
  <si>
    <t>Metal Flexible Pipe SS #300 dia. 2" X 100 cm</t>
  </si>
  <si>
    <t>Metal Flexible Pipe SS #300 dia. 3" X 100 cm</t>
  </si>
  <si>
    <t>Metal Flexible Pipe SS #300 dia. 4" X 100 cm</t>
  </si>
  <si>
    <t>Metal Flexible Pipe SS #300 dia. 6" X 100 cm</t>
  </si>
  <si>
    <t>Metal Flexible Pipe SS #300 dia. 8" X 100 cm</t>
  </si>
  <si>
    <t>SUB-TOTAL IV</t>
  </si>
  <si>
    <t>ELBOW SCH 40</t>
  </si>
  <si>
    <t>Elbow 90° schd. 40 ASTM A-234 WPB BW LR SEAMLESS</t>
  </si>
  <si>
    <t>Elbow 90° schd. 40, 1/2"</t>
  </si>
  <si>
    <t>Elbow 90° schd. 40, 3/4"</t>
  </si>
  <si>
    <t>Elbow 90° schd. 40, 1"</t>
  </si>
  <si>
    <t>Elbow 90° schd. 40, 2"</t>
  </si>
  <si>
    <t>Elbow 90° schd. 40, 3"</t>
  </si>
  <si>
    <t>Elbow 90° schd. 40, 4"</t>
  </si>
  <si>
    <t>Elbow 90° schd. 40, 6"</t>
  </si>
  <si>
    <t>Elbow 90° schd. 40, 8"</t>
  </si>
  <si>
    <t>Elbow 90° schd. 40, 10"</t>
  </si>
  <si>
    <t>Elbow 90° schd. 40, 12"</t>
  </si>
  <si>
    <t>Elbow 90° schd. 40, 14"</t>
  </si>
  <si>
    <t>Elbow 90° schd. 40, 16"</t>
  </si>
  <si>
    <t>Elbow 90° schd. 40, 18"</t>
  </si>
  <si>
    <t>Elbow 90° schd. 40, 20"</t>
  </si>
  <si>
    <t>Elbow 90° schd. 40, 24"</t>
  </si>
  <si>
    <t>Elbow 45° schd. 40 ASTM A-234 WPB BW LR SEAMLESS</t>
  </si>
  <si>
    <t>Elbow 45° schd. 40, 1/2"</t>
  </si>
  <si>
    <t>Elbow 45° schd. 40, 3/4"</t>
  </si>
  <si>
    <t>Elbow 45° schd. 40, 1"</t>
  </si>
  <si>
    <t>Elbow 45° schd. 40, 2"</t>
  </si>
  <si>
    <t>Elbow 45° schd. 40, 3"</t>
  </si>
  <si>
    <t>Elbow 45° schd. 40, 4"</t>
  </si>
  <si>
    <t>Elbow 45° schd. 40, 6"</t>
  </si>
  <si>
    <t>Elbow 45° schd. 40, 8"</t>
  </si>
  <si>
    <t>Elbow 45° schd. 40, 10"</t>
  </si>
  <si>
    <t>Elbow 45° schd. 40, 12"</t>
  </si>
  <si>
    <t>Elbow 45° schd. 40, 14"</t>
  </si>
  <si>
    <t>Elbow 45° schd. 40, 16"</t>
  </si>
  <si>
    <t>Elbow 45° schd. 40, 18"</t>
  </si>
  <si>
    <t>Elbow 45° schd. 40, 20"</t>
  </si>
  <si>
    <t>Elbow 45° schd. 40, 24"</t>
  </si>
  <si>
    <t>SUB-TOTAL V</t>
  </si>
  <si>
    <t>TEE SCH 40</t>
  </si>
  <si>
    <t>Equal Tee A-234 WPB BW Schd. 40 SEAMLESS</t>
  </si>
  <si>
    <t>Tee schd. 40, 1/2"</t>
  </si>
  <si>
    <t>Tee schd. 40, 3/4"</t>
  </si>
  <si>
    <t>Tee schd. 40, 1"</t>
  </si>
  <si>
    <t>Tee schd. 40, 2"</t>
  </si>
  <si>
    <t>Tee schd. 40, 3"</t>
  </si>
  <si>
    <t>Tee schd. 40, 4"</t>
  </si>
  <si>
    <t>Tee schd. 40, 6"</t>
  </si>
  <si>
    <t>Tee schd. 40, 8"</t>
  </si>
  <si>
    <t>Tee schd. 40, 10"</t>
  </si>
  <si>
    <t>Tee schd. 40, 12"</t>
  </si>
  <si>
    <t>Tee schd. 40, 14"</t>
  </si>
  <si>
    <t>Tee schd. 40, 16"</t>
  </si>
  <si>
    <t>Tee schd. 40, 20"</t>
  </si>
  <si>
    <t>Tee schd. 40, 24"</t>
  </si>
  <si>
    <t>Reducer Tee A-234 WPB BW Schd. 40 SEAMLESS</t>
  </si>
  <si>
    <t>Reducer Tee Sch. 40, 3" x 2"</t>
  </si>
  <si>
    <t>Reducer Tee Sch. 40, 4" x 3"</t>
  </si>
  <si>
    <t>Reducer Tee Sch. 40, 6" x 4"</t>
  </si>
  <si>
    <t>Reducer Tee Sch. 40, 8" x 6"</t>
  </si>
  <si>
    <t>Reducer Tee Sch. 40, 10" x 8"</t>
  </si>
  <si>
    <t>Reducer Tee Sch. 40, 10" x 6"</t>
  </si>
  <si>
    <t>Reducer Tee Sch. 40, 10" x 4"</t>
  </si>
  <si>
    <t>Reducer Tee Sch. 40, 12" x 10"</t>
  </si>
  <si>
    <t>Reducer Tee Sch. 40, 12" x 8"</t>
  </si>
  <si>
    <t>Reducer Tee Sch. 40, 12" x 6"</t>
  </si>
  <si>
    <t>REDUCER SCH 40</t>
  </si>
  <si>
    <t>Concentric reducer A-234 WPB BW Sch. 40 SEAMLESS</t>
  </si>
  <si>
    <t>Concentric Reducer Sch. 40, 3" x 2"</t>
  </si>
  <si>
    <t>Concentric Reducer Sch. 40, 4" x 3"</t>
  </si>
  <si>
    <t>Concentric Reducer Sch. 40, 6" x 4"</t>
  </si>
  <si>
    <t>Concentric Reducer Sch. 40, 8" x 6"</t>
  </si>
  <si>
    <t>Concentric Reducer Sch. 40, 10" x 8"</t>
  </si>
  <si>
    <t>Concentric Reducer Sch. 40, 10" x 6"</t>
  </si>
  <si>
    <t>Concentric Reducer Sch. 40, 10" x 4"</t>
  </si>
  <si>
    <t>Concentric Reducer Sch. 40, 12" x 10"</t>
  </si>
  <si>
    <t>Concentric Reducer Sch. 40, 12" x 8"</t>
  </si>
  <si>
    <t>Concentric Reducer Sch. 40, 12" x 6"</t>
  </si>
  <si>
    <t>Eccentric Reducer A-234 WPB BW Sch. 40 SEAMLESS</t>
  </si>
  <si>
    <t>Eccentric Reducer Sch. 40, 3" x 2"</t>
  </si>
  <si>
    <t>Eccentric Reducer Sch. 40, 4" x 3"</t>
  </si>
  <si>
    <t>Eccentric Reducer Sch. 40, 6" x 4"</t>
  </si>
  <si>
    <t>Eccentric Reducer Sch. 40, 8" x 6"</t>
  </si>
  <si>
    <t>Eccentric Reducer Sch. 40, 10" x 8"</t>
  </si>
  <si>
    <t>Eccentric Reducer Sch. 40, 10" x 6"</t>
  </si>
  <si>
    <t>Eccentric Reducer Sch. 40, 10" x 4"</t>
  </si>
  <si>
    <t>Eccentric Reducer Sch. 40, 12" x 10"</t>
  </si>
  <si>
    <t>Eccentric Reducer Sch. 40, 12" x 8"</t>
  </si>
  <si>
    <t>Eccentric Reducer Sch. 40, 12" x 6"</t>
  </si>
  <si>
    <t>FLANGE</t>
  </si>
  <si>
    <t>Blind Flange A105 Class 150 RF CS</t>
  </si>
  <si>
    <t>Blind Flange #150, 1/2"</t>
  </si>
  <si>
    <t>Blind Flange #150, 3/4"</t>
  </si>
  <si>
    <t>Blind Flange #150, 1"</t>
  </si>
  <si>
    <t>Blind Flange #150, 2"</t>
  </si>
  <si>
    <t>Blind Flange #150, 3"</t>
  </si>
  <si>
    <t>Blind Flange #150, 4"</t>
  </si>
  <si>
    <t>Blind Flange #150, 6"</t>
  </si>
  <si>
    <t>Blind Flange #150, 8"</t>
  </si>
  <si>
    <t>Blind Flange #150, 10"</t>
  </si>
  <si>
    <t>Blind Flange #150, 12"</t>
  </si>
  <si>
    <t>Blind Flange #150, 14"</t>
  </si>
  <si>
    <t>Blind Flange #150, 16"</t>
  </si>
  <si>
    <t>Blind Flange #150, 18"</t>
  </si>
  <si>
    <t>Blind Flange #150, 20"</t>
  </si>
  <si>
    <t>Blind Flange #150, 24"</t>
  </si>
  <si>
    <t>Blind Flange A105 Class 300 RF CS</t>
  </si>
  <si>
    <t>Blind Flange #300, 1/2"</t>
  </si>
  <si>
    <t>Blind Flange #300, 3/4"</t>
  </si>
  <si>
    <t>Blind Flange #300, 1"</t>
  </si>
  <si>
    <t>Blind Flange #300, 2"</t>
  </si>
  <si>
    <t>Blind Flange #300, 3"</t>
  </si>
  <si>
    <t>Blind Flange #300, 4"</t>
  </si>
  <si>
    <t>Blind Flange #300, 6"</t>
  </si>
  <si>
    <t>Blind Flange #300, 8"</t>
  </si>
  <si>
    <t>Blind Flange #300, 10"</t>
  </si>
  <si>
    <t>Blind Flange #300, 12"</t>
  </si>
  <si>
    <t>Blind Flange #300, 14"</t>
  </si>
  <si>
    <t>Blind Flange #300, 16"</t>
  </si>
  <si>
    <t>Blind Flange #300, 18"</t>
  </si>
  <si>
    <t>Blind Flange #300, 20"</t>
  </si>
  <si>
    <t>Blind Flange #300, 24"</t>
  </si>
  <si>
    <t>Slip On Flange A105 Class 150 RF CS</t>
  </si>
  <si>
    <t>Slip On Flange #150, 1/2"</t>
  </si>
  <si>
    <t>Slip On Flange #150, 3/4"</t>
  </si>
  <si>
    <t>Slip On Flange #150, 1"</t>
  </si>
  <si>
    <t>Slip On Flange #150, 2"</t>
  </si>
  <si>
    <t>Slip On Flange #150, 3"</t>
  </si>
  <si>
    <t>Slip On Flange #150, 4"</t>
  </si>
  <si>
    <t>Slip On Flange #150, 6"</t>
  </si>
  <si>
    <t>Slip On Flange #150, 8"</t>
  </si>
  <si>
    <t>Slip On Flange #150, 10"</t>
  </si>
  <si>
    <t>Slip On Flange #150, 12"</t>
  </si>
  <si>
    <t>Slip On Flange #150, 14"</t>
  </si>
  <si>
    <t>Slip On Flange #150, 16"</t>
  </si>
  <si>
    <t>Slip On Flange #150, 18"</t>
  </si>
  <si>
    <t>Slip On Flange #150, 20"</t>
  </si>
  <si>
    <t>Slip On Flange #150, 24"</t>
  </si>
  <si>
    <t>Slip On Flange A105 Class 300 RF CS</t>
  </si>
  <si>
    <t>Slip On Flange #300, 1/2"</t>
  </si>
  <si>
    <t>Slip On Flange #300, 3/4"</t>
  </si>
  <si>
    <t>Slip On Flange #300, 1"</t>
  </si>
  <si>
    <t>Slip On Flange #300, 2"</t>
  </si>
  <si>
    <t>Slip On Flange #300, 3"</t>
  </si>
  <si>
    <t>Slip On Flange #300, 4"</t>
  </si>
  <si>
    <t>Slip On Flange #300, 6"</t>
  </si>
  <si>
    <t>Slip On Flange #300, 8"</t>
  </si>
  <si>
    <t>Slip On Flange #300, 10"</t>
  </si>
  <si>
    <t>Slip On Flange #300, 12"</t>
  </si>
  <si>
    <t>Slip On Flange #300, 14"</t>
  </si>
  <si>
    <t>Slip On Flange #300, 16"</t>
  </si>
  <si>
    <t>Slip On Flange #300, 18"</t>
  </si>
  <si>
    <t>Slip On Flange #300, 20"</t>
  </si>
  <si>
    <t>Slip On Flange #300, 24"</t>
  </si>
  <si>
    <t>Weld Neck Flange A105 Class 150 RF CS</t>
  </si>
  <si>
    <t>Weld Neck Flange #150, 1/2"</t>
  </si>
  <si>
    <t>Weld Neck Flange #150, 3/4"</t>
  </si>
  <si>
    <t>Weld Neck Flange #150, 1"</t>
  </si>
  <si>
    <t>Weld Neck Flange #150, 2"</t>
  </si>
  <si>
    <t>Weld Neck Flange #150, 3"</t>
  </si>
  <si>
    <t>Weld Neck Flange #150, 4"</t>
  </si>
  <si>
    <t>Weld Neck Flange #150, 6"</t>
  </si>
  <si>
    <t>Weld Neck Flange #150, 8"</t>
  </si>
  <si>
    <t>Weld Neck Flange #150, 10"</t>
  </si>
  <si>
    <t>Weld Neck Flange #150, 12"</t>
  </si>
  <si>
    <t>Weld Neck Flange #150, 14"</t>
  </si>
  <si>
    <t>Weld Neck Flange #150, 16"</t>
  </si>
  <si>
    <t>6.13</t>
  </si>
  <si>
    <t>Weld Neck Flange #150, 18"</t>
  </si>
  <si>
    <t>6.14</t>
  </si>
  <si>
    <t>Weld Neck Flange #150, 20"</t>
  </si>
  <si>
    <t>6.15</t>
  </si>
  <si>
    <t>Weld Neck Flange #150, 24"</t>
  </si>
  <si>
    <t>Weld Neck Flange A105 Class 300 RF CS</t>
  </si>
  <si>
    <t>Weld Neck Flange #300, 1/2"</t>
  </si>
  <si>
    <t>Weld Neck Flange #300, 3/4"</t>
  </si>
  <si>
    <t>Weld Neck Flange #300, 1"</t>
  </si>
  <si>
    <t>Weld Neck Flange #300, 2"</t>
  </si>
  <si>
    <t>Weld Neck Flange #300, 3"</t>
  </si>
  <si>
    <t>Weld Neck Flange #300, 4"</t>
  </si>
  <si>
    <t>Weld Neck Flange #300, 6"</t>
  </si>
  <si>
    <t>Weld Neck Flange #300, 8"</t>
  </si>
  <si>
    <t>Weld Neck Flange #300, 10"</t>
  </si>
  <si>
    <t>Weld Neck Flange #300, 12"</t>
  </si>
  <si>
    <t>Weld Neck Flange #300, 14"</t>
  </si>
  <si>
    <t>Weld Neck Flange #300, 16"</t>
  </si>
  <si>
    <t>Weld Neck Flange #300, 18"</t>
  </si>
  <si>
    <t>Weld Neck Flange #300, 20"</t>
  </si>
  <si>
    <t>Weld Neck Flange #300, 24"</t>
  </si>
  <si>
    <t>U Bolt Galvanize include Bolt &amp; Nut (Siap Pasang)</t>
  </si>
  <si>
    <t>Size Ø 2"</t>
  </si>
  <si>
    <t>Size Ø 3"</t>
  </si>
  <si>
    <t>Weldolet Sch 40</t>
  </si>
  <si>
    <t>Size Ø 1/2" x 2</t>
  </si>
  <si>
    <t>Size Ø 1/2" x 3</t>
  </si>
  <si>
    <t>Size Ø 1/2" x 4</t>
  </si>
  <si>
    <t>Size Ø 1/2" x 6</t>
  </si>
  <si>
    <t>Size Ø 1/2" x 8</t>
  </si>
  <si>
    <t>Size Ø 1/2" x 10</t>
  </si>
  <si>
    <t>Size Ø 1/2" x 12</t>
  </si>
  <si>
    <t>Size Ø 1/2" x 14</t>
  </si>
  <si>
    <t>Size Ø 1/2" x 16</t>
  </si>
  <si>
    <t>Size Ø 1/2" x 20</t>
  </si>
  <si>
    <t>Size Ø 1/2" x 24</t>
  </si>
  <si>
    <t>Size Ø 3/4" x 2</t>
  </si>
  <si>
    <t>Size Ø 3/4" x 3</t>
  </si>
  <si>
    <t>Size Ø 3/4" x 4</t>
  </si>
  <si>
    <t>Size Ø 3/4" x 6</t>
  </si>
  <si>
    <t>Size Ø 3/4" x 8</t>
  </si>
  <si>
    <t>Size Ø 3/4" x 10</t>
  </si>
  <si>
    <t>Size Ø 3/4" x 12</t>
  </si>
  <si>
    <t>Size Ø 3/4" x 14</t>
  </si>
  <si>
    <t>8.20</t>
  </si>
  <si>
    <t>Size Ø 3/4" x 16</t>
  </si>
  <si>
    <t>Size Ø 3/4" x 20</t>
  </si>
  <si>
    <t>Size Ø 3/4" x 24</t>
  </si>
  <si>
    <t>Size Ø 1" x 2</t>
  </si>
  <si>
    <t>Size Ø 1" x 3</t>
  </si>
  <si>
    <t>Size Ø 1" x 4</t>
  </si>
  <si>
    <t>Size Ø 1" x 6</t>
  </si>
  <si>
    <t>Size Ø 1" x 8</t>
  </si>
  <si>
    <t>Size Ø 1" x 10</t>
  </si>
  <si>
    <t>Size Ø 1" x 12</t>
  </si>
  <si>
    <t>8.30</t>
  </si>
  <si>
    <t>Size Ø 1" x 14</t>
  </si>
  <si>
    <t>Size Ø 1" x 16</t>
  </si>
  <si>
    <t>Size Ø 1" x 20</t>
  </si>
  <si>
    <t>Size Ø 1" x 24</t>
  </si>
  <si>
    <t>Threadolet Sch 40</t>
  </si>
  <si>
    <t>9.20</t>
  </si>
  <si>
    <t>9.30</t>
  </si>
  <si>
    <t>Sockolet Sch 40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</si>
  <si>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</si>
  <si>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</si>
  <si>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</si>
  <si>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</si>
  <si>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</si>
  <si>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</si>
  <si>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</si>
  <si>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</si>
  <si>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</si>
  <si>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</si>
  <si>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</si>
  <si>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</si>
  <si>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</si>
  <si>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</si>
  <si>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</si>
  <si>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</si>
  <si>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</si>
  <si>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</si>
  <si>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</si>
  <si>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</si>
  <si>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</si>
  <si>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BESI PROFIL</t>
  </si>
  <si>
    <t>Besi profil (WF, UNP, H Beam, CNP)</t>
  </si>
  <si>
    <t>VALVE</t>
  </si>
  <si>
    <t>VALVE #150</t>
  </si>
  <si>
    <t>GATE VALVES #150 A105</t>
  </si>
  <si>
    <t>Gate Valve #150, 1/2"</t>
  </si>
  <si>
    <t>Gate Valve #150, 3/4"</t>
  </si>
  <si>
    <t>Gate Valve #150, 1"</t>
  </si>
  <si>
    <t>Gate Valve #150, 1 1/2"</t>
  </si>
  <si>
    <t xml:space="preserve">GATE VALVES #150, BB/OS&amp;Y, ASTM A-216 WCB Body &amp; Bonnet, </t>
  </si>
  <si>
    <t>13%Cr Stem, A-216 WCB+13%Cr Disc, A-216 WCB+Stellite Seat. Hand Wheel/ gear opr.</t>
  </si>
  <si>
    <t>Gate Valve #150, 2"</t>
  </si>
  <si>
    <t>Gate Valve #150, 3"</t>
  </si>
  <si>
    <t>Gate Valve #150, 4"</t>
  </si>
  <si>
    <t>Gate Valve #150, 6"</t>
  </si>
  <si>
    <t>Gate Valve #150, 8"</t>
  </si>
  <si>
    <t>Gate Valve #150, 10"</t>
  </si>
  <si>
    <t>Gate Valve #150, 12"</t>
  </si>
  <si>
    <t>Gate Valve #150, 14"</t>
  </si>
  <si>
    <t>Gate Valve #150, 16"</t>
  </si>
  <si>
    <t>Gate Valve #150, 20"</t>
  </si>
  <si>
    <t>2,11</t>
  </si>
  <si>
    <t>Gate Valve #150, 24"</t>
  </si>
  <si>
    <t>BALL VALVES #150 Flange type carbon steel ASTM A-105, Floating</t>
  </si>
  <si>
    <t>Ball valves #150, 1/2"</t>
  </si>
  <si>
    <t>Ball valves #150, 1"</t>
  </si>
  <si>
    <t>Ball valves #150, 1 1/2"</t>
  </si>
  <si>
    <t>Ball valves #150, 2"</t>
  </si>
  <si>
    <t>Ball valves #150, 2 1/2"</t>
  </si>
  <si>
    <t>Ball valves #150, 3"</t>
  </si>
  <si>
    <t>Ball valves #150, 4"</t>
  </si>
  <si>
    <t>Ball valves #150, 6"</t>
  </si>
  <si>
    <t>Ball valves #150, 8"</t>
  </si>
  <si>
    <t>Ball valves #150, 10"</t>
  </si>
  <si>
    <t>BALL VALVES #150 Flange type carbon steel ASTM A-105, Trunnion</t>
  </si>
  <si>
    <t>Ball valves #150, 12"</t>
  </si>
  <si>
    <t>Ball valves #150, 14"</t>
  </si>
  <si>
    <t>4.13</t>
  </si>
  <si>
    <t>Ball valves #150, 16"</t>
  </si>
  <si>
    <t>4.14</t>
  </si>
  <si>
    <t>Ball valves #150, 20"</t>
  </si>
  <si>
    <t>4.15</t>
  </si>
  <si>
    <t>Ball valves #150, 24"</t>
  </si>
  <si>
    <t>BALL VALVES #150 A-216 WCB, Floating</t>
  </si>
  <si>
    <t>BALL VALVES #150 A-216 WCB, Trunnion Mounted</t>
  </si>
  <si>
    <t>SWING CHECK VALVES #150 ASTM A-105, Trim 8, RF</t>
  </si>
  <si>
    <t>Swing Check Valve #150, 3/4"</t>
  </si>
  <si>
    <t>Swing Check Valve #150, 1"</t>
  </si>
  <si>
    <t>7.13</t>
  </si>
  <si>
    <t>Swing Check Valve #150, 1 1/2"</t>
  </si>
  <si>
    <t>SWING CHECK VALVES #150 A216 WCB Trim, RF</t>
  </si>
  <si>
    <t>Swing Check Valve #150, 2"</t>
  </si>
  <si>
    <t>Swing Check Valve #150, 2 1/2"</t>
  </si>
  <si>
    <t>Swing Check Valve #150, 3"</t>
  </si>
  <si>
    <t>Swing Check Valve #150, 4"</t>
  </si>
  <si>
    <t>Swing Check Valve #150, 6"</t>
  </si>
  <si>
    <t>Swing Check Valve #150, 8"</t>
  </si>
  <si>
    <t>Swing Check Valve #150, 10"</t>
  </si>
  <si>
    <t>Swing Check Valve #150, 12"</t>
  </si>
  <si>
    <t>Swing Check Valve #150, 14"</t>
  </si>
  <si>
    <t>Swing Check Valve #150, 16"</t>
  </si>
  <si>
    <t>Swing Check Valve #150, 20"</t>
  </si>
  <si>
    <t>Swing Check Valve #150, 24"</t>
  </si>
  <si>
    <t>Strainer Type Y</t>
  </si>
  <si>
    <t>Strainer #150, 2"</t>
  </si>
  <si>
    <t>Strainer #150, 2 1/2"</t>
  </si>
  <si>
    <t>Strainer #150, 3"</t>
  </si>
  <si>
    <t>Strainer #150, 4"</t>
  </si>
  <si>
    <t>Strainer #150, 6"</t>
  </si>
  <si>
    <t>Strainer #150, 8"</t>
  </si>
  <si>
    <t>Strainer #150, 10"</t>
  </si>
  <si>
    <t>Strainer #150, 12"</t>
  </si>
  <si>
    <t>Strainer #150, 14"</t>
  </si>
  <si>
    <t>Strainer #150, 16"</t>
  </si>
  <si>
    <t>Strainer #150, 20"</t>
  </si>
  <si>
    <t>Strainer #150, 24"</t>
  </si>
  <si>
    <t>VALVE #300</t>
  </si>
  <si>
    <t>GATE VALVES #300 A105 Trim 8</t>
  </si>
  <si>
    <t>Gate Valve #300, 1/2"</t>
  </si>
  <si>
    <t>Gate Valve #300, 3/4"</t>
  </si>
  <si>
    <t>Gate Valve #300, 1"</t>
  </si>
  <si>
    <t>Gate Valve #300, 1 1/2"</t>
  </si>
  <si>
    <t xml:space="preserve">GATE VALVES #300, BB/OS&amp;Y, ASTM A-216 WCB Body &amp; Bonnet, </t>
  </si>
  <si>
    <t>Gate Valve #300, 2"</t>
  </si>
  <si>
    <t>Gate Valve #300, 3"</t>
  </si>
  <si>
    <t>Gate Valve #300, 4"</t>
  </si>
  <si>
    <t>Gate Valve #300, 6"</t>
  </si>
  <si>
    <t>Gate Valve #300, 8"</t>
  </si>
  <si>
    <t>Gate Valve #300, 10"</t>
  </si>
  <si>
    <t>Gate Valve #300, 12"</t>
  </si>
  <si>
    <t>Gate Valve #300, 16"</t>
  </si>
  <si>
    <t>Gate Valve #300, 20"</t>
  </si>
  <si>
    <t>Gate Valve #300, 24"</t>
  </si>
  <si>
    <t>BALL VALVES #300 Flange type carbon steel ASTM A-105, Floating</t>
  </si>
  <si>
    <t>Ball valves #300, 1/2"</t>
  </si>
  <si>
    <t>Ball valves #300, 1"</t>
  </si>
  <si>
    <t>Ball valves #300, 1 1/2"</t>
  </si>
  <si>
    <t>Ball valves #300, 2"</t>
  </si>
  <si>
    <t>Ball valves #300, 2 1/2"</t>
  </si>
  <si>
    <t>Ball valves #300, 3"</t>
  </si>
  <si>
    <t>Ball valves #300, 4"</t>
  </si>
  <si>
    <t>Ball valves #300, 6"</t>
  </si>
  <si>
    <t>Ball valves #300, 8"</t>
  </si>
  <si>
    <t>Ball valves #300, 10"</t>
  </si>
  <si>
    <t>BALL VALVES #300 Flange type carbon steel ASTM A-105, Trunnion</t>
  </si>
  <si>
    <t>Ball valves #300, 12"</t>
  </si>
  <si>
    <t>Ball valves #300, 14"</t>
  </si>
  <si>
    <t>Ball valves #300, 16"</t>
  </si>
  <si>
    <t>Ball valves #300, 20"</t>
  </si>
  <si>
    <t>Ball valves #300, 24"</t>
  </si>
  <si>
    <t>BALL VALVES #300 A-216 WCB, Floating</t>
  </si>
  <si>
    <t>BALL VALVES #300 A-216 WCB, Trunnion Mounted</t>
  </si>
  <si>
    <t>SWING CHECK VALVES #300 ASTM A-105, Trim 8, RF</t>
  </si>
  <si>
    <t>Swing Check Valve #300, 3/4"</t>
  </si>
  <si>
    <t>Swing Check Valve #300, 1"</t>
  </si>
  <si>
    <t>Swing Check Valve #300, 1 1/2"</t>
  </si>
  <si>
    <t>SWING CHECK VALVES #300 A216 WCB Trim, RF</t>
  </si>
  <si>
    <t>Swing Check Valve #300, 2"</t>
  </si>
  <si>
    <t>Swing Check Valve #300, 2 1/2"</t>
  </si>
  <si>
    <t>Swing Check Valve #300, 3"</t>
  </si>
  <si>
    <t>Swing Check Valve #300, 4"</t>
  </si>
  <si>
    <t>Swing Check Valve #300, 6"</t>
  </si>
  <si>
    <t>Swing Check Valve #300, 8"</t>
  </si>
  <si>
    <t>Swing Check Valve #300, 10"</t>
  </si>
  <si>
    <t>Swing Check Valve #300, 12"</t>
  </si>
  <si>
    <t>Swing Check Valve #300, 14"</t>
  </si>
  <si>
    <t>Swing Check Valve #300, 16"</t>
  </si>
  <si>
    <t>Swing Check Valve #300, 20"</t>
  </si>
  <si>
    <t>Swing Check Valve #300, 24"</t>
  </si>
  <si>
    <t>Strainer #300, 2"</t>
  </si>
  <si>
    <t>Strainer #300, 2 1/2"</t>
  </si>
  <si>
    <t>Strainer #300, 3"</t>
  </si>
  <si>
    <t>Strainer #300, 4"</t>
  </si>
  <si>
    <t>Strainer #300, 6"</t>
  </si>
  <si>
    <t>Strainer #300, 8"</t>
  </si>
  <si>
    <t>Strainer #300, 10"</t>
  </si>
  <si>
    <t>Strainer #300, 12"</t>
  </si>
  <si>
    <t>Strainer #300, 14"</t>
  </si>
  <si>
    <t>Strainer #300, 16"</t>
  </si>
  <si>
    <t>Strainer #300, 20"</t>
  </si>
  <si>
    <t>Strainer #300, 24"</t>
  </si>
  <si>
    <t>VALVE NPT (THREAD)</t>
  </si>
  <si>
    <t>GATE VALVES NPT #800, ASTM A105</t>
  </si>
  <si>
    <t>Gate Valve #800, 1/2"</t>
  </si>
  <si>
    <t>Gate Valve #800, 3/4"</t>
  </si>
  <si>
    <t>Gate Valve #800, 1"</t>
  </si>
  <si>
    <t>Gate Valve #800, 1 1/2"</t>
  </si>
  <si>
    <t>BALL VALVES #800 Flange type carbon steel ASTM A-105, Floating</t>
  </si>
  <si>
    <t>Ball valves #800, 1/2"</t>
  </si>
  <si>
    <t>Ball valves #800, 3/4"</t>
  </si>
  <si>
    <t>Ball valves #800, 1"</t>
  </si>
  <si>
    <t>Ball valves #800, 1 1/2"</t>
  </si>
  <si>
    <t>GASKET DAN PACKING</t>
  </si>
  <si>
    <t>Material Gasket Spiral Wound SS316L #150</t>
  </si>
  <si>
    <t>Gasket Spiral Wound #150 SS316L 1/2"</t>
  </si>
  <si>
    <t>Gasket Spiral Wound #150 SS316L 3/4"</t>
  </si>
  <si>
    <t>Gasket Spiral Wound #150 SS316L 1"</t>
  </si>
  <si>
    <t>Gasket Spiral Wound #150 SS316L 1 1/2"</t>
  </si>
  <si>
    <t>Gasket Spiral Wound #150 SS316L 2"</t>
  </si>
  <si>
    <t>Gasket Spiral Wound #150 SS316L 3"</t>
  </si>
  <si>
    <t>Gasket Spiral Wound #150 SS316L 4"</t>
  </si>
  <si>
    <t>Gasket Spiral Wound #150 SS316L 6"</t>
  </si>
  <si>
    <t>Gasket Spiral Wound #150 SS316L 8"</t>
  </si>
  <si>
    <t>Gasket Spiral Wound #150 SS316L 10"</t>
  </si>
  <si>
    <t>Gasket Spiral Wound #150 SS316L 12"</t>
  </si>
  <si>
    <t>Gasket Spiral Wound #150 SS316L 14"</t>
  </si>
  <si>
    <t>Gasket Spiral Wound #150 SS316L 16"</t>
  </si>
  <si>
    <t>Gasket Spiral Wound #150 SS316L 20"</t>
  </si>
  <si>
    <t>Gasket Spiral Wound #150 SS316L 24"</t>
  </si>
  <si>
    <t>Gasket Spiral Wound #150 SS316L 30"</t>
  </si>
  <si>
    <t>Gasket Spiral Wound #150 SS316L 36"</t>
  </si>
  <si>
    <t>Material Gasket Spiral Wound SS316L #300</t>
  </si>
  <si>
    <t>Gasket Spiral Wound #300 SS316L 1/2"</t>
  </si>
  <si>
    <t>Gasket Spiral Wound #300 SS316L 3/4"</t>
  </si>
  <si>
    <t>Gasket Spiral Wound #300 SS316L 1"</t>
  </si>
  <si>
    <t>Gasket Spiral Wound #300 SS316L 1 1/2"</t>
  </si>
  <si>
    <t>Gasket Spiral Wound #300 SS316L 2"</t>
  </si>
  <si>
    <t>Gasket Spiral Wound #300 SS316L 3"</t>
  </si>
  <si>
    <t>Gasket Spiral Wound #300 SS316L 4"</t>
  </si>
  <si>
    <t>Gasket Spiral Wound #300 SS316L 6"</t>
  </si>
  <si>
    <t>Gasket Spiral Wound #300 SS316L 8"</t>
  </si>
  <si>
    <t>Gasket Spiral Wound #300 SS316L 10"</t>
  </si>
  <si>
    <t>Gasket Spiral Wound #300 SS316L 12"</t>
  </si>
  <si>
    <t>Gasket Spiral Wound #300 SS316L 14"</t>
  </si>
  <si>
    <t>Gasket Spiral Wound #300 SS316L 16"</t>
  </si>
  <si>
    <t>Gasket Spiral Wound #300 SS316L 20"</t>
  </si>
  <si>
    <t>Gasket Spiral Wound #300 SS316L 24"</t>
  </si>
  <si>
    <t>Gasket Spiral Wound #300 SS316L 30"</t>
  </si>
  <si>
    <t>Gasket Spiral Wound #300 SS316L 36"</t>
  </si>
  <si>
    <t>XII</t>
  </si>
  <si>
    <t>BOLT &amp; NUT FOR ASME FLANGES</t>
  </si>
  <si>
    <t>Flange #150 Stud Bolt c/w 2 NUT, ASTM A193 Gr. B7 / ASTM A194
Gr. 2H</t>
  </si>
  <si>
    <t>Stud Bolt C/W 2 NUT, ASTM A193 Gr. B7 / ASTM A194
Gr. 2H 1/2" X 2-1/4" HITAM</t>
  </si>
  <si>
    <t>Stud Bolt C/W 2 NUT, ASTM A193 Gr. B7 / ASTM A194Gr. 2H 1/2" X 2-1/2" HITAM</t>
  </si>
  <si>
    <t>Stud Bolt C/W 2 NUT, ASTM A193Gr. B7 / ASTM A194 Gr. 2H 1/2" X 2-3/4" HITAM</t>
  </si>
  <si>
    <t>Stud Bolt C/W 2 NUT, ASTM A193 Gr. B7 / ASTM A194Gr. 2H 5/8" X 3" HITAM</t>
  </si>
  <si>
    <t>Stud Bolt C/W 2 NUT, ASTM A193 Gr. B7 / ASTM A194
Gr. 2H 5/8" X 3-1/4" HITAM</t>
  </si>
  <si>
    <t>Stud Bolt C/W 2 NUT, ASTM A193 Gr. B7 / ASTM A194Gr. 2H 5/8" X 3-1/2" HITAM'</t>
  </si>
  <si>
    <t>Stud Bolt C/W 2 NUT, ASTM A193 Gr. B7 / ASTM A194Gr. 2H 3/4" X 3-3/4" HITAM</t>
  </si>
  <si>
    <t>Stud Bolt C/W 2 NUT, ASTM A193 Gr. B7 / ASTM A194Gr. 2H 3/4" X 4" HITAM</t>
  </si>
  <si>
    <t>Stud Bolt C/W 2 NUT, ASTM A193 Gr. B7 / ASTM A194Gr. 2H 7/8" X 4-1/2" HITAM</t>
  </si>
  <si>
    <t>Stud Bolt C/W 2 NUT, ASTM A193 Gr. B7 / ASTM A194Gr. 2H 1" X 5" HITAM</t>
  </si>
  <si>
    <t>Stud Bolt C/W 2 NUT, ASTM A193 Gr. B7 / ASTM A194Gr. 2H 1" X 5-1/4" HITAM</t>
  </si>
  <si>
    <t>Stud Bolt C/W 2 NUT, ASTM A193 Gr. B7 / ASTM A194Gr. 2H 1-1/8" X 5-3/4" HITAM</t>
  </si>
  <si>
    <t>Stud Bolt C/W 2 NUT, ASTM A193 Gr. B7 / ASTM A194Gr. 2H 1-1/8" X 6" HITAM</t>
  </si>
  <si>
    <t>Stud Bolt C/W 2 NUT, ASTM A193 Gr. B7 / ASTM A194Gr. 2H 1-1/8" X 6-3/4" HITAM</t>
  </si>
  <si>
    <t>Flange #300 Stud Bolt c/w 2 NUT, ASTM A193 Gr. B7 / ASTM A194
Gr. 2H</t>
  </si>
  <si>
    <t>Stud Bolt C/W 2 NUT, ASTM A193 Gr. B7 / ASTM A194
Gr. 2H 1/2" X 2-1/2" HITAM</t>
  </si>
  <si>
    <t>Stud Bolt C/W 2 NUT, ASTM A193 Gr. B7 / ASTM A194
Gr. 2H 5/8" X 2-3/4" HITAM</t>
  </si>
  <si>
    <t>Stud Bolt C/W 2 NUT, ASTM A193 Gr. B7 / ASTM A194
Gr. 2H 5/8" X 3" HITAM</t>
  </si>
  <si>
    <t>Stud Bolt C/W 2 NUT, ASTM A193 Gr. B7 / ASTM A194
Gr. 2H 3/4" X 3-1/2" HITAM</t>
  </si>
  <si>
    <t>Stud Bolt C/W 2 NUT, ASTM A193 Gr. B7 / ASTM A194
Gr. 2H 3/4" X 3-3/4" HITAM</t>
  </si>
  <si>
    <t>Stud Bolt C/W 2 NUT, ASTM A193 Gr. B7 / ASTM A194
Gr. 2H 3/4" X 4" HITAM</t>
  </si>
  <si>
    <t>Stud Bolt C/W 2 NUT, ASTM A193 Gr. B7 / ASTM A194
Gr. 2H 3/4" X 4-1/4" HITAM</t>
  </si>
  <si>
    <t>Stud Bolt C/W 2 NUT, ASTM A193 Gr. B7 / ASTM A194
Gr. 2H 3/4" X 4-1/2" HITAM</t>
  </si>
  <si>
    <t>Stud Bolt C/W 2 NUT, ASTM A193 Gr. B7 / ASTM A194
Gr. 2H 3/4" X 4-3/4" HITAM</t>
  </si>
  <si>
    <t>Stud Bolt C/W 2 NUT, ASTM A193 Gr. B7 / ASTM A194
Gr. 2H 7/8" X 5-1/4" HITAM</t>
  </si>
  <si>
    <t>Stud Bolt C/W 2 NUT, ASTM A193 Gr. B7 / ASTM A194
Gr. 2H 1" X 6" HITAM</t>
  </si>
  <si>
    <t>Stud Bolt C/W 2 NUT, ASTM A193 Gr. B7 / ASTM A194
Gr. 2H 1-1/8" X 6-1/2" HITAM</t>
  </si>
  <si>
    <t>Stud Bolt C/W 2 NUT, ASTM A193 Gr. B7 / ASTM A194
Gr. 2H 1-1/8" X 6-3/4" HITAM</t>
  </si>
  <si>
    <t>XIII</t>
  </si>
  <si>
    <t>TANK ACCESSORIES</t>
  </si>
  <si>
    <t>Pengadaan Pressure Vacuum Valve</t>
  </si>
  <si>
    <t>Material : Carbon Steel A 216 WCB</t>
  </si>
  <si>
    <t>1.1.1</t>
  </si>
  <si>
    <t>Pressure Vacuum Valve Ø 6", ANSI #150 RF</t>
  </si>
  <si>
    <t>1.1.2</t>
  </si>
  <si>
    <t>Pressure Vacuum Valve Ø 8", ANSI #150 RF</t>
  </si>
  <si>
    <t>1.1.3</t>
  </si>
  <si>
    <t>Pressure Vacuum Valve Ø 10", ANSI #150 RF</t>
  </si>
  <si>
    <t>Material : Allumunium Alloy Body</t>
  </si>
  <si>
    <t>1.2.1</t>
  </si>
  <si>
    <t>1.2.2</t>
  </si>
  <si>
    <t>1.2.3</t>
  </si>
  <si>
    <t>Pengadaan Free Vent</t>
  </si>
  <si>
    <t>2.1.1</t>
  </si>
  <si>
    <t>Free Vent Ø 6", ANSI #150 RF</t>
  </si>
  <si>
    <t>2.1.2</t>
  </si>
  <si>
    <t>Free Vent Ø 8", ANSI #150 RF</t>
  </si>
  <si>
    <t>2.1.3</t>
  </si>
  <si>
    <t>Free Vent Ø 10", ANSI #150 RF</t>
  </si>
  <si>
    <t>2.2.1</t>
  </si>
  <si>
    <t>2.2.2</t>
  </si>
  <si>
    <t>2.2.3</t>
  </si>
  <si>
    <t>Pengadaan Slot Dipping Device</t>
  </si>
  <si>
    <t>3.1.1</t>
  </si>
  <si>
    <t>Slot Dipping Device Ø 6", ANSI #150 RF</t>
  </si>
  <si>
    <t>Slot Dipping Device Ø 8", ANSI #150 RF</t>
  </si>
  <si>
    <t>3.1.3</t>
  </si>
  <si>
    <t>Slot Dipping Device Ø 10", ANSI #150 RF</t>
  </si>
  <si>
    <t>3.2.2</t>
  </si>
  <si>
    <t>3.2.3</t>
  </si>
  <si>
    <t>Pengadaan Dip Hatch</t>
  </si>
  <si>
    <t>4.1.1</t>
  </si>
  <si>
    <t>Dip Hatch Ø 6", ANSI #150 RF</t>
  </si>
  <si>
    <t>4.1.2</t>
  </si>
  <si>
    <t>Dip Hatch Ø 8", ANSI #150 RF</t>
  </si>
  <si>
    <t>4.2.1</t>
  </si>
  <si>
    <t>4.2.2</t>
  </si>
  <si>
    <t>4.2.3</t>
  </si>
  <si>
    <t>Dip Hatch Ø 10", ANSI #150 RF</t>
  </si>
  <si>
    <t>Pengadaan Foam Chamber</t>
  </si>
  <si>
    <t>5.1.1</t>
  </si>
  <si>
    <t>Foam Chamber Inlet 2.5" Outlet 4" ANSI #150 Flange RF, Carbon Steel</t>
  </si>
  <si>
    <t>5.1.2</t>
  </si>
  <si>
    <t>Foam Chamber Inlet 3" Outlet 6" ANSI #150 Flange RF, Carbon Steel</t>
  </si>
  <si>
    <t>5.1.3</t>
  </si>
  <si>
    <t>Foam Chamber Inlet 4" Outlet 8" ANSI #150 Flange RF, Carbon Steel</t>
  </si>
  <si>
    <t>5.1.4</t>
  </si>
  <si>
    <t>Foam Chamber Inlet 6" Outlet 10" ANSI #150 Flange RF, Carbon Steel</t>
  </si>
  <si>
    <t>Material : Stainless Steel</t>
  </si>
  <si>
    <t>5.2.1</t>
  </si>
  <si>
    <t>Foam Chamber Inlet 2.5" Outlet 4" ANSI #150 Flange RF, Stainless Steel</t>
  </si>
  <si>
    <t>5.2.2</t>
  </si>
  <si>
    <t>Foam Chamber Inlet 3" Outlet 6" ANSI #150 Flange RF, Stainless Steel</t>
  </si>
  <si>
    <t>5.2.3</t>
  </si>
  <si>
    <t>Foam Chamber Inlet 4" Outlet 8" ANSI #150 Flange RF, Stainless Steel</t>
  </si>
  <si>
    <t>5.2.4</t>
  </si>
  <si>
    <t>Foam Chamber Inlet 6" Outlet 10" ANSI #150 Flange RF, Stainless Steel</t>
  </si>
  <si>
    <t>Pengadaan Nozzle Sprinkler 1/2"</t>
  </si>
  <si>
    <t>Tank Cooling  1/2" NPT, Press 5-7 Bar, Material Body Brass</t>
  </si>
  <si>
    <t>Water Spray Nozzle 1/2" NPT, Press 5-7 Bar, Material Body Brass</t>
  </si>
  <si>
    <t>Pressure Relief Valve (PRV); A216 WCB main body, SS spring ANSI #150 RF ; Flange to Flange</t>
  </si>
  <si>
    <t>7.14</t>
  </si>
  <si>
    <t>7.15</t>
  </si>
  <si>
    <t>7.16</t>
  </si>
  <si>
    <t>XIV</t>
  </si>
  <si>
    <t>TANK CLEANING</t>
  </si>
  <si>
    <t>Material Pendukung Pekerjaan Cleaning</t>
  </si>
  <si>
    <t>Air Bersih</t>
  </si>
  <si>
    <t>Pengadaan material solvent nonflammable (20L)</t>
  </si>
  <si>
    <t>Karung</t>
  </si>
  <si>
    <t>Drum Baru 200 liter</t>
  </si>
  <si>
    <t>Drum Bekas 200 liter</t>
  </si>
  <si>
    <t>Pallet Plastik 110x110x12</t>
  </si>
  <si>
    <t>Pallet Kayu 110x110x12</t>
  </si>
  <si>
    <t>Sabun</t>
  </si>
  <si>
    <t>N2</t>
  </si>
  <si>
    <t>XV</t>
  </si>
  <si>
    <t>MATERIAL PENDUKUNG LAINNYA</t>
  </si>
  <si>
    <t>Epoxy Metal Repair  (1Kg)</t>
  </si>
  <si>
    <t>Pressure Gauge 0-10 bar liquid 1/2 size display 100mm</t>
  </si>
  <si>
    <t>Pressure Gauge 0-25 bar liquid 1/2 size display 100mm</t>
  </si>
  <si>
    <t>Pressure Gauge 0-60 bar liquid 1/2 size display 100mm</t>
  </si>
  <si>
    <t>Pressure Gauge 0-100 bar liquid 1/2 size display 100mm</t>
  </si>
  <si>
    <t>Pressure Gauge -76 cmHg / 9 kg/cm2 liquid 1/2 size display 100mm</t>
  </si>
  <si>
    <t>Nylon PE Polyethylene HDPE Lembaran 10mm</t>
  </si>
  <si>
    <t>Packing  Klingerit 1000 5mmx2mx1,5m</t>
  </si>
  <si>
    <t>lembar</t>
  </si>
  <si>
    <t>galian Tanah Biasa ≤1m</t>
  </si>
  <si>
    <t>Lantai Kerja beton cor (K-100 s.d. K-125) setara 1 PC : 2 PB : 3 KR</t>
  </si>
  <si>
    <t>Pasangan 1/2 Batu Bata , 1 Pc : 4 Psr</t>
  </si>
  <si>
    <t>Plester spasi 1:2 tebal 15 mm</t>
  </si>
  <si>
    <t>Instalasi Pipa galvanis 1.5 inch include material dan accessories</t>
  </si>
  <si>
    <t>Galian Tanah Biasa ≤1m</t>
  </si>
  <si>
    <t>Pasangan 1/2 Batu Bata 1 PC : 2 Psr</t>
  </si>
  <si>
    <t>Pemasangan Keramik</t>
  </si>
  <si>
    <t>-</t>
  </si>
  <si>
    <t>`</t>
  </si>
  <si>
    <t>Jasa Pelaksanaan Water Test</t>
  </si>
  <si>
    <t>Include Chemical Inhibitor</t>
  </si>
  <si>
    <t>A.</t>
  </si>
  <si>
    <t>B.</t>
  </si>
  <si>
    <t>Plate 6 mm ASTM A283 Gr.C</t>
  </si>
  <si>
    <t>Plate 8 mm ASTM A283 Gr.C</t>
  </si>
  <si>
    <t>Plate 10 mm ASTM A283 Gr.C</t>
  </si>
  <si>
    <t>Plate 12 mm ASTM A283 Gr.C</t>
  </si>
  <si>
    <t>Plate 14 mm ASTM A283 Gr.C</t>
  </si>
  <si>
    <t>Plate 16 mm ASTM A283 Gr.C</t>
  </si>
  <si>
    <t>Plate 18 mm ASTM A283 Gr.C</t>
  </si>
  <si>
    <t>Plate 20 mm ASTM A283 Gr.C</t>
  </si>
  <si>
    <t>Plate 22 mm ASTM A283 Gr.C</t>
  </si>
  <si>
    <t>Plate 24 mm ASTM A283 Gr.C</t>
  </si>
  <si>
    <t>Plate 26 mm ASTM A283 Gr.C</t>
  </si>
  <si>
    <t>Plate 28 mm ASTM A283 Gr.C</t>
  </si>
  <si>
    <t>Plate 30 mm ASTM A283 Gr.C</t>
  </si>
  <si>
    <t>Plate 32 mm ASTM A283 Gr.C</t>
  </si>
  <si>
    <t>Plate 34 mm ASTM A283 Gr.C</t>
  </si>
  <si>
    <t>Plate 36 mm ASTM A283 Gr.C</t>
  </si>
  <si>
    <t>Plate 38 mm ASTM A283 Gr.C</t>
  </si>
  <si>
    <t>Plate 6 mm ASTM A36</t>
  </si>
  <si>
    <t>Plate 8 mm ASTM A36</t>
  </si>
  <si>
    <t>Plate 10 mm ASTM A36</t>
  </si>
  <si>
    <t>Plate 12 mm ASTM A36</t>
  </si>
  <si>
    <t>Plate 14 mm ASTM A36</t>
  </si>
  <si>
    <t>Plate 16 mm ASTM A36</t>
  </si>
  <si>
    <t>Plate 18 mm ASTM A36</t>
  </si>
  <si>
    <t>Plate 20 mm ASTM A36</t>
  </si>
  <si>
    <t>Plate 22 mm ASTM A36</t>
  </si>
  <si>
    <t>Plate 24 mm ASTM A36</t>
  </si>
  <si>
    <t>Plate 26 mm ASTM A36</t>
  </si>
  <si>
    <t>Plate 28 mm ASTM A36</t>
  </si>
  <si>
    <t>Plate 30 mm ASTM A36</t>
  </si>
  <si>
    <t>Plate 32 mm ASTM A36</t>
  </si>
  <si>
    <t>Plate 34 mm ASTM A36</t>
  </si>
  <si>
    <t>Plate 36 mm ASTM A36</t>
  </si>
  <si>
    <t>Plate 38 mm ASTM A36</t>
  </si>
  <si>
    <t>PEKERJAAN PERSIAPAN</t>
  </si>
  <si>
    <t>PENYEDIAAN PERALATAN KERJA DAN SARFAS HSSE UNTUK KONTRUKSI</t>
  </si>
  <si>
    <t>1.18.1</t>
  </si>
  <si>
    <t>1.18.2</t>
  </si>
  <si>
    <t>MODIFIKASI PIPA AREA METER 39</t>
  </si>
  <si>
    <t>PERBAIKAN AREA METER 39 DAN MODIFIKASI PIPA AREA KILANG PERTAMINA</t>
  </si>
  <si>
    <t>2 x peralatan, 2 x material</t>
  </si>
  <si>
    <t>12 Manpower x 2 trip</t>
  </si>
  <si>
    <t>2 x pengiriman material</t>
  </si>
  <si>
    <t>2 gas tester x 22 day</t>
  </si>
  <si>
    <t>4 apar x 22 day</t>
  </si>
  <si>
    <t>2 shift area penerimaan, 2 shift area meter arus</t>
  </si>
  <si>
    <t>1 safety x 22 day</t>
  </si>
  <si>
    <t>MODIFIKASI AREA PENERIMAAN (LPG)</t>
  </si>
  <si>
    <t xml:space="preserve">PEKERJAAN PEMBUATAN PLATFORM </t>
  </si>
  <si>
    <t xml:space="preserve">PEKERJAAN COATING </t>
  </si>
  <si>
    <t>PEKERJAAN PERSIAPAN DAN PERALATAN KERJA</t>
  </si>
  <si>
    <t xml:space="preserve">6 orng </t>
  </si>
  <si>
    <t>trip ke KPI &amp; LPG</t>
  </si>
  <si>
    <t>Ball valve dari luar kota</t>
  </si>
  <si>
    <t>IWF</t>
  </si>
  <si>
    <t>UNP</t>
  </si>
  <si>
    <t xml:space="preserve"> area KPI, crane, LPG, Gudang perlatan</t>
  </si>
  <si>
    <t>2 hari KPI &amp; 2 hari LPG</t>
  </si>
  <si>
    <t>area KPI &amp; LPG</t>
  </si>
  <si>
    <t>Pipa PRV 1"</t>
  </si>
  <si>
    <t>Pipa Presure gauge 1/2"</t>
  </si>
  <si>
    <t>10" #300</t>
  </si>
  <si>
    <t>10"#150</t>
  </si>
  <si>
    <t>1"#150</t>
  </si>
  <si>
    <t>1\2" #150</t>
  </si>
  <si>
    <t>Pipa 1" &amp; 1/2"</t>
  </si>
  <si>
    <t>Dia 10" 0,273</t>
  </si>
  <si>
    <t>pipa 10"</t>
  </si>
  <si>
    <t>Fitting</t>
  </si>
  <si>
    <t>presure gauge 1/2"</t>
  </si>
  <si>
    <t>10x6</t>
  </si>
  <si>
    <t>IWF 150X75X5X7</t>
  </si>
  <si>
    <t>UNP 150X75x6.5x10</t>
  </si>
  <si>
    <t>SIKU L 70x70x7</t>
  </si>
  <si>
    <t>Plate strip 60</t>
  </si>
  <si>
    <t>Baseplate 10mm</t>
  </si>
  <si>
    <t>1 btg 168/kg</t>
  </si>
  <si>
    <t>1btg 112/kg</t>
  </si>
  <si>
    <t>1 lmbr 2,88 =233kg</t>
  </si>
  <si>
    <t>1btg 44kg</t>
  </si>
  <si>
    <t>1btg 44,28kg</t>
  </si>
  <si>
    <t>m/kg</t>
  </si>
  <si>
    <t>SIKU 70x70</t>
  </si>
  <si>
    <t>Plat Strip</t>
  </si>
  <si>
    <t>BasePlate</t>
  </si>
  <si>
    <t>besi dia 12</t>
  </si>
  <si>
    <t>besi dia 8 150</t>
  </si>
  <si>
    <t>1btg 75,72</t>
  </si>
  <si>
    <t>1 btg 4,47kg</t>
  </si>
  <si>
    <t>Total dimensi (mm)</t>
  </si>
  <si>
    <t>Material</t>
  </si>
  <si>
    <t>size ( inch)</t>
  </si>
  <si>
    <t>rating</t>
  </si>
  <si>
    <t>dimensi fitting (mm)</t>
  </si>
  <si>
    <t xml:space="preserve">qty </t>
  </si>
  <si>
    <t>total dimensi (mm)</t>
  </si>
  <si>
    <t>pipa yg dibutuhkan (mm)</t>
  </si>
  <si>
    <t>LINE 1</t>
  </si>
  <si>
    <t>Tee equal</t>
  </si>
  <si>
    <t>Flange</t>
  </si>
  <si>
    <t>300#</t>
  </si>
  <si>
    <t>150#</t>
  </si>
  <si>
    <t>LINE 2</t>
  </si>
  <si>
    <t>LINE 3</t>
  </si>
  <si>
    <t>elbow</t>
  </si>
  <si>
    <t>LINE 4</t>
  </si>
  <si>
    <t>LINE 5</t>
  </si>
  <si>
    <t>red concentric</t>
  </si>
  <si>
    <t>10 x 6</t>
  </si>
  <si>
    <t>tee equal</t>
  </si>
  <si>
    <t>LINE 6</t>
  </si>
  <si>
    <t>LINE 7</t>
  </si>
  <si>
    <t>LINE 8</t>
  </si>
  <si>
    <t>Note :</t>
  </si>
  <si>
    <t>kebutuhan total pipa 10 inch</t>
  </si>
  <si>
    <t>kebutuhan total pipa 6 inch</t>
  </si>
  <si>
    <t>PIPA 10"</t>
  </si>
  <si>
    <t>PIPA 6"</t>
  </si>
  <si>
    <t>PIPA 1"</t>
  </si>
  <si>
    <t>FITTING</t>
  </si>
  <si>
    <t>OD 0,273</t>
  </si>
  <si>
    <t>OD 0,1683</t>
  </si>
  <si>
    <t>OD 0,334</t>
  </si>
  <si>
    <t>M2</t>
  </si>
  <si>
    <t>join</t>
  </si>
  <si>
    <t>spoll pipa 6"</t>
  </si>
  <si>
    <t>Spoll pipa 10"</t>
  </si>
  <si>
    <t>KL</t>
  </si>
  <si>
    <t>D pipa 10"</t>
  </si>
  <si>
    <t>D pipa 6"</t>
  </si>
  <si>
    <t>jari jari 10"</t>
  </si>
  <si>
    <t>jari jari 6"</t>
  </si>
  <si>
    <t>1.9.1</t>
  </si>
  <si>
    <t>1.9.2</t>
  </si>
  <si>
    <t>1.9.3</t>
  </si>
  <si>
    <t>1.9.4</t>
  </si>
  <si>
    <t>1.21.1</t>
  </si>
  <si>
    <t>1.21.2</t>
  </si>
  <si>
    <t>1.21.3</t>
  </si>
  <si>
    <t>1.23</t>
  </si>
  <si>
    <t>1.22.1</t>
  </si>
  <si>
    <t>1.22.2</t>
  </si>
  <si>
    <t>1.22.3</t>
  </si>
  <si>
    <t>1.24</t>
  </si>
  <si>
    <t>1.25</t>
  </si>
  <si>
    <t>1.26</t>
  </si>
  <si>
    <t>1.27</t>
  </si>
  <si>
    <t>1.28</t>
  </si>
  <si>
    <t>1.29</t>
  </si>
  <si>
    <t>1.23.1</t>
  </si>
  <si>
    <t>1.24.1</t>
  </si>
  <si>
    <t>1.27.1</t>
  </si>
  <si>
    <t>1.28.1</t>
  </si>
  <si>
    <t>1.29.1</t>
  </si>
  <si>
    <t>1.23.2</t>
  </si>
  <si>
    <t>1.24.2</t>
  </si>
  <si>
    <t>1.29.2</t>
  </si>
  <si>
    <t>1.29.3</t>
  </si>
  <si>
    <t>2.10.1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</si>
  <si>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</si>
  <si>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</si>
  <si>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</si>
  <si>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</si>
  <si>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</si>
  <si>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</si>
  <si>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</si>
  <si>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</si>
  <si>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</si>
  <si>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</si>
  <si>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</si>
  <si>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</si>
  <si>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2.32.1</t>
  </si>
  <si>
    <t>2.32.2</t>
  </si>
  <si>
    <t>2.31.1</t>
  </si>
  <si>
    <t>2.31.2</t>
  </si>
  <si>
    <t>2.25.1</t>
  </si>
  <si>
    <t>2.25.2</t>
  </si>
  <si>
    <t>2.25.3</t>
  </si>
  <si>
    <t>2.25.4</t>
  </si>
  <si>
    <t>2.24.1</t>
  </si>
  <si>
    <t>2.24.2</t>
  </si>
  <si>
    <t>2.24.3</t>
  </si>
  <si>
    <t>2.24.4</t>
  </si>
  <si>
    <t>2.33.1</t>
  </si>
  <si>
    <t>2.33.2</t>
  </si>
  <si>
    <t>2.33.3</t>
  </si>
  <si>
    <t>2.33.4</t>
  </si>
  <si>
    <t xml:space="preserve">6 Orang </t>
  </si>
  <si>
    <t>MODIFIKASI PIPA ARA METER 31 &amp; PENERIMAAN LPG</t>
  </si>
  <si>
    <t>IT CILACAP</t>
  </si>
  <si>
    <t>90 (Sembilan Puluh) HARI KALENDER</t>
  </si>
  <si>
    <t>Volume pipa 10" dengan panjang 10,13m</t>
  </si>
  <si>
    <t>Volume pipa 6" dengan panjang 12,29</t>
  </si>
  <si>
    <t>Rubah ke Kilo Liter</t>
  </si>
  <si>
    <t>Dia. Inch</t>
  </si>
  <si>
    <t>Qty</t>
  </si>
  <si>
    <t>meter</t>
  </si>
  <si>
    <t>3/4"</t>
  </si>
  <si>
    <t>AREA 39</t>
  </si>
  <si>
    <t>PENERIMAAN</t>
  </si>
  <si>
    <t>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</si>
</sst>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_);_(* \(#,##0\);_(* &quot;-&quot;_);_(@_)"/>
    <numFmt numFmtId="167" formatCode="_-* #,##0_-;\-* #,##0_-;_-* &quot;-&quot;??_-;_-@_-"/>
    <numFmt numFmtId="168" formatCode="_-[$Rp-421]* #,##0_-;\-[$Rp-421]* #,##0_-;_-[$Rp-421]* &quot;-&quot;??_-;_-@_-"/>
    <numFmt numFmtId="169" formatCode="0;[Red]0"/>
    <numFmt numFmtId="170" formatCode="#,##0;[Red]#,##0"/>
    <numFmt numFmtId="171" formatCode="_(* #,##0.00_);_(* \(#,##0.00\);_(* &quot;-&quot;_);_(@_)"/>
    <numFmt numFmtId="172" formatCode="0.000"/>
    <numFmt numFmtId="173" formatCode="_(* #,##0.0_);_(* \(#,##0.0\);_(* &quot;-&quot;??_);_(@_)"/>
    <numFmt numFmtId="174" formatCode="0.0"/>
    <numFmt numFmtId="175" formatCode="_-&quot;Rp&quot;* #,##0_-;\-&quot;Rp&quot;* #,##0_-;_-&quot;Rp&quot;* &quot;-&quot;??_-;_-@_-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1"/>
      <color rgb="FF000000"/>
      <name val="Arial"/>
      <family val="2"/>
    </font>
    <font>
      <sz val="11"/>
      <color rgb="FF000000"/>
      <name val="Aharoni"/>
      <charset val="177"/>
    </font>
    <font>
      <sz val="11"/>
      <name val="Calibri"/>
      <family val="2"/>
    </font>
    <font>
      <sz val="11"/>
      <color rgb="FF000000"/>
      <name val="Times New Roman"/>
      <family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sz val="11"/>
      <color rgb="FFFF0000"/>
      <name val="Calibri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2"/>
      <color rgb="FF000000"/>
      <name val="Arial"/>
      <family val="2"/>
    </font>
    <font>
      <b/>
      <u/>
      <sz val="12"/>
      <color rgb="FF000000"/>
      <name val="Arial"/>
      <family val="2"/>
    </font>
    <font>
      <b/>
      <u/>
      <sz val="12"/>
      <name val="Arial"/>
      <family val="2"/>
    </font>
    <font>
      <u/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u/>
      <sz val="14"/>
      <color rgb="FF000000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1"/>
      <color theme="1"/>
      <name val="Aptos Narrow"/>
      <family val="2"/>
    </font>
    <font>
      <u/>
      <sz val="11"/>
      <color rgb="FF467886"/>
      <name val="Calibri"/>
      <family val="2"/>
      <scheme val="minor"/>
    </font>
    <font>
      <u/>
      <sz val="11"/>
      <name val="Aptos Narrow"/>
      <family val="2"/>
    </font>
    <font>
      <sz val="12"/>
      <color rgb="FFFF0000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u/>
      <sz val="11"/>
      <color rgb="FFFF0000"/>
      <name val="Aptos Narrow"/>
      <family val="2"/>
    </font>
    <font>
      <u/>
      <sz val="12"/>
      <name val="Arial"/>
      <family val="2"/>
    </font>
    <font>
      <sz val="8"/>
      <name val="Comic Sans MS"/>
      <family val="4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Arial"/>
      <family val="2"/>
    </font>
    <font>
      <b/>
      <sz val="16"/>
      <color theme="0"/>
      <name val="Arial"/>
      <family val="2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0" borderId="0"/>
    <xf numFmtId="0" fontId="43" fillId="0" borderId="0" applyNumberFormat="0" applyFill="0" applyBorder="0" applyAlignment="0" applyProtection="0"/>
    <xf numFmtId="41" fontId="1" fillId="0" borderId="0" applyFont="0" applyFill="0" applyBorder="0" applyAlignment="0" applyProtection="0"/>
    <xf numFmtId="39" fontId="3" fillId="0" borderId="0"/>
    <xf numFmtId="0" fontId="1" fillId="0" borderId="0"/>
    <xf numFmtId="0" fontId="50" fillId="0" borderId="0"/>
    <xf numFmtId="0" fontId="57" fillId="0" borderId="0"/>
  </cellStyleXfs>
  <cellXfs count="778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9" fillId="0" borderId="0" xfId="1" applyFont="1" applyAlignment="1">
      <alignment vertical="center"/>
    </xf>
    <xf numFmtId="167" fontId="9" fillId="0" borderId="0" xfId="1" applyNumberFormat="1" applyFont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167" fontId="10" fillId="0" borderId="22" xfId="1" applyNumberFormat="1" applyFont="1" applyBorder="1" applyAlignment="1">
      <alignment horizontal="center" vertical="center"/>
    </xf>
    <xf numFmtId="167" fontId="10" fillId="0" borderId="20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167" fontId="9" fillId="0" borderId="12" xfId="1" applyNumberFormat="1" applyFont="1" applyBorder="1" applyAlignment="1">
      <alignment vertical="center"/>
    </xf>
    <xf numFmtId="168" fontId="9" fillId="0" borderId="19" xfId="1" applyNumberFormat="1" applyFont="1" applyBorder="1" applyAlignment="1">
      <alignment vertical="center"/>
    </xf>
    <xf numFmtId="168" fontId="9" fillId="0" borderId="5" xfId="1" applyNumberFormat="1" applyFont="1" applyBorder="1" applyAlignment="1">
      <alignment vertical="center"/>
    </xf>
    <xf numFmtId="168" fontId="9" fillId="0" borderId="10" xfId="1" applyNumberFormat="1" applyFont="1" applyBorder="1" applyAlignment="1">
      <alignment vertical="center"/>
    </xf>
    <xf numFmtId="168" fontId="9" fillId="0" borderId="23" xfId="1" applyNumberFormat="1" applyFont="1" applyBorder="1" applyAlignment="1">
      <alignment vertical="center"/>
    </xf>
    <xf numFmtId="168" fontId="9" fillId="0" borderId="12" xfId="1" applyNumberFormat="1" applyFont="1" applyBorder="1" applyAlignment="1">
      <alignment vertical="center"/>
    </xf>
    <xf numFmtId="168" fontId="9" fillId="0" borderId="21" xfId="1" applyNumberFormat="1" applyFont="1" applyBorder="1" applyAlignment="1">
      <alignment vertical="center"/>
    </xf>
    <xf numFmtId="168" fontId="9" fillId="0" borderId="25" xfId="1" applyNumberFormat="1" applyFont="1" applyBorder="1" applyAlignment="1">
      <alignment vertical="center"/>
    </xf>
    <xf numFmtId="168" fontId="9" fillId="0" borderId="26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7" fontId="10" fillId="0" borderId="44" xfId="1" applyNumberFormat="1" applyFont="1" applyBorder="1" applyAlignment="1">
      <alignment horizontal="center" vertical="center"/>
    </xf>
    <xf numFmtId="167" fontId="10" fillId="0" borderId="45" xfId="1" applyNumberFormat="1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vertical="center"/>
    </xf>
    <xf numFmtId="0" fontId="9" fillId="0" borderId="51" xfId="0" applyFont="1" applyBorder="1" applyAlignment="1">
      <alignment vertical="center"/>
    </xf>
    <xf numFmtId="43" fontId="9" fillId="0" borderId="52" xfId="1" applyFont="1" applyBorder="1" applyAlignment="1">
      <alignment vertical="center"/>
    </xf>
    <xf numFmtId="0" fontId="9" fillId="0" borderId="53" xfId="0" applyFont="1" applyBorder="1" applyAlignment="1">
      <alignment vertical="center"/>
    </xf>
    <xf numFmtId="167" fontId="9" fillId="0" borderId="47" xfId="1" applyNumberFormat="1" applyFont="1" applyBorder="1" applyAlignment="1">
      <alignment vertical="center"/>
    </xf>
    <xf numFmtId="167" fontId="9" fillId="0" borderId="46" xfId="1" applyNumberFormat="1" applyFont="1" applyBorder="1" applyAlignment="1">
      <alignment vertical="center"/>
    </xf>
    <xf numFmtId="0" fontId="9" fillId="0" borderId="54" xfId="0" applyFont="1" applyBorder="1" applyAlignment="1">
      <alignment vertical="center"/>
    </xf>
    <xf numFmtId="0" fontId="9" fillId="0" borderId="55" xfId="0" applyFont="1" applyBorder="1" applyAlignment="1">
      <alignment vertical="center"/>
    </xf>
    <xf numFmtId="43" fontId="9" fillId="0" borderId="25" xfId="1" applyFont="1" applyBorder="1" applyAlignment="1">
      <alignment vertical="center"/>
    </xf>
    <xf numFmtId="0" fontId="9" fillId="0" borderId="56" xfId="0" applyFont="1" applyBorder="1" applyAlignment="1">
      <alignment vertical="center"/>
    </xf>
    <xf numFmtId="167" fontId="9" fillId="0" borderId="48" xfId="1" applyNumberFormat="1" applyFont="1" applyBorder="1" applyAlignment="1">
      <alignment vertical="center"/>
    </xf>
    <xf numFmtId="0" fontId="9" fillId="0" borderId="57" xfId="0" applyFont="1" applyBorder="1" applyAlignment="1">
      <alignment vertical="center"/>
    </xf>
    <xf numFmtId="0" fontId="9" fillId="0" borderId="58" xfId="0" applyFont="1" applyBorder="1" applyAlignment="1">
      <alignment vertical="center"/>
    </xf>
    <xf numFmtId="43" fontId="9" fillId="0" borderId="59" xfId="1" applyFont="1" applyBorder="1" applyAlignment="1">
      <alignment vertical="center"/>
    </xf>
    <xf numFmtId="0" fontId="9" fillId="2" borderId="54" xfId="0" applyFont="1" applyFill="1" applyBorder="1" applyAlignment="1">
      <alignment vertical="center"/>
    </xf>
    <xf numFmtId="0" fontId="9" fillId="2" borderId="55" xfId="0" applyFont="1" applyFill="1" applyBorder="1" applyAlignment="1">
      <alignment vertical="center"/>
    </xf>
    <xf numFmtId="43" fontId="9" fillId="2" borderId="25" xfId="1" applyFont="1" applyFill="1" applyBorder="1" applyAlignment="1">
      <alignment vertical="center"/>
    </xf>
    <xf numFmtId="0" fontId="9" fillId="2" borderId="56" xfId="0" applyFont="1" applyFill="1" applyBorder="1" applyAlignment="1">
      <alignment vertical="center"/>
    </xf>
    <xf numFmtId="167" fontId="9" fillId="2" borderId="12" xfId="1" applyNumberFormat="1" applyFont="1" applyFill="1" applyBorder="1" applyAlignment="1">
      <alignment vertical="center"/>
    </xf>
    <xf numFmtId="0" fontId="10" fillId="2" borderId="55" xfId="0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9" fillId="0" borderId="6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43" fontId="9" fillId="0" borderId="2" xfId="1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167" fontId="9" fillId="0" borderId="1" xfId="1" applyNumberFormat="1" applyFont="1" applyFill="1" applyBorder="1" applyAlignment="1">
      <alignment vertical="center"/>
    </xf>
    <xf numFmtId="0" fontId="10" fillId="0" borderId="0" xfId="0" applyFont="1"/>
    <xf numFmtId="167" fontId="10" fillId="0" borderId="0" xfId="1" applyNumberFormat="1" applyFont="1" applyAlignment="1">
      <alignment vertic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3" fillId="0" borderId="0" xfId="0" applyFont="1"/>
    <xf numFmtId="0" fontId="11" fillId="0" borderId="0" xfId="0" applyFont="1" applyAlignment="1">
      <alignment horizontal="center" vertical="top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/>
    </xf>
    <xf numFmtId="0" fontId="13" fillId="0" borderId="12" xfId="0" applyFont="1" applyBorder="1" applyAlignment="1">
      <alignment horizontal="center" vertical="center"/>
    </xf>
    <xf numFmtId="166" fontId="12" fillId="0" borderId="12" xfId="2" applyNumberFormat="1" applyFont="1" applyFill="1" applyBorder="1" applyAlignment="1">
      <alignment vertical="center"/>
    </xf>
    <xf numFmtId="166" fontId="13" fillId="0" borderId="12" xfId="2" applyNumberFormat="1" applyFont="1" applyFill="1" applyBorder="1" applyAlignment="1">
      <alignment vertical="center"/>
    </xf>
    <xf numFmtId="10" fontId="12" fillId="0" borderId="12" xfId="6" applyNumberFormat="1" applyFont="1" applyFill="1" applyBorder="1" applyAlignment="1">
      <alignment vertical="center"/>
    </xf>
    <xf numFmtId="0" fontId="12" fillId="0" borderId="0" xfId="0" quotePrefix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12" xfId="0" applyFont="1" applyBorder="1" applyAlignment="1">
      <alignment vertical="center"/>
    </xf>
    <xf numFmtId="166" fontId="11" fillId="0" borderId="12" xfId="2" applyNumberFormat="1" applyFont="1" applyFill="1" applyBorder="1" applyAlignment="1">
      <alignment vertical="center"/>
    </xf>
    <xf numFmtId="10" fontId="11" fillId="0" borderId="12" xfId="0" applyNumberFormat="1" applyFont="1" applyBorder="1" applyAlignment="1">
      <alignment vertical="center"/>
    </xf>
    <xf numFmtId="43" fontId="12" fillId="0" borderId="0" xfId="1" applyFont="1" applyFill="1" applyBorder="1" applyAlignment="1">
      <alignment vertical="center"/>
    </xf>
    <xf numFmtId="166" fontId="12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6" fontId="7" fillId="0" borderId="12" xfId="2" applyNumberFormat="1" applyFont="1" applyFill="1" applyBorder="1" applyAlignment="1">
      <alignment vertical="center"/>
    </xf>
    <xf numFmtId="170" fontId="12" fillId="0" borderId="12" xfId="0" applyNumberFormat="1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12" fillId="0" borderId="56" xfId="0" applyFont="1" applyBorder="1" applyAlignment="1">
      <alignment vertical="center"/>
    </xf>
    <xf numFmtId="10" fontId="12" fillId="0" borderId="0" xfId="3" applyNumberFormat="1" applyFont="1" applyFill="1" applyBorder="1" applyAlignment="1">
      <alignment vertical="center"/>
    </xf>
    <xf numFmtId="166" fontId="12" fillId="0" borderId="0" xfId="2" applyNumberFormat="1" applyFont="1" applyFill="1" applyBorder="1" applyAlignment="1">
      <alignment vertical="center"/>
    </xf>
    <xf numFmtId="0" fontId="12" fillId="0" borderId="12" xfId="0" applyFont="1" applyBorder="1" applyAlignment="1">
      <alignment horizontal="center"/>
    </xf>
    <xf numFmtId="170" fontId="12" fillId="0" borderId="12" xfId="0" applyNumberFormat="1" applyFont="1" applyBorder="1"/>
    <xf numFmtId="10" fontId="12" fillId="0" borderId="12" xfId="0" applyNumberFormat="1" applyFont="1" applyBorder="1"/>
    <xf numFmtId="0" fontId="12" fillId="0" borderId="0" xfId="0" quotePrefix="1" applyFont="1"/>
    <xf numFmtId="171" fontId="12" fillId="0" borderId="0" xfId="2" applyNumberFormat="1" applyFont="1" applyFill="1" applyBorder="1" applyAlignment="1"/>
    <xf numFmtId="166" fontId="12" fillId="0" borderId="0" xfId="2" applyNumberFormat="1" applyFont="1" applyFill="1" applyBorder="1"/>
    <xf numFmtId="170" fontId="12" fillId="3" borderId="12" xfId="0" applyNumberFormat="1" applyFont="1" applyFill="1" applyBorder="1"/>
    <xf numFmtId="0" fontId="12" fillId="3" borderId="12" xfId="0" applyFont="1" applyFill="1" applyBorder="1"/>
    <xf numFmtId="0" fontId="11" fillId="0" borderId="12" xfId="0" applyFont="1" applyBorder="1" applyAlignment="1">
      <alignment horizontal="center"/>
    </xf>
    <xf numFmtId="166" fontId="12" fillId="0" borderId="12" xfId="2" applyNumberFormat="1" applyFont="1" applyFill="1" applyBorder="1"/>
    <xf numFmtId="0" fontId="12" fillId="0" borderId="12" xfId="0" applyFont="1" applyBorder="1"/>
    <xf numFmtId="166" fontId="11" fillId="0" borderId="12" xfId="2" applyNumberFormat="1" applyFont="1" applyFill="1" applyBorder="1"/>
    <xf numFmtId="0" fontId="12" fillId="0" borderId="0" xfId="0" applyFont="1" applyAlignment="1">
      <alignment horizontal="center"/>
    </xf>
    <xf numFmtId="39" fontId="12" fillId="0" borderId="0" xfId="0" applyNumberFormat="1" applyFont="1"/>
    <xf numFmtId="0" fontId="16" fillId="0" borderId="0" xfId="0" applyFont="1"/>
    <xf numFmtId="0" fontId="17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vertical="center"/>
    </xf>
    <xf numFmtId="10" fontId="11" fillId="0" borderId="12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vertical="center"/>
    </xf>
    <xf numFmtId="0" fontId="13" fillId="4" borderId="12" xfId="0" applyFont="1" applyFill="1" applyBorder="1" applyAlignment="1">
      <alignment vertical="center"/>
    </xf>
    <xf numFmtId="10" fontId="12" fillId="0" borderId="0" xfId="0" applyNumberFormat="1" applyFont="1"/>
    <xf numFmtId="43" fontId="12" fillId="0" borderId="0" xfId="1" applyFont="1" applyFill="1" applyBorder="1"/>
    <xf numFmtId="0" fontId="12" fillId="0" borderId="0" xfId="0" applyFont="1" applyAlignment="1">
      <alignment horizontal="left" vertical="center"/>
    </xf>
    <xf numFmtId="0" fontId="18" fillId="0" borderId="0" xfId="7" applyFont="1" applyAlignment="1">
      <alignment horizontal="left" vertical="center"/>
    </xf>
    <xf numFmtId="164" fontId="12" fillId="0" borderId="0" xfId="1" applyNumberFormat="1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0" xfId="7" applyFont="1" applyAlignment="1">
      <alignment horizontal="left" vertical="center"/>
    </xf>
    <xf numFmtId="0" fontId="13" fillId="0" borderId="0" xfId="7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4" fontId="13" fillId="0" borderId="0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64" fontId="14" fillId="0" borderId="0" xfId="1" applyNumberFormat="1" applyFont="1" applyFill="1" applyBorder="1" applyAlignment="1">
      <alignment horizontal="center" vertical="center" wrapText="1"/>
    </xf>
    <xf numFmtId="0" fontId="13" fillId="5" borderId="57" xfId="0" applyFont="1" applyFill="1" applyBorder="1" applyAlignment="1">
      <alignment horizontal="center" vertical="center"/>
    </xf>
    <xf numFmtId="0" fontId="13" fillId="5" borderId="61" xfId="0" applyFont="1" applyFill="1" applyBorder="1" applyAlignment="1">
      <alignment horizontal="center" vertical="center"/>
    </xf>
    <xf numFmtId="0" fontId="13" fillId="5" borderId="59" xfId="0" applyFont="1" applyFill="1" applyBorder="1" applyAlignment="1">
      <alignment horizontal="center" vertical="center"/>
    </xf>
    <xf numFmtId="0" fontId="13" fillId="5" borderId="62" xfId="0" applyFont="1" applyFill="1" applyBorder="1" applyAlignment="1">
      <alignment horizontal="center" vertical="center"/>
    </xf>
    <xf numFmtId="0" fontId="13" fillId="5" borderId="60" xfId="0" applyFont="1" applyFill="1" applyBorder="1" applyAlignment="1">
      <alignment horizontal="center" vertical="center"/>
    </xf>
    <xf numFmtId="0" fontId="14" fillId="0" borderId="68" xfId="0" applyFont="1" applyBorder="1" applyAlignment="1">
      <alignment horizontal="center" vertical="center" wrapText="1"/>
    </xf>
    <xf numFmtId="0" fontId="19" fillId="0" borderId="32" xfId="0" applyFont="1" applyBorder="1" applyAlignment="1">
      <alignment vertical="center" wrapText="1"/>
    </xf>
    <xf numFmtId="0" fontId="19" fillId="0" borderId="33" xfId="0" applyFont="1" applyBorder="1" applyAlignment="1">
      <alignment vertical="center" wrapText="1"/>
    </xf>
    <xf numFmtId="0" fontId="19" fillId="0" borderId="34" xfId="0" applyFont="1" applyBorder="1" applyAlignment="1">
      <alignment vertical="center" wrapText="1"/>
    </xf>
    <xf numFmtId="2" fontId="13" fillId="0" borderId="68" xfId="0" applyNumberFormat="1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5" borderId="37" xfId="0" quotePrefix="1" applyFont="1" applyFill="1" applyBorder="1" applyAlignment="1">
      <alignment horizontal="center" vertical="center" wrapText="1"/>
    </xf>
    <xf numFmtId="0" fontId="13" fillId="5" borderId="44" xfId="0" quotePrefix="1" applyFont="1" applyFill="1" applyBorder="1" applyAlignment="1">
      <alignment horizontal="center" vertical="center" wrapText="1"/>
    </xf>
    <xf numFmtId="0" fontId="13" fillId="5" borderId="40" xfId="0" quotePrefix="1" applyFont="1" applyFill="1" applyBorder="1" applyAlignment="1">
      <alignment horizontal="center" vertical="center" wrapText="1"/>
    </xf>
    <xf numFmtId="0" fontId="13" fillId="5" borderId="45" xfId="0" quotePrefix="1" applyFont="1" applyFill="1" applyBorder="1" applyAlignment="1">
      <alignment horizontal="center" vertical="center" wrapText="1"/>
    </xf>
    <xf numFmtId="0" fontId="13" fillId="5" borderId="41" xfId="0" quotePrefix="1" applyFont="1" applyFill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2" fillId="0" borderId="51" xfId="0" applyFont="1" applyBorder="1" applyAlignment="1">
      <alignment vertical="center"/>
    </xf>
    <xf numFmtId="0" fontId="12" fillId="0" borderId="71" xfId="0" applyFont="1" applyBorder="1" applyAlignment="1">
      <alignment vertical="center"/>
    </xf>
    <xf numFmtId="2" fontId="13" fillId="0" borderId="73" xfId="0" applyNumberFormat="1" applyFont="1" applyBorder="1" applyAlignment="1">
      <alignment horizontal="left" vertical="center"/>
    </xf>
    <xf numFmtId="0" fontId="13" fillId="0" borderId="74" xfId="0" applyFont="1" applyBorder="1" applyAlignment="1">
      <alignment horizontal="left" vertical="center"/>
    </xf>
    <xf numFmtId="0" fontId="13" fillId="5" borderId="67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49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2" fillId="0" borderId="69" xfId="0" applyFont="1" applyBorder="1" applyAlignment="1">
      <alignment horizontal="center" vertical="center"/>
    </xf>
    <xf numFmtId="0" fontId="21" fillId="0" borderId="55" xfId="0" applyFont="1" applyBorder="1" applyAlignment="1">
      <alignment horizontal="left" vertical="center"/>
    </xf>
    <xf numFmtId="0" fontId="21" fillId="0" borderId="55" xfId="0" applyFont="1" applyBorder="1" applyAlignment="1">
      <alignment vertical="center"/>
    </xf>
    <xf numFmtId="0" fontId="12" fillId="0" borderId="76" xfId="0" applyFont="1" applyBorder="1" applyAlignment="1">
      <alignment vertical="center"/>
    </xf>
    <xf numFmtId="2" fontId="13" fillId="0" borderId="74" xfId="0" applyNumberFormat="1" applyFont="1" applyBorder="1" applyAlignment="1">
      <alignment horizontal="center" vertical="center"/>
    </xf>
    <xf numFmtId="2" fontId="22" fillId="5" borderId="67" xfId="0" applyNumberFormat="1" applyFont="1" applyFill="1" applyBorder="1" applyAlignment="1">
      <alignment horizontal="center" vertical="center"/>
    </xf>
    <xf numFmtId="2" fontId="22" fillId="5" borderId="10" xfId="0" applyNumberFormat="1" applyFont="1" applyFill="1" applyBorder="1" applyAlignment="1">
      <alignment horizontal="center" vertical="center"/>
    </xf>
    <xf numFmtId="2" fontId="22" fillId="5" borderId="8" xfId="0" applyNumberFormat="1" applyFont="1" applyFill="1" applyBorder="1" applyAlignment="1">
      <alignment horizontal="center" vertical="center"/>
    </xf>
    <xf numFmtId="2" fontId="22" fillId="5" borderId="49" xfId="0" applyNumberFormat="1" applyFont="1" applyFill="1" applyBorder="1" applyAlignment="1">
      <alignment horizontal="center" vertical="center"/>
    </xf>
    <xf numFmtId="2" fontId="22" fillId="5" borderId="9" xfId="0" applyNumberFormat="1" applyFont="1" applyFill="1" applyBorder="1" applyAlignment="1">
      <alignment horizontal="center" vertical="center"/>
    </xf>
    <xf numFmtId="172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4" fillId="0" borderId="66" xfId="0" applyFont="1" applyBorder="1" applyAlignment="1">
      <alignment horizontal="center" vertical="center"/>
    </xf>
    <xf numFmtId="0" fontId="21" fillId="0" borderId="78" xfId="0" applyFont="1" applyBorder="1" applyAlignment="1">
      <alignment horizontal="center" vertical="center"/>
    </xf>
    <xf numFmtId="0" fontId="23" fillId="0" borderId="58" xfId="0" applyFont="1" applyBorder="1" applyAlignment="1">
      <alignment horizontal="left" vertical="center"/>
    </xf>
    <xf numFmtId="0" fontId="23" fillId="0" borderId="80" xfId="0" applyFont="1" applyBorder="1" applyAlignment="1">
      <alignment horizontal="left" vertical="center"/>
    </xf>
    <xf numFmtId="2" fontId="13" fillId="0" borderId="68" xfId="0" applyNumberFormat="1" applyFont="1" applyBorder="1" applyAlignment="1">
      <alignment horizontal="center" vertical="center"/>
    </xf>
    <xf numFmtId="2" fontId="13" fillId="0" borderId="32" xfId="0" applyNumberFormat="1" applyFont="1" applyBorder="1" applyAlignment="1">
      <alignment horizontal="center" vertical="center"/>
    </xf>
    <xf numFmtId="2" fontId="25" fillId="0" borderId="37" xfId="0" applyNumberFormat="1" applyFont="1" applyBorder="1" applyAlignment="1">
      <alignment horizontal="center" vertical="center"/>
    </xf>
    <xf numFmtId="2" fontId="25" fillId="0" borderId="44" xfId="0" applyNumberFormat="1" applyFont="1" applyBorder="1" applyAlignment="1">
      <alignment horizontal="center" vertical="center"/>
    </xf>
    <xf numFmtId="2" fontId="25" fillId="0" borderId="40" xfId="0" applyNumberFormat="1" applyFont="1" applyBorder="1" applyAlignment="1">
      <alignment horizontal="center" vertical="center"/>
    </xf>
    <xf numFmtId="2" fontId="25" fillId="0" borderId="57" xfId="0" applyNumberFormat="1" applyFont="1" applyBorder="1" applyAlignment="1">
      <alignment horizontal="center" vertical="center"/>
    </xf>
    <xf numFmtId="2" fontId="25" fillId="0" borderId="61" xfId="0" applyNumberFormat="1" applyFont="1" applyBorder="1" applyAlignment="1">
      <alignment horizontal="center" vertical="center"/>
    </xf>
    <xf numFmtId="2" fontId="25" fillId="0" borderId="62" xfId="0" applyNumberFormat="1" applyFont="1" applyBorder="1" applyAlignment="1">
      <alignment horizontal="center" vertical="center"/>
    </xf>
    <xf numFmtId="2" fontId="25" fillId="0" borderId="41" xfId="0" applyNumberFormat="1" applyFont="1" applyBorder="1" applyAlignment="1">
      <alignment horizontal="center" vertical="center"/>
    </xf>
    <xf numFmtId="2" fontId="13" fillId="0" borderId="66" xfId="0" applyNumberFormat="1" applyFont="1" applyBorder="1" applyAlignment="1">
      <alignment horizontal="center" vertical="center"/>
    </xf>
    <xf numFmtId="2" fontId="13" fillId="0" borderId="30" xfId="0" applyNumberFormat="1" applyFont="1" applyBorder="1" applyAlignment="1">
      <alignment horizontal="center" vertical="center"/>
    </xf>
    <xf numFmtId="0" fontId="11" fillId="0" borderId="27" xfId="7" applyFont="1" applyBorder="1" applyAlignment="1">
      <alignment vertical="center"/>
    </xf>
    <xf numFmtId="0" fontId="11" fillId="0" borderId="28" xfId="7" applyFont="1" applyBorder="1" applyAlignment="1">
      <alignment vertical="center"/>
    </xf>
    <xf numFmtId="164" fontId="11" fillId="0" borderId="28" xfId="1" applyNumberFormat="1" applyFont="1" applyFill="1" applyBorder="1" applyAlignment="1">
      <alignment horizontal="center" vertical="center"/>
    </xf>
    <xf numFmtId="2" fontId="11" fillId="0" borderId="28" xfId="7" applyNumberFormat="1" applyFont="1" applyBorder="1" applyAlignment="1">
      <alignment vertical="center"/>
    </xf>
    <xf numFmtId="2" fontId="7" fillId="5" borderId="50" xfId="0" applyNumberFormat="1" applyFont="1" applyFill="1" applyBorder="1" applyAlignment="1">
      <alignment horizontal="center" vertical="center"/>
    </xf>
    <xf numFmtId="2" fontId="7" fillId="5" borderId="47" xfId="0" applyNumberFormat="1" applyFont="1" applyFill="1" applyBorder="1" applyAlignment="1">
      <alignment horizontal="center" vertical="center"/>
    </xf>
    <xf numFmtId="0" fontId="11" fillId="0" borderId="32" xfId="7" applyFont="1" applyBorder="1" applyAlignment="1">
      <alignment vertical="center"/>
    </xf>
    <xf numFmtId="0" fontId="11" fillId="0" borderId="33" xfId="7" applyFont="1" applyBorder="1" applyAlignment="1">
      <alignment vertical="center"/>
    </xf>
    <xf numFmtId="164" fontId="11" fillId="0" borderId="33" xfId="1" applyNumberFormat="1" applyFont="1" applyFill="1" applyBorder="1" applyAlignment="1">
      <alignment horizontal="center" vertical="center"/>
    </xf>
    <xf numFmtId="2" fontId="26" fillId="0" borderId="33" xfId="7" applyNumberFormat="1" applyFont="1" applyBorder="1" applyAlignment="1">
      <alignment vertical="center"/>
    </xf>
    <xf numFmtId="0" fontId="26" fillId="0" borderId="33" xfId="7" applyFont="1" applyBorder="1" applyAlignment="1">
      <alignment vertical="center"/>
    </xf>
    <xf numFmtId="2" fontId="11" fillId="5" borderId="57" xfId="0" applyNumberFormat="1" applyFont="1" applyFill="1" applyBorder="1" applyAlignment="1">
      <alignment horizontal="center" vertical="center"/>
    </xf>
    <xf numFmtId="2" fontId="11" fillId="5" borderId="61" xfId="0" applyNumberFormat="1" applyFont="1" applyFill="1" applyBorder="1" applyAlignment="1">
      <alignment horizontal="center" vertical="center"/>
    </xf>
    <xf numFmtId="0" fontId="16" fillId="0" borderId="27" xfId="7" applyFont="1" applyBorder="1" applyAlignment="1">
      <alignment vertical="center"/>
    </xf>
    <xf numFmtId="0" fontId="15" fillId="0" borderId="28" xfId="7" applyFont="1" applyBorder="1" applyAlignment="1">
      <alignment vertical="center"/>
    </xf>
    <xf numFmtId="164" fontId="15" fillId="0" borderId="28" xfId="1" applyNumberFormat="1" applyFont="1" applyFill="1" applyBorder="1" applyAlignment="1">
      <alignment horizontal="center" vertical="center"/>
    </xf>
    <xf numFmtId="2" fontId="15" fillId="0" borderId="28" xfId="7" applyNumberFormat="1" applyFont="1" applyBorder="1" applyAlignment="1">
      <alignment vertical="center"/>
    </xf>
    <xf numFmtId="0" fontId="15" fillId="0" borderId="0" xfId="7" applyFont="1" applyAlignment="1">
      <alignment vertical="center"/>
    </xf>
    <xf numFmtId="2" fontId="15" fillId="0" borderId="67" xfId="0" applyNumberFormat="1" applyFont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49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32" xfId="7" applyFont="1" applyBorder="1" applyAlignment="1">
      <alignment vertical="center"/>
    </xf>
    <xf numFmtId="0" fontId="15" fillId="0" borderId="33" xfId="7" applyFont="1" applyBorder="1" applyAlignment="1">
      <alignment vertical="center"/>
    </xf>
    <xf numFmtId="164" fontId="15" fillId="0" borderId="33" xfId="1" applyNumberFormat="1" applyFont="1" applyFill="1" applyBorder="1" applyAlignment="1">
      <alignment horizontal="center" vertical="center"/>
    </xf>
    <xf numFmtId="2" fontId="15" fillId="0" borderId="33" xfId="7" applyNumberFormat="1" applyFont="1" applyBorder="1" applyAlignment="1">
      <alignment vertical="center"/>
    </xf>
    <xf numFmtId="0" fontId="27" fillId="0" borderId="33" xfId="7" applyFont="1" applyBorder="1" applyAlignment="1">
      <alignment vertical="center"/>
    </xf>
    <xf numFmtId="2" fontId="15" fillId="0" borderId="57" xfId="0" applyNumberFormat="1" applyFont="1" applyBorder="1" applyAlignment="1">
      <alignment horizontal="center" vertical="center"/>
    </xf>
    <xf numFmtId="2" fontId="15" fillId="0" borderId="61" xfId="0" applyNumberFormat="1" applyFont="1" applyBorder="1" applyAlignment="1">
      <alignment horizontal="center" vertical="center"/>
    </xf>
    <xf numFmtId="2" fontId="15" fillId="0" borderId="62" xfId="0" applyNumberFormat="1" applyFont="1" applyBorder="1" applyAlignment="1">
      <alignment horizontal="center" vertical="center"/>
    </xf>
    <xf numFmtId="0" fontId="7" fillId="0" borderId="27" xfId="7" applyFont="1" applyBorder="1" applyAlignment="1">
      <alignment vertical="center"/>
    </xf>
    <xf numFmtId="0" fontId="27" fillId="0" borderId="28" xfId="7" applyFont="1" applyBorder="1" applyAlignment="1">
      <alignment vertical="center"/>
    </xf>
    <xf numFmtId="2" fontId="15" fillId="0" borderId="50" xfId="0" applyNumberFormat="1" applyFont="1" applyBorder="1" applyAlignment="1">
      <alignment horizontal="center" vertical="center"/>
    </xf>
    <xf numFmtId="2" fontId="15" fillId="0" borderId="47" xfId="0" applyNumberFormat="1" applyFont="1" applyBorder="1" applyAlignment="1">
      <alignment horizontal="center" vertical="center"/>
    </xf>
    <xf numFmtId="2" fontId="15" fillId="0" borderId="46" xfId="0" applyNumberFormat="1" applyFont="1" applyBorder="1" applyAlignment="1">
      <alignment horizontal="center" vertical="center"/>
    </xf>
    <xf numFmtId="0" fontId="7" fillId="0" borderId="32" xfId="7" applyFont="1" applyBorder="1" applyAlignment="1">
      <alignment vertical="center"/>
    </xf>
    <xf numFmtId="0" fontId="28" fillId="0" borderId="34" xfId="0" applyFont="1" applyBorder="1" applyAlignment="1">
      <alignment horizontal="center" vertical="center"/>
    </xf>
    <xf numFmtId="164" fontId="15" fillId="0" borderId="0" xfId="1" applyNumberFormat="1" applyFont="1" applyFill="1" applyBorder="1" applyAlignment="1">
      <alignment horizontal="center" vertical="center"/>
    </xf>
    <xf numFmtId="2" fontId="15" fillId="0" borderId="0" xfId="7" applyNumberFormat="1" applyFont="1" applyAlignment="1">
      <alignment vertical="center"/>
    </xf>
    <xf numFmtId="0" fontId="27" fillId="0" borderId="0" xfId="7" applyFont="1" applyAlignment="1">
      <alignment vertical="center"/>
    </xf>
    <xf numFmtId="2" fontId="15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29" fillId="0" borderId="0" xfId="0" applyNumberFormat="1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9" fillId="0" borderId="0" xfId="1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7" applyFont="1" applyAlignment="1">
      <alignment vertical="center"/>
    </xf>
    <xf numFmtId="2" fontId="29" fillId="0" borderId="0" xfId="7" applyNumberFormat="1" applyFont="1" applyAlignment="1">
      <alignment vertical="center"/>
    </xf>
    <xf numFmtId="0" fontId="29" fillId="0" borderId="0" xfId="7" applyFont="1" applyAlignment="1">
      <alignment horizontal="center" vertical="center"/>
    </xf>
    <xf numFmtId="16" fontId="29" fillId="0" borderId="0" xfId="7" applyNumberFormat="1" applyFont="1" applyAlignment="1">
      <alignment vertical="center"/>
    </xf>
    <xf numFmtId="0" fontId="6" fillId="0" borderId="0" xfId="7" applyFont="1" applyAlignment="1">
      <alignment vertical="center"/>
    </xf>
    <xf numFmtId="164" fontId="6" fillId="0" borderId="0" xfId="1" applyNumberFormat="1" applyFont="1" applyFill="1" applyBorder="1" applyAlignment="1">
      <alignment horizontal="center" vertical="center"/>
    </xf>
    <xf numFmtId="2" fontId="6" fillId="0" borderId="0" xfId="7" applyNumberFormat="1" applyFont="1" applyAlignment="1">
      <alignment vertical="center"/>
    </xf>
    <xf numFmtId="0" fontId="6" fillId="0" borderId="0" xfId="7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4" fontId="14" fillId="0" borderId="0" xfId="0" applyNumberFormat="1" applyFont="1" applyAlignment="1">
      <alignment vertical="center"/>
    </xf>
    <xf numFmtId="0" fontId="14" fillId="0" borderId="0" xfId="7" applyAlignment="1">
      <alignment vertical="center"/>
    </xf>
    <xf numFmtId="164" fontId="14" fillId="0" borderId="0" xfId="1" applyNumberFormat="1" applyFont="1" applyFill="1" applyBorder="1" applyAlignment="1">
      <alignment horizontal="center" vertical="center"/>
    </xf>
    <xf numFmtId="2" fontId="13" fillId="0" borderId="0" xfId="7" applyNumberFormat="1" applyFont="1" applyAlignment="1">
      <alignment vertical="center"/>
    </xf>
    <xf numFmtId="0" fontId="13" fillId="0" borderId="0" xfId="7" applyFont="1" applyAlignment="1">
      <alignment vertical="center"/>
    </xf>
    <xf numFmtId="0" fontId="14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164" fontId="19" fillId="0" borderId="0" xfId="1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164" fontId="34" fillId="0" borderId="0" xfId="1" applyNumberFormat="1" applyFont="1" applyFill="1" applyBorder="1" applyAlignment="1">
      <alignment horizontal="center" vertical="center"/>
    </xf>
    <xf numFmtId="164" fontId="28" fillId="0" borderId="34" xfId="1" applyNumberFormat="1" applyFont="1" applyFill="1" applyBorder="1" applyAlignment="1">
      <alignment horizontal="center" vertical="center" wrapText="1"/>
    </xf>
    <xf numFmtId="164" fontId="15" fillId="0" borderId="72" xfId="1" applyNumberFormat="1" applyFont="1" applyFill="1" applyBorder="1" applyAlignment="1">
      <alignment horizontal="center" vertical="center" wrapText="1"/>
    </xf>
    <xf numFmtId="164" fontId="24" fillId="0" borderId="72" xfId="1" applyNumberFormat="1" applyFont="1" applyFill="1" applyBorder="1" applyAlignment="1">
      <alignment horizontal="center" vertical="center" wrapText="1"/>
    </xf>
    <xf numFmtId="164" fontId="24" fillId="0" borderId="34" xfId="1" applyNumberFormat="1" applyFont="1" applyFill="1" applyBorder="1" applyAlignment="1">
      <alignment horizontal="center" vertical="center" wrapText="1"/>
    </xf>
    <xf numFmtId="164" fontId="15" fillId="0" borderId="31" xfId="1" applyNumberFormat="1" applyFont="1" applyFill="1" applyBorder="1" applyAlignment="1">
      <alignment horizontal="center" vertical="center"/>
    </xf>
    <xf numFmtId="4" fontId="37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4" fontId="39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2" fillId="0" borderId="0" xfId="0" applyFont="1"/>
    <xf numFmtId="0" fontId="42" fillId="0" borderId="0" xfId="0" applyFont="1" applyAlignment="1">
      <alignment horizont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left" vertical="center"/>
    </xf>
    <xf numFmtId="0" fontId="29" fillId="0" borderId="28" xfId="0" applyFont="1" applyBorder="1" applyAlignment="1">
      <alignment vertical="center"/>
    </xf>
    <xf numFmtId="43" fontId="29" fillId="0" borderId="28" xfId="1" applyFont="1" applyFill="1" applyBorder="1" applyAlignment="1">
      <alignment vertical="center"/>
    </xf>
    <xf numFmtId="0" fontId="29" fillId="0" borderId="28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2" fillId="0" borderId="30" xfId="0" applyFont="1" applyBorder="1" applyAlignment="1">
      <alignment horizontal="left" vertical="center"/>
    </xf>
    <xf numFmtId="43" fontId="29" fillId="0" borderId="0" xfId="1" applyFont="1" applyFill="1" applyBorder="1" applyAlignment="1">
      <alignment vertical="center"/>
    </xf>
    <xf numFmtId="43" fontId="29" fillId="0" borderId="0" xfId="0" applyNumberFormat="1" applyFont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30" fillId="0" borderId="3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14" fontId="29" fillId="0" borderId="0" xfId="1" applyNumberFormat="1" applyFont="1" applyFill="1" applyBorder="1" applyAlignment="1">
      <alignment vertical="center"/>
    </xf>
    <xf numFmtId="0" fontId="30" fillId="0" borderId="32" xfId="0" applyFont="1" applyBorder="1" applyAlignment="1">
      <alignment horizontal="center" vertical="center"/>
    </xf>
    <xf numFmtId="0" fontId="30" fillId="0" borderId="33" xfId="0" applyFont="1" applyBorder="1" applyAlignment="1">
      <alignment horizontal="left" vertical="center"/>
    </xf>
    <xf numFmtId="0" fontId="30" fillId="0" borderId="33" xfId="0" applyFont="1" applyBorder="1" applyAlignment="1">
      <alignment vertical="center"/>
    </xf>
    <xf numFmtId="43" fontId="29" fillId="0" borderId="33" xfId="1" applyFont="1" applyFill="1" applyBorder="1" applyAlignment="1">
      <alignment vertical="center"/>
    </xf>
    <xf numFmtId="0" fontId="29" fillId="0" borderId="33" xfId="0" applyFont="1" applyBorder="1" applyAlignment="1">
      <alignment horizontal="center" vertical="center"/>
    </xf>
    <xf numFmtId="43" fontId="30" fillId="0" borderId="0" xfId="0" applyNumberFormat="1" applyFont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33" fillId="0" borderId="25" xfId="0" applyFont="1" applyBorder="1" applyAlignment="1">
      <alignment horizontal="left" vertical="center"/>
    </xf>
    <xf numFmtId="0" fontId="5" fillId="0" borderId="55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173" fontId="6" fillId="0" borderId="12" xfId="1" applyNumberFormat="1" applyFont="1" applyFill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43" fontId="44" fillId="0" borderId="0" xfId="8" applyNumberFormat="1" applyFont="1" applyFill="1" applyBorder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55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55" xfId="0" applyFont="1" applyBorder="1" applyAlignment="1">
      <alignment vertical="center"/>
    </xf>
    <xf numFmtId="0" fontId="45" fillId="0" borderId="55" xfId="0" applyFont="1" applyBorder="1" applyAlignment="1">
      <alignment vertical="center"/>
    </xf>
    <xf numFmtId="173" fontId="29" fillId="0" borderId="12" xfId="1" applyNumberFormat="1" applyFont="1" applyFill="1" applyBorder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5" fillId="0" borderId="54" xfId="0" applyFont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/>
    </xf>
    <xf numFmtId="0" fontId="29" fillId="0" borderId="54" xfId="0" applyFont="1" applyBorder="1" applyAlignment="1">
      <alignment horizontal="center" vertical="center"/>
    </xf>
    <xf numFmtId="43" fontId="45" fillId="0" borderId="0" xfId="0" applyNumberFormat="1" applyFont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29" fillId="0" borderId="25" xfId="0" quotePrefix="1" applyFont="1" applyBorder="1" applyAlignment="1">
      <alignment horizontal="left" vertical="center"/>
    </xf>
    <xf numFmtId="173" fontId="45" fillId="0" borderId="12" xfId="1" applyNumberFormat="1" applyFont="1" applyFill="1" applyBorder="1" applyAlignment="1">
      <alignment vertical="center"/>
    </xf>
    <xf numFmtId="0" fontId="45" fillId="0" borderId="12" xfId="0" applyFont="1" applyBorder="1" applyAlignment="1">
      <alignment horizontal="center" vertical="center"/>
    </xf>
    <xf numFmtId="0" fontId="6" fillId="0" borderId="55" xfId="0" quotePrefix="1" applyFont="1" applyBorder="1" applyAlignment="1">
      <alignment vertical="center"/>
    </xf>
    <xf numFmtId="43" fontId="48" fillId="0" borderId="0" xfId="8" applyNumberFormat="1" applyFont="1" applyFill="1" applyBorder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165" fontId="30" fillId="0" borderId="0" xfId="0" applyNumberFormat="1" applyFont="1" applyAlignment="1">
      <alignment horizontal="center" vertical="center"/>
    </xf>
    <xf numFmtId="165" fontId="45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73" fontId="6" fillId="0" borderId="12" xfId="9" applyNumberFormat="1" applyFont="1" applyFill="1" applyBorder="1" applyAlignment="1">
      <alignment vertical="center"/>
    </xf>
    <xf numFmtId="0" fontId="5" fillId="0" borderId="55" xfId="0" applyFont="1" applyBorder="1" applyAlignment="1">
      <alignment horizontal="left" vertical="center"/>
    </xf>
    <xf numFmtId="0" fontId="30" fillId="0" borderId="55" xfId="0" applyFont="1" applyBorder="1" applyAlignment="1">
      <alignment vertical="center"/>
    </xf>
    <xf numFmtId="0" fontId="6" fillId="0" borderId="55" xfId="0" applyFont="1" applyBorder="1" applyAlignment="1">
      <alignment horizontal="right" vertical="center"/>
    </xf>
    <xf numFmtId="173" fontId="6" fillId="0" borderId="12" xfId="0" applyNumberFormat="1" applyFont="1" applyBorder="1" applyAlignment="1">
      <alignment horizontal="center" vertical="center"/>
    </xf>
    <xf numFmtId="165" fontId="6" fillId="0" borderId="0" xfId="0" applyNumberFormat="1" applyFont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6" fillId="0" borderId="55" xfId="0" quotePrefix="1" applyFont="1" applyBorder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5" xfId="0" quotePrefix="1" applyFont="1" applyBorder="1" applyAlignment="1">
      <alignment horizontal="left" vertical="center"/>
    </xf>
    <xf numFmtId="1" fontId="6" fillId="0" borderId="54" xfId="10" applyNumberFormat="1" applyFont="1" applyBorder="1" applyAlignment="1">
      <alignment horizontal="center" vertical="center"/>
    </xf>
    <xf numFmtId="37" fontId="6" fillId="0" borderId="25" xfId="10" applyNumberFormat="1" applyFont="1" applyBorder="1" applyAlignment="1">
      <alignment horizontal="left" vertical="center"/>
    </xf>
    <xf numFmtId="37" fontId="6" fillId="0" borderId="55" xfId="10" applyNumberFormat="1" applyFont="1" applyBorder="1" applyAlignment="1">
      <alignment vertical="center"/>
    </xf>
    <xf numFmtId="0" fontId="6" fillId="0" borderId="12" xfId="10" applyNumberFormat="1" applyFont="1" applyBorder="1" applyAlignment="1">
      <alignment horizontal="center" vertical="center"/>
    </xf>
    <xf numFmtId="0" fontId="33" fillId="0" borderId="55" xfId="0" applyFont="1" applyBorder="1" applyAlignment="1">
      <alignment vertical="center"/>
    </xf>
    <xf numFmtId="0" fontId="49" fillId="0" borderId="55" xfId="0" applyFont="1" applyBorder="1" applyAlignment="1">
      <alignment vertical="center"/>
    </xf>
    <xf numFmtId="173" fontId="6" fillId="0" borderId="12" xfId="0" applyNumberFormat="1" applyFont="1" applyBorder="1" applyAlignment="1">
      <alignment vertical="center"/>
    </xf>
    <xf numFmtId="37" fontId="6" fillId="0" borderId="55" xfId="10" quotePrefix="1" applyNumberFormat="1" applyFont="1" applyBorder="1" applyAlignment="1">
      <alignment horizontal="left" vertical="center"/>
    </xf>
    <xf numFmtId="37" fontId="6" fillId="0" borderId="55" xfId="10" quotePrefix="1" applyNumberFormat="1" applyFont="1" applyBorder="1" applyAlignment="1">
      <alignment vertical="center"/>
    </xf>
    <xf numFmtId="0" fontId="6" fillId="0" borderId="55" xfId="0" applyFont="1" applyBorder="1"/>
    <xf numFmtId="0" fontId="6" fillId="0" borderId="56" xfId="0" applyFont="1" applyBorder="1" applyAlignment="1">
      <alignment vertical="center"/>
    </xf>
    <xf numFmtId="0" fontId="6" fillId="0" borderId="4" xfId="10" applyNumberFormat="1" applyFont="1" applyBorder="1" applyAlignment="1">
      <alignment horizontal="center" vertical="center"/>
    </xf>
    <xf numFmtId="167" fontId="42" fillId="0" borderId="0" xfId="1" applyNumberFormat="1" applyFont="1"/>
    <xf numFmtId="167" fontId="29" fillId="0" borderId="28" xfId="1" applyNumberFormat="1" applyFont="1" applyBorder="1" applyAlignment="1">
      <alignment vertical="center"/>
    </xf>
    <xf numFmtId="167" fontId="29" fillId="0" borderId="28" xfId="1" applyNumberFormat="1" applyFont="1" applyFill="1" applyBorder="1" applyAlignment="1">
      <alignment vertical="center"/>
    </xf>
    <xf numFmtId="167" fontId="29" fillId="0" borderId="29" xfId="1" applyNumberFormat="1" applyFont="1" applyBorder="1" applyAlignment="1">
      <alignment vertical="center"/>
    </xf>
    <xf numFmtId="167" fontId="29" fillId="0" borderId="0" xfId="1" applyNumberFormat="1" applyFont="1" applyAlignment="1">
      <alignment horizontal="center" vertical="center"/>
    </xf>
    <xf numFmtId="167" fontId="29" fillId="0" borderId="31" xfId="1" applyNumberFormat="1" applyFont="1" applyBorder="1" applyAlignment="1">
      <alignment horizontal="center" vertical="center"/>
    </xf>
    <xf numFmtId="167" fontId="29" fillId="0" borderId="33" xfId="1" applyNumberFormat="1" applyFont="1" applyBorder="1" applyAlignment="1">
      <alignment horizontal="center" vertical="center"/>
    </xf>
    <xf numFmtId="167" fontId="29" fillId="0" borderId="34" xfId="1" applyNumberFormat="1" applyFont="1" applyBorder="1" applyAlignment="1">
      <alignment horizontal="center" vertical="center"/>
    </xf>
    <xf numFmtId="167" fontId="30" fillId="0" borderId="1" xfId="1" applyNumberFormat="1" applyFont="1" applyBorder="1" applyAlignment="1">
      <alignment horizontal="center" vertical="center"/>
    </xf>
    <xf numFmtId="167" fontId="30" fillId="0" borderId="64" xfId="1" applyNumberFormat="1" applyFont="1" applyBorder="1" applyAlignment="1">
      <alignment horizontal="center" vertical="center"/>
    </xf>
    <xf numFmtId="167" fontId="29" fillId="0" borderId="12" xfId="1" applyNumberFormat="1" applyFont="1" applyBorder="1" applyAlignment="1">
      <alignment horizontal="center" vertical="center"/>
    </xf>
    <xf numFmtId="167" fontId="29" fillId="0" borderId="48" xfId="1" applyNumberFormat="1" applyFont="1" applyBorder="1" applyAlignment="1">
      <alignment horizontal="center" vertical="center"/>
    </xf>
    <xf numFmtId="167" fontId="6" fillId="0" borderId="12" xfId="1" applyNumberFormat="1" applyFont="1" applyBorder="1" applyAlignment="1">
      <alignment horizontal="center" vertical="center"/>
    </xf>
    <xf numFmtId="167" fontId="6" fillId="0" borderId="48" xfId="1" applyNumberFormat="1" applyFont="1" applyBorder="1" applyAlignment="1">
      <alignment horizontal="center" vertical="center"/>
    </xf>
    <xf numFmtId="167" fontId="6" fillId="0" borderId="12" xfId="1" applyNumberFormat="1" applyFont="1" applyBorder="1" applyAlignment="1">
      <alignment horizontal="right" vertical="center"/>
    </xf>
    <xf numFmtId="167" fontId="29" fillId="0" borderId="12" xfId="1" applyNumberFormat="1" applyFont="1" applyBorder="1" applyAlignment="1">
      <alignment horizontal="right" vertical="center"/>
    </xf>
    <xf numFmtId="167" fontId="6" fillId="0" borderId="12" xfId="1" applyNumberFormat="1" applyFont="1" applyBorder="1" applyAlignment="1">
      <alignment horizontal="left" vertical="center"/>
    </xf>
    <xf numFmtId="167" fontId="45" fillId="0" borderId="12" xfId="1" applyNumberFormat="1" applyFont="1" applyBorder="1" applyAlignment="1">
      <alignment horizontal="center" vertical="center"/>
    </xf>
    <xf numFmtId="167" fontId="45" fillId="0" borderId="48" xfId="1" applyNumberFormat="1" applyFont="1" applyBorder="1" applyAlignment="1">
      <alignment horizontal="center" vertical="center"/>
    </xf>
    <xf numFmtId="167" fontId="29" fillId="0" borderId="25" xfId="1" applyNumberFormat="1" applyFont="1" applyBorder="1" applyAlignment="1">
      <alignment horizontal="center" vertical="center"/>
    </xf>
    <xf numFmtId="167" fontId="6" fillId="0" borderId="12" xfId="1" applyNumberFormat="1" applyFont="1" applyFill="1" applyBorder="1" applyAlignment="1">
      <alignment horizontal="center" vertical="center"/>
    </xf>
    <xf numFmtId="167" fontId="30" fillId="0" borderId="12" xfId="1" applyNumberFormat="1" applyFont="1" applyBorder="1" applyAlignment="1">
      <alignment horizontal="right" vertical="center" wrapText="1"/>
    </xf>
    <xf numFmtId="167" fontId="5" fillId="0" borderId="12" xfId="1" applyNumberFormat="1" applyFont="1" applyBorder="1" applyAlignment="1">
      <alignment horizontal="right" vertical="center" wrapText="1"/>
    </xf>
    <xf numFmtId="167" fontId="29" fillId="0" borderId="12" xfId="1" applyNumberFormat="1" applyFont="1" applyBorder="1" applyAlignment="1">
      <alignment vertical="center"/>
    </xf>
    <xf numFmtId="167" fontId="29" fillId="0" borderId="4" xfId="1" applyNumberFormat="1" applyFont="1" applyBorder="1" applyAlignment="1">
      <alignment horizontal="center" vertical="center"/>
    </xf>
    <xf numFmtId="167" fontId="45" fillId="0" borderId="12" xfId="1" applyNumberFormat="1" applyFont="1" applyFill="1" applyBorder="1" applyAlignment="1">
      <alignment horizontal="center" vertical="center"/>
    </xf>
    <xf numFmtId="167" fontId="45" fillId="0" borderId="12" xfId="1" applyNumberFormat="1" applyFont="1" applyFill="1" applyBorder="1" applyAlignment="1">
      <alignment horizontal="right" vertical="center"/>
    </xf>
    <xf numFmtId="167" fontId="6" fillId="0" borderId="48" xfId="1" applyNumberFormat="1" applyFont="1" applyFill="1" applyBorder="1" applyAlignment="1">
      <alignment horizontal="center" vertical="center"/>
    </xf>
    <xf numFmtId="167" fontId="6" fillId="0" borderId="12" xfId="1" applyNumberFormat="1" applyFont="1" applyFill="1" applyBorder="1" applyAlignment="1">
      <alignment horizontal="right" vertical="center"/>
    </xf>
    <xf numFmtId="0" fontId="29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left"/>
    </xf>
    <xf numFmtId="0" fontId="29" fillId="0" borderId="28" xfId="0" applyFont="1" applyBorder="1"/>
    <xf numFmtId="0" fontId="29" fillId="0" borderId="28" xfId="0" applyFont="1" applyBorder="1" applyAlignment="1">
      <alignment horizontal="center"/>
    </xf>
    <xf numFmtId="42" fontId="29" fillId="0" borderId="28" xfId="0" applyNumberFormat="1" applyFont="1" applyBorder="1"/>
    <xf numFmtId="42" fontId="29" fillId="0" borderId="29" xfId="0" applyNumberFormat="1" applyFont="1" applyBorder="1"/>
    <xf numFmtId="0" fontId="29" fillId="0" borderId="0" xfId="11" applyFont="1"/>
    <xf numFmtId="0" fontId="32" fillId="0" borderId="30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/>
    </xf>
    <xf numFmtId="42" fontId="29" fillId="0" borderId="0" xfId="0" applyNumberFormat="1" applyFont="1"/>
    <xf numFmtId="42" fontId="29" fillId="0" borderId="31" xfId="0" applyNumberFormat="1" applyFont="1" applyBorder="1"/>
    <xf numFmtId="0" fontId="29" fillId="0" borderId="30" xfId="0" applyFont="1" applyBorder="1" applyAlignment="1">
      <alignment horizontal="left"/>
    </xf>
    <xf numFmtId="0" fontId="30" fillId="0" borderId="30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/>
    <xf numFmtId="0" fontId="30" fillId="0" borderId="0" xfId="0" applyFont="1" applyAlignment="1">
      <alignment horizontal="center"/>
    </xf>
    <xf numFmtId="42" fontId="30" fillId="0" borderId="0" xfId="0" applyNumberFormat="1" applyFont="1"/>
    <xf numFmtId="42" fontId="30" fillId="0" borderId="31" xfId="0" applyNumberFormat="1" applyFont="1" applyBorder="1"/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left"/>
    </xf>
    <xf numFmtId="0" fontId="30" fillId="0" borderId="33" xfId="0" applyFont="1" applyBorder="1"/>
    <xf numFmtId="0" fontId="30" fillId="0" borderId="33" xfId="0" applyFont="1" applyBorder="1" applyAlignment="1">
      <alignment horizontal="center"/>
    </xf>
    <xf numFmtId="42" fontId="30" fillId="0" borderId="33" xfId="0" applyNumberFormat="1" applyFont="1" applyBorder="1"/>
    <xf numFmtId="42" fontId="30" fillId="0" borderId="34" xfId="0" applyNumberFormat="1" applyFont="1" applyBorder="1"/>
    <xf numFmtId="42" fontId="30" fillId="0" borderId="1" xfId="0" applyNumberFormat="1" applyFont="1" applyBorder="1" applyAlignment="1">
      <alignment horizontal="center" vertical="center"/>
    </xf>
    <xf numFmtId="42" fontId="30" fillId="0" borderId="64" xfId="0" applyNumberFormat="1" applyFont="1" applyBorder="1" applyAlignment="1">
      <alignment horizontal="center" vertical="center"/>
    </xf>
    <xf numFmtId="0" fontId="5" fillId="0" borderId="54" xfId="12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33" fillId="0" borderId="56" xfId="0" applyFont="1" applyBorder="1" applyAlignment="1">
      <alignment vertical="center"/>
    </xf>
    <xf numFmtId="0" fontId="33" fillId="0" borderId="55" xfId="0" applyFont="1" applyBorder="1" applyAlignment="1">
      <alignment horizontal="center" vertical="center"/>
    </xf>
    <xf numFmtId="42" fontId="6" fillId="0" borderId="12" xfId="11" applyNumberFormat="1" applyFont="1" applyBorder="1" applyAlignment="1">
      <alignment vertical="center"/>
    </xf>
    <xf numFmtId="42" fontId="6" fillId="0" borderId="48" xfId="11" applyNumberFormat="1" applyFont="1" applyBorder="1" applyAlignment="1">
      <alignment vertical="center"/>
    </xf>
    <xf numFmtId="0" fontId="6" fillId="0" borderId="54" xfId="12" applyFont="1" applyBorder="1" applyAlignment="1">
      <alignment horizontal="center" vertical="center"/>
    </xf>
    <xf numFmtId="0" fontId="6" fillId="0" borderId="25" xfId="11" applyFont="1" applyBorder="1" applyAlignment="1">
      <alignment vertical="center"/>
    </xf>
    <xf numFmtId="0" fontId="6" fillId="0" borderId="55" xfId="11" applyFont="1" applyBorder="1" applyAlignment="1">
      <alignment vertical="center"/>
    </xf>
    <xf numFmtId="0" fontId="6" fillId="0" borderId="56" xfId="11" applyFont="1" applyBorder="1" applyAlignment="1">
      <alignment vertical="center"/>
    </xf>
    <xf numFmtId="0" fontId="6" fillId="0" borderId="12" xfId="11" applyFont="1" applyBorder="1" applyAlignment="1">
      <alignment vertical="center"/>
    </xf>
    <xf numFmtId="0" fontId="6" fillId="0" borderId="12" xfId="12" applyFont="1" applyBorder="1" applyAlignment="1">
      <alignment horizontal="center" vertical="center"/>
    </xf>
    <xf numFmtId="0" fontId="6" fillId="0" borderId="25" xfId="12" applyFont="1" applyBorder="1" applyAlignment="1">
      <alignment vertical="center"/>
    </xf>
    <xf numFmtId="174" fontId="6" fillId="0" borderId="12" xfId="0" applyNumberFormat="1" applyFont="1" applyBorder="1" applyAlignment="1">
      <alignment vertical="center"/>
    </xf>
    <xf numFmtId="42" fontId="6" fillId="0" borderId="12" xfId="11" applyNumberFormat="1" applyFont="1" applyBorder="1" applyAlignment="1">
      <alignment horizontal="center"/>
    </xf>
    <xf numFmtId="42" fontId="6" fillId="0" borderId="48" xfId="11" applyNumberFormat="1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33" fillId="0" borderId="54" xfId="12" applyFont="1" applyBorder="1" applyAlignment="1">
      <alignment horizontal="center" vertical="center"/>
    </xf>
    <xf numFmtId="0" fontId="33" fillId="0" borderId="25" xfId="12" applyFont="1" applyBorder="1" applyAlignment="1">
      <alignment vertical="center"/>
    </xf>
    <xf numFmtId="0" fontId="49" fillId="0" borderId="55" xfId="11" applyFont="1" applyBorder="1" applyAlignment="1">
      <alignment vertical="center"/>
    </xf>
    <xf numFmtId="0" fontId="49" fillId="0" borderId="56" xfId="11" applyFont="1" applyBorder="1" applyAlignment="1">
      <alignment vertical="center"/>
    </xf>
    <xf numFmtId="0" fontId="49" fillId="0" borderId="12" xfId="11" applyFont="1" applyBorder="1" applyAlignment="1">
      <alignment vertical="center"/>
    </xf>
    <xf numFmtId="0" fontId="33" fillId="0" borderId="12" xfId="12" applyFont="1" applyBorder="1" applyAlignment="1">
      <alignment horizontal="center" vertical="center"/>
    </xf>
    <xf numFmtId="0" fontId="6" fillId="0" borderId="55" xfId="12" applyFont="1" applyBorder="1" applyAlignment="1">
      <alignment vertical="center"/>
    </xf>
    <xf numFmtId="0" fontId="6" fillId="0" borderId="56" xfId="12" applyFont="1" applyBorder="1" applyAlignment="1">
      <alignment vertical="center"/>
    </xf>
    <xf numFmtId="0" fontId="6" fillId="0" borderId="12" xfId="12" applyFont="1" applyBorder="1" applyAlignment="1">
      <alignment vertical="center"/>
    </xf>
    <xf numFmtId="0" fontId="6" fillId="0" borderId="0" xfId="11" applyFont="1"/>
    <xf numFmtId="175" fontId="6" fillId="0" borderId="0" xfId="11" applyNumberFormat="1" applyFont="1"/>
    <xf numFmtId="0" fontId="6" fillId="0" borderId="25" xfId="12" quotePrefix="1" applyFont="1" applyBorder="1" applyAlignment="1">
      <alignment horizontal="left" vertical="center"/>
    </xf>
    <xf numFmtId="0" fontId="5" fillId="0" borderId="55" xfId="12" applyFont="1" applyBorder="1" applyAlignment="1">
      <alignment vertical="center"/>
    </xf>
    <xf numFmtId="0" fontId="5" fillId="0" borderId="56" xfId="12" applyFont="1" applyBorder="1" applyAlignment="1">
      <alignment vertical="center"/>
    </xf>
    <xf numFmtId="0" fontId="5" fillId="0" borderId="12" xfId="12" applyFont="1" applyBorder="1" applyAlignment="1">
      <alignment vertical="center"/>
    </xf>
    <xf numFmtId="174" fontId="6" fillId="0" borderId="12" xfId="11" applyNumberFormat="1" applyFont="1" applyBorder="1" applyAlignment="1">
      <alignment vertical="center"/>
    </xf>
    <xf numFmtId="0" fontId="6" fillId="0" borderId="25" xfId="12" applyFont="1" applyBorder="1" applyAlignment="1">
      <alignment horizontal="left" vertical="center"/>
    </xf>
    <xf numFmtId="0" fontId="33" fillId="0" borderId="54" xfId="12" applyFont="1" applyBorder="1" applyAlignment="1">
      <alignment horizontal="center"/>
    </xf>
    <xf numFmtId="0" fontId="33" fillId="0" borderId="25" xfId="12" applyFont="1" applyBorder="1"/>
    <xf numFmtId="0" fontId="6" fillId="0" borderId="55" xfId="11" applyFont="1" applyBorder="1"/>
    <xf numFmtId="0" fontId="6" fillId="0" borderId="56" xfId="11" applyFont="1" applyBorder="1"/>
    <xf numFmtId="0" fontId="6" fillId="0" borderId="12" xfId="11" applyFont="1" applyBorder="1"/>
    <xf numFmtId="0" fontId="6" fillId="0" borderId="12" xfId="12" applyFont="1" applyBorder="1" applyAlignment="1">
      <alignment horizontal="center"/>
    </xf>
    <xf numFmtId="0" fontId="6" fillId="0" borderId="54" xfId="12" applyFont="1" applyBorder="1" applyAlignment="1">
      <alignment horizontal="center"/>
    </xf>
    <xf numFmtId="0" fontId="6" fillId="0" borderId="25" xfId="12" applyFont="1" applyBorder="1"/>
    <xf numFmtId="174" fontId="6" fillId="0" borderId="12" xfId="11" applyNumberFormat="1" applyFont="1" applyBorder="1"/>
    <xf numFmtId="0" fontId="6" fillId="0" borderId="25" xfId="12" applyFont="1" applyBorder="1" applyAlignment="1">
      <alignment horizontal="left"/>
    </xf>
    <xf numFmtId="0" fontId="6" fillId="0" borderId="25" xfId="12" quotePrefix="1" applyFont="1" applyBorder="1" applyAlignment="1">
      <alignment horizontal="left"/>
    </xf>
    <xf numFmtId="0" fontId="49" fillId="0" borderId="55" xfId="11" applyFont="1" applyBorder="1"/>
    <xf numFmtId="0" fontId="49" fillId="0" borderId="56" xfId="11" applyFont="1" applyBorder="1"/>
    <xf numFmtId="0" fontId="49" fillId="0" borderId="12" xfId="11" applyFont="1" applyBorder="1"/>
    <xf numFmtId="0" fontId="33" fillId="0" borderId="12" xfId="12" applyFont="1" applyBorder="1" applyAlignment="1">
      <alignment horizontal="center"/>
    </xf>
    <xf numFmtId="0" fontId="6" fillId="0" borderId="25" xfId="11" applyFont="1" applyBorder="1"/>
    <xf numFmtId="0" fontId="33" fillId="0" borderId="55" xfId="11" applyFont="1" applyBorder="1"/>
    <xf numFmtId="0" fontId="33" fillId="0" borderId="56" xfId="11" applyFont="1" applyBorder="1"/>
    <xf numFmtId="0" fontId="33" fillId="0" borderId="12" xfId="11" applyFont="1" applyBorder="1"/>
    <xf numFmtId="0" fontId="44" fillId="0" borderId="0" xfId="8" applyFont="1" applyFill="1" applyBorder="1"/>
    <xf numFmtId="0" fontId="6" fillId="0" borderId="54" xfId="11" applyFont="1" applyBorder="1" applyAlignment="1">
      <alignment horizontal="center"/>
    </xf>
    <xf numFmtId="0" fontId="6" fillId="0" borderId="56" xfId="0" applyFont="1" applyBorder="1"/>
    <xf numFmtId="0" fontId="6" fillId="0" borderId="12" xfId="0" applyFont="1" applyBorder="1"/>
    <xf numFmtId="42" fontId="6" fillId="0" borderId="0" xfId="11" applyNumberFormat="1" applyFont="1"/>
    <xf numFmtId="0" fontId="6" fillId="0" borderId="12" xfId="0" applyFont="1" applyBorder="1" applyAlignment="1">
      <alignment horizontal="center"/>
    </xf>
    <xf numFmtId="0" fontId="6" fillId="0" borderId="25" xfId="12" quotePrefix="1" applyFont="1" applyBorder="1"/>
    <xf numFmtId="0" fontId="5" fillId="0" borderId="12" xfId="12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63" xfId="0" applyFont="1" applyBorder="1" applyAlignment="1">
      <alignment horizontal="center" vertical="center"/>
    </xf>
    <xf numFmtId="0" fontId="42" fillId="0" borderId="55" xfId="0" applyFont="1" applyBorder="1"/>
    <xf numFmtId="0" fontId="29" fillId="0" borderId="25" xfId="0" applyFont="1" applyBorder="1" applyAlignment="1">
      <alignment vertical="center"/>
    </xf>
    <xf numFmtId="0" fontId="6" fillId="0" borderId="54" xfId="0" applyFont="1" applyBorder="1" applyAlignment="1">
      <alignment horizontal="right" vertical="center"/>
    </xf>
    <xf numFmtId="0" fontId="30" fillId="0" borderId="25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" fontId="5" fillId="0" borderId="25" xfId="0" applyNumberFormat="1" applyFont="1" applyBorder="1" applyAlignment="1">
      <alignment horizontal="left" vertical="center"/>
    </xf>
    <xf numFmtId="0" fontId="30" fillId="0" borderId="55" xfId="0" applyFont="1" applyBorder="1" applyAlignment="1">
      <alignment horizontal="left" vertical="center"/>
    </xf>
    <xf numFmtId="1" fontId="5" fillId="0" borderId="54" xfId="10" applyNumberFormat="1" applyFont="1" applyBorder="1" applyAlignment="1">
      <alignment horizontal="center" vertical="center"/>
    </xf>
    <xf numFmtId="37" fontId="5" fillId="0" borderId="25" xfId="10" applyNumberFormat="1" applyFont="1" applyBorder="1" applyAlignment="1">
      <alignment horizontal="left" vertical="center"/>
    </xf>
    <xf numFmtId="37" fontId="5" fillId="0" borderId="25" xfId="10" quotePrefix="1" applyNumberFormat="1" applyFont="1" applyBorder="1" applyAlignment="1">
      <alignment horizontal="left" vertical="center"/>
    </xf>
    <xf numFmtId="174" fontId="5" fillId="0" borderId="25" xfId="0" applyNumberFormat="1" applyFont="1" applyBorder="1" applyAlignment="1">
      <alignment horizontal="left" vertical="center"/>
    </xf>
    <xf numFmtId="0" fontId="5" fillId="0" borderId="55" xfId="0" applyFont="1" applyBorder="1"/>
    <xf numFmtId="0" fontId="5" fillId="0" borderId="25" xfId="12" applyFont="1" applyBorder="1" applyAlignment="1">
      <alignment vertical="center"/>
    </xf>
    <xf numFmtId="0" fontId="5" fillId="0" borderId="25" xfId="11" applyFont="1" applyBorder="1" applyAlignment="1">
      <alignment vertical="center"/>
    </xf>
    <xf numFmtId="0" fontId="6" fillId="0" borderId="75" xfId="12" applyFont="1" applyBorder="1" applyAlignment="1">
      <alignment horizontal="center"/>
    </xf>
    <xf numFmtId="0" fontId="5" fillId="0" borderId="54" xfId="12" applyFont="1" applyBorder="1" applyAlignment="1">
      <alignment horizontal="center"/>
    </xf>
    <xf numFmtId="0" fontId="5" fillId="0" borderId="25" xfId="12" applyFont="1" applyBorder="1"/>
    <xf numFmtId="0" fontId="5" fillId="0" borderId="25" xfId="11" applyFont="1" applyBorder="1"/>
    <xf numFmtId="0" fontId="5" fillId="0" borderId="54" xfId="11" applyFont="1" applyBorder="1" applyAlignment="1">
      <alignment horizontal="center"/>
    </xf>
    <xf numFmtId="174" fontId="6" fillId="0" borderId="56" xfId="0" applyNumberFormat="1" applyFont="1" applyBorder="1" applyAlignment="1">
      <alignment vertical="center"/>
    </xf>
    <xf numFmtId="174" fontId="6" fillId="0" borderId="56" xfId="11" applyNumberFormat="1" applyFont="1" applyBorder="1" applyAlignment="1">
      <alignment vertical="center"/>
    </xf>
    <xf numFmtId="174" fontId="6" fillId="0" borderId="56" xfId="11" applyNumberFormat="1" applyFont="1" applyBorder="1"/>
    <xf numFmtId="0" fontId="5" fillId="0" borderId="25" xfId="12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0" fontId="5" fillId="0" borderId="55" xfId="11" applyFont="1" applyBorder="1" applyAlignment="1">
      <alignment vertical="center"/>
    </xf>
    <xf numFmtId="0" fontId="6" fillId="0" borderId="25" xfId="12" applyFont="1" applyBorder="1" applyAlignment="1">
      <alignment horizontal="center" vertical="center"/>
    </xf>
    <xf numFmtId="0" fontId="33" fillId="0" borderId="25" xfId="12" applyFont="1" applyBorder="1" applyAlignment="1">
      <alignment horizontal="center" vertical="center"/>
    </xf>
    <xf numFmtId="0" fontId="33" fillId="0" borderId="55" xfId="12" applyFont="1" applyBorder="1" applyAlignment="1">
      <alignment vertical="center"/>
    </xf>
    <xf numFmtId="0" fontId="6" fillId="0" borderId="55" xfId="12" quotePrefix="1" applyFont="1" applyBorder="1" applyAlignment="1">
      <alignment horizontal="left" vertical="center"/>
    </xf>
    <xf numFmtId="0" fontId="6" fillId="0" borderId="55" xfId="12" applyFont="1" applyBorder="1" applyAlignment="1">
      <alignment horizontal="left" vertical="center"/>
    </xf>
    <xf numFmtId="0" fontId="33" fillId="0" borderId="25" xfId="12" applyFont="1" applyBorder="1" applyAlignment="1">
      <alignment horizontal="center"/>
    </xf>
    <xf numFmtId="0" fontId="33" fillId="0" borderId="55" xfId="12" applyFont="1" applyBorder="1"/>
    <xf numFmtId="0" fontId="6" fillId="0" borderId="25" xfId="12" applyFont="1" applyBorder="1" applyAlignment="1">
      <alignment horizontal="center"/>
    </xf>
    <xf numFmtId="0" fontId="6" fillId="0" borderId="55" xfId="12" applyFont="1" applyBorder="1"/>
    <xf numFmtId="0" fontId="6" fillId="0" borderId="55" xfId="12" applyFont="1" applyBorder="1" applyAlignment="1">
      <alignment horizontal="left"/>
    </xf>
    <xf numFmtId="0" fontId="6" fillId="0" borderId="55" xfId="12" quotePrefix="1" applyFont="1" applyBorder="1" applyAlignment="1">
      <alignment horizontal="left"/>
    </xf>
    <xf numFmtId="0" fontId="5" fillId="0" borderId="25" xfId="12" applyFont="1" applyBorder="1" applyAlignment="1">
      <alignment horizontal="center"/>
    </xf>
    <xf numFmtId="0" fontId="5" fillId="0" borderId="55" xfId="12" applyFont="1" applyBorder="1"/>
    <xf numFmtId="0" fontId="6" fillId="0" borderId="55" xfId="12" quotePrefix="1" applyFont="1" applyBorder="1"/>
    <xf numFmtId="0" fontId="5" fillId="0" borderId="55" xfId="11" applyFont="1" applyBorder="1"/>
    <xf numFmtId="0" fontId="5" fillId="0" borderId="25" xfId="11" applyFont="1" applyBorder="1" applyAlignment="1">
      <alignment horizontal="center"/>
    </xf>
    <xf numFmtId="0" fontId="5" fillId="0" borderId="55" xfId="0" quotePrefix="1" applyFont="1" applyBorder="1" applyAlignment="1">
      <alignment horizontal="left" vertical="center"/>
    </xf>
    <xf numFmtId="0" fontId="6" fillId="0" borderId="25" xfId="11" applyFont="1" applyBorder="1" applyAlignment="1">
      <alignment horizontal="center"/>
    </xf>
    <xf numFmtId="0" fontId="10" fillId="0" borderId="63" xfId="0" applyFont="1" applyBorder="1" applyAlignment="1">
      <alignment vertical="center"/>
    </xf>
    <xf numFmtId="0" fontId="51" fillId="6" borderId="0" xfId="0" applyFont="1" applyFill="1"/>
    <xf numFmtId="0" fontId="53" fillId="6" borderId="55" xfId="0" applyFont="1" applyFill="1" applyBorder="1" applyAlignment="1">
      <alignment horizontal="center" vertical="center"/>
    </xf>
    <xf numFmtId="0" fontId="53" fillId="6" borderId="6" xfId="0" applyFont="1" applyFill="1" applyBorder="1" applyAlignment="1">
      <alignment horizontal="center" vertical="center"/>
    </xf>
    <xf numFmtId="0" fontId="53" fillId="6" borderId="7" xfId="0" applyFont="1" applyFill="1" applyBorder="1" applyAlignment="1">
      <alignment horizontal="center" vertical="center"/>
    </xf>
    <xf numFmtId="167" fontId="53" fillId="6" borderId="1" xfId="1" applyNumberFormat="1" applyFont="1" applyFill="1" applyBorder="1" applyAlignment="1">
      <alignment horizontal="center" vertical="center"/>
    </xf>
    <xf numFmtId="167" fontId="53" fillId="6" borderId="64" xfId="1" applyNumberFormat="1" applyFont="1" applyFill="1" applyBorder="1" applyAlignment="1">
      <alignment horizontal="center" vertical="center"/>
    </xf>
    <xf numFmtId="0" fontId="54" fillId="6" borderId="54" xfId="0" applyFont="1" applyFill="1" applyBorder="1" applyAlignment="1">
      <alignment horizontal="center" vertical="center"/>
    </xf>
    <xf numFmtId="0" fontId="54" fillId="6" borderId="25" xfId="0" applyFont="1" applyFill="1" applyBorder="1" applyAlignment="1">
      <alignment horizontal="center" vertical="center"/>
    </xf>
    <xf numFmtId="0" fontId="55" fillId="6" borderId="0" xfId="0" applyFont="1" applyFill="1"/>
    <xf numFmtId="0" fontId="56" fillId="6" borderId="0" xfId="0" applyFont="1" applyFill="1"/>
    <xf numFmtId="167" fontId="9" fillId="0" borderId="56" xfId="1" applyNumberFormat="1" applyFont="1" applyBorder="1" applyAlignment="1">
      <alignment vertical="center"/>
    </xf>
    <xf numFmtId="167" fontId="10" fillId="2" borderId="12" xfId="1" applyNumberFormat="1" applyFont="1" applyFill="1" applyBorder="1" applyAlignment="1">
      <alignment vertical="center"/>
    </xf>
    <xf numFmtId="167" fontId="10" fillId="2" borderId="48" xfId="1" applyNumberFormat="1" applyFont="1" applyFill="1" applyBorder="1" applyAlignment="1">
      <alignment vertical="center"/>
    </xf>
    <xf numFmtId="167" fontId="10" fillId="0" borderId="1" xfId="1" applyNumberFormat="1" applyFont="1" applyFill="1" applyBorder="1" applyAlignment="1">
      <alignment vertical="center"/>
    </xf>
    <xf numFmtId="167" fontId="10" fillId="0" borderId="64" xfId="1" applyNumberFormat="1" applyFont="1" applyFill="1" applyBorder="1" applyAlignment="1">
      <alignment vertical="center"/>
    </xf>
    <xf numFmtId="167" fontId="6" fillId="0" borderId="12" xfId="1" applyNumberFormat="1" applyFont="1" applyBorder="1" applyAlignment="1">
      <alignment horizontal="center"/>
    </xf>
    <xf numFmtId="167" fontId="6" fillId="0" borderId="12" xfId="1" applyNumberFormat="1" applyFont="1" applyBorder="1" applyAlignment="1">
      <alignment vertical="center"/>
    </xf>
    <xf numFmtId="167" fontId="6" fillId="0" borderId="12" xfId="1" applyNumberFormat="1" applyFont="1" applyBorder="1"/>
    <xf numFmtId="0" fontId="10" fillId="0" borderId="11" xfId="0" applyFont="1" applyBorder="1" applyAlignment="1">
      <alignment vertical="center"/>
    </xf>
    <xf numFmtId="43" fontId="9" fillId="0" borderId="8" xfId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167" fontId="9" fillId="0" borderId="9" xfId="1" applyNumberFormat="1" applyFont="1" applyBorder="1" applyAlignment="1">
      <alignment vertical="center"/>
    </xf>
    <xf numFmtId="167" fontId="9" fillId="0" borderId="10" xfId="1" applyNumberFormat="1" applyFont="1" applyBorder="1" applyAlignment="1">
      <alignment vertical="center"/>
    </xf>
    <xf numFmtId="167" fontId="9" fillId="0" borderId="49" xfId="1" applyNumberFormat="1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/>
    </xf>
    <xf numFmtId="0" fontId="10" fillId="0" borderId="55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/>
    </xf>
    <xf numFmtId="167" fontId="9" fillId="2" borderId="56" xfId="1" applyNumberFormat="1" applyFont="1" applyFill="1" applyBorder="1" applyAlignment="1">
      <alignment vertical="center"/>
    </xf>
    <xf numFmtId="0" fontId="9" fillId="0" borderId="3" xfId="0" quotePrefix="1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43" fontId="0" fillId="0" borderId="5" xfId="1" applyFont="1" applyBorder="1" applyAlignment="1">
      <alignment horizontal="center" vertical="center"/>
    </xf>
    <xf numFmtId="43" fontId="0" fillId="0" borderId="5" xfId="1" applyFont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5" xfId="0" applyFill="1" applyBorder="1" applyAlignment="1">
      <alignment horizontal="center" vertical="center"/>
    </xf>
    <xf numFmtId="43" fontId="0" fillId="7" borderId="5" xfId="1" applyFont="1" applyFill="1" applyBorder="1" applyAlignment="1">
      <alignment horizontal="center" vertical="center"/>
    </xf>
    <xf numFmtId="43" fontId="0" fillId="7" borderId="5" xfId="1" applyFont="1" applyFill="1" applyBorder="1" applyAlignment="1">
      <alignment vertical="center"/>
    </xf>
    <xf numFmtId="37" fontId="9" fillId="0" borderId="3" xfId="0" applyNumberFormat="1" applyFont="1" applyBorder="1" applyAlignment="1">
      <alignment vertical="center"/>
    </xf>
    <xf numFmtId="0" fontId="9" fillId="0" borderId="63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3" xfId="0" quotePrefix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5" xfId="0" applyNumberForma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Alignment="1">
      <alignment vertical="center"/>
    </xf>
    <xf numFmtId="43" fontId="0" fillId="0" borderId="10" xfId="0" applyNumberFormat="1" applyBorder="1" applyAlignment="1">
      <alignment horizontal="center" vertical="center"/>
    </xf>
    <xf numFmtId="43" fontId="0" fillId="0" borderId="10" xfId="0" applyNumberFormat="1" applyBorder="1" applyAlignment="1">
      <alignment vertical="center"/>
    </xf>
    <xf numFmtId="0" fontId="57" fillId="0" borderId="12" xfId="13" applyBorder="1"/>
    <xf numFmtId="0" fontId="57" fillId="0" borderId="5" xfId="13" applyBorder="1"/>
    <xf numFmtId="0" fontId="57" fillId="0" borderId="0" xfId="13"/>
    <xf numFmtId="0" fontId="57" fillId="0" borderId="12" xfId="13" applyBorder="1" applyAlignment="1">
      <alignment horizontal="right"/>
    </xf>
    <xf numFmtId="0" fontId="57" fillId="0" borderId="0" xfId="13" applyAlignment="1">
      <alignment horizontal="center"/>
    </xf>
    <xf numFmtId="167" fontId="0" fillId="8" borderId="5" xfId="1" applyNumberFormat="1" applyFont="1" applyFill="1" applyBorder="1" applyAlignment="1">
      <alignment horizontal="center" vertical="center"/>
    </xf>
    <xf numFmtId="43" fontId="0" fillId="0" borderId="5" xfId="0" applyNumberFormat="1" applyBorder="1" applyAlignment="1">
      <alignment horizontal="center" vertical="center"/>
    </xf>
    <xf numFmtId="43" fontId="0" fillId="0" borderId="5" xfId="0" applyNumberFormat="1" applyBorder="1" applyAlignment="1">
      <alignment vertical="center"/>
    </xf>
    <xf numFmtId="167" fontId="0" fillId="0" borderId="5" xfId="0" applyNumberFormat="1" applyBorder="1" applyAlignment="1">
      <alignment horizontal="center" vertical="center"/>
    </xf>
    <xf numFmtId="167" fontId="0" fillId="0" borderId="5" xfId="0" applyNumberForma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56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10" fillId="0" borderId="54" xfId="0" applyFont="1" applyBorder="1" applyAlignment="1">
      <alignment horizontal="right" vertical="center"/>
    </xf>
    <xf numFmtId="0" fontId="9" fillId="0" borderId="54" xfId="0" applyFont="1" applyBorder="1" applyAlignment="1">
      <alignment horizontal="right" vertical="center"/>
    </xf>
    <xf numFmtId="0" fontId="10" fillId="0" borderId="63" xfId="0" applyFont="1" applyBorder="1" applyAlignment="1">
      <alignment horizontal="right" vertical="center"/>
    </xf>
    <xf numFmtId="0" fontId="10" fillId="0" borderId="67" xfId="0" applyFont="1" applyBorder="1" applyAlignment="1">
      <alignment horizontal="right" vertical="center"/>
    </xf>
    <xf numFmtId="0" fontId="9" fillId="2" borderId="67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43" fontId="9" fillId="2" borderId="8" xfId="1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167" fontId="9" fillId="2" borderId="10" xfId="1" applyNumberFormat="1" applyFont="1" applyFill="1" applyBorder="1" applyAlignment="1">
      <alignment vertical="center"/>
    </xf>
    <xf numFmtId="167" fontId="10" fillId="2" borderId="10" xfId="1" applyNumberFormat="1" applyFont="1" applyFill="1" applyBorder="1" applyAlignment="1">
      <alignment vertical="center"/>
    </xf>
    <xf numFmtId="0" fontId="9" fillId="0" borderId="60" xfId="0" applyFont="1" applyBorder="1" applyAlignment="1">
      <alignment vertical="center"/>
    </xf>
    <xf numFmtId="167" fontId="9" fillId="0" borderId="60" xfId="1" applyNumberFormat="1" applyFont="1" applyBorder="1" applyAlignment="1">
      <alignment vertical="center"/>
    </xf>
    <xf numFmtId="0" fontId="12" fillId="0" borderId="69" xfId="0" applyFont="1" applyBorder="1" applyAlignment="1">
      <alignment horizontal="left" vertical="center"/>
    </xf>
    <xf numFmtId="0" fontId="21" fillId="0" borderId="79" xfId="0" applyFont="1" applyBorder="1" applyAlignment="1">
      <alignment horizontal="left" vertical="center"/>
    </xf>
    <xf numFmtId="0" fontId="21" fillId="0" borderId="58" xfId="0" applyFont="1" applyBorder="1" applyAlignment="1">
      <alignment horizontal="left" vertical="center"/>
    </xf>
    <xf numFmtId="0" fontId="7" fillId="0" borderId="69" xfId="0" applyFont="1" applyBorder="1" applyAlignment="1">
      <alignment horizontal="center" vertical="center"/>
    </xf>
    <xf numFmtId="0" fontId="7" fillId="0" borderId="69" xfId="0" applyFont="1" applyBorder="1" applyAlignment="1">
      <alignment horizontal="left" vertical="center"/>
    </xf>
    <xf numFmtId="0" fontId="58" fillId="0" borderId="55" xfId="0" applyFont="1" applyBorder="1" applyAlignment="1">
      <alignment horizontal="left" vertical="center"/>
    </xf>
    <xf numFmtId="0" fontId="58" fillId="0" borderId="55" xfId="0" applyFont="1" applyBorder="1" applyAlignment="1">
      <alignment vertical="center"/>
    </xf>
    <xf numFmtId="0" fontId="7" fillId="0" borderId="76" xfId="0" applyFont="1" applyBorder="1" applyAlignment="1">
      <alignment vertical="center"/>
    </xf>
    <xf numFmtId="2" fontId="59" fillId="5" borderId="67" xfId="0" applyNumberFormat="1" applyFont="1" applyFill="1" applyBorder="1" applyAlignment="1">
      <alignment horizontal="center" vertical="center"/>
    </xf>
    <xf numFmtId="2" fontId="59" fillId="5" borderId="10" xfId="0" applyNumberFormat="1" applyFont="1" applyFill="1" applyBorder="1" applyAlignment="1">
      <alignment horizontal="center" vertical="center"/>
    </xf>
    <xf numFmtId="2" fontId="59" fillId="5" borderId="8" xfId="0" applyNumberFormat="1" applyFont="1" applyFill="1" applyBorder="1" applyAlignment="1">
      <alignment horizontal="center" vertical="center"/>
    </xf>
    <xf numFmtId="2" fontId="59" fillId="5" borderId="49" xfId="0" applyNumberFormat="1" applyFont="1" applyFill="1" applyBorder="1" applyAlignment="1">
      <alignment horizontal="center" vertical="center"/>
    </xf>
    <xf numFmtId="2" fontId="59" fillId="5" borderId="9" xfId="0" applyNumberFormat="1" applyFont="1" applyFill="1" applyBorder="1" applyAlignment="1">
      <alignment horizontal="center" vertical="center"/>
    </xf>
    <xf numFmtId="0" fontId="60" fillId="0" borderId="66" xfId="0" applyFont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12" fillId="0" borderId="69" xfId="0" applyFont="1" applyBorder="1" applyAlignment="1">
      <alignment horizontal="right" vertical="center"/>
    </xf>
    <xf numFmtId="0" fontId="7" fillId="0" borderId="81" xfId="0" applyFont="1" applyBorder="1" applyAlignment="1">
      <alignment horizontal="left" vertical="center"/>
    </xf>
    <xf numFmtId="0" fontId="12" fillId="0" borderId="82" xfId="0" applyFont="1" applyBorder="1" applyAlignment="1">
      <alignment horizontal="left" vertical="center"/>
    </xf>
    <xf numFmtId="0" fontId="12" fillId="0" borderId="83" xfId="0" applyFont="1" applyBorder="1" applyAlignment="1">
      <alignment horizontal="left" vertical="center"/>
    </xf>
    <xf numFmtId="0" fontId="7" fillId="0" borderId="83" xfId="0" applyFont="1" applyBorder="1" applyAlignment="1">
      <alignment horizontal="left" vertical="center"/>
    </xf>
    <xf numFmtId="0" fontId="7" fillId="0" borderId="69" xfId="0" applyFont="1" applyBorder="1" applyAlignment="1">
      <alignment horizontal="right" vertical="center"/>
    </xf>
    <xf numFmtId="0" fontId="57" fillId="0" borderId="2" xfId="13" applyBorder="1" applyAlignment="1">
      <alignment horizontal="center"/>
    </xf>
    <xf numFmtId="0" fontId="57" fillId="0" borderId="3" xfId="13" applyBorder="1"/>
    <xf numFmtId="0" fontId="57" fillId="0" borderId="4" xfId="13" applyBorder="1"/>
    <xf numFmtId="0" fontId="57" fillId="0" borderId="6" xfId="13" applyBorder="1" applyAlignment="1">
      <alignment horizontal="center"/>
    </xf>
    <xf numFmtId="0" fontId="57" fillId="0" borderId="7" xfId="13" applyBorder="1"/>
    <xf numFmtId="0" fontId="57" fillId="0" borderId="6" xfId="13" applyBorder="1"/>
    <xf numFmtId="174" fontId="57" fillId="0" borderId="7" xfId="13" applyNumberFormat="1" applyBorder="1"/>
    <xf numFmtId="0" fontId="57" fillId="0" borderId="8" xfId="13" applyBorder="1"/>
    <xf numFmtId="0" fontId="57" fillId="0" borderId="11" xfId="13" applyBorder="1"/>
    <xf numFmtId="2" fontId="57" fillId="0" borderId="9" xfId="13" applyNumberFormat="1" applyBorder="1"/>
    <xf numFmtId="0" fontId="57" fillId="0" borderId="0" xfId="13" applyAlignment="1">
      <alignment horizontal="center" vertical="center"/>
    </xf>
    <xf numFmtId="2" fontId="57" fillId="0" borderId="0" xfId="13" applyNumberFormat="1" applyAlignment="1">
      <alignment horizontal="center" vertical="center"/>
    </xf>
    <xf numFmtId="174" fontId="57" fillId="0" borderId="0" xfId="13" applyNumberFormat="1" applyAlignment="1">
      <alignment horizontal="center" vertical="center"/>
    </xf>
    <xf numFmtId="2" fontId="57" fillId="0" borderId="0" xfId="13" applyNumberFormat="1" applyAlignment="1">
      <alignment horizontal="center"/>
    </xf>
    <xf numFmtId="2" fontId="13" fillId="0" borderId="77" xfId="0" applyNumberFormat="1" applyFont="1" applyBorder="1" applyAlignment="1">
      <alignment horizontal="center" vertical="center"/>
    </xf>
    <xf numFmtId="2" fontId="22" fillId="5" borderId="54" xfId="0" applyNumberFormat="1" applyFont="1" applyFill="1" applyBorder="1" applyAlignment="1">
      <alignment horizontal="center" vertical="center"/>
    </xf>
    <xf numFmtId="2" fontId="22" fillId="5" borderId="12" xfId="0" applyNumberFormat="1" applyFont="1" applyFill="1" applyBorder="1" applyAlignment="1">
      <alignment horizontal="center" vertical="center"/>
    </xf>
    <xf numFmtId="2" fontId="22" fillId="5" borderId="48" xfId="0" applyNumberFormat="1" applyFont="1" applyFill="1" applyBorder="1" applyAlignment="1">
      <alignment horizontal="center" vertical="center"/>
    </xf>
    <xf numFmtId="2" fontId="20" fillId="0" borderId="54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12" fillId="5" borderId="35" xfId="0" applyFont="1" applyFill="1" applyBorder="1" applyAlignment="1">
      <alignment horizontal="center" vertical="center"/>
    </xf>
    <xf numFmtId="0" fontId="12" fillId="5" borderId="42" xfId="0" applyFont="1" applyFill="1" applyBorder="1" applyAlignment="1">
      <alignment horizontal="center" vertical="center"/>
    </xf>
    <xf numFmtId="0" fontId="12" fillId="5" borderId="43" xfId="0" applyFont="1" applyFill="1" applyBorder="1" applyAlignment="1">
      <alignment horizontal="center" vertical="center"/>
    </xf>
    <xf numFmtId="2" fontId="7" fillId="5" borderId="46" xfId="0" applyNumberFormat="1" applyFont="1" applyFill="1" applyBorder="1" applyAlignment="1">
      <alignment horizontal="center" vertical="center"/>
    </xf>
    <xf numFmtId="2" fontId="11" fillId="5" borderId="62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67" fontId="10" fillId="0" borderId="19" xfId="1" applyNumberFormat="1" applyFont="1" applyBorder="1" applyAlignment="1">
      <alignment horizontal="center" vertical="center"/>
    </xf>
    <xf numFmtId="167" fontId="10" fillId="0" borderId="18" xfId="1" applyNumberFormat="1" applyFont="1" applyBorder="1" applyAlignment="1">
      <alignment horizontal="center" vertical="center"/>
    </xf>
    <xf numFmtId="167" fontId="10" fillId="0" borderId="10" xfId="1" applyNumberFormat="1" applyFont="1" applyBorder="1" applyAlignment="1">
      <alignment horizontal="center" vertical="center"/>
    </xf>
    <xf numFmtId="167" fontId="10" fillId="0" borderId="23" xfId="1" applyNumberFormat="1" applyFont="1" applyBorder="1" applyAlignment="1">
      <alignment horizontal="center" vertical="center"/>
    </xf>
    <xf numFmtId="167" fontId="9" fillId="0" borderId="12" xfId="1" applyNumberFormat="1" applyFont="1" applyBorder="1" applyAlignment="1">
      <alignment horizontal="center" vertical="center"/>
    </xf>
    <xf numFmtId="167" fontId="9" fillId="0" borderId="21" xfId="1" applyNumberFormat="1" applyFont="1" applyBorder="1" applyAlignment="1">
      <alignment horizontal="center" vertical="center"/>
    </xf>
    <xf numFmtId="167" fontId="9" fillId="0" borderId="22" xfId="1" applyNumberFormat="1" applyFont="1" applyBorder="1" applyAlignment="1">
      <alignment horizontal="center" vertical="center"/>
    </xf>
    <xf numFmtId="167" fontId="9" fillId="0" borderId="20" xfId="1" applyNumberFormat="1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167" fontId="10" fillId="0" borderId="49" xfId="1" applyNumberFormat="1" applyFont="1" applyBorder="1" applyAlignment="1">
      <alignment horizontal="center" vertical="center"/>
    </xf>
    <xf numFmtId="167" fontId="10" fillId="0" borderId="42" xfId="1" applyNumberFormat="1" applyFont="1" applyBorder="1" applyAlignment="1">
      <alignment horizontal="center" vertical="center"/>
    </xf>
    <xf numFmtId="167" fontId="10" fillId="0" borderId="43" xfId="1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1" fillId="0" borderId="12" xfId="0" applyFont="1" applyBorder="1" applyAlignment="1">
      <alignment vertical="center"/>
    </xf>
    <xf numFmtId="0" fontId="12" fillId="0" borderId="12" xfId="0" applyFont="1" applyBorder="1" applyAlignment="1">
      <alignment horizontal="left"/>
    </xf>
    <xf numFmtId="0" fontId="11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25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1" fillId="0" borderId="12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center"/>
    </xf>
    <xf numFmtId="0" fontId="11" fillId="0" borderId="55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9" fillId="0" borderId="27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164" fontId="28" fillId="0" borderId="65" xfId="1" applyNumberFormat="1" applyFont="1" applyFill="1" applyBorder="1" applyAlignment="1">
      <alignment horizontal="center" vertical="center" wrapText="1"/>
    </xf>
    <xf numFmtId="164" fontId="28" fillId="0" borderId="66" xfId="1" applyNumberFormat="1" applyFont="1" applyFill="1" applyBorder="1" applyAlignment="1">
      <alignment horizontal="center" vertical="center" wrapText="1"/>
    </xf>
    <xf numFmtId="164" fontId="28" fillId="0" borderId="68" xfId="1" applyNumberFormat="1" applyFont="1" applyFill="1" applyBorder="1" applyAlignment="1">
      <alignment horizontal="center" vertical="center" wrapText="1"/>
    </xf>
    <xf numFmtId="2" fontId="13" fillId="0" borderId="65" xfId="0" applyNumberFormat="1" applyFont="1" applyBorder="1" applyAlignment="1">
      <alignment horizontal="center" vertical="center" wrapText="1"/>
    </xf>
    <xf numFmtId="2" fontId="13" fillId="0" borderId="66" xfId="0" applyNumberFormat="1" applyFont="1" applyBorder="1" applyAlignment="1">
      <alignment horizontal="center" vertical="center" wrapText="1"/>
    </xf>
    <xf numFmtId="2" fontId="13" fillId="0" borderId="68" xfId="0" applyNumberFormat="1" applyFont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66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wrapText="1"/>
    </xf>
    <xf numFmtId="0" fontId="13" fillId="5" borderId="50" xfId="0" applyFont="1" applyFill="1" applyBorder="1" applyAlignment="1">
      <alignment horizontal="center" vertical="center"/>
    </xf>
    <xf numFmtId="0" fontId="13" fillId="5" borderId="47" xfId="0" applyFont="1" applyFill="1" applyBorder="1" applyAlignment="1">
      <alignment horizontal="center" vertical="center"/>
    </xf>
    <xf numFmtId="0" fontId="13" fillId="5" borderId="52" xfId="0" applyFont="1" applyFill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5" borderId="67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5" borderId="54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48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167" fontId="30" fillId="0" borderId="52" xfId="1" applyNumberFormat="1" applyFont="1" applyBorder="1" applyAlignment="1">
      <alignment horizontal="center" vertical="center" wrapText="1"/>
    </xf>
    <xf numFmtId="167" fontId="30" fillId="0" borderId="71" xfId="1" applyNumberFormat="1" applyFont="1" applyBorder="1" applyAlignment="1">
      <alignment horizontal="center" vertical="center"/>
    </xf>
    <xf numFmtId="42" fontId="6" fillId="0" borderId="55" xfId="0" applyNumberFormat="1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167" fontId="30" fillId="0" borderId="53" xfId="1" applyNumberFormat="1" applyFont="1" applyBorder="1" applyAlignment="1">
      <alignment horizontal="center" vertical="center"/>
    </xf>
    <xf numFmtId="42" fontId="30" fillId="0" borderId="52" xfId="0" applyNumberFormat="1" applyFont="1" applyBorder="1" applyAlignment="1">
      <alignment horizontal="center" vertical="center" wrapText="1"/>
    </xf>
    <xf numFmtId="42" fontId="30" fillId="0" borderId="46" xfId="0" applyNumberFormat="1" applyFont="1" applyBorder="1" applyAlignment="1">
      <alignment horizontal="center" vertical="center" wrapText="1"/>
    </xf>
  </cellXfs>
  <cellStyles count="14">
    <cellStyle name="Comma" xfId="1" builtinId="3"/>
    <cellStyle name="Comma [0]" xfId="2" builtinId="6"/>
    <cellStyle name="Comma [0] 10 2" xfId="9" xr:uid="{FDC70602-6172-4744-BC0B-773A04DBB77D}"/>
    <cellStyle name="Comma 2 6" xfId="5" xr:uid="{8AC90553-72B0-4B5D-A5BF-E47666A40661}"/>
    <cellStyle name="Hyperlink 2 4" xfId="8" xr:uid="{2153FA3D-8ACB-4D7A-9ACF-AF139A7DF85A}"/>
    <cellStyle name="Normal" xfId="0" builtinId="0"/>
    <cellStyle name="Normal 10 2" xfId="4" xr:uid="{D917E721-EAB2-4128-A848-9ACE4858F527}"/>
    <cellStyle name="Normal 2" xfId="13" xr:uid="{B575F097-E0E7-47BA-8B53-9B8A44066AB7}"/>
    <cellStyle name="Normal 2 2 4" xfId="12" xr:uid="{7D7F7FB6-E735-4970-880D-8C3DBB1E44E4}"/>
    <cellStyle name="Normal 2 6" xfId="11" xr:uid="{A9F5B35E-0096-4F62-AAF8-644DE9F02528}"/>
    <cellStyle name="Normal_PENAWARAN T3 &amp; GM 55-57-58 2012" xfId="7" xr:uid="{87E5E026-4931-4160-A4ED-0AB5ED982FA2}"/>
    <cellStyle name="Normal_Tanki-2x2500-P.Bun" xfId="10" xr:uid="{C74EED42-8194-4ABB-9FE9-061128F27E77}"/>
    <cellStyle name="Percent" xfId="3" builtinId="5"/>
    <cellStyle name="Percent 2" xfId="6" xr:uid="{EDD47C22-72DC-4342-947D-82285F21FC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'KURVA S'!$J$180:$V$180</c:f>
              <c:numCache>
                <c:formatCode>0.00</c:formatCode>
                <c:ptCount val="13"/>
                <c:pt idx="0" formatCode="General">
                  <c:v>0</c:v>
                </c:pt>
                <c:pt idx="1">
                  <c:v>1.1520715500547854E-2</c:v>
                </c:pt>
                <c:pt idx="2">
                  <c:v>5.8071779380681539E-2</c:v>
                </c:pt>
                <c:pt idx="3">
                  <c:v>0.10462284326081522</c:v>
                </c:pt>
                <c:pt idx="4">
                  <c:v>22.143286625875643</c:v>
                </c:pt>
                <c:pt idx="5">
                  <c:v>45.281712441380549</c:v>
                </c:pt>
                <c:pt idx="6">
                  <c:v>68.683861740861488</c:v>
                </c:pt>
                <c:pt idx="7">
                  <c:v>92.534006382861079</c:v>
                </c:pt>
                <c:pt idx="8">
                  <c:v>93.122159905819345</c:v>
                </c:pt>
                <c:pt idx="9">
                  <c:v>96.064902998085969</c:v>
                </c:pt>
                <c:pt idx="10">
                  <c:v>97.806306454157379</c:v>
                </c:pt>
                <c:pt idx="11">
                  <c:v>98.729323546640629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1-4DE0-902D-336ED9988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667679"/>
        <c:axId val="476684479"/>
      </c:lineChart>
      <c:catAx>
        <c:axId val="476667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84479"/>
        <c:crosses val="autoZero"/>
        <c:auto val="1"/>
        <c:lblAlgn val="ctr"/>
        <c:lblOffset val="100"/>
        <c:noMultiLvlLbl val="0"/>
      </c:catAx>
      <c:valAx>
        <c:axId val="4766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6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809059525380609E-2"/>
          <c:y val="2.0561411994119476E-2"/>
          <c:w val="0.89702155392112159"/>
          <c:h val="0.97552934221945997"/>
        </c:manualLayout>
      </c:layout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val>
            <c:numRef>
              <c:f>'KURVA S'!$J$180:$V$180</c:f>
              <c:numCache>
                <c:formatCode>0.00</c:formatCode>
                <c:ptCount val="13"/>
                <c:pt idx="0" formatCode="General">
                  <c:v>0</c:v>
                </c:pt>
                <c:pt idx="1">
                  <c:v>1.1520715500547854E-2</c:v>
                </c:pt>
                <c:pt idx="2">
                  <c:v>5.8071779380681539E-2</c:v>
                </c:pt>
                <c:pt idx="3">
                  <c:v>0.10462284326081522</c:v>
                </c:pt>
                <c:pt idx="4">
                  <c:v>22.143286625875643</c:v>
                </c:pt>
                <c:pt idx="5">
                  <c:v>45.281712441380549</c:v>
                </c:pt>
                <c:pt idx="6">
                  <c:v>68.683861740861488</c:v>
                </c:pt>
                <c:pt idx="7">
                  <c:v>92.534006382861079</c:v>
                </c:pt>
                <c:pt idx="8">
                  <c:v>93.122159905819345</c:v>
                </c:pt>
                <c:pt idx="9">
                  <c:v>96.064902998085969</c:v>
                </c:pt>
                <c:pt idx="10">
                  <c:v>97.806306454157379</c:v>
                </c:pt>
                <c:pt idx="11">
                  <c:v>98.729323546640629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1-427A-AED7-9E023E20A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983487"/>
        <c:axId val="568583407"/>
      </c:lineChart>
      <c:catAx>
        <c:axId val="369983487"/>
        <c:scaling>
          <c:orientation val="minMax"/>
        </c:scaling>
        <c:delete val="1"/>
        <c:axPos val="b"/>
        <c:majorTickMark val="none"/>
        <c:minorTickMark val="none"/>
        <c:tickLblPos val="nextTo"/>
        <c:crossAx val="568583407"/>
        <c:crosses val="autoZero"/>
        <c:auto val="1"/>
        <c:lblAlgn val="ctr"/>
        <c:lblOffset val="100"/>
        <c:noMultiLvlLbl val="0"/>
      </c:catAx>
      <c:valAx>
        <c:axId val="568583407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983487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jpeg"/><Relationship Id="rId7" Type="http://schemas.openxmlformats.org/officeDocument/2006/relationships/image" Target="../media/image9.png"/><Relationship Id="rId12" Type="http://schemas.openxmlformats.org/officeDocument/2006/relationships/image" Target="../media/image13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jpeg"/><Relationship Id="rId11" Type="http://schemas.openxmlformats.org/officeDocument/2006/relationships/image" Target="../media/image12.png"/><Relationship Id="rId5" Type="http://schemas.openxmlformats.org/officeDocument/2006/relationships/image" Target="../media/image7.jpeg"/><Relationship Id="rId10" Type="http://schemas.openxmlformats.org/officeDocument/2006/relationships/image" Target="../media/image2.jpeg"/><Relationship Id="rId4" Type="http://schemas.openxmlformats.org/officeDocument/2006/relationships/image" Target="../media/image6.jpe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662940</xdr:colOff>
      <xdr:row>0</xdr:row>
      <xdr:rowOff>0</xdr:rowOff>
    </xdr:from>
    <xdr:to>
      <xdr:col>10</xdr:col>
      <xdr:colOff>1356360</xdr:colOff>
      <xdr:row>4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42085EA-9153-410C-BEE3-C3D3421765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72" b="18011"/>
        <a:stretch>
          <a:fillRect/>
        </a:stretch>
      </xdr:blipFill>
      <xdr:spPr>
        <a:xfrm>
          <a:off x="6362700" y="0"/>
          <a:ext cx="2080260" cy="701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635000</xdr:colOff>
      <xdr:row>0</xdr:row>
      <xdr:rowOff>0</xdr:rowOff>
    </xdr:from>
    <xdr:to>
      <xdr:col>11</xdr:col>
      <xdr:colOff>1528281</xdr:colOff>
      <xdr:row>4</xdr:row>
      <xdr:rowOff>84667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BF560E-7D72-442A-9BD6-553F4ED83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72" b="18011"/>
        <a:stretch>
          <a:fillRect/>
        </a:stretch>
      </xdr:blipFill>
      <xdr:spPr>
        <a:xfrm>
          <a:off x="12217400" y="0"/>
          <a:ext cx="2476548" cy="795867"/>
        </a:xfrm>
        <a:prstGeom prst="rect">
          <a:avLst/>
        </a:prstGeom>
      </xdr:spPr>
    </xdr:pic>
    <xdr:clientData/>
  </xdr:twoCellAnchor>
  <xdr:twoCellAnchor editAs="oneCell">
    <xdr:from>
      <xdr:col>12</xdr:col>
      <xdr:colOff>444117</xdr:colOff>
      <xdr:row>57</xdr:row>
      <xdr:rowOff>52339</xdr:rowOff>
    </xdr:from>
    <xdr:to>
      <xdr:col>24</xdr:col>
      <xdr:colOff>434726</xdr:colOff>
      <xdr:row>123</xdr:row>
      <xdr:rowOff>163504</xdr:rowOff>
    </xdr:to>
    <xdr:pic>
      <xdr:nvPicPr>
        <xdr:cNvPr id="3" name="Picture 2" descr="Dimensi Stud Bolt Untuk Flange RF | PDF">
          <a:extLst>
            <a:ext uri="{FF2B5EF4-FFF2-40B4-BE49-F238E27FC236}">
              <a16:creationId xmlns:a16="http://schemas.microsoft.com/office/drawing/2014/main" id="{9B1E06B5-C4C4-4E67-BFE1-E8BB9F95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5353" y="10401684"/>
          <a:ext cx="7305809" cy="119983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358238</xdr:colOff>
      <xdr:row>94</xdr:row>
      <xdr:rowOff>49480</xdr:rowOff>
    </xdr:from>
    <xdr:to>
      <xdr:col>28</xdr:col>
      <xdr:colOff>240128</xdr:colOff>
      <xdr:row>119</xdr:row>
      <xdr:rowOff>69025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DAD6F-0C2F-4236-9944-78BAE7B3E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5729" y="16577953"/>
          <a:ext cx="5977890" cy="4522273"/>
        </a:xfrm>
        <a:prstGeom prst="rect">
          <a:avLst/>
        </a:prstGeom>
      </xdr:spPr>
    </xdr:pic>
    <xdr:clientData/>
  </xdr:twoCellAnchor>
  <xdr:twoCellAnchor editAs="oneCell">
    <xdr:from>
      <xdr:col>24</xdr:col>
      <xdr:colOff>18010</xdr:colOff>
      <xdr:row>121</xdr:row>
      <xdr:rowOff>114646</xdr:rowOff>
    </xdr:from>
    <xdr:to>
      <xdr:col>31</xdr:col>
      <xdr:colOff>113260</xdr:colOff>
      <xdr:row>183</xdr:row>
      <xdr:rowOff>156557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DB308A-EDBC-8EE2-6BB9-337F08EBF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47524" y="21701017"/>
          <a:ext cx="4362450" cy="11515454"/>
        </a:xfrm>
        <a:prstGeom prst="rect">
          <a:avLst/>
        </a:prstGeom>
      </xdr:spPr>
    </xdr:pic>
    <xdr:clientData/>
  </xdr:twoCellAnchor>
  <xdr:twoCellAnchor editAs="oneCell">
    <xdr:from>
      <xdr:col>19</xdr:col>
      <xdr:colOff>230777</xdr:colOff>
      <xdr:row>171</xdr:row>
      <xdr:rowOff>155368</xdr:rowOff>
    </xdr:from>
    <xdr:to>
      <xdr:col>22</xdr:col>
      <xdr:colOff>369323</xdr:colOff>
      <xdr:row>188</xdr:row>
      <xdr:rowOff>18207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B41D54-F8C6-C518-ED0F-FEC5212D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12291" y="30994597"/>
          <a:ext cx="1967346" cy="3008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163286</xdr:colOff>
      <xdr:row>188</xdr:row>
      <xdr:rowOff>157842</xdr:rowOff>
    </xdr:from>
    <xdr:to>
      <xdr:col>26</xdr:col>
      <xdr:colOff>278674</xdr:colOff>
      <xdr:row>225</xdr:row>
      <xdr:rowOff>109945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1792D2-BC52-6B38-9333-47B1FDC47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4543" y="34698213"/>
          <a:ext cx="4382588" cy="6429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121921</xdr:colOff>
      <xdr:row>161</xdr:row>
      <xdr:rowOff>121920</xdr:rowOff>
    </xdr:from>
    <xdr:to>
      <xdr:col>36</xdr:col>
      <xdr:colOff>171478</xdr:colOff>
      <xdr:row>186</xdr:row>
      <xdr:rowOff>23758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C6FDF9-9C03-CBE5-114B-7CCDF72D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41841" y="29169360"/>
          <a:ext cx="3707157" cy="4473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607423</xdr:colOff>
      <xdr:row>188</xdr:row>
      <xdr:rowOff>121920</xdr:rowOff>
    </xdr:from>
    <xdr:to>
      <xdr:col>32</xdr:col>
      <xdr:colOff>538289</xdr:colOff>
      <xdr:row>219</xdr:row>
      <xdr:rowOff>20682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660D8C-6A95-E9D2-B2FB-D8A639D02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56137" y="33922063"/>
          <a:ext cx="3588466" cy="5265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326570</xdr:colOff>
      <xdr:row>160</xdr:row>
      <xdr:rowOff>21772</xdr:rowOff>
    </xdr:from>
    <xdr:to>
      <xdr:col>23</xdr:col>
      <xdr:colOff>250370</xdr:colOff>
      <xdr:row>176</xdr:row>
      <xdr:rowOff>32658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9C5E9E-F924-56E0-6340-EB8705744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098484" y="28825372"/>
          <a:ext cx="2971800" cy="2971800"/>
        </a:xfrm>
        <a:prstGeom prst="rect">
          <a:avLst/>
        </a:prstGeom>
      </xdr:spPr>
    </xdr:pic>
    <xdr:clientData/>
  </xdr:twoCellAnchor>
  <xdr:twoCellAnchor editAs="oneCell">
    <xdr:from>
      <xdr:col>5</xdr:col>
      <xdr:colOff>555170</xdr:colOff>
      <xdr:row>223</xdr:row>
      <xdr:rowOff>0</xdr:rowOff>
    </xdr:from>
    <xdr:to>
      <xdr:col>12</xdr:col>
      <xdr:colOff>396907</xdr:colOff>
      <xdr:row>248</xdr:row>
      <xdr:rowOff>75518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6189A2-DE10-0562-8E3A-1C06E093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75113" y="40375114"/>
          <a:ext cx="7712108" cy="4701947"/>
        </a:xfrm>
        <a:prstGeom prst="rect">
          <a:avLst/>
        </a:prstGeom>
      </xdr:spPr>
    </xdr:pic>
    <xdr:clientData/>
  </xdr:twoCellAnchor>
  <xdr:twoCellAnchor editAs="oneCell">
    <xdr:from>
      <xdr:col>13</xdr:col>
      <xdr:colOff>261256</xdr:colOff>
      <xdr:row>223</xdr:row>
      <xdr:rowOff>0</xdr:rowOff>
    </xdr:from>
    <xdr:to>
      <xdr:col>25</xdr:col>
      <xdr:colOff>533134</xdr:colOff>
      <xdr:row>247</xdr:row>
      <xdr:rowOff>70061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910CFA-8DF9-C2B0-82CC-71C7BD5D0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69285" y="40429542"/>
          <a:ext cx="9502964" cy="4511431"/>
        </a:xfrm>
        <a:prstGeom prst="rect">
          <a:avLst/>
        </a:prstGeom>
      </xdr:spPr>
    </xdr:pic>
    <xdr:clientData/>
  </xdr:twoCellAnchor>
  <xdr:twoCellAnchor editAs="oneCell">
    <xdr:from>
      <xdr:col>26</xdr:col>
      <xdr:colOff>547255</xdr:colOff>
      <xdr:row>220</xdr:row>
      <xdr:rowOff>103908</xdr:rowOff>
    </xdr:from>
    <xdr:to>
      <xdr:col>36</xdr:col>
      <xdr:colOff>339090</xdr:colOff>
      <xdr:row>245</xdr:row>
      <xdr:rowOff>123454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0074F7-E42E-4E60-9F2D-1C939D024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06855" y="33174708"/>
          <a:ext cx="5887835" cy="3829546"/>
        </a:xfrm>
        <a:prstGeom prst="rect">
          <a:avLst/>
        </a:prstGeom>
      </xdr:spPr>
    </xdr:pic>
    <xdr:clientData/>
  </xdr:twoCellAnchor>
  <xdr:twoCellAnchor editAs="oneCell">
    <xdr:from>
      <xdr:col>19</xdr:col>
      <xdr:colOff>173925</xdr:colOff>
      <xdr:row>116</xdr:row>
      <xdr:rowOff>248</xdr:rowOff>
    </xdr:from>
    <xdr:to>
      <xdr:col>26</xdr:col>
      <xdr:colOff>270090</xdr:colOff>
      <xdr:row>153</xdr:row>
      <xdr:rowOff>136815</xdr:rowOff>
    </xdr:to>
    <xdr:pic>
      <xdr:nvPicPr>
        <xdr:cNvPr id="12" name="Picture 11" descr="Dimensi Stud Bolt Untuk Flange RF | PDF">
          <a:extLst>
            <a:ext uri="{FF2B5EF4-FFF2-40B4-BE49-F238E27FC236}">
              <a16:creationId xmlns:a16="http://schemas.microsoft.com/office/drawing/2014/main" id="{C2A09FEE-C940-4919-BFD9-B8FC81B7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6543" y="21031448"/>
          <a:ext cx="4363365" cy="68006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589265</xdr:colOff>
      <xdr:row>180</xdr:row>
      <xdr:rowOff>142255</xdr:rowOff>
    </xdr:from>
    <xdr:to>
      <xdr:col>25</xdr:col>
      <xdr:colOff>221111</xdr:colOff>
      <xdr:row>207</xdr:row>
      <xdr:rowOff>158189</xdr:rowOff>
    </xdr:to>
    <xdr:pic>
      <xdr:nvPicPr>
        <xdr:cNvPr id="13" name="Picture 3">
          <a:extLst>
            <a:ext uri="{FF2B5EF4-FFF2-40B4-BE49-F238E27FC236}">
              <a16:creationId xmlns:a16="http://schemas.microsoft.com/office/drawing/2014/main" id="{65A20367-1458-4187-BEAB-C3F07D56D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61083" y="33060655"/>
          <a:ext cx="2070246" cy="4518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526473</xdr:colOff>
      <xdr:row>249</xdr:row>
      <xdr:rowOff>83127</xdr:rowOff>
    </xdr:from>
    <xdr:to>
      <xdr:col>31</xdr:col>
      <xdr:colOff>526473</xdr:colOff>
      <xdr:row>303</xdr:row>
      <xdr:rowOff>110836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EBEBE9-F558-521C-72C6-71BDD0CC0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79091" y="45429054"/>
          <a:ext cx="7315200" cy="9753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448235</xdr:colOff>
      <xdr:row>48</xdr:row>
      <xdr:rowOff>134470</xdr:rowOff>
    </xdr:from>
    <xdr:to>
      <xdr:col>18</xdr:col>
      <xdr:colOff>383913</xdr:colOff>
      <xdr:row>74</xdr:row>
      <xdr:rowOff>118797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01A13-99C3-4DE1-96D9-5B1D77403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8023" y="8740588"/>
          <a:ext cx="5977890" cy="4645974"/>
        </a:xfrm>
        <a:prstGeom prst="rect">
          <a:avLst/>
        </a:prstGeom>
      </xdr:spPr>
    </xdr:pic>
    <xdr:clientData/>
  </xdr:twoCellAnchor>
  <xdr:twoCellAnchor editAs="oneCell">
    <xdr:from>
      <xdr:col>10</xdr:col>
      <xdr:colOff>322731</xdr:colOff>
      <xdr:row>61</xdr:row>
      <xdr:rowOff>107576</xdr:rowOff>
    </xdr:from>
    <xdr:to>
      <xdr:col>17</xdr:col>
      <xdr:colOff>194923</xdr:colOff>
      <xdr:row>76</xdr:row>
      <xdr:rowOff>53752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16087C-3011-74BD-03C4-E67F33818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2519" y="11044517"/>
          <a:ext cx="5304804" cy="26355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1174377</xdr:colOff>
      <xdr:row>59</xdr:row>
      <xdr:rowOff>71717</xdr:rowOff>
    </xdr:from>
    <xdr:to>
      <xdr:col>19</xdr:col>
      <xdr:colOff>500455</xdr:colOff>
      <xdr:row>85</xdr:row>
      <xdr:rowOff>56044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C32AD-6379-4A76-971A-603415DD7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53483" y="10650070"/>
          <a:ext cx="5977890" cy="46459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</xdr:colOff>
      <xdr:row>0</xdr:row>
      <xdr:rowOff>0</xdr:rowOff>
    </xdr:from>
    <xdr:to>
      <xdr:col>7</xdr:col>
      <xdr:colOff>563880</xdr:colOff>
      <xdr:row>3</xdr:row>
      <xdr:rowOff>113237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8A40C7-2745-483E-880B-F2A1ED1453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72" b="18011"/>
        <a:stretch>
          <a:fillRect/>
        </a:stretch>
      </xdr:blipFill>
      <xdr:spPr>
        <a:xfrm>
          <a:off x="5920740" y="0"/>
          <a:ext cx="1737360" cy="6390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0</xdr:row>
      <xdr:rowOff>0</xdr:rowOff>
    </xdr:from>
    <xdr:to>
      <xdr:col>11</xdr:col>
      <xdr:colOff>693420</xdr:colOff>
      <xdr:row>3</xdr:row>
      <xdr:rowOff>113237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1636F-521B-4A66-A47A-E963EF6D5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72" b="18011"/>
        <a:stretch>
          <a:fillRect/>
        </a:stretch>
      </xdr:blipFill>
      <xdr:spPr>
        <a:xfrm>
          <a:off x="4892040" y="0"/>
          <a:ext cx="1737360" cy="6390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25</xdr:col>
      <xdr:colOff>527955</xdr:colOff>
      <xdr:row>5</xdr:row>
      <xdr:rowOff>62919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67C1D-F067-42B7-8724-D81D141088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172" b="18011"/>
        <a:stretch>
          <a:fillRect/>
        </a:stretch>
      </xdr:blipFill>
      <xdr:spPr>
        <a:xfrm>
          <a:off x="17667515" y="0"/>
          <a:ext cx="2471055" cy="879348"/>
        </a:xfrm>
        <a:prstGeom prst="rect">
          <a:avLst/>
        </a:prstGeom>
      </xdr:spPr>
    </xdr:pic>
    <xdr:clientData/>
  </xdr:twoCellAnchor>
  <xdr:twoCellAnchor>
    <xdr:from>
      <xdr:col>48</xdr:col>
      <xdr:colOff>396240</xdr:colOff>
      <xdr:row>148</xdr:row>
      <xdr:rowOff>0</xdr:rowOff>
    </xdr:from>
    <xdr:to>
      <xdr:col>51</xdr:col>
      <xdr:colOff>487680</xdr:colOff>
      <xdr:row>158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57AEE-156B-894B-D66A-5A6FBC0BA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13856</xdr:colOff>
      <xdr:row>10</xdr:row>
      <xdr:rowOff>152401</xdr:rowOff>
    </xdr:from>
    <xdr:to>
      <xdr:col>22</xdr:col>
      <xdr:colOff>620486</xdr:colOff>
      <xdr:row>176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71D9AE-7AC7-4DF2-AA2A-F20B6AC1A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XIOO\Downloads\RAB%20Perbaikan,%20Pemeliharaan%20&amp;%20Realokasi%20Tangki%204%20dan%207.xlsx" TargetMode="External"/><Relationship Id="rId1" Type="http://schemas.openxmlformats.org/officeDocument/2006/relationships/externalLinkPath" Target="/Users/AXIOO/Downloads/RAB%20Perbaikan,%20Pemeliharaan%20&amp;%20Realokasi%20Tangki%204%20dan%20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5\RJBT\OA%20Tangki\Pekerjaan\FT%20LOMANIS\RO%20JUNI\Coating%20Pipa%20Lomanis%20Utara\RAB%20PENGECATAN%20PIPA%20PRODUCT%20LOMANIS%20UTARA%20-%20PertaMC.R1.xlsx" TargetMode="External"/><Relationship Id="rId1" Type="http://schemas.openxmlformats.org/officeDocument/2006/relationships/externalLinkPath" Target="file:///D:\2025\RJBT\OA%20Tangki\Pekerjaan\FT%20LOMANIS\RO%20JUNI\Coating%20Pipa%20Lomanis%20Utara\RAB%20PENGECATAN%20PIPA%20PRODUCT%20LOMANIS%20UTARA%20-%20PertaMC.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BoQ Tangki 4 &amp; 7"/>
      <sheetName val="analisa T.4"/>
      <sheetName val="analisa T.7"/>
      <sheetName val="Data Tangki 4"/>
      <sheetName val="Data Tangki 7"/>
      <sheetName val="TKDN A5"/>
      <sheetName val="TKDN A6"/>
      <sheetName val="KURVA S"/>
      <sheetName val="master jasa"/>
      <sheetName val="master material"/>
      <sheetName val="Berat Material &amp; Tabel Baut"/>
    </sheetNames>
    <sheetDataSet>
      <sheetData sheetId="0" refreshError="1"/>
      <sheetData sheetId="1" refreshError="1"/>
      <sheetData sheetId="2">
        <row r="25">
          <cell r="B25" t="str">
            <v>PEKERJAAN ENGINEERING DAN PROJECT MANAGEMENT</v>
          </cell>
        </row>
        <row r="26">
          <cell r="B26" t="str">
            <v>PROJECT MANAGEMENT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BOQ"/>
      <sheetName val="Kurva-S"/>
      <sheetName val="TKDN Mat"/>
      <sheetName val="TKDN A5"/>
      <sheetName val="TKDN A6"/>
      <sheetName val="Analisa"/>
      <sheetName val="Master Jasa"/>
      <sheetName val="Master Mat"/>
      <sheetName val="Gant Chart"/>
      <sheetName val="DAFTAR ALAT"/>
      <sheetName val="Analisa Lumpsums"/>
      <sheetName val="analisa awal"/>
    </sheetNames>
    <sheetDataSet>
      <sheetData sheetId="0" refreshError="1">
        <row r="29">
          <cell r="B29" t="str">
            <v>Jakarta, 03 Juli 2025</v>
          </cell>
        </row>
        <row r="30">
          <cell r="B30" t="str">
            <v>Diajukan :</v>
          </cell>
        </row>
      </sheetData>
      <sheetData sheetId="1" refreshError="1"/>
      <sheetData sheetId="2" refreshError="1"/>
      <sheetData sheetId="3" refreshError="1"/>
      <sheetData sheetId="4" refreshError="1">
        <row r="36">
          <cell r="E36" t="str">
            <v>Diajukan :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534B-1C8C-40CF-9C52-D1F56333B68F}">
  <sheetPr>
    <tabColor rgb="FF00B050"/>
  </sheetPr>
  <dimension ref="B5:K40"/>
  <sheetViews>
    <sheetView view="pageBreakPreview" topLeftCell="G4" zoomScaleNormal="100" zoomScaleSheetLayoutView="100" workbookViewId="0">
      <selection activeCell="M20" sqref="M20"/>
    </sheetView>
  </sheetViews>
  <sheetFormatPr defaultColWidth="8.88671875" defaultRowHeight="13.8" x14ac:dyDescent="0.3"/>
  <cols>
    <col min="1" max="1" width="2.21875" style="4" customWidth="1"/>
    <col min="2" max="2" width="5.44140625" style="4" customWidth="1"/>
    <col min="3" max="3" width="2.44140625" style="4" customWidth="1"/>
    <col min="4" max="4" width="14.109375" style="4" customWidth="1"/>
    <col min="5" max="5" width="3.44140625" style="4" customWidth="1"/>
    <col min="6" max="6" width="8.88671875" style="4"/>
    <col min="7" max="7" width="6.33203125" style="4" customWidth="1"/>
    <col min="8" max="8" width="10" style="4" customWidth="1"/>
    <col min="9" max="9" width="30.21875" style="4" customWidth="1"/>
    <col min="10" max="11" width="20.21875" style="6" customWidth="1"/>
    <col min="12" max="16384" width="8.88671875" style="4"/>
  </cols>
  <sheetData>
    <row r="5" spans="2:11" ht="21" customHeight="1" x14ac:dyDescent="0.3">
      <c r="B5" s="3" t="s">
        <v>2</v>
      </c>
    </row>
    <row r="6" spans="2:11" x14ac:dyDescent="0.3">
      <c r="B6" s="30" t="s">
        <v>3</v>
      </c>
      <c r="C6" s="30"/>
      <c r="D6" s="30"/>
      <c r="E6" s="30" t="s">
        <v>4</v>
      </c>
      <c r="F6" s="30" t="s">
        <v>2256</v>
      </c>
    </row>
    <row r="7" spans="2:11" x14ac:dyDescent="0.3">
      <c r="B7" s="30" t="s">
        <v>5</v>
      </c>
      <c r="C7" s="30"/>
      <c r="D7" s="30"/>
      <c r="E7" s="30" t="s">
        <v>4</v>
      </c>
      <c r="F7" s="30" t="s">
        <v>2257</v>
      </c>
    </row>
    <row r="8" spans="2:11" x14ac:dyDescent="0.3">
      <c r="B8" s="30" t="s">
        <v>6</v>
      </c>
      <c r="C8" s="30"/>
      <c r="D8" s="30"/>
      <c r="E8" s="30" t="s">
        <v>4</v>
      </c>
      <c r="F8" s="30" t="s">
        <v>44</v>
      </c>
    </row>
    <row r="9" spans="2:11" ht="14.4" thickBot="1" x14ac:dyDescent="0.35"/>
    <row r="10" spans="2:11" ht="14.4" thickTop="1" x14ac:dyDescent="0.3">
      <c r="B10" s="659" t="s">
        <v>7</v>
      </c>
      <c r="C10" s="662" t="s">
        <v>1</v>
      </c>
      <c r="D10" s="662"/>
      <c r="E10" s="662"/>
      <c r="F10" s="662"/>
      <c r="G10" s="662"/>
      <c r="H10" s="662"/>
      <c r="I10" s="662"/>
      <c r="J10" s="665" t="s">
        <v>8</v>
      </c>
      <c r="K10" s="666"/>
    </row>
    <row r="11" spans="2:11" x14ac:dyDescent="0.3">
      <c r="B11" s="660"/>
      <c r="C11" s="663"/>
      <c r="D11" s="663"/>
      <c r="E11" s="663"/>
      <c r="F11" s="663"/>
      <c r="G11" s="663"/>
      <c r="H11" s="663"/>
      <c r="I11" s="663"/>
      <c r="J11" s="667" t="s">
        <v>9</v>
      </c>
      <c r="K11" s="668"/>
    </row>
    <row r="12" spans="2:11" ht="14.4" thickBot="1" x14ac:dyDescent="0.35">
      <c r="B12" s="661"/>
      <c r="C12" s="664"/>
      <c r="D12" s="664"/>
      <c r="E12" s="664"/>
      <c r="F12" s="664"/>
      <c r="G12" s="664"/>
      <c r="H12" s="664"/>
      <c r="I12" s="664"/>
      <c r="J12" s="11" t="s">
        <v>10</v>
      </c>
      <c r="K12" s="12" t="s">
        <v>11</v>
      </c>
    </row>
    <row r="13" spans="2:11" ht="14.4" thickTop="1" x14ac:dyDescent="0.3">
      <c r="B13" s="13" t="s">
        <v>12</v>
      </c>
      <c r="C13" s="14" t="str">
        <f>BoQ!C14</f>
        <v>PEKERJAAN PERSIAPAN DAN PERALATAN KERJA</v>
      </c>
      <c r="D13" s="14"/>
      <c r="E13" s="14"/>
      <c r="F13" s="14"/>
      <c r="G13" s="14"/>
      <c r="H13" s="14"/>
      <c r="I13" s="14"/>
      <c r="J13" s="18">
        <f>BoQ!K25</f>
        <v>0</v>
      </c>
      <c r="K13" s="18">
        <f>BoQ!L25</f>
        <v>37669562</v>
      </c>
    </row>
    <row r="14" spans="2:11" x14ac:dyDescent="0.3">
      <c r="B14" s="7" t="s">
        <v>13</v>
      </c>
      <c r="C14" s="4" t="str">
        <f>BoQ!C26</f>
        <v>PEKERJAAN ENGINEERING DAN PROJECT MANAGEMENT</v>
      </c>
      <c r="J14" s="19">
        <f>BoQ!K39</f>
        <v>0</v>
      </c>
      <c r="K14" s="19">
        <f>BoQ!L39</f>
        <v>42902460</v>
      </c>
    </row>
    <row r="15" spans="2:11" x14ac:dyDescent="0.3">
      <c r="B15" s="7" t="s">
        <v>14</v>
      </c>
      <c r="C15" s="4" t="str">
        <f>BoQ!C40</f>
        <v>PERBAIKAN AREA METER 39 DAN MODIFIKASI PIPA AREA KILANG PERTAMINA</v>
      </c>
      <c r="J15" s="19">
        <f>BoQ!K157</f>
        <v>2916883502.6621771</v>
      </c>
      <c r="K15" s="19">
        <f>BoQ!L157</f>
        <v>118987239.80500993</v>
      </c>
    </row>
    <row r="16" spans="2:11" x14ac:dyDescent="0.3">
      <c r="B16" s="7" t="s">
        <v>15</v>
      </c>
      <c r="C16" s="4" t="str">
        <f>BoQ!C159</f>
        <v xml:space="preserve">PEKERJAAN PEMBUATAN PLATFORM </v>
      </c>
      <c r="J16" s="19">
        <f>BoQ!K169</f>
        <v>36785958.648039818</v>
      </c>
      <c r="K16" s="19">
        <f>BoQ!L169</f>
        <v>21627777.965180002</v>
      </c>
    </row>
    <row r="17" spans="2:11" x14ac:dyDescent="0.3">
      <c r="B17" s="7" t="s">
        <v>16</v>
      </c>
      <c r="C17" s="4" t="str">
        <f>BoQ!C170</f>
        <v xml:space="preserve">PEKERJAAN COATING </v>
      </c>
      <c r="J17" s="19">
        <f>BoQ!K178</f>
        <v>1688557.6661637798</v>
      </c>
      <c r="K17" s="19">
        <f>BoQ!L178</f>
        <v>1654265.4815870891</v>
      </c>
    </row>
    <row r="18" spans="2:11" x14ac:dyDescent="0.3">
      <c r="B18" s="7" t="s">
        <v>17</v>
      </c>
      <c r="C18" s="4" t="str">
        <f>BoQ!C179</f>
        <v>PEKERJAAN TESTING DAN FINISHING</v>
      </c>
      <c r="J18" s="19">
        <f>BoQ!K187</f>
        <v>0</v>
      </c>
      <c r="K18" s="19">
        <f>BoQ!L187</f>
        <v>76806842.551737368</v>
      </c>
    </row>
    <row r="19" spans="2:11" x14ac:dyDescent="0.3">
      <c r="B19" s="15"/>
      <c r="C19" s="16"/>
      <c r="D19" s="16"/>
      <c r="E19" s="16"/>
      <c r="F19" s="16"/>
      <c r="G19" s="16"/>
      <c r="H19" s="16"/>
      <c r="I19" s="16"/>
      <c r="J19" s="20"/>
      <c r="K19" s="21"/>
    </row>
    <row r="20" spans="2:11" x14ac:dyDescent="0.3">
      <c r="B20" s="8"/>
      <c r="H20" s="4" t="s">
        <v>23</v>
      </c>
      <c r="J20" s="22">
        <f>SUM(J13:J19)</f>
        <v>2955358018.9763808</v>
      </c>
      <c r="K20" s="23">
        <f>SUM(K13:K19)</f>
        <v>299648147.80351436</v>
      </c>
    </row>
    <row r="21" spans="2:11" x14ac:dyDescent="0.3">
      <c r="B21" s="8"/>
      <c r="H21" s="4" t="s">
        <v>24</v>
      </c>
      <c r="J21" s="24"/>
      <c r="K21" s="25">
        <f>K20+J20</f>
        <v>3255006166.7798953</v>
      </c>
    </row>
    <row r="22" spans="2:11" x14ac:dyDescent="0.3">
      <c r="B22" s="8"/>
      <c r="H22" s="4" t="s">
        <v>25</v>
      </c>
      <c r="J22" s="24"/>
      <c r="K22" s="25">
        <f>K21*8%</f>
        <v>260400493.34239164</v>
      </c>
    </row>
    <row r="23" spans="2:11" x14ac:dyDescent="0.3">
      <c r="B23" s="8"/>
      <c r="H23" s="4" t="s">
        <v>26</v>
      </c>
      <c r="J23" s="24"/>
      <c r="K23" s="25">
        <f>ROUNDDOWN((K22+K21),-3)</f>
        <v>3515406000</v>
      </c>
    </row>
    <row r="24" spans="2:11" x14ac:dyDescent="0.3">
      <c r="B24" s="8"/>
      <c r="H24" s="4" t="s">
        <v>27</v>
      </c>
      <c r="J24" s="669"/>
      <c r="K24" s="670"/>
    </row>
    <row r="25" spans="2:11" x14ac:dyDescent="0.3">
      <c r="B25" s="8"/>
      <c r="J25" s="669"/>
      <c r="K25" s="670"/>
    </row>
    <row r="26" spans="2:11" ht="14.4" thickBot="1" x14ac:dyDescent="0.35">
      <c r="B26" s="9"/>
      <c r="C26" s="10" t="s">
        <v>28</v>
      </c>
      <c r="D26" s="10"/>
      <c r="E26" s="10"/>
      <c r="F26" s="10"/>
      <c r="G26" s="10"/>
      <c r="H26" s="10"/>
      <c r="I26" s="10"/>
      <c r="J26" s="671"/>
      <c r="K26" s="672"/>
    </row>
    <row r="27" spans="2:11" ht="14.4" thickTop="1" x14ac:dyDescent="0.3"/>
    <row r="28" spans="2:11" x14ac:dyDescent="0.25">
      <c r="C28" s="2" t="s">
        <v>72</v>
      </c>
    </row>
    <row r="29" spans="2:11" x14ac:dyDescent="0.25">
      <c r="C29" s="2" t="s">
        <v>68</v>
      </c>
      <c r="J29" s="6" t="s">
        <v>73</v>
      </c>
    </row>
    <row r="30" spans="2:11" x14ac:dyDescent="0.25">
      <c r="C30" s="63" t="s">
        <v>69</v>
      </c>
      <c r="J30" s="64" t="s">
        <v>74</v>
      </c>
    </row>
    <row r="31" spans="2:11" x14ac:dyDescent="0.25">
      <c r="C31" s="2" t="s">
        <v>70</v>
      </c>
      <c r="J31" s="6" t="s">
        <v>75</v>
      </c>
    </row>
    <row r="32" spans="2:11" x14ac:dyDescent="0.25">
      <c r="C32" s="2"/>
    </row>
    <row r="33" spans="3:10" x14ac:dyDescent="0.25">
      <c r="C33" s="2"/>
    </row>
    <row r="34" spans="3:10" x14ac:dyDescent="0.25">
      <c r="C34" s="2"/>
    </row>
    <row r="35" spans="3:10" x14ac:dyDescent="0.25">
      <c r="C35" s="2"/>
    </row>
    <row r="36" spans="3:10" x14ac:dyDescent="0.25">
      <c r="C36" s="2"/>
    </row>
    <row r="37" spans="3:10" x14ac:dyDescent="0.25">
      <c r="C37" s="2"/>
    </row>
    <row r="38" spans="3:10" x14ac:dyDescent="0.25">
      <c r="C38" s="2"/>
    </row>
    <row r="39" spans="3:10" x14ac:dyDescent="0.25">
      <c r="C39" s="2"/>
    </row>
    <row r="40" spans="3:10" x14ac:dyDescent="0.25">
      <c r="C40" s="1" t="s">
        <v>71</v>
      </c>
      <c r="J40" s="64" t="s">
        <v>76</v>
      </c>
    </row>
  </sheetData>
  <mergeCells count="5">
    <mergeCell ref="B10:B12"/>
    <mergeCell ref="C10:I12"/>
    <mergeCell ref="J10:K10"/>
    <mergeCell ref="J11:K11"/>
    <mergeCell ref="J24:K26"/>
  </mergeCells>
  <printOptions horizontalCentered="1"/>
  <pageMargins left="0" right="0" top="0.15748031496062992" bottom="0" header="0.31496062992125984" footer="0.31496062992125984"/>
  <pageSetup paperSize="9"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76E1-4BFE-48F9-9963-439BB017F212}">
  <sheetPr>
    <tabColor rgb="FF00B050"/>
  </sheetPr>
  <dimension ref="B5:L187"/>
  <sheetViews>
    <sheetView view="pageBreakPreview" zoomScale="60" zoomScaleNormal="90" workbookViewId="0">
      <selection activeCell="D98" sqref="D98"/>
    </sheetView>
  </sheetViews>
  <sheetFormatPr defaultColWidth="8.88671875" defaultRowHeight="13.8" x14ac:dyDescent="0.3"/>
  <cols>
    <col min="1" max="1" width="3.44140625" style="4" customWidth="1"/>
    <col min="2" max="2" width="6.6640625" style="4" customWidth="1"/>
    <col min="3" max="3" width="6.33203125" style="4" customWidth="1"/>
    <col min="4" max="4" width="6.44140625" style="4" customWidth="1"/>
    <col min="5" max="5" width="3.44140625" style="4" customWidth="1"/>
    <col min="6" max="6" width="88.88671875" style="4" customWidth="1"/>
    <col min="7" max="7" width="10.6640625" style="5" customWidth="1"/>
    <col min="8" max="8" width="11" style="4" customWidth="1"/>
    <col min="9" max="10" width="19.6640625" style="6" customWidth="1"/>
    <col min="11" max="12" width="23.109375" style="6" customWidth="1"/>
    <col min="13" max="16384" width="8.88671875" style="4"/>
  </cols>
  <sheetData>
    <row r="5" spans="2:12" x14ac:dyDescent="0.3">
      <c r="B5" s="3" t="s">
        <v>45</v>
      </c>
    </row>
    <row r="6" spans="2:12" ht="7.2" customHeight="1" x14ac:dyDescent="0.3"/>
    <row r="7" spans="2:12" x14ac:dyDescent="0.3">
      <c r="B7" s="30" t="s">
        <v>46</v>
      </c>
      <c r="C7" s="30"/>
      <c r="D7" s="30"/>
      <c r="E7" s="30" t="s">
        <v>47</v>
      </c>
      <c r="F7" s="56" t="str">
        <f>REKAP!F6</f>
        <v>MODIFIKASI PIPA ARA METER 31 &amp; PENERIMAAN LPG</v>
      </c>
    </row>
    <row r="8" spans="2:12" x14ac:dyDescent="0.3">
      <c r="B8" s="30" t="s">
        <v>48</v>
      </c>
      <c r="C8" s="30"/>
      <c r="D8" s="30"/>
      <c r="E8" s="30" t="s">
        <v>47</v>
      </c>
      <c r="F8" s="56" t="str">
        <f>REKAP!F7</f>
        <v>IT CILACAP</v>
      </c>
    </row>
    <row r="9" spans="2:12" x14ac:dyDescent="0.3">
      <c r="B9" s="30" t="s">
        <v>50</v>
      </c>
      <c r="C9" s="30"/>
      <c r="D9" s="30"/>
      <c r="E9" s="30" t="s">
        <v>47</v>
      </c>
      <c r="F9" s="56" t="str">
        <f>REKAP!F8</f>
        <v>RPD REGION JBT</v>
      </c>
    </row>
    <row r="10" spans="2:12" ht="14.4" thickBot="1" x14ac:dyDescent="0.35"/>
    <row r="11" spans="2:12" ht="17.399999999999999" customHeight="1" x14ac:dyDescent="0.3">
      <c r="B11" s="673" t="s">
        <v>0</v>
      </c>
      <c r="C11" s="685" t="s">
        <v>1</v>
      </c>
      <c r="D11" s="685"/>
      <c r="E11" s="685"/>
      <c r="F11" s="685"/>
      <c r="G11" s="679" t="s">
        <v>52</v>
      </c>
      <c r="H11" s="680"/>
      <c r="I11" s="677" t="s">
        <v>65</v>
      </c>
      <c r="J11" s="677"/>
      <c r="K11" s="677" t="s">
        <v>66</v>
      </c>
      <c r="L11" s="678"/>
    </row>
    <row r="12" spans="2:12" ht="17.399999999999999" customHeight="1" x14ac:dyDescent="0.3">
      <c r="B12" s="674"/>
      <c r="C12" s="663"/>
      <c r="D12" s="663"/>
      <c r="E12" s="663"/>
      <c r="F12" s="663"/>
      <c r="G12" s="681"/>
      <c r="H12" s="682"/>
      <c r="I12" s="667" t="s">
        <v>64</v>
      </c>
      <c r="J12" s="667"/>
      <c r="K12" s="667" t="s">
        <v>64</v>
      </c>
      <c r="L12" s="676"/>
    </row>
    <row r="13" spans="2:12" ht="21" customHeight="1" thickBot="1" x14ac:dyDescent="0.35">
      <c r="B13" s="675"/>
      <c r="C13" s="686"/>
      <c r="D13" s="686"/>
      <c r="E13" s="686"/>
      <c r="F13" s="686"/>
      <c r="G13" s="683"/>
      <c r="H13" s="684"/>
      <c r="I13" s="31" t="s">
        <v>10</v>
      </c>
      <c r="J13" s="31" t="s">
        <v>55</v>
      </c>
      <c r="K13" s="31" t="s">
        <v>10</v>
      </c>
      <c r="L13" s="32" t="s">
        <v>55</v>
      </c>
    </row>
    <row r="14" spans="2:12" x14ac:dyDescent="0.3">
      <c r="B14" s="33" t="s">
        <v>12</v>
      </c>
      <c r="C14" s="34" t="s">
        <v>2118</v>
      </c>
      <c r="D14" s="35"/>
      <c r="E14" s="35"/>
      <c r="F14" s="35"/>
      <c r="G14" s="36"/>
      <c r="H14" s="37"/>
      <c r="I14" s="38"/>
      <c r="J14" s="38"/>
      <c r="K14" s="38"/>
      <c r="L14" s="39"/>
    </row>
    <row r="15" spans="2:12" x14ac:dyDescent="0.3">
      <c r="B15" s="602">
        <v>1</v>
      </c>
      <c r="C15" s="549" t="s">
        <v>2102</v>
      </c>
      <c r="D15" s="16"/>
      <c r="E15" s="16"/>
      <c r="F15" s="16"/>
      <c r="G15" s="550"/>
      <c r="H15" s="551"/>
      <c r="I15" s="552"/>
      <c r="J15" s="552"/>
      <c r="K15" s="553"/>
      <c r="L15" s="554"/>
    </row>
    <row r="16" spans="2:12" x14ac:dyDescent="0.3">
      <c r="B16" s="600"/>
      <c r="C16" s="558" t="s">
        <v>156</v>
      </c>
      <c r="D16" s="41" t="str">
        <f>link!C20</f>
        <v>Mobilisasi dan Demobilisasi Pekerja dari Semarang ke FT Lomanis/IT Cilacap</v>
      </c>
      <c r="E16" s="41"/>
      <c r="F16" s="41"/>
      <c r="G16" s="42">
        <f>analisa!P11</f>
        <v>12</v>
      </c>
      <c r="H16" s="43" t="str">
        <f>VLOOKUP($D16,link!$C$15:$R$2004,14,0)</f>
        <v>Trip.org</v>
      </c>
      <c r="I16" s="541">
        <f>VLOOKUP($D16,link!$C$15:$R$2004,15,0)</f>
        <v>0</v>
      </c>
      <c r="J16" s="541">
        <f>VLOOKUP($D16,link!$C$15:$R$2004,16,0)</f>
        <v>301400</v>
      </c>
      <c r="K16" s="17">
        <f>G16*I16</f>
        <v>0</v>
      </c>
      <c r="L16" s="44">
        <f>G16*J16</f>
        <v>3616800</v>
      </c>
    </row>
    <row r="17" spans="2:12" x14ac:dyDescent="0.3">
      <c r="B17" s="600"/>
      <c r="C17" s="558" t="s">
        <v>157</v>
      </c>
      <c r="D17" s="41" t="str">
        <f>link!C40</f>
        <v>Mobilisasi Material dan Peralatan dengan Truck dari Semarang ke FT Lomanis/IT Cilacap</v>
      </c>
      <c r="E17" s="41"/>
      <c r="F17" s="41"/>
      <c r="G17" s="42">
        <f>analisa!P12</f>
        <v>2</v>
      </c>
      <c r="H17" s="43" t="str">
        <f>VLOOKUP($D17,link!$C$15:$R$2004,14,0)</f>
        <v>Trip</v>
      </c>
      <c r="I17" s="541">
        <f>VLOOKUP($D17,link!$C$15:$R$2004,15,0)</f>
        <v>0</v>
      </c>
      <c r="J17" s="541">
        <f>VLOOKUP($D17,link!$C$15:$R$2004,16,0)</f>
        <v>3160860</v>
      </c>
      <c r="K17" s="17">
        <f t="shared" ref="K17:K23" si="0">G17*I17</f>
        <v>0</v>
      </c>
      <c r="L17" s="44">
        <f t="shared" ref="L17:L23" si="1">G17*J17</f>
        <v>6321720</v>
      </c>
    </row>
    <row r="18" spans="2:12" x14ac:dyDescent="0.3">
      <c r="B18" s="600"/>
      <c r="C18" s="558" t="s">
        <v>160</v>
      </c>
      <c r="D18" s="41" t="str">
        <f>link!C60</f>
        <v>Mobilisasi Material dan Peralatan dengan Truck dari Luar Jateng &amp; DIY ke FT Lomanis/IT Cilacap</v>
      </c>
      <c r="E18" s="41"/>
      <c r="F18" s="41"/>
      <c r="G18" s="42">
        <f>analisa!P13</f>
        <v>1</v>
      </c>
      <c r="H18" s="43" t="str">
        <f>VLOOKUP($D18,link!$C$15:$R$2004,14,0)</f>
        <v>Trip</v>
      </c>
      <c r="I18" s="541">
        <f>VLOOKUP($D18,link!$C$15:$R$2004,15,0)</f>
        <v>0</v>
      </c>
      <c r="J18" s="541">
        <f>VLOOKUP($D18,link!$C$15:$R$2004,16,0)</f>
        <v>5335330</v>
      </c>
      <c r="K18" s="17">
        <f t="shared" si="0"/>
        <v>0</v>
      </c>
      <c r="L18" s="44">
        <f t="shared" si="1"/>
        <v>5335330</v>
      </c>
    </row>
    <row r="19" spans="2:12" x14ac:dyDescent="0.3">
      <c r="B19" s="599">
        <v>2</v>
      </c>
      <c r="C19" s="555" t="s">
        <v>2103</v>
      </c>
      <c r="D19" s="41"/>
      <c r="E19" s="41"/>
      <c r="F19" s="41"/>
      <c r="G19" s="42"/>
      <c r="H19" s="43"/>
      <c r="I19" s="541"/>
      <c r="J19" s="541"/>
      <c r="K19" s="17"/>
      <c r="L19" s="44"/>
    </row>
    <row r="20" spans="2:12" x14ac:dyDescent="0.3">
      <c r="B20" s="600"/>
      <c r="C20" s="558" t="s">
        <v>165</v>
      </c>
      <c r="D20" s="41" t="str">
        <f>link!C84</f>
        <v>Sewa Gas Tester</v>
      </c>
      <c r="E20" s="41"/>
      <c r="F20" s="41"/>
      <c r="G20" s="42">
        <f>analisa!P16</f>
        <v>14</v>
      </c>
      <c r="H20" s="43" t="str">
        <f>VLOOKUP($D20,link!$C$15:$R$2004,14,0)</f>
        <v>UD</v>
      </c>
      <c r="I20" s="541">
        <f>VLOOKUP($D20,link!$C$15:$R$2004,15,0)</f>
        <v>0</v>
      </c>
      <c r="J20" s="541">
        <f>VLOOKUP($D20,link!$C$15:$R$2004,16,0)</f>
        <v>135680</v>
      </c>
      <c r="K20" s="17">
        <f t="shared" si="0"/>
        <v>0</v>
      </c>
      <c r="L20" s="44">
        <f t="shared" si="1"/>
        <v>1899520</v>
      </c>
    </row>
    <row r="21" spans="2:12" x14ac:dyDescent="0.3">
      <c r="B21" s="600"/>
      <c r="C21" s="558" t="s">
        <v>168</v>
      </c>
      <c r="D21" s="41" t="str">
        <f>link!C93</f>
        <v>Sewa Apar Powder 9 Kg</v>
      </c>
      <c r="E21" s="41"/>
      <c r="F21" s="41"/>
      <c r="G21" s="42">
        <f>analisa!P17</f>
        <v>28</v>
      </c>
      <c r="H21" s="43" t="str">
        <f>VLOOKUP($D21,link!$C$15:$R$2004,14,0)</f>
        <v>UD</v>
      </c>
      <c r="I21" s="541">
        <f>VLOOKUP($D21,link!$C$15:$R$2004,15,0)</f>
        <v>0</v>
      </c>
      <c r="J21" s="541">
        <f>VLOOKUP($D21,link!$C$15:$R$2004,16,0)</f>
        <v>4864</v>
      </c>
      <c r="K21" s="17">
        <f t="shared" si="0"/>
        <v>0</v>
      </c>
      <c r="L21" s="44">
        <f t="shared" si="1"/>
        <v>136192</v>
      </c>
    </row>
    <row r="22" spans="2:12" x14ac:dyDescent="0.3">
      <c r="B22" s="599">
        <v>3</v>
      </c>
      <c r="C22" s="557" t="str">
        <f>link!C107</f>
        <v>Sewa Peralatan Pendukung Perbaikan &amp; Perawatan</v>
      </c>
      <c r="D22" s="41"/>
      <c r="E22" s="41"/>
      <c r="F22" s="41"/>
      <c r="G22" s="42"/>
      <c r="H22" s="43"/>
      <c r="I22" s="541"/>
      <c r="J22" s="541"/>
      <c r="K22" s="17"/>
      <c r="L22" s="44"/>
    </row>
    <row r="23" spans="2:12" x14ac:dyDescent="0.3">
      <c r="B23" s="600"/>
      <c r="C23" s="558" t="s">
        <v>342</v>
      </c>
      <c r="D23" s="41" t="str">
        <f>link!C110</f>
        <v>Crane 5 Ton inc BBM diluar Operator</v>
      </c>
      <c r="E23" s="41"/>
      <c r="F23" s="41"/>
      <c r="G23" s="42">
        <f>analisa!P19</f>
        <v>4</v>
      </c>
      <c r="H23" s="43" t="str">
        <f>VLOOKUP($D23,link!$C$15:$R$2004,14,0)</f>
        <v>UD</v>
      </c>
      <c r="I23" s="541">
        <f>VLOOKUP($D23,link!$C$15:$R$2004,15,0)</f>
        <v>0</v>
      </c>
      <c r="J23" s="541">
        <f>VLOOKUP($D23,link!$C$15:$R$2004,16,0)</f>
        <v>5000000</v>
      </c>
      <c r="K23" s="17">
        <f t="shared" si="0"/>
        <v>0</v>
      </c>
      <c r="L23" s="44">
        <f t="shared" si="1"/>
        <v>20000000</v>
      </c>
    </row>
    <row r="24" spans="2:12" x14ac:dyDescent="0.3">
      <c r="B24" s="40"/>
      <c r="C24" s="558" t="s">
        <v>344</v>
      </c>
      <c r="D24" s="41" t="str">
        <f>link!C113</f>
        <v>Sewa Scafolding tubular pipe incld. platform pijakan include Scaffolder (1,7 m x 1,7m)</v>
      </c>
      <c r="E24" s="41"/>
      <c r="F24" s="41"/>
      <c r="G24" s="42">
        <f>analisa!P20</f>
        <v>2</v>
      </c>
      <c r="H24" s="43" t="str">
        <f>VLOOKUP($D24,link!$C$15:$R$2004,14,0)</f>
        <v>Set/Month</v>
      </c>
      <c r="I24" s="541">
        <f>VLOOKUP($D24,link!$C$15:$R$2004,15,0)</f>
        <v>0</v>
      </c>
      <c r="J24" s="541">
        <f>VLOOKUP($D24,link!$C$15:$R$2004,16,0)</f>
        <v>180000</v>
      </c>
      <c r="K24" s="17">
        <f t="shared" ref="K24" si="2">G24*I24</f>
        <v>0</v>
      </c>
      <c r="L24" s="44">
        <f t="shared" ref="L24" si="3">G24*J24</f>
        <v>360000</v>
      </c>
    </row>
    <row r="25" spans="2:12" x14ac:dyDescent="0.3">
      <c r="B25" s="48"/>
      <c r="C25" s="49"/>
      <c r="D25" s="49"/>
      <c r="E25" s="49"/>
      <c r="F25" s="53"/>
      <c r="G25" s="50"/>
      <c r="H25" s="51"/>
      <c r="I25" s="559"/>
      <c r="J25" s="559"/>
      <c r="K25" s="542">
        <f>SUM(K16:K24)</f>
        <v>0</v>
      </c>
      <c r="L25" s="542">
        <f>SUM(L16:L24)</f>
        <v>37669562</v>
      </c>
    </row>
    <row r="26" spans="2:12" x14ac:dyDescent="0.3">
      <c r="B26" s="54" t="s">
        <v>13</v>
      </c>
      <c r="C26" s="55" t="str">
        <f>'[1]analisa T.4'!$B$25</f>
        <v>PEKERJAAN ENGINEERING DAN PROJECT MANAGEMENT</v>
      </c>
      <c r="D26" s="41"/>
      <c r="E26" s="41"/>
      <c r="F26" s="41"/>
      <c r="G26" s="42"/>
      <c r="H26" s="43"/>
      <c r="I26" s="541"/>
      <c r="J26" s="541"/>
      <c r="K26" s="17"/>
      <c r="L26" s="44"/>
    </row>
    <row r="27" spans="2:12" x14ac:dyDescent="0.3">
      <c r="B27" s="599">
        <v>1</v>
      </c>
      <c r="C27" s="55" t="str">
        <f>'[1]analisa T.4'!$B$26</f>
        <v>PROJECT MANAGEMENT</v>
      </c>
      <c r="D27" s="41"/>
      <c r="E27" s="41"/>
      <c r="F27" s="41"/>
      <c r="G27" s="42"/>
      <c r="H27" s="43"/>
      <c r="I27" s="541"/>
      <c r="J27" s="541"/>
      <c r="K27" s="17"/>
      <c r="L27" s="44"/>
    </row>
    <row r="28" spans="2:12" x14ac:dyDescent="0.3">
      <c r="B28" s="600"/>
      <c r="C28" s="556" t="s">
        <v>156</v>
      </c>
      <c r="D28" s="41" t="str">
        <f>link!C123</f>
        <v>Safetyman</v>
      </c>
      <c r="E28" s="41"/>
      <c r="F28" s="41"/>
      <c r="G28" s="42">
        <f>analisa!P24</f>
        <v>44</v>
      </c>
      <c r="H28" s="43" t="str">
        <f>VLOOKUP($D28,link!$C$15:$R$2004,14,0)</f>
        <v>MD</v>
      </c>
      <c r="I28" s="541">
        <f>VLOOKUP($D28,link!$C$15:$R$2004,15,0)</f>
        <v>0</v>
      </c>
      <c r="J28" s="541">
        <f>VLOOKUP($D28,link!$C$15:$R$2004,16,0)</f>
        <v>487330</v>
      </c>
      <c r="K28" s="17">
        <f t="shared" ref="K28" si="4">G28*I28</f>
        <v>0</v>
      </c>
      <c r="L28" s="44">
        <f t="shared" ref="L28" si="5">G28*J28</f>
        <v>21442520</v>
      </c>
    </row>
    <row r="29" spans="2:12" x14ac:dyDescent="0.3">
      <c r="B29" s="600"/>
      <c r="C29" s="556" t="s">
        <v>157</v>
      </c>
      <c r="D29" s="41" t="str">
        <f>link!C131</f>
        <v>Rigger</v>
      </c>
      <c r="E29" s="41"/>
      <c r="F29" s="41"/>
      <c r="G29" s="42">
        <f>analisa!P25</f>
        <v>14</v>
      </c>
      <c r="H29" s="43" t="str">
        <f>VLOOKUP($D29,link!$C$15:$R$2004,14,0)</f>
        <v>MD</v>
      </c>
      <c r="I29" s="541">
        <f>VLOOKUP($D29,link!$C$15:$R$2004,15,0)</f>
        <v>0</v>
      </c>
      <c r="J29" s="541">
        <f>VLOOKUP($D29,link!$C$15:$R$2004,16,0)</f>
        <v>232270</v>
      </c>
      <c r="K29" s="17">
        <f t="shared" ref="K29:K30" si="6">G29*I29</f>
        <v>0</v>
      </c>
      <c r="L29" s="44">
        <f t="shared" ref="L29:L30" si="7">G29*J29</f>
        <v>3251780</v>
      </c>
    </row>
    <row r="30" spans="2:12" x14ac:dyDescent="0.3">
      <c r="B30" s="600"/>
      <c r="C30" s="556" t="s">
        <v>160</v>
      </c>
      <c r="D30" s="41" t="str">
        <f>link!C132</f>
        <v>Operator alat berat</v>
      </c>
      <c r="E30" s="41"/>
      <c r="F30" s="41"/>
      <c r="G30" s="42">
        <f>analisa!P26</f>
        <v>14</v>
      </c>
      <c r="H30" s="43" t="str">
        <f>VLOOKUP($D30,link!$C$15:$R$2004,14,0)</f>
        <v>MD</v>
      </c>
      <c r="I30" s="541">
        <f>VLOOKUP($D30,link!$C$15:$R$2004,15,0)</f>
        <v>0</v>
      </c>
      <c r="J30" s="541">
        <f>VLOOKUP($D30,link!$C$15:$R$2004,16,0)</f>
        <v>232270</v>
      </c>
      <c r="K30" s="17">
        <f t="shared" si="6"/>
        <v>0</v>
      </c>
      <c r="L30" s="44">
        <f t="shared" si="7"/>
        <v>3251780</v>
      </c>
    </row>
    <row r="31" spans="2:12" x14ac:dyDescent="0.3">
      <c r="B31" s="599">
        <v>2</v>
      </c>
      <c r="C31" s="55" t="str">
        <f>link!C139</f>
        <v>Pemenuhan Dokumen Project &amp; Engineering</v>
      </c>
      <c r="D31" s="41"/>
      <c r="E31" s="41"/>
      <c r="F31" s="41"/>
      <c r="G31" s="42">
        <f>analisa!P30</f>
        <v>0</v>
      </c>
      <c r="H31" s="43"/>
      <c r="I31" s="541"/>
      <c r="J31" s="541"/>
      <c r="K31" s="17"/>
      <c r="L31" s="44"/>
    </row>
    <row r="32" spans="2:12" x14ac:dyDescent="0.3">
      <c r="B32" s="600"/>
      <c r="C32" s="556" t="s">
        <v>165</v>
      </c>
      <c r="D32" s="41" t="str">
        <f>link!C140</f>
        <v>Shop Drawing &amp; Asbuilt Drawing  (1 set/project)</v>
      </c>
      <c r="E32" s="41"/>
      <c r="F32" s="41"/>
      <c r="G32" s="42">
        <f>analisa!P31</f>
        <v>1</v>
      </c>
      <c r="H32" s="43" t="str">
        <f>VLOOKUP($D32,link!$C$15:$R$2004,14,0)</f>
        <v>Set</v>
      </c>
      <c r="I32" s="541">
        <f>VLOOKUP($D32,link!$C$15:$R$2004,15,0)</f>
        <v>0</v>
      </c>
      <c r="J32" s="541">
        <f>VLOOKUP($D32,link!$C$15:$R$2004,16,0)</f>
        <v>1500000</v>
      </c>
      <c r="K32" s="17">
        <f t="shared" ref="K32:K34" si="8">G32*I32</f>
        <v>0</v>
      </c>
      <c r="L32" s="44">
        <f t="shared" ref="L32:L34" si="9">G32*J32</f>
        <v>1500000</v>
      </c>
    </row>
    <row r="33" spans="2:12" x14ac:dyDescent="0.3">
      <c r="B33" s="601"/>
      <c r="C33" s="556" t="s">
        <v>168</v>
      </c>
      <c r="D33" s="41" t="str">
        <f>link!C142</f>
        <v>Spesifikasi / Approval Material (1 set/project)</v>
      </c>
      <c r="E33" s="58"/>
      <c r="F33" s="59"/>
      <c r="G33" s="42">
        <f>analisa!P32</f>
        <v>1</v>
      </c>
      <c r="H33" s="43" t="str">
        <f>VLOOKUP($D33,link!$C$15:$R$2004,14,0)</f>
        <v>Set</v>
      </c>
      <c r="I33" s="541">
        <f>VLOOKUP($D33,link!$C$15:$R$2004,15,0)</f>
        <v>0</v>
      </c>
      <c r="J33" s="541">
        <f>VLOOKUP($D33,link!$C$15:$R$2004,16,0)</f>
        <v>750000</v>
      </c>
      <c r="K33" s="17">
        <f t="shared" si="8"/>
        <v>0</v>
      </c>
      <c r="L33" s="44">
        <f t="shared" si="9"/>
        <v>750000</v>
      </c>
    </row>
    <row r="34" spans="2:12" x14ac:dyDescent="0.3">
      <c r="B34" s="57"/>
      <c r="C34" s="556" t="s">
        <v>170</v>
      </c>
      <c r="D34" s="41" t="str">
        <f>link!C143</f>
        <v>Laporan Teknis dan HSSE Bulanan (1 set/project)</v>
      </c>
      <c r="E34" s="58"/>
      <c r="F34" s="59"/>
      <c r="G34" s="42">
        <f>analisa!P33</f>
        <v>1</v>
      </c>
      <c r="H34" s="43" t="str">
        <f>VLOOKUP($D34,link!$C$15:$R$2004,14,0)</f>
        <v>Set</v>
      </c>
      <c r="I34" s="541">
        <f>VLOOKUP($D34,link!$C$15:$R$2004,15,0)</f>
        <v>0</v>
      </c>
      <c r="J34" s="541">
        <f>VLOOKUP($D34,link!$C$15:$R$2004,16,0)</f>
        <v>1500000</v>
      </c>
      <c r="K34" s="17">
        <f t="shared" si="8"/>
        <v>0</v>
      </c>
      <c r="L34" s="44">
        <f t="shared" si="9"/>
        <v>1500000</v>
      </c>
    </row>
    <row r="35" spans="2:12" x14ac:dyDescent="0.3">
      <c r="B35" s="57"/>
      <c r="C35" s="556" t="s">
        <v>334</v>
      </c>
      <c r="D35" s="41" t="str">
        <f>'master jasa'!C143</f>
        <v>WPQT include report</v>
      </c>
      <c r="E35" s="58"/>
      <c r="F35" s="59"/>
      <c r="G35" s="42">
        <f>analisa!P34</f>
        <v>1</v>
      </c>
      <c r="H35" s="43" t="str">
        <f>VLOOKUP($D35,link!$C$15:$R$2004,14,0)</f>
        <v>Welder</v>
      </c>
      <c r="I35" s="541">
        <f>VLOOKUP($D35,link!$C$15:$R$2004,15,0)</f>
        <v>0</v>
      </c>
      <c r="J35" s="541">
        <f>VLOOKUP($D35,link!$C$15:$R$2004,16,0)</f>
        <v>7785660</v>
      </c>
      <c r="K35" s="17">
        <f t="shared" ref="K35" si="10">G35*I35</f>
        <v>0</v>
      </c>
      <c r="L35" s="44">
        <f t="shared" ref="L35" si="11">G35*J35</f>
        <v>7785660</v>
      </c>
    </row>
    <row r="36" spans="2:12" x14ac:dyDescent="0.3">
      <c r="B36" s="57"/>
      <c r="C36" s="556" t="s">
        <v>337</v>
      </c>
      <c r="D36" s="41" t="str">
        <f>'master jasa'!C145</f>
        <v>Inspection Report</v>
      </c>
      <c r="E36" s="58"/>
      <c r="F36" s="59"/>
      <c r="G36" s="42">
        <f>analisa!P35</f>
        <v>1</v>
      </c>
      <c r="H36" s="43" t="str">
        <f>VLOOKUP($D36,link!$C$15:$R$2004,14,0)</f>
        <v>Set</v>
      </c>
      <c r="I36" s="541">
        <f>VLOOKUP($D36,link!$C$15:$R$2004,15,0)</f>
        <v>0</v>
      </c>
      <c r="J36" s="541">
        <f>VLOOKUP($D36,link!$C$15:$R$2004,16,0)</f>
        <v>750000</v>
      </c>
      <c r="K36" s="17">
        <f t="shared" ref="K36" si="12">G36*I36</f>
        <v>0</v>
      </c>
      <c r="L36" s="44">
        <f t="shared" ref="L36" si="13">G36*J36</f>
        <v>750000</v>
      </c>
    </row>
    <row r="37" spans="2:12" x14ac:dyDescent="0.3">
      <c r="B37" s="57"/>
      <c r="C37" s="556" t="s">
        <v>339</v>
      </c>
      <c r="D37" s="41" t="str">
        <f>'master jasa'!C144</f>
        <v>MCU personil</v>
      </c>
      <c r="E37" s="58"/>
      <c r="F37" s="59"/>
      <c r="G37" s="42">
        <f>analisa!P36</f>
        <v>6</v>
      </c>
      <c r="H37" s="43" t="str">
        <f>VLOOKUP($D37,link!$C$15:$R$2004,14,0)</f>
        <v>org</v>
      </c>
      <c r="I37" s="541">
        <f>VLOOKUP($D37,link!$C$15:$R$2004,15,0)</f>
        <v>0</v>
      </c>
      <c r="J37" s="541">
        <f>VLOOKUP($D37,link!$C$15:$R$2004,16,0)</f>
        <v>445120</v>
      </c>
      <c r="K37" s="17">
        <f t="shared" ref="K37" si="14">G37*I37</f>
        <v>0</v>
      </c>
      <c r="L37" s="44">
        <f t="shared" ref="L37" si="15">G37*J37</f>
        <v>2670720</v>
      </c>
    </row>
    <row r="38" spans="2:12" x14ac:dyDescent="0.3">
      <c r="B38" s="57"/>
      <c r="C38" s="556"/>
      <c r="D38" s="41"/>
      <c r="E38" s="58"/>
      <c r="F38" s="59"/>
      <c r="G38" s="42"/>
      <c r="H38" s="43"/>
      <c r="I38" s="541"/>
      <c r="J38" s="541"/>
      <c r="K38" s="17"/>
      <c r="L38" s="44"/>
    </row>
    <row r="39" spans="2:12" x14ac:dyDescent="0.3">
      <c r="B39" s="48"/>
      <c r="C39" s="49"/>
      <c r="D39" s="49"/>
      <c r="E39" s="49"/>
      <c r="F39" s="53" t="s">
        <v>67</v>
      </c>
      <c r="G39" s="51"/>
      <c r="H39" s="51"/>
      <c r="I39" s="559"/>
      <c r="J39" s="559"/>
      <c r="K39" s="542">
        <f>SUM(K28:K37)</f>
        <v>0</v>
      </c>
      <c r="L39" s="542">
        <f>SUM(L28:L37)</f>
        <v>42902460</v>
      </c>
    </row>
    <row r="40" spans="2:12" x14ac:dyDescent="0.3">
      <c r="B40" s="485" t="s">
        <v>14</v>
      </c>
      <c r="C40" s="484" t="s">
        <v>2107</v>
      </c>
      <c r="D40" s="41"/>
      <c r="E40" s="58"/>
      <c r="F40" s="59"/>
      <c r="G40" s="42"/>
      <c r="H40" s="43"/>
      <c r="I40" s="541"/>
      <c r="J40" s="541"/>
      <c r="K40" s="17"/>
      <c r="L40" s="44"/>
    </row>
    <row r="41" spans="2:12" x14ac:dyDescent="0.3">
      <c r="B41" s="601">
        <v>1</v>
      </c>
      <c r="C41" s="484" t="s">
        <v>2115</v>
      </c>
      <c r="D41" s="58"/>
      <c r="E41" s="58"/>
      <c r="F41" s="59"/>
      <c r="G41" s="42"/>
      <c r="H41" s="43"/>
      <c r="I41" s="541"/>
      <c r="J41" s="541"/>
      <c r="K41" s="17"/>
      <c r="L41" s="44"/>
    </row>
    <row r="42" spans="2:12" x14ac:dyDescent="0.3">
      <c r="B42" s="57"/>
      <c r="C42" s="561" t="s">
        <v>156</v>
      </c>
      <c r="D42" s="58" t="str">
        <f>'master material'!C60</f>
        <v>Pipa API 5L grade B Ø 10" Sch. 40</v>
      </c>
      <c r="E42" s="58"/>
      <c r="F42" s="59"/>
      <c r="G42" s="42">
        <f>analisa!P40</f>
        <v>9.6539999999999999</v>
      </c>
      <c r="H42" s="43" t="str">
        <f>VLOOKUP($D42,link!$C$15:$R$2004,14,0)</f>
        <v>m</v>
      </c>
      <c r="I42" s="541">
        <f>VLOOKUP($D42,link!$C$15:$R$2004,15,0)</f>
        <v>2134130</v>
      </c>
      <c r="J42" s="541">
        <f>VLOOKUP($D42,link!$C$15:$R$2004,16,0)</f>
        <v>0</v>
      </c>
      <c r="K42" s="17">
        <f t="shared" ref="K42" si="16">G42*I42</f>
        <v>20602891.02</v>
      </c>
      <c r="L42" s="44">
        <f t="shared" ref="L42" si="17">G42*J42</f>
        <v>0</v>
      </c>
    </row>
    <row r="43" spans="2:12" x14ac:dyDescent="0.3">
      <c r="B43" s="57"/>
      <c r="C43" s="561" t="s">
        <v>157</v>
      </c>
      <c r="D43" s="58" t="str">
        <f>'master material'!C54</f>
        <v>Pipa API 5L grade B Ø 2" Sch. 40</v>
      </c>
      <c r="E43" s="58"/>
      <c r="F43" s="59"/>
      <c r="G43" s="42">
        <f>analisa!P42</f>
        <v>0.11599999999999999</v>
      </c>
      <c r="H43" s="43" t="str">
        <f>VLOOKUP($D43,link!$C$15:$R$2004,14,0)</f>
        <v>m</v>
      </c>
      <c r="I43" s="541">
        <f>VLOOKUP($D43,link!$C$15:$R$2004,15,0)</f>
        <v>188610</v>
      </c>
      <c r="J43" s="541">
        <f>VLOOKUP($D43,link!$C$15:$R$2004,16,0)</f>
        <v>0</v>
      </c>
      <c r="K43" s="17">
        <f t="shared" ref="K43:K66" si="18">G43*I43</f>
        <v>21878.76</v>
      </c>
      <c r="L43" s="44">
        <f t="shared" ref="L43:L66" si="19">G43*J43</f>
        <v>0</v>
      </c>
    </row>
    <row r="44" spans="2:12" x14ac:dyDescent="0.3">
      <c r="B44" s="57"/>
      <c r="C44" s="561" t="s">
        <v>160</v>
      </c>
      <c r="D44" s="58" t="str">
        <f>'master material'!C192</f>
        <v>Elbow 90° schd. 40, 10"</v>
      </c>
      <c r="E44" s="58"/>
      <c r="F44" s="59"/>
      <c r="G44" s="42">
        <f>analisa!P45</f>
        <v>2</v>
      </c>
      <c r="H44" s="43" t="str">
        <f>VLOOKUP($D44,link!$C$15:$R$2004,14,0)</f>
        <v>pc</v>
      </c>
      <c r="I44" s="541">
        <f>VLOOKUP($D44,link!$C$15:$R$2004,15,0)</f>
        <v>4113700</v>
      </c>
      <c r="J44" s="541">
        <f>VLOOKUP($D44,link!$C$15:$R$2004,16,0)</f>
        <v>0</v>
      </c>
      <c r="K44" s="17">
        <f t="shared" si="18"/>
        <v>8227400</v>
      </c>
      <c r="L44" s="44">
        <f t="shared" si="19"/>
        <v>0</v>
      </c>
    </row>
    <row r="45" spans="2:12" x14ac:dyDescent="0.3">
      <c r="B45" s="57"/>
      <c r="C45" s="561" t="s">
        <v>163</v>
      </c>
      <c r="D45" s="58" t="str">
        <f>'master material'!C228</f>
        <v>Tee schd. 40, 10"</v>
      </c>
      <c r="E45" s="58"/>
      <c r="F45" s="59"/>
      <c r="G45" s="42">
        <f>analisa!P46</f>
        <v>2</v>
      </c>
      <c r="H45" s="43" t="str">
        <f>VLOOKUP($D45,link!$C$15:$R$2004,14,0)</f>
        <v>pc</v>
      </c>
      <c r="I45" s="541">
        <f>VLOOKUP($D45,link!$C$15:$R$2004,15,0)</f>
        <v>5067740</v>
      </c>
      <c r="J45" s="541">
        <f>VLOOKUP($D45,link!$C$15:$R$2004,16,0)</f>
        <v>0</v>
      </c>
      <c r="K45" s="17">
        <f t="shared" si="18"/>
        <v>10135480</v>
      </c>
      <c r="L45" s="44">
        <f t="shared" si="19"/>
        <v>0</v>
      </c>
    </row>
    <row r="46" spans="2:12" x14ac:dyDescent="0.3">
      <c r="B46" s="57"/>
      <c r="C46" s="561" t="s">
        <v>321</v>
      </c>
      <c r="D46" s="58" t="str">
        <f>'master material'!C364</f>
        <v>Weld Neck Flange #300, 10"</v>
      </c>
      <c r="E46" s="58"/>
      <c r="F46" s="59"/>
      <c r="G46" s="42">
        <f>analisa!P47</f>
        <v>6</v>
      </c>
      <c r="H46" s="43" t="str">
        <f>VLOOKUP($D46,link!$C$15:$R$2004,14,0)</f>
        <v>pc</v>
      </c>
      <c r="I46" s="541">
        <f>VLOOKUP($D46,link!$C$15:$R$2004,15,0)</f>
        <v>3725000</v>
      </c>
      <c r="J46" s="541">
        <f>VLOOKUP($D46,link!$C$15:$R$2004,16,0)</f>
        <v>0</v>
      </c>
      <c r="K46" s="17">
        <f t="shared" si="18"/>
        <v>22350000</v>
      </c>
      <c r="L46" s="44">
        <f t="shared" si="19"/>
        <v>0</v>
      </c>
    </row>
    <row r="47" spans="2:12" x14ac:dyDescent="0.3">
      <c r="B47" s="57"/>
      <c r="C47" s="561" t="s">
        <v>323</v>
      </c>
      <c r="D47" s="58" t="str">
        <f>'master material'!C348</f>
        <v>Weld Neck Flange #150, 10"</v>
      </c>
      <c r="E47" s="58"/>
      <c r="F47" s="59"/>
      <c r="G47" s="42">
        <f>analisa!P48</f>
        <v>3</v>
      </c>
      <c r="H47" s="43" t="str">
        <f>VLOOKUP($D47,link!$C$15:$R$2004,14,0)</f>
        <v>pc</v>
      </c>
      <c r="I47" s="541">
        <f>VLOOKUP($D47,link!$C$15:$R$2004,15,0)</f>
        <v>2944760</v>
      </c>
      <c r="J47" s="541">
        <f>VLOOKUP($D47,link!$C$15:$R$2004,16,0)</f>
        <v>0</v>
      </c>
      <c r="K47" s="17">
        <f t="shared" si="18"/>
        <v>8834280</v>
      </c>
      <c r="L47" s="44">
        <f t="shared" si="19"/>
        <v>0</v>
      </c>
    </row>
    <row r="48" spans="2:12" x14ac:dyDescent="0.3">
      <c r="B48" s="57"/>
      <c r="C48" s="561" t="s">
        <v>326</v>
      </c>
      <c r="D48" s="58" t="str">
        <f>'master material'!C342</f>
        <v>Weld Neck Flange #150, 1"</v>
      </c>
      <c r="E48" s="58"/>
      <c r="F48" s="59"/>
      <c r="G48" s="42">
        <f>analisa!P49</f>
        <v>2</v>
      </c>
      <c r="H48" s="43" t="str">
        <f>VLOOKUP($D48,link!$C$15:$R$2004,14,0)</f>
        <v>pc</v>
      </c>
      <c r="I48" s="541">
        <f>VLOOKUP($D48,link!$C$15:$R$2004,15,0)</f>
        <v>232330</v>
      </c>
      <c r="J48" s="541">
        <f>VLOOKUP($D48,link!$C$15:$R$2004,16,0)</f>
        <v>0</v>
      </c>
      <c r="K48" s="17">
        <f t="shared" si="18"/>
        <v>464660</v>
      </c>
      <c r="L48" s="44">
        <f t="shared" si="19"/>
        <v>0</v>
      </c>
    </row>
    <row r="49" spans="2:12" x14ac:dyDescent="0.3">
      <c r="B49" s="57"/>
      <c r="C49" s="561" t="s">
        <v>328</v>
      </c>
      <c r="D49" s="58" t="str">
        <f>'master material'!C340</f>
        <v>Weld Neck Flange #150, 1/2"</v>
      </c>
      <c r="E49" s="58"/>
      <c r="F49" s="59"/>
      <c r="G49" s="42">
        <f>analisa!P50</f>
        <v>2</v>
      </c>
      <c r="H49" s="43" t="str">
        <f>VLOOKUP($D49,link!$C$15:$R$2004,14,0)</f>
        <v>pc</v>
      </c>
      <c r="I49" s="541">
        <f>VLOOKUP($D49,link!$C$15:$R$2004,15,0)</f>
        <v>169070</v>
      </c>
      <c r="J49" s="541">
        <f>VLOOKUP($D49,link!$C$15:$R$2004,16,0)</f>
        <v>0</v>
      </c>
      <c r="K49" s="17">
        <f t="shared" si="18"/>
        <v>338140</v>
      </c>
      <c r="L49" s="44">
        <f t="shared" si="19"/>
        <v>0</v>
      </c>
    </row>
    <row r="50" spans="2:12" s="578" customFormat="1" x14ac:dyDescent="0.3">
      <c r="B50" s="574"/>
      <c r="C50" s="561" t="s">
        <v>665</v>
      </c>
      <c r="D50" s="576" t="str">
        <f>'master material'!C645</f>
        <v>BALL VALVES #300 A-216 WCB, Trunnion Mounted</v>
      </c>
      <c r="E50" s="576"/>
      <c r="F50" s="577"/>
      <c r="G50" s="42"/>
      <c r="H50" s="43"/>
      <c r="I50" s="541"/>
      <c r="J50" s="541"/>
      <c r="K50" s="17">
        <f t="shared" si="18"/>
        <v>0</v>
      </c>
      <c r="L50" s="44">
        <f t="shared" si="19"/>
        <v>0</v>
      </c>
    </row>
    <row r="51" spans="2:12" s="578" customFormat="1" x14ac:dyDescent="0.3">
      <c r="B51" s="574"/>
      <c r="C51" s="575"/>
      <c r="D51" s="579" t="s">
        <v>2200</v>
      </c>
      <c r="E51" s="576" t="str">
        <f>'master material'!C652</f>
        <v>Ball valves #300, 10"</v>
      </c>
      <c r="F51" s="577"/>
      <c r="G51" s="42">
        <f>analisa!P52</f>
        <v>3</v>
      </c>
      <c r="H51" s="43" t="str">
        <f>VLOOKUP($E51,link!$C$15:$R$2004,14,0)</f>
        <v>pc</v>
      </c>
      <c r="I51" s="541">
        <f>VLOOKUP($E51,link!$C$15:$R$2004,15,0)</f>
        <v>356736200</v>
      </c>
      <c r="J51" s="541">
        <f>VLOOKUP($E51,link!$C$15:$R$2004,16,0)</f>
        <v>0</v>
      </c>
      <c r="K51" s="17">
        <f t="shared" si="18"/>
        <v>1070208600</v>
      </c>
      <c r="L51" s="44">
        <f t="shared" si="19"/>
        <v>0</v>
      </c>
    </row>
    <row r="52" spans="2:12" s="578" customFormat="1" x14ac:dyDescent="0.3">
      <c r="B52" s="574"/>
      <c r="C52" s="575"/>
      <c r="D52" s="579" t="s">
        <v>2201</v>
      </c>
      <c r="E52" s="576" t="str">
        <f>'master material'!C531</f>
        <v>Ball valves #150, 10"</v>
      </c>
      <c r="F52" s="577"/>
      <c r="G52" s="42">
        <f>analisa!P53</f>
        <v>2</v>
      </c>
      <c r="H52" s="43" t="str">
        <f>VLOOKUP($E52,link!$C$15:$R$2004,14,0)</f>
        <v>pc</v>
      </c>
      <c r="I52" s="541">
        <f>VLOOKUP($E52,link!$C$15:$R$2004,15,0)</f>
        <v>246569170</v>
      </c>
      <c r="J52" s="541">
        <f>VLOOKUP($E52,link!$C$15:$R$2004,16,0)</f>
        <v>0</v>
      </c>
      <c r="K52" s="17">
        <f t="shared" si="18"/>
        <v>493138340</v>
      </c>
      <c r="L52" s="44">
        <f t="shared" si="19"/>
        <v>0</v>
      </c>
    </row>
    <row r="53" spans="2:12" s="578" customFormat="1" x14ac:dyDescent="0.3">
      <c r="B53" s="574"/>
      <c r="C53" s="575"/>
      <c r="D53" s="579" t="s">
        <v>2202</v>
      </c>
      <c r="E53" s="576" t="str">
        <f>'master material'!C515</f>
        <v>Ball valves #150, 1"</v>
      </c>
      <c r="F53" s="577"/>
      <c r="G53" s="42">
        <f>analisa!P54</f>
        <v>1</v>
      </c>
      <c r="H53" s="43" t="str">
        <f>VLOOKUP($E53,link!$C$15:$R$2004,14,0)</f>
        <v>pc</v>
      </c>
      <c r="I53" s="541">
        <f>VLOOKUP($E53,link!$C$15:$R$2004,15,0)</f>
        <v>4728410</v>
      </c>
      <c r="J53" s="541">
        <f>VLOOKUP($E53,link!$C$15:$R$2004,16,0)</f>
        <v>0</v>
      </c>
      <c r="K53" s="17">
        <f t="shared" si="18"/>
        <v>4728410</v>
      </c>
      <c r="L53" s="44">
        <f t="shared" si="19"/>
        <v>0</v>
      </c>
    </row>
    <row r="54" spans="2:12" s="578" customFormat="1" x14ac:dyDescent="0.3">
      <c r="B54" s="574"/>
      <c r="C54" s="575"/>
      <c r="D54" s="579" t="s">
        <v>2203</v>
      </c>
      <c r="E54" s="576" t="str">
        <f>'master material'!C514</f>
        <v>Ball valves #150, 1/2"</v>
      </c>
      <c r="F54" s="577"/>
      <c r="G54" s="42">
        <f>analisa!P55</f>
        <v>1</v>
      </c>
      <c r="H54" s="43" t="str">
        <f>VLOOKUP($E54,link!$C$15:$R$2004,14,0)</f>
        <v>pc</v>
      </c>
      <c r="I54" s="541">
        <f>VLOOKUP($E54,link!$C$15:$R$2004,15,0)</f>
        <v>3417680</v>
      </c>
      <c r="J54" s="541">
        <f>VLOOKUP($E54,link!$C$15:$R$2004,16,0)</f>
        <v>0</v>
      </c>
      <c r="K54" s="17">
        <f t="shared" si="18"/>
        <v>3417680</v>
      </c>
      <c r="L54" s="44">
        <f t="shared" si="19"/>
        <v>0</v>
      </c>
    </row>
    <row r="55" spans="2:12" x14ac:dyDescent="0.3">
      <c r="B55" s="57"/>
      <c r="C55" s="562" t="s">
        <v>667</v>
      </c>
      <c r="D55" s="58" t="str">
        <f>'master material'!C735</f>
        <v>Gasket Spiral Wound #300 SS316L 10"</v>
      </c>
      <c r="E55" s="58"/>
      <c r="F55" s="59"/>
      <c r="G55" s="42">
        <f>analisa!P56</f>
        <v>8</v>
      </c>
      <c r="H55" s="43" t="str">
        <f>VLOOKUP($D55,link!$C$15:$R$2004,14,0)</f>
        <v>pc</v>
      </c>
      <c r="I55" s="541">
        <f>VLOOKUP($D55,link!$C$15:$R$2004,15,0)</f>
        <v>346660</v>
      </c>
      <c r="J55" s="541">
        <f>VLOOKUP($D55,link!$C$15:$R$2004,16,0)</f>
        <v>0</v>
      </c>
      <c r="K55" s="17">
        <f t="shared" si="18"/>
        <v>2773280</v>
      </c>
      <c r="L55" s="44">
        <f t="shared" si="19"/>
        <v>0</v>
      </c>
    </row>
    <row r="56" spans="2:12" x14ac:dyDescent="0.3">
      <c r="B56" s="57"/>
      <c r="C56" s="562" t="s">
        <v>669</v>
      </c>
      <c r="D56" s="58" t="str">
        <f>'master material'!C716</f>
        <v>Gasket Spiral Wound #150 SS316L 10"</v>
      </c>
      <c r="E56" s="58"/>
      <c r="F56" s="59"/>
      <c r="G56" s="42">
        <f>analisa!P57</f>
        <v>5</v>
      </c>
      <c r="H56" s="43" t="str">
        <f>VLOOKUP($D56,link!$C$15:$R$2004,14,0)</f>
        <v>pc</v>
      </c>
      <c r="I56" s="541">
        <f>VLOOKUP($D56,link!$C$15:$R$2004,15,0)</f>
        <v>474860</v>
      </c>
      <c r="J56" s="541">
        <f>VLOOKUP($D56,link!$C$15:$R$2004,16,0)</f>
        <v>0</v>
      </c>
      <c r="K56" s="17">
        <f t="shared" si="18"/>
        <v>2374300</v>
      </c>
      <c r="L56" s="44">
        <f t="shared" si="19"/>
        <v>0</v>
      </c>
    </row>
    <row r="57" spans="2:12" x14ac:dyDescent="0.3">
      <c r="B57" s="57"/>
      <c r="C57" s="562" t="s">
        <v>671</v>
      </c>
      <c r="D57" s="58" t="str">
        <f>'master material'!C709</f>
        <v>Gasket Spiral Wound #150 SS316L 1"</v>
      </c>
      <c r="E57" s="58"/>
      <c r="F57" s="59"/>
      <c r="G57" s="42">
        <f>analisa!P58</f>
        <v>2</v>
      </c>
      <c r="H57" s="43" t="str">
        <f>VLOOKUP($D57,link!$C$15:$R$2004,14,0)</f>
        <v>pc</v>
      </c>
      <c r="I57" s="541">
        <f>VLOOKUP($D57,link!$C$15:$R$2004,15,0)</f>
        <v>70460</v>
      </c>
      <c r="J57" s="541">
        <f>VLOOKUP($D57,link!$C$15:$R$2004,16,0)</f>
        <v>0</v>
      </c>
      <c r="K57" s="17">
        <f t="shared" si="18"/>
        <v>140920</v>
      </c>
      <c r="L57" s="44">
        <f t="shared" si="19"/>
        <v>0</v>
      </c>
    </row>
    <row r="58" spans="2:12" x14ac:dyDescent="0.3">
      <c r="B58" s="57"/>
      <c r="C58" s="562" t="s">
        <v>1182</v>
      </c>
      <c r="D58" s="58" t="str">
        <f>'master material'!C707</f>
        <v>Gasket Spiral Wound #150 SS316L 1/2"</v>
      </c>
      <c r="E58" s="58"/>
      <c r="F58" s="59"/>
      <c r="G58" s="42">
        <f>analisa!P59</f>
        <v>2</v>
      </c>
      <c r="H58" s="43" t="str">
        <f>VLOOKUP($D58,link!$C$15:$R$2004,14,0)</f>
        <v>pc</v>
      </c>
      <c r="I58" s="541">
        <f>VLOOKUP($D58,link!$C$15:$R$2004,15,0)</f>
        <v>39830</v>
      </c>
      <c r="J58" s="541">
        <f>VLOOKUP($D58,link!$C$15:$R$2004,16,0)</f>
        <v>0</v>
      </c>
      <c r="K58" s="17">
        <f t="shared" si="18"/>
        <v>79660</v>
      </c>
      <c r="L58" s="44">
        <f t="shared" si="19"/>
        <v>0</v>
      </c>
    </row>
    <row r="59" spans="2:12" x14ac:dyDescent="0.3">
      <c r="B59" s="57"/>
      <c r="C59" s="562" t="s">
        <v>1184</v>
      </c>
      <c r="D59" s="58" t="str">
        <f>'master material'!C776</f>
        <v>Stud Bolt C/W 2 NUT, ASTM A193 Gr. B7 / ASTM A194
Gr. 2H 1" X 6" HITAM</v>
      </c>
      <c r="E59" s="58"/>
      <c r="F59" s="59"/>
      <c r="G59" s="42">
        <f>analisa!P60</f>
        <v>8</v>
      </c>
      <c r="H59" s="43" t="str">
        <f>VLOOKUP($D59,link!$C$15:$R$2004,14,0)</f>
        <v>pc</v>
      </c>
      <c r="I59" s="541">
        <f>VLOOKUP($D59,link!$C$15:$R$2004,15,0)</f>
        <v>310000</v>
      </c>
      <c r="J59" s="541">
        <f>VLOOKUP($D59,link!$C$15:$R$2004,16,0)</f>
        <v>0</v>
      </c>
      <c r="K59" s="17">
        <f t="shared" si="18"/>
        <v>2480000</v>
      </c>
      <c r="L59" s="44">
        <f t="shared" si="19"/>
        <v>0</v>
      </c>
    </row>
    <row r="60" spans="2:12" x14ac:dyDescent="0.3">
      <c r="B60" s="57"/>
      <c r="C60" s="562" t="s">
        <v>1186</v>
      </c>
      <c r="D60" s="58" t="str">
        <f>'master material'!C760</f>
        <v>Stud Bolt C/W 2 NUT, ASTM A193 Gr. B7 / ASTM A194Gr. 2H 1-1/8" X 6" HITAM</v>
      </c>
      <c r="E60" s="58"/>
      <c r="F60" s="59"/>
      <c r="G60" s="42">
        <f>analisa!P61</f>
        <v>5</v>
      </c>
      <c r="H60" s="43" t="str">
        <f>VLOOKUP($D60,link!$C$15:$R$2004,14,0)</f>
        <v>pc</v>
      </c>
      <c r="I60" s="541">
        <f>VLOOKUP($D60,link!$C$15:$R$2004,15,0)</f>
        <v>298990</v>
      </c>
      <c r="J60" s="541">
        <f>VLOOKUP($D60,link!$C$15:$R$2004,16,0)</f>
        <v>0</v>
      </c>
      <c r="K60" s="17">
        <f t="shared" si="18"/>
        <v>1494950</v>
      </c>
      <c r="L60" s="44">
        <f t="shared" si="19"/>
        <v>0</v>
      </c>
    </row>
    <row r="61" spans="2:12" x14ac:dyDescent="0.3">
      <c r="B61" s="57"/>
      <c r="C61" s="562" t="s">
        <v>1188</v>
      </c>
      <c r="D61" s="58" t="str">
        <f>'master material'!C749</f>
        <v>Stud Bolt C/W 2 NUT, ASTM A193 Gr. B7 / ASTM A194Gr. 2H 1/2" X 2-1/2" HITAM</v>
      </c>
      <c r="E61" s="58"/>
      <c r="F61" s="59"/>
      <c r="G61" s="42">
        <f>analisa!P62</f>
        <v>2</v>
      </c>
      <c r="H61" s="43" t="str">
        <f>VLOOKUP($D61,link!$C$15:$R$2004,14,0)</f>
        <v>pc</v>
      </c>
      <c r="I61" s="541">
        <f>VLOOKUP($D61,link!$C$15:$R$2004,15,0)</f>
        <v>28600</v>
      </c>
      <c r="J61" s="541">
        <f>VLOOKUP($D61,link!$C$15:$R$2004,16,0)</f>
        <v>0</v>
      </c>
      <c r="K61" s="17">
        <f t="shared" si="18"/>
        <v>57200</v>
      </c>
      <c r="L61" s="44">
        <f t="shared" si="19"/>
        <v>0</v>
      </c>
    </row>
    <row r="62" spans="2:12" x14ac:dyDescent="0.3">
      <c r="B62" s="57"/>
      <c r="C62" s="562" t="s">
        <v>1362</v>
      </c>
      <c r="D62" s="58" t="str">
        <f>'master material'!C748</f>
        <v>Stud Bolt C/W 2 NUT, ASTM A193 Gr. B7 / ASTM A194
Gr. 2H 1/2" X 2-1/4" HITAM</v>
      </c>
      <c r="E62" s="58"/>
      <c r="F62" s="59"/>
      <c r="G62" s="42">
        <f>analisa!P63</f>
        <v>2</v>
      </c>
      <c r="H62" s="43" t="str">
        <f>VLOOKUP($D62,link!$C$15:$R$2004,14,0)</f>
        <v>pc</v>
      </c>
      <c r="I62" s="541">
        <f>VLOOKUP($D62,link!$C$15:$R$2004,15,0)</f>
        <v>22390</v>
      </c>
      <c r="J62" s="541">
        <f>VLOOKUP($D62,link!$C$15:$R$2004,16,0)</f>
        <v>0</v>
      </c>
      <c r="K62" s="17">
        <f t="shared" si="18"/>
        <v>44780</v>
      </c>
      <c r="L62" s="44">
        <f t="shared" si="19"/>
        <v>0</v>
      </c>
    </row>
    <row r="63" spans="2:12" x14ac:dyDescent="0.3">
      <c r="B63" s="57"/>
      <c r="C63" s="562" t="s">
        <v>1462</v>
      </c>
      <c r="D63" s="58" t="str">
        <f>'master material'!C451</f>
        <v>Sockolet Sch 40</v>
      </c>
      <c r="E63" s="58"/>
      <c r="F63" s="59"/>
      <c r="G63" s="42"/>
      <c r="H63" s="43"/>
      <c r="I63" s="541"/>
      <c r="J63" s="541"/>
      <c r="K63" s="17">
        <f t="shared" si="18"/>
        <v>0</v>
      </c>
      <c r="L63" s="44">
        <f t="shared" si="19"/>
        <v>0</v>
      </c>
    </row>
    <row r="64" spans="2:12" x14ac:dyDescent="0.3">
      <c r="B64" s="57"/>
      <c r="C64" s="562"/>
      <c r="D64" s="58" t="s">
        <v>2104</v>
      </c>
      <c r="E64" s="58" t="str">
        <f>'master material'!C457</f>
        <v>Size Ø 1/2" x 10</v>
      </c>
      <c r="F64" s="59"/>
      <c r="G64" s="42">
        <f>analisa!P65</f>
        <v>1</v>
      </c>
      <c r="H64" s="43" t="str">
        <f>VLOOKUP($E64,link!$C$15:$R$2004,14,0)</f>
        <v>pc</v>
      </c>
      <c r="I64" s="541">
        <f>VLOOKUP($E64,link!$C$15:$R$2004,15,0)</f>
        <v>66665</v>
      </c>
      <c r="J64" s="541">
        <f>VLOOKUP($E64,link!$C$15:$R$2004,16,0)</f>
        <v>0</v>
      </c>
      <c r="K64" s="17">
        <f t="shared" si="18"/>
        <v>66665</v>
      </c>
      <c r="L64" s="44">
        <f t="shared" si="19"/>
        <v>0</v>
      </c>
    </row>
    <row r="65" spans="2:12" x14ac:dyDescent="0.3">
      <c r="B65" s="57"/>
      <c r="C65" s="562"/>
      <c r="D65" s="58" t="s">
        <v>2105</v>
      </c>
      <c r="E65" s="58" t="str">
        <f>'master material'!C479</f>
        <v>Size Ø 1" x 10</v>
      </c>
      <c r="F65" s="59"/>
      <c r="G65" s="42">
        <f>analisa!P66</f>
        <v>1</v>
      </c>
      <c r="H65" s="43" t="str">
        <f>VLOOKUP($E65,link!$C$15:$R$2004,14,0)</f>
        <v>pc</v>
      </c>
      <c r="I65" s="541">
        <f>VLOOKUP($E65,link!$C$15:$R$2004,15,0)</f>
        <v>76000</v>
      </c>
      <c r="J65" s="541">
        <f>VLOOKUP($E65,link!$C$15:$R$2004,16,0)</f>
        <v>0</v>
      </c>
      <c r="K65" s="17">
        <f t="shared" si="18"/>
        <v>76000</v>
      </c>
      <c r="L65" s="44">
        <f t="shared" si="19"/>
        <v>0</v>
      </c>
    </row>
    <row r="66" spans="2:12" x14ac:dyDescent="0.3">
      <c r="B66" s="57"/>
      <c r="C66" s="562" t="s">
        <v>1464</v>
      </c>
      <c r="D66" s="58" t="str">
        <f>'master jasa'!C544</f>
        <v>Handling / Stringing and Aligning pipa ø10"</v>
      </c>
      <c r="E66" s="58"/>
      <c r="F66" s="59"/>
      <c r="G66" s="42">
        <f>analisa!P67</f>
        <v>4</v>
      </c>
      <c r="H66" s="43" t="str">
        <f>VLOOKUP($D66,link!$C$15:$R$2004,14,0)</f>
        <v>Joint</v>
      </c>
      <c r="I66" s="541">
        <f>VLOOKUP($D66,link!$C$15:$R$2004,15,0)</f>
        <v>0</v>
      </c>
      <c r="J66" s="541">
        <f>VLOOKUP($D66,link!$C$15:$R$2004,16,0)</f>
        <v>172170</v>
      </c>
      <c r="K66" s="17">
        <f t="shared" si="18"/>
        <v>0</v>
      </c>
      <c r="L66" s="44">
        <f t="shared" si="19"/>
        <v>688680</v>
      </c>
    </row>
    <row r="67" spans="2:12" x14ac:dyDescent="0.3">
      <c r="B67" s="57"/>
      <c r="C67" s="562" t="s">
        <v>1466</v>
      </c>
      <c r="D67" s="58" t="str">
        <f>'master jasa'!C557</f>
        <v xml:space="preserve">Pengangkutan hasil bongkaran Pipa ø10" </v>
      </c>
      <c r="E67" s="58"/>
      <c r="F67" s="59"/>
      <c r="G67" s="42">
        <f>analisa!P68</f>
        <v>10</v>
      </c>
      <c r="H67" s="43" t="str">
        <f>VLOOKUP($D67,link!$C$15:$R$2004,14,0)</f>
        <v>m</v>
      </c>
      <c r="I67" s="541">
        <f>VLOOKUP($D67,link!$C$15:$R$2004,15,0)</f>
        <v>0</v>
      </c>
      <c r="J67" s="541">
        <f>VLOOKUP($D67,link!$C$15:$R$2004,16,0)</f>
        <v>86080</v>
      </c>
      <c r="K67" s="17">
        <f t="shared" ref="K67:K130" si="20">G67*I67</f>
        <v>0</v>
      </c>
      <c r="L67" s="44">
        <f t="shared" ref="L67:L130" si="21">G67*J67</f>
        <v>860800</v>
      </c>
    </row>
    <row r="68" spans="2:12" x14ac:dyDescent="0.3">
      <c r="B68" s="57"/>
      <c r="C68" s="562" t="s">
        <v>1468</v>
      </c>
      <c r="D68" s="58" t="str">
        <f>'master jasa'!C616</f>
        <v>Pengelasan Welded Neck Flange #300</v>
      </c>
      <c r="E68" s="58"/>
      <c r="F68" s="59"/>
      <c r="G68" s="42"/>
      <c r="H68" s="43"/>
      <c r="I68" s="541"/>
      <c r="J68" s="541"/>
      <c r="K68" s="17">
        <f t="shared" si="20"/>
        <v>0</v>
      </c>
      <c r="L68" s="44">
        <f t="shared" si="21"/>
        <v>0</v>
      </c>
    </row>
    <row r="69" spans="2:12" x14ac:dyDescent="0.3">
      <c r="B69" s="57"/>
      <c r="C69" s="58"/>
      <c r="D69" s="58" t="s">
        <v>2204</v>
      </c>
      <c r="E69" s="58" t="str">
        <f>'master jasa'!C622</f>
        <v>Flange ø10" #300</v>
      </c>
      <c r="F69" s="59"/>
      <c r="G69" s="42">
        <f>analisa!P70</f>
        <v>8</v>
      </c>
      <c r="H69" s="43" t="str">
        <f>VLOOKUP($E69,link!$C$15:$R$2004,14,0)</f>
        <v>Set-Joint</v>
      </c>
      <c r="I69" s="541">
        <f>VLOOKUP($E69,link!$C$15:$R$2004,15,0)</f>
        <v>0</v>
      </c>
      <c r="J69" s="541">
        <f>VLOOKUP($E69,link!$C$15:$R$2004,16,0)</f>
        <v>726990</v>
      </c>
      <c r="K69" s="17">
        <f t="shared" si="20"/>
        <v>0</v>
      </c>
      <c r="L69" s="44">
        <f t="shared" si="21"/>
        <v>5815920</v>
      </c>
    </row>
    <row r="70" spans="2:12" x14ac:dyDescent="0.3">
      <c r="B70" s="57"/>
      <c r="C70" s="58"/>
      <c r="D70" s="58" t="s">
        <v>2205</v>
      </c>
      <c r="E70" s="58" t="str">
        <f>'master jasa'!C609</f>
        <v>Flange ø10" #150</v>
      </c>
      <c r="F70" s="59"/>
      <c r="G70" s="42">
        <f>analisa!P71</f>
        <v>5</v>
      </c>
      <c r="H70" s="43" t="str">
        <f>VLOOKUP($E70,link!$C$15:$R$2004,14,0)</f>
        <v>Set-Joint</v>
      </c>
      <c r="I70" s="541">
        <f>VLOOKUP($E70,link!$C$15:$R$2004,15,0)</f>
        <v>0</v>
      </c>
      <c r="J70" s="541">
        <f>VLOOKUP($E70,link!$C$15:$R$2004,16,0)</f>
        <v>665770</v>
      </c>
      <c r="K70" s="17">
        <f t="shared" si="20"/>
        <v>0</v>
      </c>
      <c r="L70" s="44">
        <f t="shared" si="21"/>
        <v>3328850</v>
      </c>
    </row>
    <row r="71" spans="2:12" x14ac:dyDescent="0.3">
      <c r="B71" s="57"/>
      <c r="C71" s="58"/>
      <c r="D71" s="58" t="s">
        <v>2206</v>
      </c>
      <c r="E71" s="58" t="str">
        <f>'master jasa'!C604</f>
        <v>Flange ø2" #150 dan dibawahnya</v>
      </c>
      <c r="F71" s="59"/>
      <c r="G71" s="42">
        <f>analisa!P72</f>
        <v>4</v>
      </c>
      <c r="H71" s="43" t="str">
        <f>VLOOKUP($E71,link!$C$15:$R$2004,14,0)</f>
        <v>Set-Joint</v>
      </c>
      <c r="I71" s="541">
        <f>VLOOKUP($E71,link!$C$15:$R$2004,15,0)</f>
        <v>0</v>
      </c>
      <c r="J71" s="541">
        <f>VLOOKUP($E71,link!$C$15:$R$2004,16,0)</f>
        <v>158720</v>
      </c>
      <c r="K71" s="17">
        <f t="shared" si="20"/>
        <v>0</v>
      </c>
      <c r="L71" s="44">
        <f t="shared" si="21"/>
        <v>634880</v>
      </c>
    </row>
    <row r="72" spans="2:12" x14ac:dyDescent="0.3">
      <c r="B72" s="57"/>
      <c r="C72" s="560" t="s">
        <v>1470</v>
      </c>
      <c r="D72" s="58" t="str">
        <f>'master jasa'!C642</f>
        <v>Pekerjaan Bolting-ups Flange #300</v>
      </c>
      <c r="E72" s="58"/>
      <c r="F72" s="59"/>
      <c r="G72" s="42"/>
      <c r="H72" s="43"/>
      <c r="I72" s="541"/>
      <c r="J72" s="541"/>
      <c r="K72" s="17">
        <f t="shared" si="20"/>
        <v>0</v>
      </c>
      <c r="L72" s="44">
        <f t="shared" si="21"/>
        <v>0</v>
      </c>
    </row>
    <row r="73" spans="2:12" x14ac:dyDescent="0.3">
      <c r="B73" s="57"/>
      <c r="C73" s="58"/>
      <c r="D73" s="58" t="s">
        <v>2208</v>
      </c>
      <c r="E73" s="58" t="str">
        <f>'master jasa'!C648</f>
        <v>Flange ø10" #300</v>
      </c>
      <c r="F73" s="59"/>
      <c r="G73" s="42">
        <f>analisa!P74</f>
        <v>8</v>
      </c>
      <c r="H73" s="43" t="str">
        <f>VLOOKUP($E73,link!$C$15:$R$2004,14,0)</f>
        <v>Set-Joint</v>
      </c>
      <c r="I73" s="541">
        <f>VLOOKUP($E73,link!$C$15:$R$2004,15,0)</f>
        <v>0</v>
      </c>
      <c r="J73" s="541">
        <f>VLOOKUP($E73,link!$C$15:$R$2004,16,0)</f>
        <v>726990</v>
      </c>
      <c r="K73" s="17">
        <f t="shared" si="20"/>
        <v>0</v>
      </c>
      <c r="L73" s="44">
        <f t="shared" si="21"/>
        <v>5815920</v>
      </c>
    </row>
    <row r="74" spans="2:12" x14ac:dyDescent="0.3">
      <c r="B74" s="57"/>
      <c r="C74" s="58"/>
      <c r="D74" s="58" t="s">
        <v>2209</v>
      </c>
      <c r="E74" s="58" t="str">
        <f>'master jasa'!C635</f>
        <v>Flange ø10" #150</v>
      </c>
      <c r="F74" s="59"/>
      <c r="G74" s="42">
        <f>analisa!P75</f>
        <v>5</v>
      </c>
      <c r="H74" s="43" t="str">
        <f>VLOOKUP($E74,link!$C$15:$R$2004,14,0)</f>
        <v>Set-Joint</v>
      </c>
      <c r="I74" s="541">
        <f>VLOOKUP($E74,link!$C$15:$R$2004,15,0)</f>
        <v>0</v>
      </c>
      <c r="J74" s="541">
        <f>VLOOKUP($E74,link!$C$15:$R$2004,16,0)</f>
        <v>665770</v>
      </c>
      <c r="K74" s="17">
        <f t="shared" si="20"/>
        <v>0</v>
      </c>
      <c r="L74" s="44">
        <f t="shared" si="21"/>
        <v>3328850</v>
      </c>
    </row>
    <row r="75" spans="2:12" x14ac:dyDescent="0.3">
      <c r="B75" s="57"/>
      <c r="C75" s="58"/>
      <c r="D75" s="58" t="s">
        <v>2210</v>
      </c>
      <c r="E75" s="58" t="str">
        <f>'master jasa'!C630</f>
        <v>Flange ø2" #150 dan dibawahnya</v>
      </c>
      <c r="F75" s="59"/>
      <c r="G75" s="42">
        <f>analisa!P76</f>
        <v>4</v>
      </c>
      <c r="H75" s="43" t="str">
        <f>VLOOKUP($E75,link!$C$15:$R$2004,14,0)</f>
        <v>Set-Joint</v>
      </c>
      <c r="I75" s="541">
        <f>VLOOKUP($E75,link!$C$15:$R$2004,15,0)</f>
        <v>0</v>
      </c>
      <c r="J75" s="541">
        <f>VLOOKUP($E75,link!$C$15:$R$2004,16,0)</f>
        <v>158720</v>
      </c>
      <c r="K75" s="17">
        <f t="shared" si="20"/>
        <v>0</v>
      </c>
      <c r="L75" s="44">
        <f t="shared" si="21"/>
        <v>634880</v>
      </c>
    </row>
    <row r="76" spans="2:12" x14ac:dyDescent="0.3">
      <c r="B76" s="57"/>
      <c r="C76" s="58" t="s">
        <v>2207</v>
      </c>
      <c r="D76" s="58" t="str">
        <f>'master jasa'!C655</f>
        <v>Pekerjaan Unbolting Flange #150</v>
      </c>
      <c r="E76" s="58"/>
      <c r="F76" s="59"/>
      <c r="G76" s="42"/>
      <c r="H76" s="43"/>
      <c r="I76" s="541"/>
      <c r="J76" s="541"/>
      <c r="K76" s="17">
        <f t="shared" si="20"/>
        <v>0</v>
      </c>
      <c r="L76" s="44">
        <f t="shared" si="21"/>
        <v>0</v>
      </c>
    </row>
    <row r="77" spans="2:12" x14ac:dyDescent="0.3">
      <c r="B77" s="57"/>
      <c r="C77" s="58"/>
      <c r="D77" s="58" t="s">
        <v>2217</v>
      </c>
      <c r="E77" s="58" t="str">
        <f>'master jasa'!C661</f>
        <v>Flange ø10" #150</v>
      </c>
      <c r="F77" s="59"/>
      <c r="G77" s="42">
        <f>analisa!P78</f>
        <v>9</v>
      </c>
      <c r="H77" s="43" t="str">
        <f>VLOOKUP($E77,link!$C$15:$R$2004,14,0)</f>
        <v>Set-Joint</v>
      </c>
      <c r="I77" s="541">
        <f>VLOOKUP($E77,link!$C$15:$R$2004,15,0)</f>
        <v>0</v>
      </c>
      <c r="J77" s="541">
        <f>VLOOKUP($E77,link!$C$15:$R$2004,16,0)</f>
        <v>665770</v>
      </c>
      <c r="K77" s="17">
        <f t="shared" si="20"/>
        <v>0</v>
      </c>
      <c r="L77" s="44">
        <f t="shared" si="21"/>
        <v>5991930</v>
      </c>
    </row>
    <row r="78" spans="2:12" x14ac:dyDescent="0.3">
      <c r="B78" s="57"/>
      <c r="C78" s="58"/>
      <c r="D78" s="58" t="s">
        <v>2222</v>
      </c>
      <c r="E78" s="58" t="str">
        <f>'master jasa'!C656</f>
        <v>Flange ø2" #150 dan dibawahnya</v>
      </c>
      <c r="F78" s="59"/>
      <c r="G78" s="42">
        <f>analisa!P79</f>
        <v>4</v>
      </c>
      <c r="H78" s="43" t="str">
        <f>VLOOKUP($E78,link!$C$15:$R$2004,14,0)</f>
        <v>Set-Joint</v>
      </c>
      <c r="I78" s="541">
        <f>VLOOKUP($E78,link!$C$15:$R$2004,15,0)</f>
        <v>0</v>
      </c>
      <c r="J78" s="541">
        <f>VLOOKUP($E78,link!$C$15:$R$2004,16,0)</f>
        <v>158720</v>
      </c>
      <c r="K78" s="17">
        <f t="shared" si="20"/>
        <v>0</v>
      </c>
      <c r="L78" s="44">
        <f t="shared" si="21"/>
        <v>634880</v>
      </c>
    </row>
    <row r="79" spans="2:12" x14ac:dyDescent="0.3">
      <c r="B79" s="57"/>
      <c r="C79" s="560" t="s">
        <v>2211</v>
      </c>
      <c r="D79" s="58" t="str">
        <f>'master jasa'!C668</f>
        <v>Pekerjaan Unbolting Flange #300</v>
      </c>
      <c r="E79" s="58"/>
      <c r="F79" s="59"/>
      <c r="G79" s="42"/>
      <c r="H79" s="43"/>
      <c r="I79" s="541"/>
      <c r="J79" s="541"/>
      <c r="K79" s="17">
        <f t="shared" si="20"/>
        <v>0</v>
      </c>
      <c r="L79" s="44">
        <f t="shared" si="21"/>
        <v>0</v>
      </c>
    </row>
    <row r="80" spans="2:12" x14ac:dyDescent="0.3">
      <c r="B80" s="57"/>
      <c r="C80" s="560"/>
      <c r="D80" s="58" t="s">
        <v>2218</v>
      </c>
      <c r="E80" s="58" t="str">
        <f>'master jasa'!C673</f>
        <v>Flange ø8" #300</v>
      </c>
      <c r="F80" s="59"/>
      <c r="G80" s="42">
        <f>analisa!P81</f>
        <v>2</v>
      </c>
      <c r="H80" s="43" t="str">
        <f>VLOOKUP($E80,link!$C$15:$R$2004,14,0)</f>
        <v>Set-Joint</v>
      </c>
      <c r="I80" s="541">
        <f>VLOOKUP($E80,link!$C$15:$R$2004,15,0)</f>
        <v>0</v>
      </c>
      <c r="J80" s="541">
        <f>VLOOKUP($E80,link!$C$15:$R$2004,16,0)</f>
        <v>555110</v>
      </c>
      <c r="K80" s="17">
        <f t="shared" si="20"/>
        <v>0</v>
      </c>
      <c r="L80" s="44">
        <f t="shared" si="21"/>
        <v>1110220</v>
      </c>
    </row>
    <row r="81" spans="2:12" x14ac:dyDescent="0.3">
      <c r="B81" s="57"/>
      <c r="C81" s="58"/>
      <c r="D81" s="58" t="s">
        <v>2223</v>
      </c>
      <c r="E81" s="58" t="str">
        <f>'master jasa'!C674</f>
        <v>Flange ø10" #300</v>
      </c>
      <c r="F81" s="59"/>
      <c r="G81" s="42">
        <f>analisa!P82</f>
        <v>2</v>
      </c>
      <c r="H81" s="43" t="str">
        <f>VLOOKUP($E81,link!$C$15:$R$2004,14,0)</f>
        <v>Set-Joint</v>
      </c>
      <c r="I81" s="541">
        <f>VLOOKUP($E81,link!$C$15:$R$2004,15,0)</f>
        <v>0</v>
      </c>
      <c r="J81" s="541">
        <f>VLOOKUP($E81,link!$C$15:$R$2004,16,0)</f>
        <v>726990</v>
      </c>
      <c r="K81" s="17">
        <f t="shared" si="20"/>
        <v>0</v>
      </c>
      <c r="L81" s="44">
        <f t="shared" si="21"/>
        <v>1453980</v>
      </c>
    </row>
    <row r="82" spans="2:12" x14ac:dyDescent="0.3">
      <c r="B82" s="57"/>
      <c r="C82" s="560" t="s">
        <v>2212</v>
      </c>
      <c r="D82" s="58" t="str">
        <f>'master jasa'!C713</f>
        <v xml:space="preserve">Penyetelan dan Pengelasan Elbow 90 ø10" </v>
      </c>
      <c r="E82" s="58"/>
      <c r="F82" s="59"/>
      <c r="G82" s="42">
        <f>analisa!P81</f>
        <v>2</v>
      </c>
      <c r="H82" s="43" t="str">
        <f>VLOOKUP($D82,link!$C$15:$R$2004,14,0)</f>
        <v>Set-Joint</v>
      </c>
      <c r="I82" s="541">
        <f>VLOOKUP($D82,link!$C$15:$R$2004,15,0)</f>
        <v>0</v>
      </c>
      <c r="J82" s="541">
        <f>VLOOKUP($D82,link!$C$15:$R$2004,16,0)</f>
        <v>2430980</v>
      </c>
      <c r="K82" s="17">
        <f t="shared" si="20"/>
        <v>0</v>
      </c>
      <c r="L82" s="44">
        <f t="shared" si="21"/>
        <v>4861960</v>
      </c>
    </row>
    <row r="83" spans="2:12" x14ac:dyDescent="0.3">
      <c r="B83" s="57"/>
      <c r="C83" s="560" t="s">
        <v>2213</v>
      </c>
      <c r="D83" s="58" t="str">
        <f>'master jasa'!C726</f>
        <v xml:space="preserve">Penyetelan dan Pengelasan Tee Equal ø10" </v>
      </c>
      <c r="E83" s="58"/>
      <c r="F83" s="59"/>
      <c r="G83" s="42">
        <f>analisa!P82</f>
        <v>2</v>
      </c>
      <c r="H83" s="43" t="str">
        <f>VLOOKUP($D83,link!$C$15:$R$2004,14,0)</f>
        <v>Set-Joint</v>
      </c>
      <c r="I83" s="541">
        <f>VLOOKUP($D83,link!$C$15:$R$2004,15,0)</f>
        <v>0</v>
      </c>
      <c r="J83" s="541">
        <f>VLOOKUP($D83,link!$C$15:$R$2004,16,0)</f>
        <v>3649770</v>
      </c>
      <c r="K83" s="17">
        <f t="shared" si="20"/>
        <v>0</v>
      </c>
      <c r="L83" s="44">
        <f t="shared" si="21"/>
        <v>7299540</v>
      </c>
    </row>
    <row r="84" spans="2:12" x14ac:dyDescent="0.3">
      <c r="B84" s="57"/>
      <c r="C84" s="560" t="s">
        <v>2214</v>
      </c>
      <c r="D84" s="58" t="str">
        <f>'master jasa'!C770</f>
        <v>Pembongkaran 2 Flange Accessories #150 (GV, BV, Check Valve, Flexible Pipe, Spool etc)</v>
      </c>
      <c r="E84" s="58"/>
      <c r="F84" s="59"/>
      <c r="G84" s="42"/>
      <c r="H84" s="43"/>
      <c r="I84" s="541"/>
      <c r="J84" s="541"/>
      <c r="K84" s="17">
        <f t="shared" si="20"/>
        <v>0</v>
      </c>
      <c r="L84" s="44">
        <f t="shared" si="21"/>
        <v>0</v>
      </c>
    </row>
    <row r="85" spans="2:12" x14ac:dyDescent="0.3">
      <c r="B85" s="57"/>
      <c r="C85" s="58"/>
      <c r="D85" s="560" t="s">
        <v>2219</v>
      </c>
      <c r="E85" s="58" t="str">
        <f>'master jasa'!C776</f>
        <v xml:space="preserve">Pembongkaran 2 Flange Accessories  ø10" </v>
      </c>
      <c r="F85" s="59"/>
      <c r="G85" s="42">
        <f>analisa!P86</f>
        <v>4</v>
      </c>
      <c r="H85" s="43" t="str">
        <f>VLOOKUP($E85,link!$C$15:$R$2004,14,0)</f>
        <v>Unit</v>
      </c>
      <c r="I85" s="541">
        <f>VLOOKUP($E85,link!$C$15:$R$2004,15,0)</f>
        <v>0</v>
      </c>
      <c r="J85" s="541">
        <f>VLOOKUP($E85,link!$C$15:$R$2004,16,0)</f>
        <v>122740</v>
      </c>
      <c r="K85" s="17">
        <f t="shared" si="20"/>
        <v>0</v>
      </c>
      <c r="L85" s="44">
        <f t="shared" si="21"/>
        <v>490960</v>
      </c>
    </row>
    <row r="86" spans="2:12" x14ac:dyDescent="0.3">
      <c r="B86" s="57"/>
      <c r="C86" s="560" t="s">
        <v>2215</v>
      </c>
      <c r="D86" s="58" t="str">
        <f>'master jasa'!C783</f>
        <v>Penyetelan dan Pemasangan 2 Flange Accessories #300 (GV, BV, Check Valve, Flexible Pipe, Spool etc)</v>
      </c>
      <c r="E86" s="58"/>
      <c r="F86" s="59"/>
      <c r="G86" s="42"/>
      <c r="H86" s="43"/>
      <c r="I86" s="541"/>
      <c r="J86" s="541"/>
      <c r="K86" s="17">
        <f t="shared" si="20"/>
        <v>0</v>
      </c>
      <c r="L86" s="44">
        <f t="shared" si="21"/>
        <v>0</v>
      </c>
    </row>
    <row r="87" spans="2:12" x14ac:dyDescent="0.3">
      <c r="B87" s="57"/>
      <c r="C87" s="58"/>
      <c r="D87" s="560" t="s">
        <v>2220</v>
      </c>
      <c r="E87" s="58" t="str">
        <f>'master jasa'!C789</f>
        <v xml:space="preserve">Penyetelan dan Pemasangan 2 Flange Accessories  ø10" </v>
      </c>
      <c r="F87" s="59"/>
      <c r="G87" s="42">
        <f>analisa!P86</f>
        <v>4</v>
      </c>
      <c r="H87" s="43" t="str">
        <f>VLOOKUP($E87,link!$C$15:$R$2004,14,0)</f>
        <v>Unit</v>
      </c>
      <c r="I87" s="541">
        <f>VLOOKUP($E87,link!$C$15:$R$2004,15,0)</f>
        <v>0</v>
      </c>
      <c r="J87" s="541">
        <f>VLOOKUP($E87,link!$C$15:$R$2004,16,0)</f>
        <v>431700</v>
      </c>
      <c r="K87" s="17">
        <f t="shared" si="20"/>
        <v>0</v>
      </c>
      <c r="L87" s="44">
        <f t="shared" si="21"/>
        <v>1726800</v>
      </c>
    </row>
    <row r="88" spans="2:12" x14ac:dyDescent="0.3">
      <c r="B88" s="57"/>
      <c r="C88" s="560" t="s">
        <v>2216</v>
      </c>
      <c r="D88" s="58" t="str">
        <f>'master jasa'!C457</f>
        <v>Coating External Pipe, 3 layer total DFT 250 Micron menggunakan Roller Brush</v>
      </c>
      <c r="E88" s="58"/>
      <c r="F88" s="59"/>
      <c r="G88" s="42"/>
      <c r="H88" s="43"/>
      <c r="I88" s="541"/>
      <c r="J88" s="541"/>
      <c r="K88" s="17">
        <f t="shared" si="20"/>
        <v>0</v>
      </c>
      <c r="L88" s="44">
        <f t="shared" si="21"/>
        <v>0</v>
      </c>
    </row>
    <row r="89" spans="2:12" x14ac:dyDescent="0.3">
      <c r="B89" s="57"/>
      <c r="C89" s="58"/>
      <c r="D89" s="560" t="s">
        <v>2221</v>
      </c>
      <c r="E89" s="58" t="str">
        <f>'master jasa'!C458</f>
        <v>Primer Coat (Anti corrosion surface tolerant epoxy + thinner) DFT 100 micron</v>
      </c>
      <c r="F89" s="59"/>
      <c r="G89" s="42">
        <f>analisa!P94</f>
        <v>15.705437330223162</v>
      </c>
      <c r="H89" s="43" t="str">
        <f>VLOOKUP($E89,link!$C$15:$R$2004,14,0)</f>
        <v>m2</v>
      </c>
      <c r="I89" s="541">
        <f>VLOOKUP($E89,link!$C$15:$R$2004,15,0)</f>
        <v>38420</v>
      </c>
      <c r="J89" s="541">
        <f>VLOOKUP($E89,link!$C$15:$R$2004,16,0)</f>
        <v>31517</v>
      </c>
      <c r="K89" s="17">
        <f t="shared" si="20"/>
        <v>603402.90222717391</v>
      </c>
      <c r="L89" s="44">
        <f t="shared" si="21"/>
        <v>494988.26833664341</v>
      </c>
    </row>
    <row r="90" spans="2:12" x14ac:dyDescent="0.3">
      <c r="B90" s="57"/>
      <c r="C90" s="58"/>
      <c r="D90" s="560" t="s">
        <v>2224</v>
      </c>
      <c r="E90" s="58" t="str">
        <f>'master jasa'!C459</f>
        <v>Intermediate Coat (High Build – High Solid Epoxy + thinner) DFT 100 micron</v>
      </c>
      <c r="F90" s="59"/>
      <c r="G90" s="42">
        <f>analisa!P95</f>
        <v>15.705437330223162</v>
      </c>
      <c r="H90" s="43" t="str">
        <f>VLOOKUP($E90,link!$C$15:$R$2004,14,0)</f>
        <v>m2</v>
      </c>
      <c r="I90" s="541">
        <f>VLOOKUP($E90,link!$C$15:$R$2004,15,0)</f>
        <v>27490</v>
      </c>
      <c r="J90" s="541">
        <f>VLOOKUP($E90,link!$C$15:$R$2004,16,0)</f>
        <v>31517</v>
      </c>
      <c r="K90" s="17">
        <f t="shared" si="20"/>
        <v>431742.47220783471</v>
      </c>
      <c r="L90" s="44">
        <f t="shared" si="21"/>
        <v>494988.26833664341</v>
      </c>
    </row>
    <row r="91" spans="2:12" x14ac:dyDescent="0.3">
      <c r="B91" s="57"/>
      <c r="C91" s="58"/>
      <c r="D91" s="560" t="s">
        <v>2225</v>
      </c>
      <c r="E91" s="58" t="str">
        <f>'master jasa'!C460</f>
        <v>Finish Coat (Polyurethane + thinner) DFT 50 micron</v>
      </c>
      <c r="F91" s="59"/>
      <c r="G91" s="42">
        <f>analisa!P96</f>
        <v>15.705437330223162</v>
      </c>
      <c r="H91" s="43" t="str">
        <f>VLOOKUP($E91,link!$C$15:$R$2004,14,0)</f>
        <v>m2</v>
      </c>
      <c r="I91" s="541">
        <f>VLOOKUP($E91,link!$C$15:$R$2004,15,0)</f>
        <v>30601</v>
      </c>
      <c r="J91" s="541">
        <f>VLOOKUP($E91,link!$C$15:$R$2004,16,0)</f>
        <v>31517</v>
      </c>
      <c r="K91" s="17">
        <f t="shared" si="20"/>
        <v>480602.08774215897</v>
      </c>
      <c r="L91" s="44">
        <f t="shared" si="21"/>
        <v>494988.26833664341</v>
      </c>
    </row>
    <row r="92" spans="2:12" x14ac:dyDescent="0.3">
      <c r="B92" s="530">
        <v>2</v>
      </c>
      <c r="C92" s="484" t="s">
        <v>2106</v>
      </c>
      <c r="D92" s="58"/>
      <c r="E92" s="58"/>
      <c r="F92" s="59"/>
      <c r="G92" s="42"/>
      <c r="H92" s="43"/>
      <c r="I92" s="541"/>
      <c r="J92" s="541"/>
      <c r="K92" s="17">
        <f t="shared" si="20"/>
        <v>0</v>
      </c>
      <c r="L92" s="44">
        <f t="shared" si="21"/>
        <v>0</v>
      </c>
    </row>
    <row r="93" spans="2:12" x14ac:dyDescent="0.3">
      <c r="B93" s="530"/>
      <c r="C93" s="596" t="s">
        <v>165</v>
      </c>
      <c r="D93" s="41" t="str">
        <f>'master material'!C58</f>
        <v>Pipa API 5L grade B Ø 6" Sch. 40</v>
      </c>
      <c r="E93" s="41"/>
      <c r="F93" s="597"/>
      <c r="G93" s="42">
        <f>analisa!P98</f>
        <v>10.132999999999999</v>
      </c>
      <c r="H93" s="43" t="str">
        <f>VLOOKUP($D93,link!$C$15:$R$2004,14,0)</f>
        <v>m</v>
      </c>
      <c r="I93" s="541">
        <f>VLOOKUP($D93,link!$C$15:$R$2004,15,0)</f>
        <v>995160</v>
      </c>
      <c r="J93" s="541">
        <f>VLOOKUP($D93,link!$C$15:$R$2004,16,0)</f>
        <v>0</v>
      </c>
      <c r="K93" s="17">
        <f t="shared" si="20"/>
        <v>10083956.279999999</v>
      </c>
      <c r="L93" s="44">
        <f t="shared" si="21"/>
        <v>0</v>
      </c>
    </row>
    <row r="94" spans="2:12" x14ac:dyDescent="0.3">
      <c r="B94" s="530"/>
      <c r="C94" s="596" t="s">
        <v>168</v>
      </c>
      <c r="D94" s="41" t="str">
        <f>'master material'!C60</f>
        <v>Pipa API 5L grade B Ø 10" Sch. 40</v>
      </c>
      <c r="E94" s="41"/>
      <c r="F94" s="597"/>
      <c r="G94" s="42">
        <f>analisa!P99</f>
        <v>12.298</v>
      </c>
      <c r="H94" s="43" t="str">
        <f>VLOOKUP($D94,link!$C$15:$R$2004,14,0)</f>
        <v>m</v>
      </c>
      <c r="I94" s="541">
        <f>VLOOKUP($D94,link!$C$15:$R$2004,15,0)</f>
        <v>2134130</v>
      </c>
      <c r="J94" s="541">
        <f>VLOOKUP($D94,link!$C$15:$R$2004,16,0)</f>
        <v>0</v>
      </c>
      <c r="K94" s="17">
        <f t="shared" si="20"/>
        <v>26245530.739999998</v>
      </c>
      <c r="L94" s="44">
        <f t="shared" si="21"/>
        <v>0</v>
      </c>
    </row>
    <row r="95" spans="2:12" x14ac:dyDescent="0.3">
      <c r="B95" s="530"/>
      <c r="C95" s="596" t="s">
        <v>170</v>
      </c>
      <c r="D95" s="41" t="str">
        <f>'master material'!C68</f>
        <v>Pipa ASTM A53 Grade B Ø 1" Sch. 40</v>
      </c>
      <c r="E95" s="41"/>
      <c r="F95" s="597"/>
      <c r="G95" s="42">
        <f>analisa!P100</f>
        <v>0.02</v>
      </c>
      <c r="H95" s="43" t="str">
        <f>VLOOKUP($D95,link!$C$15:$R$2004,14,0)</f>
        <v>m</v>
      </c>
      <c r="I95" s="541">
        <f>VLOOKUP($D95,link!$C$15:$R$2004,15,0)</f>
        <v>74170</v>
      </c>
      <c r="J95" s="541">
        <f>VLOOKUP($D95,link!$C$15:$R$2004,16,0)</f>
        <v>0</v>
      </c>
      <c r="K95" s="17">
        <f t="shared" si="20"/>
        <v>1483.4</v>
      </c>
      <c r="L95" s="44">
        <f t="shared" si="21"/>
        <v>0</v>
      </c>
    </row>
    <row r="96" spans="2:12" x14ac:dyDescent="0.3">
      <c r="B96" s="530"/>
      <c r="C96" s="596" t="s">
        <v>334</v>
      </c>
      <c r="D96" s="41" t="str">
        <f>'master material'!C190</f>
        <v>Elbow 90° schd. 40, 6"</v>
      </c>
      <c r="E96" s="41"/>
      <c r="F96" s="597"/>
      <c r="G96" s="42">
        <f>analisa!P101</f>
        <v>4</v>
      </c>
      <c r="H96" s="43" t="str">
        <f>VLOOKUP($D96,link!$C$15:$R$2004,14,0)</f>
        <v>pc</v>
      </c>
      <c r="I96" s="541">
        <f>VLOOKUP($D96,link!$C$15:$R$2004,15,0)</f>
        <v>1140720</v>
      </c>
      <c r="J96" s="541">
        <f>VLOOKUP($D96,link!$C$15:$R$2004,16,0)</f>
        <v>0</v>
      </c>
      <c r="K96" s="17">
        <f t="shared" si="20"/>
        <v>4562880</v>
      </c>
      <c r="L96" s="44">
        <f t="shared" si="21"/>
        <v>0</v>
      </c>
    </row>
    <row r="97" spans="2:12" x14ac:dyDescent="0.3">
      <c r="B97" s="530"/>
      <c r="C97" s="596" t="s">
        <v>337</v>
      </c>
      <c r="D97" s="41" t="str">
        <f>'master material'!C192</f>
        <v>Elbow 90° schd. 40, 10"</v>
      </c>
      <c r="E97" s="41"/>
      <c r="F97" s="597"/>
      <c r="G97" s="42">
        <f>analisa!P102</f>
        <v>4</v>
      </c>
      <c r="H97" s="43" t="str">
        <f>VLOOKUP($D97,link!$C$15:$R$2004,14,0)</f>
        <v>pc</v>
      </c>
      <c r="I97" s="541">
        <f>VLOOKUP($D97,link!$C$15:$R$2004,15,0)</f>
        <v>4113700</v>
      </c>
      <c r="J97" s="541">
        <f>VLOOKUP($D97,link!$C$15:$R$2004,16,0)</f>
        <v>0</v>
      </c>
      <c r="K97" s="17">
        <f t="shared" si="20"/>
        <v>16454800</v>
      </c>
      <c r="L97" s="44">
        <f t="shared" si="21"/>
        <v>0</v>
      </c>
    </row>
    <row r="98" spans="2:12" x14ac:dyDescent="0.3">
      <c r="B98" s="530"/>
      <c r="C98" s="596" t="s">
        <v>339</v>
      </c>
      <c r="D98" s="41" t="str">
        <f>'master material'!C186</f>
        <v>Elbow 90° schd. 40, 1"</v>
      </c>
      <c r="E98" s="41"/>
      <c r="F98" s="597"/>
      <c r="G98" s="42">
        <f>analisa!P103</f>
        <v>2</v>
      </c>
      <c r="H98" s="43" t="str">
        <f>VLOOKUP($D98,link!$C$15:$R$2004,14,0)</f>
        <v>pc</v>
      </c>
      <c r="I98" s="541">
        <f>VLOOKUP($D98,link!$C$15:$R$2004,15,0)</f>
        <v>33300</v>
      </c>
      <c r="J98" s="541">
        <f>VLOOKUP($D98,link!$C$15:$R$2004,16,0)</f>
        <v>0</v>
      </c>
      <c r="K98" s="17">
        <f t="shared" si="20"/>
        <v>66600</v>
      </c>
      <c r="L98" s="44">
        <f t="shared" si="21"/>
        <v>0</v>
      </c>
    </row>
    <row r="99" spans="2:12" x14ac:dyDescent="0.3">
      <c r="B99" s="530"/>
      <c r="C99" s="596" t="s">
        <v>432</v>
      </c>
      <c r="D99" s="41" t="str">
        <f>'master material'!C255</f>
        <v>Concentric Reducer Sch. 40, 10" x 6"</v>
      </c>
      <c r="E99" s="41"/>
      <c r="F99" s="597"/>
      <c r="G99" s="42">
        <f>analisa!P104</f>
        <v>2</v>
      </c>
      <c r="H99" s="43" t="str">
        <f>VLOOKUP($D99,link!$C$15:$R$2004,14,0)</f>
        <v>pc</v>
      </c>
      <c r="I99" s="541">
        <f>VLOOKUP($D99,link!$C$15:$R$2004,15,0)</f>
        <v>921760</v>
      </c>
      <c r="J99" s="541">
        <f>VLOOKUP($D99,link!$C$15:$R$2004,16,0)</f>
        <v>0</v>
      </c>
      <c r="K99" s="17">
        <f t="shared" si="20"/>
        <v>1843520</v>
      </c>
      <c r="L99" s="44">
        <f t="shared" si="21"/>
        <v>0</v>
      </c>
    </row>
    <row r="100" spans="2:12" x14ac:dyDescent="0.3">
      <c r="B100" s="530"/>
      <c r="C100" s="596" t="s">
        <v>434</v>
      </c>
      <c r="D100" s="41" t="str">
        <f>'master material'!C228</f>
        <v>Tee schd. 40, 10"</v>
      </c>
      <c r="E100" s="41"/>
      <c r="F100" s="597"/>
      <c r="G100" s="42">
        <f>analisa!P105</f>
        <v>2</v>
      </c>
      <c r="H100" s="43" t="str">
        <f>VLOOKUP($D100,link!$C$15:$R$2004,14,0)</f>
        <v>pc</v>
      </c>
      <c r="I100" s="541">
        <f>VLOOKUP($D100,link!$C$15:$R$2004,15,0)</f>
        <v>5067740</v>
      </c>
      <c r="J100" s="541">
        <f>VLOOKUP($D100,link!$C$15:$R$2004,16,0)</f>
        <v>0</v>
      </c>
      <c r="K100" s="17">
        <f t="shared" si="20"/>
        <v>10135480</v>
      </c>
      <c r="L100" s="44">
        <f t="shared" si="21"/>
        <v>0</v>
      </c>
    </row>
    <row r="101" spans="2:12" x14ac:dyDescent="0.3">
      <c r="B101" s="530"/>
      <c r="C101" s="596" t="s">
        <v>436</v>
      </c>
      <c r="D101" s="41" t="str">
        <f>'master material'!C226</f>
        <v>Tee schd. 40, 6"</v>
      </c>
      <c r="E101" s="41"/>
      <c r="F101" s="597"/>
      <c r="G101" s="42">
        <f>analisa!P106</f>
        <v>2</v>
      </c>
      <c r="H101" s="43" t="str">
        <f>VLOOKUP($D101,link!$C$15:$R$2004,14,0)</f>
        <v>pc</v>
      </c>
      <c r="I101" s="541">
        <f>VLOOKUP($D101,link!$C$15:$R$2004,15,0)</f>
        <v>1408200</v>
      </c>
      <c r="J101" s="541">
        <f>VLOOKUP($D101,link!$C$15:$R$2004,16,0)</f>
        <v>0</v>
      </c>
      <c r="K101" s="17">
        <f t="shared" si="20"/>
        <v>2816400</v>
      </c>
      <c r="L101" s="44">
        <f t="shared" si="21"/>
        <v>0</v>
      </c>
    </row>
    <row r="102" spans="2:12" x14ac:dyDescent="0.3">
      <c r="B102" s="530"/>
      <c r="C102" s="596" t="s">
        <v>364</v>
      </c>
      <c r="D102" s="41" t="str">
        <f>'master material'!C451</f>
        <v>Sockolet Sch 40</v>
      </c>
      <c r="E102" s="41"/>
      <c r="F102" s="597"/>
      <c r="G102" s="42"/>
      <c r="H102" s="43"/>
      <c r="I102" s="541"/>
      <c r="J102" s="541"/>
      <c r="K102" s="17">
        <f t="shared" si="20"/>
        <v>0</v>
      </c>
      <c r="L102" s="44">
        <f t="shared" si="21"/>
        <v>0</v>
      </c>
    </row>
    <row r="103" spans="2:12" x14ac:dyDescent="0.3">
      <c r="B103" s="530"/>
      <c r="C103" s="596"/>
      <c r="D103" s="41" t="s">
        <v>2226</v>
      </c>
      <c r="E103" s="41" t="str">
        <f>'master material'!C479</f>
        <v>Size Ø 1" x 10</v>
      </c>
      <c r="F103" s="597"/>
      <c r="G103" s="42">
        <f>analisa!P108</f>
        <v>2</v>
      </c>
      <c r="H103" s="43" t="str">
        <f>VLOOKUP($E103,link!$C$15:$R$2004,14,0)</f>
        <v>pc</v>
      </c>
      <c r="I103" s="541">
        <f>VLOOKUP($E103,link!$C$15:$R$2004,15,0)</f>
        <v>76000</v>
      </c>
      <c r="J103" s="541">
        <f>VLOOKUP($E103,link!$C$15:$R$2004,16,0)</f>
        <v>0</v>
      </c>
      <c r="K103" s="17">
        <f t="shared" si="20"/>
        <v>152000</v>
      </c>
      <c r="L103" s="44">
        <f t="shared" si="21"/>
        <v>0</v>
      </c>
    </row>
    <row r="104" spans="2:12" x14ac:dyDescent="0.3">
      <c r="B104" s="530"/>
      <c r="C104" s="596" t="s">
        <v>439</v>
      </c>
      <c r="D104" s="41" t="str">
        <f>'master material'!C867</f>
        <v>Pressure Gauge 0-10 bar liquid 1/2 size display 100mm</v>
      </c>
      <c r="E104" s="41"/>
      <c r="F104" s="597"/>
      <c r="G104" s="42">
        <f>analisa!P109</f>
        <v>2</v>
      </c>
      <c r="H104" s="43" t="str">
        <f>VLOOKUP($D104,link!$C$15:$R$2004,14,0)</f>
        <v>unit</v>
      </c>
      <c r="I104" s="541">
        <f>VLOOKUP($D104,link!$C$15:$R$2004,15,0)</f>
        <v>2096660</v>
      </c>
      <c r="J104" s="541">
        <f>VLOOKUP($D104,link!$C$15:$R$2004,16,0)</f>
        <v>0</v>
      </c>
      <c r="K104" s="17">
        <f t="shared" si="20"/>
        <v>4193320</v>
      </c>
      <c r="L104" s="44">
        <f t="shared" si="21"/>
        <v>0</v>
      </c>
    </row>
    <row r="105" spans="2:12" x14ac:dyDescent="0.3">
      <c r="B105" s="530"/>
      <c r="C105" s="596" t="s">
        <v>441</v>
      </c>
      <c r="D105" s="41" t="str">
        <f>'master material'!C364</f>
        <v>Weld Neck Flange #300, 10"</v>
      </c>
      <c r="E105" s="41"/>
      <c r="F105" s="597"/>
      <c r="G105" s="42">
        <f>analisa!P110</f>
        <v>14</v>
      </c>
      <c r="H105" s="43" t="str">
        <f>VLOOKUP($D105,link!$C$15:$R$2004,14,0)</f>
        <v>pc</v>
      </c>
      <c r="I105" s="541">
        <f>VLOOKUP($D105,link!$C$15:$R$2004,15,0)</f>
        <v>3725000</v>
      </c>
      <c r="J105" s="541">
        <f>VLOOKUP($D105,link!$C$15:$R$2004,16,0)</f>
        <v>0</v>
      </c>
      <c r="K105" s="17">
        <f t="shared" si="20"/>
        <v>52150000</v>
      </c>
      <c r="L105" s="44">
        <f t="shared" si="21"/>
        <v>0</v>
      </c>
    </row>
    <row r="106" spans="2:12" x14ac:dyDescent="0.3">
      <c r="B106" s="530"/>
      <c r="C106" s="596" t="s">
        <v>443</v>
      </c>
      <c r="D106" s="41" t="str">
        <f>'master material'!C348</f>
        <v>Weld Neck Flange #150, 10"</v>
      </c>
      <c r="E106" s="41"/>
      <c r="F106" s="597"/>
      <c r="G106" s="42">
        <f>analisa!P111</f>
        <v>2</v>
      </c>
      <c r="H106" s="43" t="str">
        <f>VLOOKUP($D106,link!$C$15:$R$2004,14,0)</f>
        <v>pc</v>
      </c>
      <c r="I106" s="541">
        <f>VLOOKUP($D106,link!$C$15:$R$2004,15,0)</f>
        <v>2944760</v>
      </c>
      <c r="J106" s="541">
        <f>VLOOKUP($D106,link!$C$15:$R$2004,16,0)</f>
        <v>0</v>
      </c>
      <c r="K106" s="17">
        <f t="shared" si="20"/>
        <v>5889520</v>
      </c>
      <c r="L106" s="44">
        <f t="shared" si="21"/>
        <v>0</v>
      </c>
    </row>
    <row r="107" spans="2:12" x14ac:dyDescent="0.3">
      <c r="B107" s="530"/>
      <c r="C107" s="596" t="s">
        <v>445</v>
      </c>
      <c r="D107" s="41" t="str">
        <f>'master material'!C362</f>
        <v>Weld Neck Flange #300, 6"</v>
      </c>
      <c r="E107" s="41"/>
      <c r="F107" s="597"/>
      <c r="G107" s="42">
        <f>analisa!P112</f>
        <v>2</v>
      </c>
      <c r="H107" s="43" t="str">
        <f>VLOOKUP($D107,link!$C$15:$R$2004,14,0)</f>
        <v>pc</v>
      </c>
      <c r="I107" s="541">
        <f>VLOOKUP($D107,link!$C$15:$R$2004,15,0)</f>
        <v>1586660</v>
      </c>
      <c r="J107" s="541">
        <f>VLOOKUP($D107,link!$C$15:$R$2004,16,0)</f>
        <v>0</v>
      </c>
      <c r="K107" s="17">
        <f t="shared" si="20"/>
        <v>3173320</v>
      </c>
      <c r="L107" s="44">
        <f t="shared" si="21"/>
        <v>0</v>
      </c>
    </row>
    <row r="108" spans="2:12" x14ac:dyDescent="0.3">
      <c r="B108" s="530"/>
      <c r="C108" s="596" t="s">
        <v>447</v>
      </c>
      <c r="D108" s="41" t="str">
        <f>'master material'!C346</f>
        <v>Weld Neck Flange #150, 6"</v>
      </c>
      <c r="E108" s="41"/>
      <c r="F108" s="597"/>
      <c r="G108" s="42">
        <f>analisa!P113</f>
        <v>6</v>
      </c>
      <c r="H108" s="43" t="str">
        <f>VLOOKUP($D108,link!$C$15:$R$2004,14,0)</f>
        <v>pc</v>
      </c>
      <c r="I108" s="541">
        <f>VLOOKUP($D108,link!$C$15:$R$2004,15,0)</f>
        <v>1354420</v>
      </c>
      <c r="J108" s="541">
        <f>VLOOKUP($D108,link!$C$15:$R$2004,16,0)</f>
        <v>0</v>
      </c>
      <c r="K108" s="17">
        <f t="shared" si="20"/>
        <v>8126520</v>
      </c>
      <c r="L108" s="44">
        <f t="shared" si="21"/>
        <v>0</v>
      </c>
    </row>
    <row r="109" spans="2:12" x14ac:dyDescent="0.3">
      <c r="B109" s="530"/>
      <c r="C109" s="596" t="s">
        <v>371</v>
      </c>
      <c r="D109" s="41" t="str">
        <f>'master material'!C340</f>
        <v>Weld Neck Flange #150, 1/2"</v>
      </c>
      <c r="E109" s="41"/>
      <c r="F109" s="597"/>
      <c r="G109" s="42">
        <f>analisa!P114</f>
        <v>1</v>
      </c>
      <c r="H109" s="43" t="str">
        <f>VLOOKUP($D109,link!$C$15:$R$2004,14,0)</f>
        <v>pc</v>
      </c>
      <c r="I109" s="541">
        <f>VLOOKUP($D109,link!$C$15:$R$2004,15,0)</f>
        <v>169070</v>
      </c>
      <c r="J109" s="541">
        <f>VLOOKUP($D109,link!$C$15:$R$2004,16,0)</f>
        <v>0</v>
      </c>
      <c r="K109" s="17">
        <f t="shared" si="20"/>
        <v>169070</v>
      </c>
      <c r="L109" s="44">
        <f t="shared" si="21"/>
        <v>0</v>
      </c>
    </row>
    <row r="110" spans="2:12" x14ac:dyDescent="0.3">
      <c r="B110" s="530"/>
      <c r="C110" s="596" t="s">
        <v>373</v>
      </c>
      <c r="D110" s="41" t="str">
        <f>'master material'!C735</f>
        <v>Gasket Spiral Wound #300 SS316L 10"</v>
      </c>
      <c r="E110" s="41"/>
      <c r="F110" s="597"/>
      <c r="G110" s="42">
        <f>analisa!P115</f>
        <v>10</v>
      </c>
      <c r="H110" s="43" t="str">
        <f>VLOOKUP($D110,link!$C$15:$R$2004,14,0)</f>
        <v>pc</v>
      </c>
      <c r="I110" s="541">
        <f>VLOOKUP($D110,link!$C$15:$R$2004,15,0)</f>
        <v>346660</v>
      </c>
      <c r="J110" s="541">
        <f>VLOOKUP($D110,link!$C$15:$R$2004,16,0)</f>
        <v>0</v>
      </c>
      <c r="K110" s="17">
        <f t="shared" si="20"/>
        <v>3466600</v>
      </c>
      <c r="L110" s="44">
        <f t="shared" si="21"/>
        <v>0</v>
      </c>
    </row>
    <row r="111" spans="2:12" x14ac:dyDescent="0.3">
      <c r="B111" s="530"/>
      <c r="C111" s="596" t="s">
        <v>375</v>
      </c>
      <c r="D111" s="41" t="str">
        <f>'master material'!C716</f>
        <v>Gasket Spiral Wound #150 SS316L 10"</v>
      </c>
      <c r="E111" s="41"/>
      <c r="F111" s="597"/>
      <c r="G111" s="42">
        <f>analisa!P116</f>
        <v>2</v>
      </c>
      <c r="H111" s="43" t="str">
        <f>VLOOKUP($D111,link!$C$15:$R$2004,14,0)</f>
        <v>pc</v>
      </c>
      <c r="I111" s="541">
        <f>VLOOKUP($D111,link!$C$15:$R$2004,15,0)</f>
        <v>474860</v>
      </c>
      <c r="J111" s="541">
        <f>VLOOKUP($D111,link!$C$15:$R$2004,16,0)</f>
        <v>0</v>
      </c>
      <c r="K111" s="17">
        <f t="shared" si="20"/>
        <v>949720</v>
      </c>
      <c r="L111" s="44">
        <f t="shared" si="21"/>
        <v>0</v>
      </c>
    </row>
    <row r="112" spans="2:12" x14ac:dyDescent="0.3">
      <c r="B112" s="530"/>
      <c r="C112" s="596" t="s">
        <v>377</v>
      </c>
      <c r="D112" s="41" t="str">
        <f>'master material'!C733</f>
        <v>Gasket Spiral Wound #300 SS316L 6"</v>
      </c>
      <c r="E112" s="41"/>
      <c r="F112" s="597"/>
      <c r="G112" s="42">
        <f>analisa!P117</f>
        <v>2</v>
      </c>
      <c r="H112" s="43" t="str">
        <f>VLOOKUP($D112,link!$C$15:$R$2004,14,0)</f>
        <v>pc</v>
      </c>
      <c r="I112" s="541">
        <f>VLOOKUP($D112,link!$C$15:$R$2004,15,0)</f>
        <v>254220</v>
      </c>
      <c r="J112" s="541">
        <f>VLOOKUP($D112,link!$C$15:$R$2004,16,0)</f>
        <v>0</v>
      </c>
      <c r="K112" s="17">
        <f t="shared" si="20"/>
        <v>508440</v>
      </c>
      <c r="L112" s="44">
        <f t="shared" si="21"/>
        <v>0</v>
      </c>
    </row>
    <row r="113" spans="2:12" x14ac:dyDescent="0.3">
      <c r="B113" s="530"/>
      <c r="C113" s="596" t="s">
        <v>379</v>
      </c>
      <c r="D113" s="41" t="str">
        <f>'master material'!C714</f>
        <v>Gasket Spiral Wound #150 SS316L 6"</v>
      </c>
      <c r="E113" s="41"/>
      <c r="F113" s="597"/>
      <c r="G113" s="42">
        <f>analisa!P118</f>
        <v>4</v>
      </c>
      <c r="H113" s="43" t="str">
        <f>VLOOKUP($D113,link!$C$15:$R$2004,14,0)</f>
        <v>pc</v>
      </c>
      <c r="I113" s="541">
        <f>VLOOKUP($D113,link!$C$15:$R$2004,15,0)</f>
        <v>329630</v>
      </c>
      <c r="J113" s="541">
        <f>VLOOKUP($D113,link!$C$15:$R$2004,16,0)</f>
        <v>0</v>
      </c>
      <c r="K113" s="17">
        <f t="shared" si="20"/>
        <v>1318520</v>
      </c>
      <c r="L113" s="44">
        <f t="shared" si="21"/>
        <v>0</v>
      </c>
    </row>
    <row r="114" spans="2:12" x14ac:dyDescent="0.3">
      <c r="B114" s="530"/>
      <c r="C114" s="596" t="s">
        <v>381</v>
      </c>
      <c r="D114" s="41" t="str">
        <f>'master material'!C629</f>
        <v>Ball valves #300, 10"</v>
      </c>
      <c r="E114" s="41"/>
      <c r="F114" s="597"/>
      <c r="G114" s="42">
        <f>analisa!P119</f>
        <v>3</v>
      </c>
      <c r="H114" s="43" t="str">
        <f>VLOOKUP($D114,link!$C$15:$R$2004,14,0)</f>
        <v>pc</v>
      </c>
      <c r="I114" s="541">
        <f>VLOOKUP($D114,link!$C$15:$R$2004,15,0)</f>
        <v>356736200</v>
      </c>
      <c r="J114" s="541">
        <f>VLOOKUP($D114,link!$C$15:$R$2004,16,0)</f>
        <v>0</v>
      </c>
      <c r="K114" s="17">
        <f t="shared" si="20"/>
        <v>1070208600</v>
      </c>
      <c r="L114" s="44">
        <f t="shared" si="21"/>
        <v>0</v>
      </c>
    </row>
    <row r="115" spans="2:12" x14ac:dyDescent="0.3">
      <c r="B115" s="530"/>
      <c r="C115" s="596" t="s">
        <v>2227</v>
      </c>
      <c r="D115" s="41" t="str">
        <f>'master material'!C637</f>
        <v>Ball valves #300, 1"</v>
      </c>
      <c r="E115" s="41"/>
      <c r="F115" s="597"/>
      <c r="G115" s="42">
        <f>analisa!P120</f>
        <v>2</v>
      </c>
      <c r="H115" s="43" t="str">
        <f>VLOOKUP($D115,link!$C$15:$R$2004,14,0)</f>
        <v>pc</v>
      </c>
      <c r="I115" s="541">
        <f>VLOOKUP($D115,link!$C$15:$R$2004,15,0)</f>
        <v>6525140</v>
      </c>
      <c r="J115" s="541">
        <f>VLOOKUP($D115,link!$C$15:$R$2004,16,0)</f>
        <v>0</v>
      </c>
      <c r="K115" s="17">
        <f t="shared" si="20"/>
        <v>13050280</v>
      </c>
      <c r="L115" s="44">
        <f t="shared" si="21"/>
        <v>0</v>
      </c>
    </row>
    <row r="116" spans="2:12" x14ac:dyDescent="0.3">
      <c r="B116" s="530"/>
      <c r="C116" s="596" t="s">
        <v>2228</v>
      </c>
      <c r="D116" s="41" t="str">
        <f>'master material'!C772</f>
        <v>Stud Bolt C/W 2 NUT, ASTM A193 Gr. B7 / ASTM A194
Gr. 2H 3/4" X 4-1/4" HITAM</v>
      </c>
      <c r="E116" s="41"/>
      <c r="F116" s="597"/>
      <c r="G116" s="42">
        <f>analisa!P121</f>
        <v>120</v>
      </c>
      <c r="H116" s="43" t="str">
        <f>VLOOKUP($D116,link!$C$15:$R$2004,14,0)</f>
        <v>pc</v>
      </c>
      <c r="I116" s="541">
        <f>VLOOKUP($D116,link!$C$15:$R$2004,15,0)</f>
        <v>134000</v>
      </c>
      <c r="J116" s="541">
        <f>VLOOKUP($D116,link!$C$15:$R$2004,16,0)</f>
        <v>0</v>
      </c>
      <c r="K116" s="17">
        <f t="shared" si="20"/>
        <v>16080000</v>
      </c>
      <c r="L116" s="44">
        <f t="shared" si="21"/>
        <v>0</v>
      </c>
    </row>
    <row r="117" spans="2:12" x14ac:dyDescent="0.3">
      <c r="B117" s="530"/>
      <c r="C117" s="596" t="s">
        <v>2229</v>
      </c>
      <c r="D117" s="41" t="str">
        <f>'master material'!C756</f>
        <v>Stud Bolt C/W 2 NUT, ASTM A193 Gr. B7 / ASTM A194Gr. 2H 7/8" X 4-1/2" HITAM</v>
      </c>
      <c r="E117" s="41"/>
      <c r="F117" s="597"/>
      <c r="G117" s="42">
        <f>analisa!P122</f>
        <v>24</v>
      </c>
      <c r="H117" s="43" t="str">
        <f>VLOOKUP($D117,link!$C$15:$R$2004,14,0)</f>
        <v>pc</v>
      </c>
      <c r="I117" s="541">
        <f>VLOOKUP($D117,link!$C$15:$R$2004,15,0)</f>
        <v>206430</v>
      </c>
      <c r="J117" s="541">
        <f>VLOOKUP($D117,link!$C$15:$R$2004,16,0)</f>
        <v>0</v>
      </c>
      <c r="K117" s="17">
        <f t="shared" si="20"/>
        <v>4954320</v>
      </c>
      <c r="L117" s="44">
        <f t="shared" si="21"/>
        <v>0</v>
      </c>
    </row>
    <row r="118" spans="2:12" x14ac:dyDescent="0.3">
      <c r="B118" s="530"/>
      <c r="C118" s="596" t="s">
        <v>2230</v>
      </c>
      <c r="D118" s="41" t="str">
        <f>'master material'!C772</f>
        <v>Stud Bolt C/W 2 NUT, ASTM A193 Gr. B7 / ASTM A194
Gr. 2H 3/4" X 4-1/4" HITAM</v>
      </c>
      <c r="E118" s="41"/>
      <c r="F118" s="597"/>
      <c r="G118" s="42">
        <f>analisa!P123</f>
        <v>32</v>
      </c>
      <c r="H118" s="43" t="str">
        <f>VLOOKUP($D118,link!$C$15:$R$2004,14,0)</f>
        <v>pc</v>
      </c>
      <c r="I118" s="541">
        <f>VLOOKUP($D118,link!$C$15:$R$2004,15,0)</f>
        <v>134000</v>
      </c>
      <c r="J118" s="541">
        <f>VLOOKUP($D118,link!$C$15:$R$2004,16,0)</f>
        <v>0</v>
      </c>
      <c r="K118" s="17">
        <f t="shared" si="20"/>
        <v>4288000</v>
      </c>
      <c r="L118" s="44">
        <f t="shared" si="21"/>
        <v>0</v>
      </c>
    </row>
    <row r="119" spans="2:12" x14ac:dyDescent="0.3">
      <c r="B119" s="530"/>
      <c r="C119" s="596" t="s">
        <v>2231</v>
      </c>
      <c r="D119" s="41" t="str">
        <f>'master material'!C755</f>
        <v>Stud Bolt C/W 2 NUT, ASTM A193 Gr. B7 / ASTM A194Gr. 2H 3/4" X 4" HITAM</v>
      </c>
      <c r="E119" s="41"/>
      <c r="F119" s="597"/>
      <c r="G119" s="42">
        <f>analisa!P124</f>
        <v>16</v>
      </c>
      <c r="H119" s="43" t="str">
        <f>VLOOKUP($D119,link!$C$15:$R$2004,14,0)</f>
        <v>pc</v>
      </c>
      <c r="I119" s="541">
        <f>VLOOKUP($D119,link!$C$15:$R$2004,15,0)</f>
        <v>151460</v>
      </c>
      <c r="J119" s="541">
        <f>VLOOKUP($D119,link!$C$15:$R$2004,16,0)</f>
        <v>0</v>
      </c>
      <c r="K119" s="17">
        <f t="shared" si="20"/>
        <v>2423360</v>
      </c>
      <c r="L119" s="44">
        <f t="shared" si="21"/>
        <v>0</v>
      </c>
    </row>
    <row r="120" spans="2:12" x14ac:dyDescent="0.3">
      <c r="B120" s="530"/>
      <c r="C120" s="596" t="s">
        <v>2232</v>
      </c>
      <c r="D120" s="41" t="str">
        <f>'master jasa'!C544</f>
        <v>Handling / Stringing and Aligning pipa ø10"</v>
      </c>
      <c r="E120" s="41"/>
      <c r="F120" s="597"/>
      <c r="G120" s="42">
        <f>analisa!P126</f>
        <v>5</v>
      </c>
      <c r="H120" s="43" t="str">
        <f>VLOOKUP($D120,link!$C$15:$R$2004,14,0)</f>
        <v>Joint</v>
      </c>
      <c r="I120" s="541">
        <f>VLOOKUP($D120,link!$C$15:$R$2004,15,0)</f>
        <v>0</v>
      </c>
      <c r="J120" s="541">
        <f>VLOOKUP($D120,link!$C$15:$R$2004,16,0)</f>
        <v>172170</v>
      </c>
      <c r="K120" s="17">
        <f t="shared" si="20"/>
        <v>0</v>
      </c>
      <c r="L120" s="44">
        <f t="shared" si="21"/>
        <v>860850</v>
      </c>
    </row>
    <row r="121" spans="2:12" x14ac:dyDescent="0.3">
      <c r="B121" s="530"/>
      <c r="C121" s="596" t="s">
        <v>2233</v>
      </c>
      <c r="D121" s="41" t="str">
        <f>'master jasa'!C542</f>
        <v>Handling / Stringing and Aligning pipa ø6"</v>
      </c>
      <c r="E121" s="41"/>
      <c r="F121" s="597"/>
      <c r="G121" s="42">
        <f>analisa!P127</f>
        <v>5</v>
      </c>
      <c r="H121" s="43" t="str">
        <f>VLOOKUP($D121,link!$C$15:$R$2004,14,0)</f>
        <v>Joint</v>
      </c>
      <c r="I121" s="541">
        <f>VLOOKUP($D121,link!$C$15:$R$2004,15,0)</f>
        <v>0</v>
      </c>
      <c r="J121" s="541">
        <f>VLOOKUP($D121,link!$C$15:$R$2004,16,0)</f>
        <v>38298</v>
      </c>
      <c r="K121" s="17">
        <f t="shared" si="20"/>
        <v>0</v>
      </c>
      <c r="L121" s="44">
        <f t="shared" si="21"/>
        <v>191490</v>
      </c>
    </row>
    <row r="122" spans="2:12" x14ac:dyDescent="0.3">
      <c r="B122" s="530"/>
      <c r="C122" s="596" t="s">
        <v>2234</v>
      </c>
      <c r="D122" s="41" t="str">
        <f>'master jasa'!C557</f>
        <v xml:space="preserve">Pengangkutan hasil bongkaran Pipa ø10" </v>
      </c>
      <c r="E122" s="41"/>
      <c r="F122" s="597"/>
      <c r="G122" s="42">
        <f>analisa!P128</f>
        <v>5</v>
      </c>
      <c r="H122" s="43" t="str">
        <f>VLOOKUP($D122,link!$C$15:$R$2004,14,0)</f>
        <v>m</v>
      </c>
      <c r="I122" s="541">
        <f>VLOOKUP($D122,link!$C$15:$R$2004,15,0)</f>
        <v>0</v>
      </c>
      <c r="J122" s="541">
        <f>VLOOKUP($D122,link!$C$15:$R$2004,16,0)</f>
        <v>86080</v>
      </c>
      <c r="K122" s="17">
        <f t="shared" si="20"/>
        <v>0</v>
      </c>
      <c r="L122" s="44">
        <f t="shared" si="21"/>
        <v>430400</v>
      </c>
    </row>
    <row r="123" spans="2:12" x14ac:dyDescent="0.3">
      <c r="B123" s="530"/>
      <c r="C123" s="596" t="s">
        <v>2235</v>
      </c>
      <c r="D123" s="41" t="str">
        <f>'master jasa'!C555</f>
        <v xml:space="preserve">Pengangkutan hasil bongkaran Pipa ø6" </v>
      </c>
      <c r="E123" s="41"/>
      <c r="F123" s="597"/>
      <c r="G123" s="42">
        <f>analisa!P129</f>
        <v>5</v>
      </c>
      <c r="H123" s="43" t="str">
        <f>VLOOKUP($D123,link!$C$15:$R$2004,14,0)</f>
        <v>m</v>
      </c>
      <c r="I123" s="541">
        <f>VLOOKUP($D123,link!$C$15:$R$2004,15,0)</f>
        <v>0</v>
      </c>
      <c r="J123" s="541">
        <f>VLOOKUP($D123,link!$C$15:$R$2004,16,0)</f>
        <v>19149</v>
      </c>
      <c r="K123" s="17">
        <f t="shared" si="20"/>
        <v>0</v>
      </c>
      <c r="L123" s="44">
        <f t="shared" si="21"/>
        <v>95745</v>
      </c>
    </row>
    <row r="124" spans="2:12" x14ac:dyDescent="0.3">
      <c r="B124" s="530"/>
      <c r="C124" s="596" t="s">
        <v>2236</v>
      </c>
      <c r="D124" s="41" t="str">
        <f>'master jasa'!C770</f>
        <v>Pembongkaran 2 Flange Accessories #150 (GV, BV, Check Valve, Flexible Pipe, Spool etc)</v>
      </c>
      <c r="E124" s="41"/>
      <c r="F124" s="597"/>
      <c r="G124" s="42">
        <f>analisa!P130</f>
        <v>0</v>
      </c>
      <c r="H124" s="43">
        <f>VLOOKUP($D124,link!$C$15:$R$2004,14,0)</f>
        <v>0</v>
      </c>
      <c r="I124" s="541">
        <f>VLOOKUP($D124,link!$C$15:$R$2004,15,0)</f>
        <v>0</v>
      </c>
      <c r="J124" s="541">
        <f>VLOOKUP($D124,link!$C$15:$R$2004,16,0)</f>
        <v>0</v>
      </c>
      <c r="K124" s="17">
        <f t="shared" si="20"/>
        <v>0</v>
      </c>
      <c r="L124" s="44">
        <f t="shared" si="21"/>
        <v>0</v>
      </c>
    </row>
    <row r="125" spans="2:12" x14ac:dyDescent="0.3">
      <c r="B125" s="530"/>
      <c r="C125" s="596"/>
      <c r="D125" s="41" t="s">
        <v>2241</v>
      </c>
      <c r="E125" s="41" t="str">
        <f>'master jasa'!C776</f>
        <v xml:space="preserve">Pembongkaran 2 Flange Accessories  ø10" </v>
      </c>
      <c r="F125" s="597"/>
      <c r="G125" s="42">
        <f>analisa!P131</f>
        <v>2</v>
      </c>
      <c r="H125" s="43" t="str">
        <f>VLOOKUP($E125,link!$C$15:$R$2004,14,0)</f>
        <v>Unit</v>
      </c>
      <c r="I125" s="541">
        <f>VLOOKUP($E125,link!$C$15:$R$2004,15,0)</f>
        <v>0</v>
      </c>
      <c r="J125" s="541">
        <f>VLOOKUP($E125,link!$C$15:$R$2004,16,0)</f>
        <v>122740</v>
      </c>
      <c r="K125" s="17">
        <f t="shared" si="20"/>
        <v>0</v>
      </c>
      <c r="L125" s="44">
        <f t="shared" si="21"/>
        <v>245480</v>
      </c>
    </row>
    <row r="126" spans="2:12" x14ac:dyDescent="0.3">
      <c r="B126" s="530"/>
      <c r="C126" s="596"/>
      <c r="D126" s="41" t="s">
        <v>2242</v>
      </c>
      <c r="E126" s="41" t="str">
        <f>'master jasa'!C774</f>
        <v xml:space="preserve">Pembongkaran 2 Flange Accessories  ø6" </v>
      </c>
      <c r="F126" s="597"/>
      <c r="G126" s="42">
        <f>analisa!P132</f>
        <v>4</v>
      </c>
      <c r="H126" s="43" t="str">
        <f>VLOOKUP($E126,link!$C$15:$R$2004,14,0)</f>
        <v>Unit</v>
      </c>
      <c r="I126" s="541">
        <f>VLOOKUP($E126,link!$C$15:$R$2004,15,0)</f>
        <v>0</v>
      </c>
      <c r="J126" s="541">
        <f>VLOOKUP($E126,link!$C$15:$R$2004,16,0)</f>
        <v>67510</v>
      </c>
      <c r="K126" s="17">
        <f t="shared" si="20"/>
        <v>0</v>
      </c>
      <c r="L126" s="44">
        <f t="shared" si="21"/>
        <v>270040</v>
      </c>
    </row>
    <row r="127" spans="2:12" x14ac:dyDescent="0.3">
      <c r="B127" s="530"/>
      <c r="C127" s="596" t="s">
        <v>2237</v>
      </c>
      <c r="D127" s="41" t="str">
        <f>'master jasa'!C796</f>
        <v>Pembongkaran 2 Flange Accessories #300 (GV, BV, Check Valve, Flexible Pipe, Spool etc)</v>
      </c>
      <c r="E127" s="41"/>
      <c r="F127" s="597"/>
      <c r="G127" s="42"/>
      <c r="H127" s="43"/>
      <c r="I127" s="541"/>
      <c r="J127" s="541"/>
      <c r="K127" s="17">
        <f t="shared" si="20"/>
        <v>0</v>
      </c>
      <c r="L127" s="44">
        <f t="shared" si="21"/>
        <v>0</v>
      </c>
    </row>
    <row r="128" spans="2:12" x14ac:dyDescent="0.3">
      <c r="B128" s="530"/>
      <c r="C128" s="596"/>
      <c r="D128" s="41" t="s">
        <v>2239</v>
      </c>
      <c r="E128" s="41" t="str">
        <f>'master jasa'!C802</f>
        <v xml:space="preserve">Pembongkaran 2 Flange Accessories  ø10" </v>
      </c>
      <c r="F128" s="597"/>
      <c r="G128" s="42">
        <f>analisa!P134</f>
        <v>2</v>
      </c>
      <c r="H128" s="43" t="str">
        <f>VLOOKUP($E128,link!$C$15:$R$2004,14,0)</f>
        <v>Unit</v>
      </c>
      <c r="I128" s="541">
        <f>VLOOKUP($E128,link!$C$15:$R$2004,15,0)</f>
        <v>0</v>
      </c>
      <c r="J128" s="541">
        <f>VLOOKUP($E128,link!$C$15:$R$2004,16,0)</f>
        <v>122740</v>
      </c>
      <c r="K128" s="17">
        <f t="shared" si="20"/>
        <v>0</v>
      </c>
      <c r="L128" s="44">
        <f t="shared" si="21"/>
        <v>245480</v>
      </c>
    </row>
    <row r="129" spans="2:12" x14ac:dyDescent="0.3">
      <c r="B129" s="530"/>
      <c r="C129" s="596"/>
      <c r="D129" s="41" t="s">
        <v>2240</v>
      </c>
      <c r="E129" s="41" t="str">
        <f>'master jasa'!C800</f>
        <v xml:space="preserve">Pembongkaran 2 Flange Accessories  ø6" </v>
      </c>
      <c r="F129" s="597"/>
      <c r="G129" s="42">
        <f>analisa!P135</f>
        <v>4</v>
      </c>
      <c r="H129" s="43" t="str">
        <f>VLOOKUP($E129,link!$C$15:$R$2004,14,0)</f>
        <v>Unit</v>
      </c>
      <c r="I129" s="541">
        <f>VLOOKUP($E129,link!$C$15:$R$2004,15,0)</f>
        <v>0</v>
      </c>
      <c r="J129" s="541">
        <f>VLOOKUP($E129,link!$C$15:$R$2004,16,0)</f>
        <v>67510</v>
      </c>
      <c r="K129" s="17">
        <f t="shared" si="20"/>
        <v>0</v>
      </c>
      <c r="L129" s="44">
        <f t="shared" si="21"/>
        <v>270040</v>
      </c>
    </row>
    <row r="130" spans="2:12" x14ac:dyDescent="0.3">
      <c r="B130" s="530"/>
      <c r="C130" s="596" t="s">
        <v>2238</v>
      </c>
      <c r="D130" s="41" t="str">
        <f>'master jasa'!C616</f>
        <v>Pengelasan Welded Neck Flange #300</v>
      </c>
      <c r="E130" s="41"/>
      <c r="F130" s="597"/>
      <c r="G130" s="42"/>
      <c r="H130" s="43"/>
      <c r="I130" s="541"/>
      <c r="J130" s="541"/>
      <c r="K130" s="17">
        <f t="shared" si="20"/>
        <v>0</v>
      </c>
      <c r="L130" s="44">
        <f t="shared" si="21"/>
        <v>0</v>
      </c>
    </row>
    <row r="131" spans="2:12" x14ac:dyDescent="0.3">
      <c r="B131" s="530"/>
      <c r="C131" s="596"/>
      <c r="D131" s="41" t="s">
        <v>2251</v>
      </c>
      <c r="E131" s="41" t="str">
        <f>'master jasa'!C622</f>
        <v>Flange ø10" #300</v>
      </c>
      <c r="F131" s="597"/>
      <c r="G131" s="42">
        <f>analisa!P137</f>
        <v>14</v>
      </c>
      <c r="H131" s="43" t="str">
        <f>VLOOKUP($E131,link!$C$15:$R$2004,14,0)</f>
        <v>Set-Joint</v>
      </c>
      <c r="I131" s="541">
        <f>VLOOKUP($E131,link!$C$15:$R$2004,15,0)</f>
        <v>0</v>
      </c>
      <c r="J131" s="541">
        <f>VLOOKUP($E131,link!$C$15:$R$2004,16,0)</f>
        <v>726990</v>
      </c>
      <c r="K131" s="17">
        <f t="shared" ref="K131:K155" si="22">G131*I131</f>
        <v>0</v>
      </c>
      <c r="L131" s="44">
        <f t="shared" ref="L131:L155" si="23">G131*J131</f>
        <v>10177860</v>
      </c>
    </row>
    <row r="132" spans="2:12" x14ac:dyDescent="0.3">
      <c r="B132" s="530"/>
      <c r="C132" s="596"/>
      <c r="D132" s="41" t="s">
        <v>2252</v>
      </c>
      <c r="E132" s="41" t="str">
        <f>'master jasa'!C609</f>
        <v>Flange ø10" #150</v>
      </c>
      <c r="F132" s="597"/>
      <c r="G132" s="42">
        <f>analisa!P138</f>
        <v>2</v>
      </c>
      <c r="H132" s="43" t="str">
        <f>VLOOKUP($E132,link!$C$15:$R$2004,14,0)</f>
        <v>Set-Joint</v>
      </c>
      <c r="I132" s="541">
        <f>VLOOKUP($E132,link!$C$15:$R$2004,15,0)</f>
        <v>0</v>
      </c>
      <c r="J132" s="541">
        <f>VLOOKUP($E132,link!$C$15:$R$2004,16,0)</f>
        <v>665770</v>
      </c>
      <c r="K132" s="17">
        <f t="shared" si="22"/>
        <v>0</v>
      </c>
      <c r="L132" s="44">
        <f t="shared" si="23"/>
        <v>1331540</v>
      </c>
    </row>
    <row r="133" spans="2:12" x14ac:dyDescent="0.3">
      <c r="B133" s="530"/>
      <c r="C133" s="596"/>
      <c r="D133" s="41" t="s">
        <v>2253</v>
      </c>
      <c r="E133" s="41" t="str">
        <f>'master jasa'!C620</f>
        <v>Flange ø6" #300</v>
      </c>
      <c r="F133" s="597"/>
      <c r="G133" s="42">
        <f>analisa!P139</f>
        <v>6</v>
      </c>
      <c r="H133" s="43" t="str">
        <f>VLOOKUP($E133,link!$C$15:$R$2004,14,0)</f>
        <v>Set-Joint</v>
      </c>
      <c r="I133" s="541">
        <f>VLOOKUP($E133,link!$C$15:$R$2004,15,0)</f>
        <v>0</v>
      </c>
      <c r="J133" s="541">
        <f>VLOOKUP($E133,link!$C$15:$R$2004,16,0)</f>
        <v>429150</v>
      </c>
      <c r="K133" s="17">
        <f t="shared" si="22"/>
        <v>0</v>
      </c>
      <c r="L133" s="44">
        <f t="shared" si="23"/>
        <v>2574900</v>
      </c>
    </row>
    <row r="134" spans="2:12" x14ac:dyDescent="0.3">
      <c r="B134" s="530"/>
      <c r="C134" s="596"/>
      <c r="D134" s="41" t="s">
        <v>2254</v>
      </c>
      <c r="E134" s="41" t="str">
        <f>'master jasa'!C607</f>
        <v>Flange ø6" #150</v>
      </c>
      <c r="F134" s="597"/>
      <c r="G134" s="42">
        <f>analisa!P140</f>
        <v>2</v>
      </c>
      <c r="H134" s="43" t="str">
        <f>VLOOKUP($E134,link!$C$15:$R$2004,14,0)</f>
        <v>Set-Joint</v>
      </c>
      <c r="I134" s="541">
        <f>VLOOKUP($E134,link!$C$15:$R$2004,15,0)</f>
        <v>0</v>
      </c>
      <c r="J134" s="541">
        <f>VLOOKUP($E134,link!$C$15:$R$2004,16,0)</f>
        <v>392560</v>
      </c>
      <c r="K134" s="17">
        <f t="shared" si="22"/>
        <v>0</v>
      </c>
      <c r="L134" s="44">
        <f t="shared" si="23"/>
        <v>785120</v>
      </c>
    </row>
    <row r="135" spans="2:12" x14ac:dyDescent="0.3">
      <c r="B135" s="530"/>
      <c r="C135" s="596" t="s">
        <v>2229</v>
      </c>
      <c r="D135" s="41" t="str">
        <f>'master jasa'!C668</f>
        <v>Pekerjaan Unbolting Flange #300</v>
      </c>
      <c r="E135" s="41"/>
      <c r="F135" s="597"/>
      <c r="G135" s="42"/>
      <c r="H135" s="43"/>
      <c r="I135" s="541"/>
      <c r="J135" s="541"/>
      <c r="K135" s="17">
        <f t="shared" si="22"/>
        <v>0</v>
      </c>
      <c r="L135" s="44">
        <f t="shared" si="23"/>
        <v>0</v>
      </c>
    </row>
    <row r="136" spans="2:12" x14ac:dyDescent="0.3">
      <c r="B136" s="530"/>
      <c r="C136" s="596"/>
      <c r="D136" s="41" t="s">
        <v>2247</v>
      </c>
      <c r="E136" s="41" t="str">
        <f>'master jasa'!C674</f>
        <v>Flange ø10" #300</v>
      </c>
      <c r="F136" s="597"/>
      <c r="G136" s="42">
        <f>analisa!P142</f>
        <v>6</v>
      </c>
      <c r="H136" s="43" t="str">
        <f>VLOOKUP($E136,link!$C$15:$R$2004,14,0)</f>
        <v>Set-Joint</v>
      </c>
      <c r="I136" s="541">
        <f>VLOOKUP($E136,link!$C$15:$R$2004,15,0)</f>
        <v>0</v>
      </c>
      <c r="J136" s="541">
        <f>VLOOKUP($E136,link!$C$15:$R$2004,16,0)</f>
        <v>726990</v>
      </c>
      <c r="K136" s="17">
        <f t="shared" si="22"/>
        <v>0</v>
      </c>
      <c r="L136" s="44">
        <f t="shared" si="23"/>
        <v>4361940</v>
      </c>
    </row>
    <row r="137" spans="2:12" x14ac:dyDescent="0.3">
      <c r="B137" s="530"/>
      <c r="C137" s="596"/>
      <c r="D137" s="41" t="s">
        <v>2248</v>
      </c>
      <c r="E137" s="41" t="str">
        <f>'master jasa'!C661</f>
        <v>Flange ø10" #150</v>
      </c>
      <c r="F137" s="597"/>
      <c r="G137" s="42">
        <f>analisa!P143</f>
        <v>2</v>
      </c>
      <c r="H137" s="43" t="str">
        <f>VLOOKUP($E137,link!$C$15:$R$2004,14,0)</f>
        <v>Set-Joint</v>
      </c>
      <c r="I137" s="541">
        <f>VLOOKUP($E137,link!$C$15:$R$2004,15,0)</f>
        <v>0</v>
      </c>
      <c r="J137" s="541">
        <f>VLOOKUP($E137,link!$C$15:$R$2004,16,0)</f>
        <v>665770</v>
      </c>
      <c r="K137" s="17">
        <f t="shared" si="22"/>
        <v>0</v>
      </c>
      <c r="L137" s="44">
        <f t="shared" si="23"/>
        <v>1331540</v>
      </c>
    </row>
    <row r="138" spans="2:12" x14ac:dyDescent="0.3">
      <c r="B138" s="530"/>
      <c r="C138" s="596"/>
      <c r="D138" s="41" t="s">
        <v>2249</v>
      </c>
      <c r="E138" s="41" t="str">
        <f>'master jasa'!C659</f>
        <v>Flange ø6" #150</v>
      </c>
      <c r="F138" s="597"/>
      <c r="G138" s="42">
        <f>analisa!P144</f>
        <v>4</v>
      </c>
      <c r="H138" s="43" t="str">
        <f>VLOOKUP($E138,link!$C$15:$R$2004,14,0)</f>
        <v>Set-Joint</v>
      </c>
      <c r="I138" s="541">
        <f>VLOOKUP($E138,link!$C$15:$R$2004,15,0)</f>
        <v>0</v>
      </c>
      <c r="J138" s="541">
        <f>VLOOKUP($E138,link!$C$15:$R$2004,16,0)</f>
        <v>392560</v>
      </c>
      <c r="K138" s="17">
        <f t="shared" si="22"/>
        <v>0</v>
      </c>
      <c r="L138" s="44">
        <f t="shared" si="23"/>
        <v>1570240</v>
      </c>
    </row>
    <row r="139" spans="2:12" x14ac:dyDescent="0.3">
      <c r="B139" s="530"/>
      <c r="C139" s="596"/>
      <c r="D139" s="41" t="s">
        <v>2250</v>
      </c>
      <c r="E139" s="41" t="str">
        <f>'master jasa'!C672</f>
        <v>Flange ø6" #300</v>
      </c>
      <c r="F139" s="597"/>
      <c r="G139" s="42">
        <f>analisa!P145</f>
        <v>6</v>
      </c>
      <c r="H139" s="43" t="str">
        <f>VLOOKUP($E139,link!$C$15:$R$2004,14,0)</f>
        <v>Set-Joint</v>
      </c>
      <c r="I139" s="541">
        <f>VLOOKUP($E139,link!$C$15:$R$2004,15,0)</f>
        <v>0</v>
      </c>
      <c r="J139" s="541">
        <f>VLOOKUP($E139,link!$C$15:$R$2004,16,0)</f>
        <v>429150</v>
      </c>
      <c r="K139" s="17">
        <f t="shared" si="22"/>
        <v>0</v>
      </c>
      <c r="L139" s="44">
        <f t="shared" si="23"/>
        <v>2574900</v>
      </c>
    </row>
    <row r="140" spans="2:12" x14ac:dyDescent="0.3">
      <c r="B140" s="530"/>
      <c r="C140" s="596" t="s">
        <v>2230</v>
      </c>
      <c r="D140" s="41" t="str">
        <f>'master jasa'!C642</f>
        <v>Pekerjaan Bolting-ups Flange #300</v>
      </c>
      <c r="E140" s="41"/>
      <c r="F140" s="597"/>
      <c r="G140" s="42"/>
      <c r="H140" s="43"/>
      <c r="I140" s="541"/>
      <c r="J140" s="541"/>
      <c r="K140" s="17">
        <f t="shared" si="22"/>
        <v>0</v>
      </c>
      <c r="L140" s="44">
        <f t="shared" si="23"/>
        <v>0</v>
      </c>
    </row>
    <row r="141" spans="2:12" x14ac:dyDescent="0.3">
      <c r="B141" s="530"/>
      <c r="C141" s="596"/>
      <c r="D141" s="41" t="s">
        <v>2243</v>
      </c>
      <c r="E141" s="41" t="str">
        <f>'master jasa'!C648</f>
        <v>Flange ø10" #300</v>
      </c>
      <c r="F141" s="597"/>
      <c r="G141" s="42">
        <f>analisa!P147</f>
        <v>14</v>
      </c>
      <c r="H141" s="43" t="str">
        <f>VLOOKUP($E141,link!$C$15:$R$2004,14,0)</f>
        <v>Set-Joint</v>
      </c>
      <c r="I141" s="541">
        <f>VLOOKUP($E141,link!$C$15:$R$2004,15,0)</f>
        <v>0</v>
      </c>
      <c r="J141" s="541">
        <f>VLOOKUP($E141,link!$C$15:$R$2004,16,0)</f>
        <v>726990</v>
      </c>
      <c r="K141" s="17">
        <f t="shared" si="22"/>
        <v>0</v>
      </c>
      <c r="L141" s="44">
        <f t="shared" si="23"/>
        <v>10177860</v>
      </c>
    </row>
    <row r="142" spans="2:12" x14ac:dyDescent="0.3">
      <c r="B142" s="530"/>
      <c r="C142" s="596"/>
      <c r="D142" s="41" t="s">
        <v>2244</v>
      </c>
      <c r="E142" s="41" t="str">
        <f>'master jasa'!C635</f>
        <v>Flange ø10" #150</v>
      </c>
      <c r="F142" s="597"/>
      <c r="G142" s="42">
        <f>analisa!P148</f>
        <v>2</v>
      </c>
      <c r="H142" s="43" t="str">
        <f>VLOOKUP($E142,link!$C$15:$R$2004,14,0)</f>
        <v>Set-Joint</v>
      </c>
      <c r="I142" s="541">
        <f>VLOOKUP($E142,link!$C$15:$R$2004,15,0)</f>
        <v>0</v>
      </c>
      <c r="J142" s="541">
        <f>VLOOKUP($E142,link!$C$15:$R$2004,16,0)</f>
        <v>665770</v>
      </c>
      <c r="K142" s="17">
        <f t="shared" si="22"/>
        <v>0</v>
      </c>
      <c r="L142" s="44">
        <f t="shared" si="23"/>
        <v>1331540</v>
      </c>
    </row>
    <row r="143" spans="2:12" x14ac:dyDescent="0.3">
      <c r="B143" s="530"/>
      <c r="C143" s="596"/>
      <c r="D143" s="41" t="s">
        <v>2245</v>
      </c>
      <c r="E143" s="41" t="str">
        <f>'master jasa'!C646</f>
        <v>Flange ø6" #300</v>
      </c>
      <c r="F143" s="597"/>
      <c r="G143" s="42">
        <f>analisa!P149</f>
        <v>6</v>
      </c>
      <c r="H143" s="43" t="str">
        <f>VLOOKUP($E143,link!$C$15:$R$2004,14,0)</f>
        <v>Set-Joint</v>
      </c>
      <c r="I143" s="541">
        <f>VLOOKUP($E143,link!$C$15:$R$2004,15,0)</f>
        <v>0</v>
      </c>
      <c r="J143" s="541">
        <f>VLOOKUP($E143,link!$C$15:$R$2004,16,0)</f>
        <v>429150</v>
      </c>
      <c r="K143" s="17">
        <f t="shared" si="22"/>
        <v>0</v>
      </c>
      <c r="L143" s="44">
        <f t="shared" si="23"/>
        <v>2574900</v>
      </c>
    </row>
    <row r="144" spans="2:12" x14ac:dyDescent="0.3">
      <c r="B144" s="530"/>
      <c r="C144" s="596"/>
      <c r="D144" s="41" t="s">
        <v>2246</v>
      </c>
      <c r="E144" s="41" t="str">
        <f>'master jasa'!C633</f>
        <v>Flange ø6" #150</v>
      </c>
      <c r="F144" s="597"/>
      <c r="G144" s="42">
        <f>analisa!P150</f>
        <v>2</v>
      </c>
      <c r="H144" s="43" t="str">
        <f>VLOOKUP($E144,link!$C$15:$R$2004,14,0)</f>
        <v>Set-Joint</v>
      </c>
      <c r="I144" s="541">
        <f>VLOOKUP($E144,link!$C$15:$R$2004,15,0)</f>
        <v>0</v>
      </c>
      <c r="J144" s="541">
        <f>VLOOKUP($E144,link!$C$15:$R$2004,16,0)</f>
        <v>392560</v>
      </c>
      <c r="K144" s="17">
        <f t="shared" si="22"/>
        <v>0</v>
      </c>
      <c r="L144" s="44">
        <f t="shared" si="23"/>
        <v>785120</v>
      </c>
    </row>
    <row r="145" spans="2:12" x14ac:dyDescent="0.3">
      <c r="B145" s="530"/>
      <c r="C145" s="596" t="s">
        <v>2231</v>
      </c>
      <c r="D145" s="41" t="str">
        <f>'master jasa'!C713</f>
        <v xml:space="preserve">Penyetelan dan Pengelasan Elbow 90 ø10" </v>
      </c>
      <c r="E145" s="41"/>
      <c r="F145" s="597"/>
      <c r="G145" s="42">
        <f>analisa!P151</f>
        <v>2</v>
      </c>
      <c r="H145" s="43" t="str">
        <f>VLOOKUP($D145,link!$C$15:$R$2004,14,0)</f>
        <v>Set-Joint</v>
      </c>
      <c r="I145" s="541">
        <f>VLOOKUP($D145,link!$C$15:$R$2004,15,0)</f>
        <v>0</v>
      </c>
      <c r="J145" s="541">
        <f>VLOOKUP($D145,link!$C$15:$R$2004,16,0)</f>
        <v>2430980</v>
      </c>
      <c r="K145" s="17">
        <f t="shared" si="22"/>
        <v>0</v>
      </c>
      <c r="L145" s="44">
        <f t="shared" si="23"/>
        <v>4861960</v>
      </c>
    </row>
    <row r="146" spans="2:12" x14ac:dyDescent="0.3">
      <c r="B146" s="530"/>
      <c r="C146" s="596" t="s">
        <v>2232</v>
      </c>
      <c r="D146" s="41" t="str">
        <f>'master jasa'!C711</f>
        <v xml:space="preserve">Penyetelan dan Pengelasan Elbow 90 ø6" </v>
      </c>
      <c r="E146" s="41"/>
      <c r="F146" s="597"/>
      <c r="G146" s="42">
        <f>analisa!P152</f>
        <v>4</v>
      </c>
      <c r="H146" s="43" t="str">
        <f>VLOOKUP($D146,link!$C$15:$R$2004,14,0)</f>
        <v>Set-Joint</v>
      </c>
      <c r="I146" s="541">
        <f>VLOOKUP($D146,link!$C$15:$R$2004,15,0)</f>
        <v>0</v>
      </c>
      <c r="J146" s="541">
        <f>VLOOKUP($D146,link!$C$15:$R$2004,16,0)</f>
        <v>1510310</v>
      </c>
      <c r="K146" s="17">
        <f t="shared" si="22"/>
        <v>0</v>
      </c>
      <c r="L146" s="44">
        <f t="shared" si="23"/>
        <v>6041240</v>
      </c>
    </row>
    <row r="147" spans="2:12" x14ac:dyDescent="0.3">
      <c r="B147" s="530"/>
      <c r="C147" s="596" t="s">
        <v>2233</v>
      </c>
      <c r="D147" s="41" t="str">
        <f>'master jasa'!C726</f>
        <v xml:space="preserve">Penyetelan dan Pengelasan Tee Equal ø10" </v>
      </c>
      <c r="E147" s="41"/>
      <c r="F147" s="597"/>
      <c r="G147" s="42">
        <f>analisa!P153</f>
        <v>2</v>
      </c>
      <c r="H147" s="43" t="str">
        <f>VLOOKUP($D147,link!$C$15:$R$2004,14,0)</f>
        <v>Set-Joint</v>
      </c>
      <c r="I147" s="541">
        <f>VLOOKUP($D147,link!$C$15:$R$2004,15,0)</f>
        <v>0</v>
      </c>
      <c r="J147" s="541">
        <f>VLOOKUP($D147,link!$C$15:$R$2004,16,0)</f>
        <v>3649770</v>
      </c>
      <c r="K147" s="17">
        <f t="shared" si="22"/>
        <v>0</v>
      </c>
      <c r="L147" s="44">
        <f t="shared" si="23"/>
        <v>7299540</v>
      </c>
    </row>
    <row r="148" spans="2:12" x14ac:dyDescent="0.3">
      <c r="B148" s="530"/>
      <c r="C148" s="596" t="s">
        <v>2234</v>
      </c>
      <c r="D148" s="41" t="str">
        <f>'master jasa'!C724</f>
        <v xml:space="preserve">Penyetelan dan Pengelasan Tee Equal ø6" </v>
      </c>
      <c r="E148" s="41"/>
      <c r="F148" s="597"/>
      <c r="G148" s="42">
        <f>analisa!P154</f>
        <v>2</v>
      </c>
      <c r="H148" s="43" t="str">
        <f>VLOOKUP($D148,link!$C$15:$R$2004,14,0)</f>
        <v>Set-Joint</v>
      </c>
      <c r="I148" s="541">
        <f>VLOOKUP($D148,link!$C$15:$R$2004,15,0)</f>
        <v>0</v>
      </c>
      <c r="J148" s="541">
        <f>VLOOKUP($D148,link!$C$15:$R$2004,16,0)</f>
        <v>2270430</v>
      </c>
      <c r="K148" s="17">
        <f t="shared" si="22"/>
        <v>0</v>
      </c>
      <c r="L148" s="44">
        <f t="shared" si="23"/>
        <v>4540860</v>
      </c>
    </row>
    <row r="149" spans="2:12" x14ac:dyDescent="0.3">
      <c r="B149" s="530"/>
      <c r="C149" s="596" t="s">
        <v>2235</v>
      </c>
      <c r="D149" s="41" t="str">
        <f>'master jasa'!C750</f>
        <v xml:space="preserve">Penyetelan dan Pengelasan Reducer ø 10" x 8" </v>
      </c>
      <c r="E149" s="41"/>
      <c r="F149" s="597"/>
      <c r="G149" s="42">
        <f>analisa!P155</f>
        <v>2</v>
      </c>
      <c r="H149" s="43" t="str">
        <f>VLOOKUP($D149,link!$C$15:$R$2004,14,0)</f>
        <v>Set-Joint</v>
      </c>
      <c r="I149" s="541">
        <f>VLOOKUP($D149,link!$C$15:$R$2004,15,0)</f>
        <v>0</v>
      </c>
      <c r="J149" s="541">
        <f>VLOOKUP($D149,link!$C$15:$R$2004,16,0)</f>
        <v>2169100</v>
      </c>
      <c r="K149" s="17">
        <f t="shared" si="22"/>
        <v>0</v>
      </c>
      <c r="L149" s="44">
        <f t="shared" si="23"/>
        <v>4338200</v>
      </c>
    </row>
    <row r="150" spans="2:12" x14ac:dyDescent="0.3">
      <c r="B150" s="530"/>
      <c r="C150" s="596" t="s">
        <v>2236</v>
      </c>
      <c r="D150" s="41" t="str">
        <f>'master jasa'!C757</f>
        <v>Penyetelan dan Pemasangan 2 Flange Accessories #150 (GV, BV, Check Valve, Flexible Pipe, Spool etc)</v>
      </c>
      <c r="E150" s="41"/>
      <c r="F150" s="597"/>
      <c r="G150" s="42"/>
      <c r="H150" s="43"/>
      <c r="I150" s="541"/>
      <c r="J150" s="541"/>
      <c r="K150" s="17">
        <f t="shared" si="22"/>
        <v>0</v>
      </c>
      <c r="L150" s="44">
        <f t="shared" si="23"/>
        <v>0</v>
      </c>
    </row>
    <row r="151" spans="2:12" x14ac:dyDescent="0.3">
      <c r="B151" s="530"/>
      <c r="C151" s="596"/>
      <c r="D151" s="41" t="s">
        <v>2241</v>
      </c>
      <c r="E151" s="41" t="str">
        <f>'master jasa'!C763</f>
        <v xml:space="preserve">Penyetelan dan Pemasangan 2 Flange Accessories  ø10" </v>
      </c>
      <c r="F151" s="597"/>
      <c r="G151" s="42">
        <f>analisa!P157</f>
        <v>2</v>
      </c>
      <c r="H151" s="43" t="str">
        <f>VLOOKUP($E151,link!$C$15:$R$2004,14,0)</f>
        <v>Unit</v>
      </c>
      <c r="I151" s="541">
        <f>VLOOKUP($E151,link!$C$15:$R$2004,15,0)</f>
        <v>0</v>
      </c>
      <c r="J151" s="541">
        <f>VLOOKUP($E151,link!$C$15:$R$2004,16,0)</f>
        <v>431700</v>
      </c>
      <c r="K151" s="17">
        <f t="shared" si="22"/>
        <v>0</v>
      </c>
      <c r="L151" s="44">
        <f t="shared" si="23"/>
        <v>863400</v>
      </c>
    </row>
    <row r="152" spans="2:12" x14ac:dyDescent="0.3">
      <c r="B152" s="530"/>
      <c r="C152" s="596"/>
      <c r="D152" s="41" t="s">
        <v>2242</v>
      </c>
      <c r="E152" s="41" t="str">
        <f>'master jasa'!C761</f>
        <v xml:space="preserve">Penyetelan dan Pemasangan 2 Flange Accessories  ø6" </v>
      </c>
      <c r="F152" s="597"/>
      <c r="G152" s="42">
        <f>analisa!P158</f>
        <v>2</v>
      </c>
      <c r="H152" s="43" t="str">
        <f>VLOOKUP($E152,link!$C$15:$R$2004,14,0)</f>
        <v>Unit</v>
      </c>
      <c r="I152" s="541">
        <f>VLOOKUP($E152,link!$C$15:$R$2004,15,0)</f>
        <v>0</v>
      </c>
      <c r="J152" s="541">
        <f>VLOOKUP($E152,link!$C$15:$R$2004,16,0)</f>
        <v>241060</v>
      </c>
      <c r="K152" s="17">
        <f t="shared" si="22"/>
        <v>0</v>
      </c>
      <c r="L152" s="44">
        <f t="shared" si="23"/>
        <v>482120</v>
      </c>
    </row>
    <row r="153" spans="2:12" x14ac:dyDescent="0.3">
      <c r="B153" s="530"/>
      <c r="C153" s="596" t="s">
        <v>2237</v>
      </c>
      <c r="D153" s="41" t="str">
        <f>'master jasa'!C783</f>
        <v>Penyetelan dan Pemasangan 2 Flange Accessories #300 (GV, BV, Check Valve, Flexible Pipe, Spool etc)</v>
      </c>
      <c r="E153" s="41"/>
      <c r="F153" s="597"/>
      <c r="G153" s="42"/>
      <c r="H153" s="43"/>
      <c r="I153" s="541"/>
      <c r="J153" s="541"/>
      <c r="K153" s="17">
        <f t="shared" si="22"/>
        <v>0</v>
      </c>
      <c r="L153" s="44">
        <f t="shared" si="23"/>
        <v>0</v>
      </c>
    </row>
    <row r="154" spans="2:12" x14ac:dyDescent="0.3">
      <c r="B154" s="530"/>
      <c r="C154" s="596"/>
      <c r="D154" s="41" t="s">
        <v>2239</v>
      </c>
      <c r="E154" s="41" t="str">
        <f>'master jasa'!C789</f>
        <v xml:space="preserve">Penyetelan dan Pemasangan 2 Flange Accessories  ø10" </v>
      </c>
      <c r="F154" s="597"/>
      <c r="G154" s="42">
        <f>analisa!P160</f>
        <v>4</v>
      </c>
      <c r="H154" s="43" t="str">
        <f>VLOOKUP($E154,link!$C$15:$R$2004,14,0)</f>
        <v>Unit</v>
      </c>
      <c r="I154" s="541">
        <f>VLOOKUP($E154,link!$C$15:$R$2004,15,0)</f>
        <v>0</v>
      </c>
      <c r="J154" s="541">
        <f>VLOOKUP($E154,link!$C$15:$R$2004,16,0)</f>
        <v>431700</v>
      </c>
      <c r="K154" s="17">
        <f t="shared" si="22"/>
        <v>0</v>
      </c>
      <c r="L154" s="44">
        <f t="shared" si="23"/>
        <v>1726800</v>
      </c>
    </row>
    <row r="155" spans="2:12" x14ac:dyDescent="0.3">
      <c r="B155" s="530"/>
      <c r="C155" s="596"/>
      <c r="D155" s="41" t="s">
        <v>2240</v>
      </c>
      <c r="E155" s="41" t="str">
        <f>'master jasa'!C787</f>
        <v xml:space="preserve">Penyetelan dan Pemasangan 2 Flange Accessories  ø6" </v>
      </c>
      <c r="F155" s="597"/>
      <c r="G155" s="42">
        <f>analisa!P161</f>
        <v>2</v>
      </c>
      <c r="H155" s="43" t="str">
        <f>VLOOKUP($E155,link!$C$15:$R$2004,14,0)</f>
        <v>Unit</v>
      </c>
      <c r="I155" s="541">
        <f>VLOOKUP($E155,link!$C$15:$R$2004,15,0)</f>
        <v>0</v>
      </c>
      <c r="J155" s="541">
        <f>VLOOKUP($E155,link!$C$15:$R$2004,16,0)</f>
        <v>241060</v>
      </c>
      <c r="K155" s="17">
        <f t="shared" si="22"/>
        <v>0</v>
      </c>
      <c r="L155" s="44">
        <f t="shared" si="23"/>
        <v>482120</v>
      </c>
    </row>
    <row r="156" spans="2:12" x14ac:dyDescent="0.3">
      <c r="B156" s="57"/>
      <c r="C156" s="58"/>
      <c r="D156" s="58"/>
      <c r="E156" s="58"/>
      <c r="F156" s="59"/>
      <c r="G156" s="42"/>
      <c r="H156" s="61"/>
      <c r="I156" s="62"/>
      <c r="J156" s="62"/>
      <c r="K156" s="17"/>
      <c r="L156" s="44"/>
    </row>
    <row r="157" spans="2:12" x14ac:dyDescent="0.3">
      <c r="B157" s="48"/>
      <c r="C157" s="49"/>
      <c r="D157" s="49"/>
      <c r="E157" s="49"/>
      <c r="F157" s="53" t="s">
        <v>1441</v>
      </c>
      <c r="G157" s="50"/>
      <c r="H157" s="51"/>
      <c r="I157" s="52"/>
      <c r="J157" s="52"/>
      <c r="K157" s="543">
        <f>SUM(K42:K156)</f>
        <v>2916883502.6621771</v>
      </c>
      <c r="L157" s="543">
        <f>SUM(L42:L156)</f>
        <v>118987239.80500993</v>
      </c>
    </row>
    <row r="158" spans="2:12" x14ac:dyDescent="0.3">
      <c r="B158" s="598"/>
      <c r="C158" s="58"/>
      <c r="D158" s="58"/>
      <c r="E158" s="58"/>
      <c r="F158" s="59"/>
      <c r="G158" s="60"/>
      <c r="H158" s="61"/>
      <c r="I158" s="62"/>
      <c r="J158" s="62"/>
      <c r="K158" s="544"/>
      <c r="L158" s="545"/>
    </row>
    <row r="159" spans="2:12" x14ac:dyDescent="0.3">
      <c r="B159" s="485" t="s">
        <v>15</v>
      </c>
      <c r="C159" s="484" t="s">
        <v>2116</v>
      </c>
      <c r="D159" s="58"/>
      <c r="E159" s="58"/>
      <c r="F159" s="59"/>
      <c r="G159" s="60"/>
      <c r="H159" s="43"/>
      <c r="I159" s="541"/>
      <c r="J159" s="541"/>
      <c r="K159" s="17"/>
      <c r="L159" s="44"/>
    </row>
    <row r="160" spans="2:12" x14ac:dyDescent="0.3">
      <c r="B160" s="530">
        <v>1</v>
      </c>
      <c r="C160" s="484" t="str">
        <f>'master jasa'!C179</f>
        <v>Perbaikan pondasi eksisting Beton, Slab, Aspal, Rabat Beton, Grouting</v>
      </c>
      <c r="D160" s="58"/>
      <c r="E160" s="58"/>
      <c r="F160" s="59"/>
      <c r="G160" s="60"/>
      <c r="H160" s="43"/>
      <c r="I160" s="541"/>
      <c r="J160" s="541"/>
      <c r="K160" s="17"/>
      <c r="L160" s="44"/>
    </row>
    <row r="161" spans="2:12" x14ac:dyDescent="0.3">
      <c r="B161" s="530"/>
      <c r="C161" s="58" t="s">
        <v>156</v>
      </c>
      <c r="D161" s="58" t="str">
        <f>'master jasa'!C195</f>
        <v>galian Tanah Biasa ≤1m</v>
      </c>
      <c r="E161" s="58"/>
      <c r="F161" s="59"/>
      <c r="G161" s="60">
        <f>analisa!P165</f>
        <v>0.54</v>
      </c>
      <c r="H161" s="43" t="str">
        <f>VLOOKUP($D161,link!$C$15:$R$2004,14,0)</f>
        <v>m3</v>
      </c>
      <c r="I161" s="541">
        <f>VLOOKUP($D161,link!$C$15:$R$2004,15,0)</f>
        <v>0</v>
      </c>
      <c r="J161" s="541">
        <f>VLOOKUP($D161,link!$C$15:$R$2004,16,0)</f>
        <v>144430</v>
      </c>
      <c r="K161" s="17">
        <f t="shared" ref="K161:K166" si="24">G161*I161</f>
        <v>0</v>
      </c>
      <c r="L161" s="44">
        <f t="shared" ref="L161:L166" si="25">G161*J161</f>
        <v>77992.200000000012</v>
      </c>
    </row>
    <row r="162" spans="2:12" x14ac:dyDescent="0.3">
      <c r="B162" s="530"/>
      <c r="C162" s="58" t="s">
        <v>157</v>
      </c>
      <c r="D162" s="58" t="str">
        <f>'master jasa'!C190</f>
        <v>Pembesian untuk cor beton</v>
      </c>
      <c r="E162" s="58"/>
      <c r="F162" s="59"/>
      <c r="G162" s="60">
        <f>analisa!P167</f>
        <v>183.73949999999999</v>
      </c>
      <c r="H162" s="43" t="str">
        <f>VLOOKUP($D162,link!$C$15:$R$2004,14,0)</f>
        <v>kg</v>
      </c>
      <c r="I162" s="541">
        <f>VLOOKUP($D162,link!$C$15:$R$2004,15,0)</f>
        <v>18996.3</v>
      </c>
      <c r="J162" s="541">
        <f>VLOOKUP($D162,link!$C$15:$R$2004,16,0)</f>
        <v>3035.84</v>
      </c>
      <c r="K162" s="17">
        <f t="shared" si="24"/>
        <v>3490370.6638499997</v>
      </c>
      <c r="L162" s="44">
        <f t="shared" si="25"/>
        <v>557803.72368000005</v>
      </c>
    </row>
    <row r="163" spans="2:12" x14ac:dyDescent="0.3">
      <c r="B163" s="530"/>
      <c r="C163" s="58" t="s">
        <v>160</v>
      </c>
      <c r="D163" s="58" t="str">
        <f>'master jasa'!C209</f>
        <v>Fabrikasi &amp; Pemasangan angkur baru secara manual</v>
      </c>
      <c r="E163" s="58"/>
      <c r="F163" s="59"/>
      <c r="G163" s="60">
        <f>analisa!P172</f>
        <v>48</v>
      </c>
      <c r="H163" s="43" t="str">
        <f>VLOOKUP($D163,link!$C$15:$R$2004,14,0)</f>
        <v>kg</v>
      </c>
      <c r="I163" s="541">
        <f>VLOOKUP($D163,link!$C$15:$R$2004,15,0)</f>
        <v>18500</v>
      </c>
      <c r="J163" s="541">
        <f>VLOOKUP($D163,link!$C$15:$R$2004,16,0)</f>
        <v>23040</v>
      </c>
      <c r="K163" s="17">
        <f t="shared" si="24"/>
        <v>888000</v>
      </c>
      <c r="L163" s="44">
        <f t="shared" si="25"/>
        <v>1105920</v>
      </c>
    </row>
    <row r="164" spans="2:12" x14ac:dyDescent="0.3">
      <c r="B164" s="530"/>
      <c r="C164" s="58" t="s">
        <v>163</v>
      </c>
      <c r="D164" s="58" t="str">
        <f>'master jasa'!C196</f>
        <v>Lantai Kerja beton cor (K-100 s.d. K-125) setara 1 PC : 2 PB : 3 KR</v>
      </c>
      <c r="E164" s="58"/>
      <c r="F164" s="59"/>
      <c r="G164" s="60">
        <f>analisa!P173</f>
        <v>0.75600000000000001</v>
      </c>
      <c r="H164" s="43" t="str">
        <f>VLOOKUP($D164,link!$C$15:$R$2004,14,0)</f>
        <v>m3</v>
      </c>
      <c r="I164" s="541">
        <f>VLOOKUP($D164,link!$C$15:$R$2004,15,0)</f>
        <v>753460</v>
      </c>
      <c r="J164" s="541">
        <f>VLOOKUP($D164,link!$C$15:$R$2004,16,0)</f>
        <v>297900</v>
      </c>
      <c r="K164" s="17">
        <f t="shared" si="24"/>
        <v>569615.76</v>
      </c>
      <c r="L164" s="44">
        <f t="shared" si="25"/>
        <v>225212.4</v>
      </c>
    </row>
    <row r="165" spans="2:12" x14ac:dyDescent="0.3">
      <c r="B165" s="57"/>
      <c r="C165" s="58" t="s">
        <v>321</v>
      </c>
      <c r="D165" s="58" t="str">
        <f>'master material'!C489</f>
        <v>Besi profil (WF, UNP, H Beam, CNP)</v>
      </c>
      <c r="E165" s="58"/>
      <c r="F165" s="59"/>
      <c r="G165" s="60">
        <f>analisa!P175</f>
        <v>732.82843171296292</v>
      </c>
      <c r="H165" s="43" t="str">
        <f>VLOOKUP($D165,link!$C$15:$R$2004,14,0)</f>
        <v>kg</v>
      </c>
      <c r="I165" s="541">
        <f>VLOOKUP($D165,link!$C$15:$R$2004,15,0)</f>
        <v>18500</v>
      </c>
      <c r="J165" s="541">
        <f>VLOOKUP($D165,link!$C$15:$R$2004,16,0)</f>
        <v>0</v>
      </c>
      <c r="K165" s="17">
        <f t="shared" si="24"/>
        <v>13557325.986689813</v>
      </c>
      <c r="L165" s="44">
        <f t="shared" si="25"/>
        <v>0</v>
      </c>
    </row>
    <row r="166" spans="2:12" x14ac:dyDescent="0.3">
      <c r="B166" s="57"/>
      <c r="C166" s="58" t="s">
        <v>323</v>
      </c>
      <c r="D166" s="58" t="str">
        <f>'master jasa'!C1024</f>
        <v>Pengadaan dan Pemasangan Steel Grating (Knock Down) Thickness 25 mm, include pengunci</v>
      </c>
      <c r="E166" s="58"/>
      <c r="F166" s="59"/>
      <c r="G166" s="60">
        <f>analisa!P182</f>
        <v>4.3887499999999999</v>
      </c>
      <c r="H166" s="43" t="str">
        <f>VLOOKUP($D166,link!$C$15:$R$2004,14,0)</f>
        <v>m2</v>
      </c>
      <c r="I166" s="541">
        <f>VLOOKUP($D166,link!$C$15:$R$2004,15,0)</f>
        <v>1183020</v>
      </c>
      <c r="J166" s="541">
        <f>VLOOKUP($D166,link!$C$15:$R$2004,16,0)</f>
        <v>228320</v>
      </c>
      <c r="K166" s="17">
        <f t="shared" si="24"/>
        <v>5191979.0250000004</v>
      </c>
      <c r="L166" s="44">
        <f t="shared" si="25"/>
        <v>1002039.4</v>
      </c>
    </row>
    <row r="167" spans="2:12" x14ac:dyDescent="0.3">
      <c r="B167" s="57"/>
      <c r="C167" s="58" t="s">
        <v>326</v>
      </c>
      <c r="D167" s="58" t="str">
        <f>'master jasa'!C1025</f>
        <v>Fabrikasi Rangka Tangga dan Support Handrail (Besi profil)</v>
      </c>
      <c r="E167" s="58"/>
      <c r="F167" s="59"/>
      <c r="G167" s="60">
        <f>analisa!P183</f>
        <v>615.21350000000007</v>
      </c>
      <c r="H167" s="43" t="str">
        <f>VLOOKUP($D167,link!$C$15:$R$2004,14,0)</f>
        <v>kg</v>
      </c>
      <c r="I167" s="541" t="str">
        <f>VLOOKUP($D167,link!$C$15:$R$2004,15,0)</f>
        <v>Rp             21.275</v>
      </c>
      <c r="J167" s="541">
        <f>VLOOKUP($D167,link!$C$15:$R$2004,16,0)</f>
        <v>30329</v>
      </c>
      <c r="K167" s="17">
        <f t="shared" ref="K167" si="26">G167*I167</f>
        <v>13088667.212500002</v>
      </c>
      <c r="L167" s="44">
        <f t="shared" ref="L167" si="27">G167*J167</f>
        <v>18658810.241500001</v>
      </c>
    </row>
    <row r="168" spans="2:12" x14ac:dyDescent="0.3">
      <c r="B168" s="57"/>
      <c r="C168" s="58"/>
      <c r="D168" s="58"/>
      <c r="E168" s="58"/>
      <c r="F168" s="59"/>
      <c r="G168" s="60"/>
      <c r="H168" s="61"/>
      <c r="I168" s="62"/>
      <c r="J168" s="62"/>
      <c r="K168" s="544"/>
      <c r="L168" s="545"/>
    </row>
    <row r="169" spans="2:12" x14ac:dyDescent="0.3">
      <c r="B169" s="48"/>
      <c r="C169" s="49"/>
      <c r="D169" s="49"/>
      <c r="E169" s="49"/>
      <c r="F169" s="53" t="s">
        <v>1496</v>
      </c>
      <c r="G169" s="50"/>
      <c r="H169" s="51"/>
      <c r="I169" s="52"/>
      <c r="J169" s="52"/>
      <c r="K169" s="542">
        <f>SUM(K160:K168)</f>
        <v>36785958.648039818</v>
      </c>
      <c r="L169" s="542">
        <f>SUM(L160:L168)</f>
        <v>21627777.965180002</v>
      </c>
    </row>
    <row r="170" spans="2:12" x14ac:dyDescent="0.3">
      <c r="B170" s="485" t="s">
        <v>16</v>
      </c>
      <c r="C170" s="484" t="s">
        <v>2117</v>
      </c>
      <c r="D170" s="58"/>
      <c r="E170" s="58"/>
      <c r="F170" s="59"/>
      <c r="G170" s="60"/>
      <c r="H170" s="61"/>
      <c r="I170" s="62"/>
      <c r="J170" s="62"/>
      <c r="K170" s="544"/>
      <c r="L170" s="545"/>
    </row>
    <row r="171" spans="2:12" x14ac:dyDescent="0.3">
      <c r="B171" s="57"/>
      <c r="C171" s="58"/>
      <c r="D171" s="58"/>
      <c r="E171" s="58"/>
      <c r="F171" s="59"/>
      <c r="G171" s="60"/>
      <c r="H171" s="43"/>
      <c r="I171" s="541"/>
      <c r="J171" s="541"/>
      <c r="K171" s="17"/>
      <c r="L171" s="44"/>
    </row>
    <row r="172" spans="2:12" x14ac:dyDescent="0.3">
      <c r="B172" s="57">
        <v>1</v>
      </c>
      <c r="C172" s="58" t="str">
        <f>'master jasa'!C451</f>
        <v>COATING PIPA DFT 250 Micron</v>
      </c>
      <c r="D172" s="58"/>
      <c r="E172" s="58"/>
      <c r="F172" s="59"/>
      <c r="G172" s="60"/>
      <c r="H172" s="43"/>
      <c r="I172" s="541"/>
      <c r="J172" s="541"/>
      <c r="K172" s="17"/>
      <c r="L172" s="44"/>
    </row>
    <row r="173" spans="2:12" x14ac:dyDescent="0.3">
      <c r="B173" s="57"/>
      <c r="C173" s="58" t="s">
        <v>156</v>
      </c>
      <c r="D173" s="58" t="str">
        <f>'master jasa'!C458</f>
        <v>Primer Coat (Anti corrosion surface tolerant epoxy + thinner) DFT 100 micron</v>
      </c>
      <c r="E173" s="58"/>
      <c r="F173" s="59"/>
      <c r="G173" s="60">
        <f>analisa!P205</f>
        <v>17.496012539127975</v>
      </c>
      <c r="H173" s="43" t="str">
        <f>VLOOKUP($D173,link!$C$15:$R$2004,14,0)</f>
        <v>m2</v>
      </c>
      <c r="I173" s="541">
        <f>VLOOKUP($D173,link!$C$15:$R$2004,15,0)</f>
        <v>38420</v>
      </c>
      <c r="J173" s="541">
        <f>VLOOKUP($D173,link!$C$15:$R$2004,16,0)</f>
        <v>31517</v>
      </c>
      <c r="K173" s="17">
        <f t="shared" ref="K173:K175" si="28">G173*I173</f>
        <v>672196.80175329675</v>
      </c>
      <c r="L173" s="44">
        <f t="shared" ref="L173:L175" si="29">G173*J173</f>
        <v>551421.82719569642</v>
      </c>
    </row>
    <row r="174" spans="2:12" x14ac:dyDescent="0.3">
      <c r="B174" s="57"/>
      <c r="C174" s="58" t="s">
        <v>157</v>
      </c>
      <c r="D174" s="58" t="str">
        <f>'master jasa'!C459</f>
        <v>Intermediate Coat (High Build – High Solid Epoxy + thinner) DFT 100 micron</v>
      </c>
      <c r="E174" s="58"/>
      <c r="F174" s="59"/>
      <c r="G174" s="60">
        <f>analisa!P206</f>
        <v>17.496012539127975</v>
      </c>
      <c r="H174" s="43" t="str">
        <f>VLOOKUP($D174,link!$C$15:$R$2004,14,0)</f>
        <v>m2</v>
      </c>
      <c r="I174" s="541">
        <f>VLOOKUP($D174,link!$C$15:$R$2004,15,0)</f>
        <v>27490</v>
      </c>
      <c r="J174" s="541">
        <f>VLOOKUP($D174,link!$C$15:$R$2004,16,0)</f>
        <v>31517</v>
      </c>
      <c r="K174" s="17">
        <f t="shared" si="28"/>
        <v>480965.384700628</v>
      </c>
      <c r="L174" s="44">
        <f t="shared" si="29"/>
        <v>551421.82719569642</v>
      </c>
    </row>
    <row r="175" spans="2:12" x14ac:dyDescent="0.3">
      <c r="B175" s="57"/>
      <c r="C175" s="58" t="s">
        <v>160</v>
      </c>
      <c r="D175" s="58" t="str">
        <f>'master jasa'!C460</f>
        <v>Finish Coat (Polyurethane + thinner) DFT 50 micron</v>
      </c>
      <c r="E175" s="58"/>
      <c r="F175" s="59"/>
      <c r="G175" s="60">
        <f>analisa!P207</f>
        <v>17.496012539127975</v>
      </c>
      <c r="H175" s="43" t="str">
        <f>VLOOKUP($D175,link!$C$15:$R$2004,14,0)</f>
        <v>m2</v>
      </c>
      <c r="I175" s="541">
        <f>VLOOKUP($D175,link!$C$15:$R$2004,15,0)</f>
        <v>30601</v>
      </c>
      <c r="J175" s="541">
        <f>VLOOKUP($D175,link!$C$15:$R$2004,16,0)</f>
        <v>31517</v>
      </c>
      <c r="K175" s="17">
        <f t="shared" si="28"/>
        <v>535395.47970985516</v>
      </c>
      <c r="L175" s="44">
        <f t="shared" si="29"/>
        <v>551421.82719569642</v>
      </c>
    </row>
    <row r="176" spans="2:12" x14ac:dyDescent="0.3">
      <c r="B176" s="57"/>
      <c r="C176" s="58"/>
      <c r="D176" s="58"/>
      <c r="E176" s="58"/>
      <c r="F176" s="59"/>
      <c r="G176" s="60"/>
      <c r="H176" s="43"/>
      <c r="I176" s="541"/>
      <c r="J176" s="541"/>
      <c r="K176" s="17"/>
      <c r="L176" s="44"/>
    </row>
    <row r="177" spans="2:12" x14ac:dyDescent="0.3">
      <c r="B177" s="57"/>
      <c r="C177" s="58"/>
      <c r="D177" s="58"/>
      <c r="E177" s="58"/>
      <c r="F177" s="59"/>
      <c r="G177" s="60"/>
      <c r="H177" s="61"/>
      <c r="I177" s="62"/>
      <c r="J177" s="62"/>
      <c r="K177" s="544"/>
      <c r="L177" s="545"/>
    </row>
    <row r="178" spans="2:12" x14ac:dyDescent="0.3">
      <c r="B178" s="48"/>
      <c r="C178" s="49"/>
      <c r="D178" s="49"/>
      <c r="E178" s="49"/>
      <c r="F178" s="53" t="s">
        <v>1530</v>
      </c>
      <c r="G178" s="50"/>
      <c r="H178" s="51"/>
      <c r="I178" s="52"/>
      <c r="J178" s="52"/>
      <c r="K178" s="542">
        <f>SUM(K170:K177)</f>
        <v>1688557.6661637798</v>
      </c>
      <c r="L178" s="542">
        <f>SUM(L170:L177)</f>
        <v>1654265.4815870891</v>
      </c>
    </row>
    <row r="179" spans="2:12" x14ac:dyDescent="0.3">
      <c r="B179" s="485" t="s">
        <v>16</v>
      </c>
      <c r="C179" s="484" t="str">
        <f>'master jasa'!C1142</f>
        <v>PEKERJAAN TESTING DAN FINISHING</v>
      </c>
      <c r="D179" s="58"/>
      <c r="E179" s="58"/>
      <c r="F179" s="59"/>
      <c r="G179" s="60"/>
      <c r="H179" s="61"/>
      <c r="I179" s="62"/>
      <c r="J179" s="62"/>
      <c r="K179" s="544"/>
      <c r="L179" s="545"/>
    </row>
    <row r="180" spans="2:12" x14ac:dyDescent="0.3">
      <c r="B180" s="57">
        <v>1</v>
      </c>
      <c r="C180" s="573" t="str">
        <f>'master jasa'!C1151</f>
        <v>Dye Penetrant Test</v>
      </c>
      <c r="D180" s="58"/>
      <c r="E180" s="58"/>
      <c r="F180" s="59"/>
      <c r="G180" s="60">
        <f>'perhitungan pipa 1'!F113</f>
        <v>26.200020320040643</v>
      </c>
      <c r="H180" s="43" t="str">
        <f>VLOOKUP($C180,link!$C$15:$R$2004,14,0)</f>
        <v>m</v>
      </c>
      <c r="I180" s="541">
        <f>VLOOKUP($C180,link!$C$15:$R$2004,15,0)</f>
        <v>0</v>
      </c>
      <c r="J180" s="541">
        <f>VLOOKUP($C180,link!$C$15:$R$2004,16,0)</f>
        <v>899690</v>
      </c>
      <c r="K180" s="17">
        <f t="shared" ref="K180:K185" si="30">G180*I180</f>
        <v>0</v>
      </c>
      <c r="L180" s="44">
        <f t="shared" ref="L180:L185" si="31">G180*J180</f>
        <v>23571896.281737365</v>
      </c>
    </row>
    <row r="181" spans="2:12" x14ac:dyDescent="0.3">
      <c r="B181" s="57">
        <v>2</v>
      </c>
      <c r="C181" s="573" t="str">
        <f>'master jasa'!C1172</f>
        <v>Hydrotest</v>
      </c>
      <c r="D181" s="58"/>
      <c r="E181" s="58"/>
      <c r="F181" s="59"/>
      <c r="G181" s="60">
        <f>'perhitungan pipa 1'!E99</f>
        <v>1.0209999999999999</v>
      </c>
      <c r="H181" s="43" t="str">
        <f>VLOOKUP($C181,link!$C$15:$R$2004,14,0)</f>
        <v>kL</v>
      </c>
      <c r="I181" s="541">
        <f>VLOOKUP($C181,link!$C$15:$R$2004,15,0)</f>
        <v>0</v>
      </c>
      <c r="J181" s="541">
        <f>VLOOKUP($C181,link!$C$15:$R$2004,16,0)</f>
        <v>2188370</v>
      </c>
      <c r="K181" s="17">
        <f t="shared" si="30"/>
        <v>0</v>
      </c>
      <c r="L181" s="44">
        <f t="shared" si="31"/>
        <v>2234325.77</v>
      </c>
    </row>
    <row r="182" spans="2:12" x14ac:dyDescent="0.3">
      <c r="B182" s="57">
        <v>3</v>
      </c>
      <c r="C182" s="573" t="str">
        <f>'master jasa'!C1174</f>
        <v>Radiography Test 6"-8"</v>
      </c>
      <c r="D182" s="58"/>
      <c r="E182" s="58"/>
      <c r="F182" s="59"/>
      <c r="G182" s="60">
        <f>analisa!P216</f>
        <v>8</v>
      </c>
      <c r="H182" s="43" t="str">
        <f>VLOOKUP($C182,link!$C$15:$R$2004,14,0)</f>
        <v>joint</v>
      </c>
      <c r="I182" s="541">
        <f>VLOOKUP($C182,link!$C$15:$R$2004,15,0)</f>
        <v>0</v>
      </c>
      <c r="J182" s="541">
        <f>VLOOKUP($C182,link!$C$15:$R$2004,16,0)</f>
        <v>478050</v>
      </c>
      <c r="K182" s="17">
        <f t="shared" ref="K182:K183" si="32">G182*I182</f>
        <v>0</v>
      </c>
      <c r="L182" s="44">
        <f t="shared" ref="L182:L183" si="33">G182*J182</f>
        <v>3824400</v>
      </c>
    </row>
    <row r="183" spans="2:12" x14ac:dyDescent="0.3">
      <c r="B183" s="57">
        <v>4</v>
      </c>
      <c r="C183" s="573" t="str">
        <f>'master jasa'!C1175</f>
        <v>Radiography Test 10"-12"</v>
      </c>
      <c r="D183" s="58"/>
      <c r="E183" s="58"/>
      <c r="F183" s="59"/>
      <c r="G183" s="60">
        <f>analisa!P217</f>
        <v>16</v>
      </c>
      <c r="H183" s="43" t="str">
        <f>VLOOKUP($C183,link!$C$15:$R$2004,14,0)</f>
        <v>joint</v>
      </c>
      <c r="I183" s="541">
        <f>VLOOKUP($C183,link!$C$15:$R$2004,15,0)</f>
        <v>0</v>
      </c>
      <c r="J183" s="541">
        <f>VLOOKUP($C183,link!$C$15:$R$2004,16,0)</f>
        <v>448050</v>
      </c>
      <c r="K183" s="17">
        <f t="shared" si="32"/>
        <v>0</v>
      </c>
      <c r="L183" s="44">
        <f t="shared" si="33"/>
        <v>7168800</v>
      </c>
    </row>
    <row r="184" spans="2:12" x14ac:dyDescent="0.3">
      <c r="B184" s="57">
        <v>5</v>
      </c>
      <c r="C184" s="573" t="str">
        <f>'master jasa'!C1180</f>
        <v>Commissioning Test</v>
      </c>
      <c r="D184" s="58"/>
      <c r="E184" s="58"/>
      <c r="F184" s="59"/>
      <c r="G184" s="60">
        <f>analisa!P218</f>
        <v>1</v>
      </c>
      <c r="H184" s="43" t="str">
        <f>VLOOKUP($C184,link!$C$15:$R$2004,14,0)</f>
        <v>MD</v>
      </c>
      <c r="I184" s="541">
        <f>VLOOKUP($C184,link!$C$15:$R$2004,15,0)</f>
        <v>0</v>
      </c>
      <c r="J184" s="541">
        <f>VLOOKUP($C184,link!$C$15:$R$2004,16,0)</f>
        <v>1670340</v>
      </c>
      <c r="K184" s="17">
        <f t="shared" si="30"/>
        <v>0</v>
      </c>
      <c r="L184" s="44">
        <f t="shared" si="31"/>
        <v>1670340</v>
      </c>
    </row>
    <row r="185" spans="2:12" x14ac:dyDescent="0.3">
      <c r="B185" s="57">
        <v>6</v>
      </c>
      <c r="C185" s="573" t="str">
        <f>'master jasa'!C1181</f>
        <v>Pembersihan Lokasi Ex-Pekerjaan</v>
      </c>
      <c r="D185" s="58"/>
      <c r="E185" s="58"/>
      <c r="F185" s="59"/>
      <c r="G185" s="60">
        <f>analisa!P219</f>
        <v>139.15</v>
      </c>
      <c r="H185" s="43" t="str">
        <f>VLOOKUP($C185,link!$C$15:$R$2004,14,0)</f>
        <v>m2</v>
      </c>
      <c r="I185" s="541">
        <f>VLOOKUP($C185,link!$C$15:$R$2004,15,0)</f>
        <v>0</v>
      </c>
      <c r="J185" s="541">
        <f>VLOOKUP($C185,link!$C$15:$R$2004,16,0)</f>
        <v>19670</v>
      </c>
      <c r="K185" s="17">
        <f t="shared" si="30"/>
        <v>0</v>
      </c>
      <c r="L185" s="44">
        <f t="shared" si="31"/>
        <v>2737080.5</v>
      </c>
    </row>
    <row r="186" spans="2:12" ht="14.4" thickBot="1" x14ac:dyDescent="0.35">
      <c r="B186" s="45">
        <v>7</v>
      </c>
      <c r="C186" s="46" t="str">
        <f>'master jasa'!C1184</f>
        <v>Verifikasi TKDN dengan Verifikator Independent (&gt;1M)</v>
      </c>
      <c r="D186" s="46"/>
      <c r="E186" s="46"/>
      <c r="F186" s="46"/>
      <c r="G186" s="47">
        <v>1</v>
      </c>
      <c r="H186" s="610" t="str">
        <f>VLOOKUP($C186,link!$C$15:$R$2004,14,0)</f>
        <v>AU</v>
      </c>
      <c r="I186" s="611">
        <f>VLOOKUP($C186,link!$C$15:$R$2004,15,0)</f>
        <v>0</v>
      </c>
      <c r="J186" s="611">
        <f>VLOOKUP($C186,link!$C$15:$R$2004,16,0)</f>
        <v>35600000</v>
      </c>
      <c r="K186" s="17">
        <f t="shared" ref="K186" si="34">G186*I186</f>
        <v>0</v>
      </c>
      <c r="L186" s="44">
        <f t="shared" ref="L186" si="35">G186*J186</f>
        <v>35600000</v>
      </c>
    </row>
    <row r="187" spans="2:12" x14ac:dyDescent="0.3">
      <c r="B187" s="603"/>
      <c r="C187" s="604"/>
      <c r="D187" s="604"/>
      <c r="E187" s="604"/>
      <c r="F187" s="605" t="s">
        <v>1530</v>
      </c>
      <c r="G187" s="606"/>
      <c r="H187" s="607"/>
      <c r="I187" s="608"/>
      <c r="J187" s="608"/>
      <c r="K187" s="609">
        <f>SUM(K180:K186)</f>
        <v>0</v>
      </c>
      <c r="L187" s="609">
        <f>SUM(L180:L186)</f>
        <v>76806842.551737368</v>
      </c>
    </row>
  </sheetData>
  <mergeCells count="7">
    <mergeCell ref="B11:B13"/>
    <mergeCell ref="I12:J12"/>
    <mergeCell ref="K12:L12"/>
    <mergeCell ref="I11:J11"/>
    <mergeCell ref="K11:L11"/>
    <mergeCell ref="G11:H13"/>
    <mergeCell ref="C11:F13"/>
  </mergeCells>
  <phoneticPr fontId="52" type="noConversion"/>
  <printOptions horizontalCentered="1"/>
  <pageMargins left="0" right="0" top="0.15748031496062992" bottom="0.19685039370078741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B9CC-9A95-4F9F-988A-537B0707E6E3}">
  <sheetPr>
    <tabColor theme="5" tint="0.39997558519241921"/>
  </sheetPr>
  <dimension ref="A3:AC223"/>
  <sheetViews>
    <sheetView zoomScale="85" zoomScaleNormal="85" workbookViewId="0">
      <pane ySplit="8" topLeftCell="A209" activePane="bottomLeft" state="frozen"/>
      <selection activeCell="A23" sqref="A23:XFD23"/>
      <selection pane="bottomLeft" activeCell="J214" sqref="J214"/>
    </sheetView>
  </sheetViews>
  <sheetFormatPr defaultColWidth="8.88671875" defaultRowHeight="14.4" x14ac:dyDescent="0.3"/>
  <cols>
    <col min="1" max="1" width="5.44140625" style="26" customWidth="1"/>
    <col min="2" max="2" width="5.109375" style="26" customWidth="1"/>
    <col min="3" max="3" width="5.6640625" style="26" customWidth="1"/>
    <col min="4" max="4" width="6.109375" style="26" customWidth="1"/>
    <col min="5" max="5" width="3.6640625" style="26" customWidth="1"/>
    <col min="6" max="6" width="62.44140625" style="26" customWidth="1"/>
    <col min="7" max="7" width="46.21875" style="26" hidden="1" customWidth="1"/>
    <col min="8" max="8" width="12.21875" style="27" customWidth="1"/>
    <col min="9" max="10" width="8.21875" style="27" customWidth="1"/>
    <col min="11" max="11" width="15.44140625" style="27" customWidth="1"/>
    <col min="12" max="14" width="8.21875" style="27" customWidth="1"/>
    <col min="15" max="15" width="8.88671875" style="26"/>
    <col min="16" max="16" width="14.109375" style="26" customWidth="1"/>
    <col min="17" max="17" width="8.88671875" style="26"/>
    <col min="18" max="18" width="32.21875" style="26" customWidth="1"/>
    <col min="19" max="16384" width="8.88671875" style="26"/>
  </cols>
  <sheetData>
    <row r="3" spans="1:18" x14ac:dyDescent="0.3">
      <c r="A3" s="29" t="s">
        <v>3</v>
      </c>
      <c r="B3" s="29"/>
      <c r="E3" s="28" t="s">
        <v>47</v>
      </c>
      <c r="F3" s="282" t="str">
        <f>REKAP!F6</f>
        <v>MODIFIKASI PIPA ARA METER 31 &amp; PENERIMAAN LPG</v>
      </c>
    </row>
    <row r="4" spans="1:18" x14ac:dyDescent="0.3">
      <c r="A4" s="29" t="s">
        <v>114</v>
      </c>
      <c r="B4" s="29"/>
      <c r="E4" s="28" t="s">
        <v>47</v>
      </c>
      <c r="F4" s="282" t="str">
        <f>REKAP!F7</f>
        <v>IT CILACAP</v>
      </c>
    </row>
    <row r="5" spans="1:18" x14ac:dyDescent="0.3">
      <c r="A5" s="29" t="s">
        <v>6</v>
      </c>
      <c r="B5" s="29"/>
      <c r="E5" s="28" t="s">
        <v>47</v>
      </c>
      <c r="F5" s="282" t="str">
        <f>REKAP!F8</f>
        <v>RPD REGION JBT</v>
      </c>
    </row>
    <row r="7" spans="1:18" ht="20.399999999999999" customHeight="1" x14ac:dyDescent="0.3">
      <c r="A7" s="687" t="s">
        <v>7</v>
      </c>
      <c r="B7" s="687" t="s">
        <v>1</v>
      </c>
      <c r="C7" s="687"/>
      <c r="D7" s="687"/>
      <c r="E7" s="687"/>
      <c r="F7" s="687"/>
      <c r="G7" s="687" t="s">
        <v>143</v>
      </c>
      <c r="H7" s="687" t="s">
        <v>144</v>
      </c>
      <c r="I7" s="687"/>
      <c r="J7" s="687"/>
      <c r="K7" s="687"/>
      <c r="L7" s="687"/>
      <c r="M7" s="687"/>
      <c r="N7" s="687"/>
      <c r="O7" s="687"/>
      <c r="P7" s="687"/>
      <c r="Q7" s="687"/>
      <c r="R7" s="687" t="s">
        <v>145</v>
      </c>
    </row>
    <row r="8" spans="1:18" ht="18" customHeight="1" x14ac:dyDescent="0.3">
      <c r="A8" s="687"/>
      <c r="B8" s="687"/>
      <c r="C8" s="687"/>
      <c r="D8" s="687"/>
      <c r="E8" s="687"/>
      <c r="F8" s="687"/>
      <c r="G8" s="687"/>
      <c r="H8" s="273" t="s">
        <v>146</v>
      </c>
      <c r="I8" s="273" t="s">
        <v>147</v>
      </c>
      <c r="J8" s="273" t="s">
        <v>148</v>
      </c>
      <c r="K8" s="273" t="s">
        <v>149</v>
      </c>
      <c r="L8" s="273" t="s">
        <v>150</v>
      </c>
      <c r="M8" s="273" t="s">
        <v>151</v>
      </c>
      <c r="N8" s="272" t="s">
        <v>152</v>
      </c>
      <c r="O8" s="272" t="s">
        <v>153</v>
      </c>
      <c r="P8" s="272" t="s">
        <v>154</v>
      </c>
      <c r="Q8" s="272" t="s">
        <v>155</v>
      </c>
      <c r="R8" s="687"/>
    </row>
    <row r="9" spans="1:18" x14ac:dyDescent="0.3">
      <c r="A9" s="276" t="str">
        <f>BoQ!B14</f>
        <v>I</v>
      </c>
      <c r="B9" s="564" t="str">
        <f>BoQ!C14</f>
        <v>PEKERJAAN PERSIAPAN DAN PERALATAN KERJA</v>
      </c>
      <c r="C9" s="274"/>
      <c r="D9" s="274"/>
      <c r="E9" s="274"/>
      <c r="F9" s="274"/>
      <c r="G9" s="279"/>
      <c r="H9" s="279"/>
      <c r="I9" s="279"/>
      <c r="J9" s="279"/>
      <c r="K9" s="279"/>
      <c r="L9" s="279"/>
      <c r="M9" s="279"/>
      <c r="N9" s="279"/>
      <c r="O9" s="276"/>
      <c r="P9" s="276"/>
      <c r="Q9" s="276"/>
      <c r="R9" s="276"/>
    </row>
    <row r="10" spans="1:18" x14ac:dyDescent="0.3">
      <c r="A10" s="277">
        <f>BoQ!B15</f>
        <v>1</v>
      </c>
      <c r="B10" s="565" t="str">
        <f>BoQ!C15</f>
        <v>PEKERJAAN PERSIAPAN</v>
      </c>
      <c r="C10" s="563"/>
      <c r="D10" s="563"/>
      <c r="E10" s="563"/>
      <c r="G10" s="280"/>
      <c r="H10" s="566"/>
      <c r="I10" s="566"/>
      <c r="J10" s="566"/>
      <c r="K10" s="566"/>
      <c r="L10" s="566"/>
      <c r="M10" s="566"/>
      <c r="N10" s="566"/>
      <c r="O10" s="567"/>
      <c r="P10" s="567"/>
      <c r="Q10" s="277"/>
      <c r="R10" s="277"/>
    </row>
    <row r="11" spans="1:18" x14ac:dyDescent="0.3">
      <c r="A11" s="277"/>
      <c r="B11" s="565" t="str">
        <f>BoQ!C16</f>
        <v>1.1</v>
      </c>
      <c r="C11" s="563" t="str">
        <f>BoQ!D16</f>
        <v>Mobilisasi dan Demobilisasi Pekerja dari Semarang ke FT Lomanis/IT Cilacap</v>
      </c>
      <c r="D11" s="563"/>
      <c r="E11" s="563"/>
      <c r="G11" s="280" t="s">
        <v>2109</v>
      </c>
      <c r="H11" s="566"/>
      <c r="I11" s="566"/>
      <c r="J11" s="566"/>
      <c r="K11" s="566"/>
      <c r="L11" s="566">
        <v>6</v>
      </c>
      <c r="M11" s="566"/>
      <c r="N11" s="566">
        <v>2</v>
      </c>
      <c r="O11" s="567"/>
      <c r="P11" s="567">
        <f>PRODUCT(H11:O11)</f>
        <v>12</v>
      </c>
      <c r="Q11" s="277" t="str">
        <f>BoQ!H16</f>
        <v>Trip.org</v>
      </c>
      <c r="R11" s="277" t="s">
        <v>2119</v>
      </c>
    </row>
    <row r="12" spans="1:18" x14ac:dyDescent="0.3">
      <c r="A12" s="277"/>
      <c r="B12" s="565" t="str">
        <f>BoQ!C17</f>
        <v>1.2</v>
      </c>
      <c r="C12" s="563" t="str">
        <f>BoQ!D17</f>
        <v>Mobilisasi Material dan Peralatan dengan Truck dari Semarang ke FT Lomanis/IT Cilacap</v>
      </c>
      <c r="D12" s="563"/>
      <c r="E12" s="563"/>
      <c r="G12" s="280" t="s">
        <v>2108</v>
      </c>
      <c r="H12" s="566"/>
      <c r="I12" s="566"/>
      <c r="J12" s="566"/>
      <c r="K12" s="566"/>
      <c r="L12" s="566">
        <v>2</v>
      </c>
      <c r="M12" s="566"/>
      <c r="N12" s="566"/>
      <c r="O12" s="567"/>
      <c r="P12" s="567">
        <f t="shared" ref="P12:P39" si="0">PRODUCT(H12:O12)</f>
        <v>2</v>
      </c>
      <c r="Q12" s="277" t="str">
        <f>BoQ!H17</f>
        <v>Trip</v>
      </c>
      <c r="R12" s="277" t="s">
        <v>2120</v>
      </c>
    </row>
    <row r="13" spans="1:18" x14ac:dyDescent="0.3">
      <c r="A13" s="277"/>
      <c r="B13" s="565" t="str">
        <f>BoQ!C18</f>
        <v>1.3</v>
      </c>
      <c r="C13" s="563" t="str">
        <f>BoQ!D18</f>
        <v>Mobilisasi Material dan Peralatan dengan Truck dari Luar Jateng &amp; DIY ke FT Lomanis/IT Cilacap</v>
      </c>
      <c r="D13" s="563"/>
      <c r="E13" s="563"/>
      <c r="G13" s="280" t="s">
        <v>2110</v>
      </c>
      <c r="H13" s="566"/>
      <c r="I13" s="566"/>
      <c r="J13" s="566"/>
      <c r="K13" s="566"/>
      <c r="L13" s="566">
        <v>1</v>
      </c>
      <c r="M13" s="566"/>
      <c r="N13" s="566"/>
      <c r="O13" s="567"/>
      <c r="P13" s="567">
        <f t="shared" si="0"/>
        <v>1</v>
      </c>
      <c r="Q13" s="277" t="str">
        <f>BoQ!H18</f>
        <v>Trip</v>
      </c>
      <c r="R13" s="277" t="s">
        <v>2121</v>
      </c>
    </row>
    <row r="14" spans="1:18" x14ac:dyDescent="0.3">
      <c r="A14" s="277">
        <f>BoQ!B19</f>
        <v>2</v>
      </c>
      <c r="B14" s="565" t="str">
        <f>BoQ!C19</f>
        <v>PENYEDIAAN PERALATAN KERJA DAN SARFAS HSSE UNTUK KONTRUKSI</v>
      </c>
      <c r="C14" s="563"/>
      <c r="D14" s="563"/>
      <c r="E14" s="563"/>
      <c r="G14" s="280"/>
      <c r="H14" s="566"/>
      <c r="I14" s="566"/>
      <c r="J14" s="566"/>
      <c r="K14" s="566"/>
      <c r="L14" s="566"/>
      <c r="M14" s="566"/>
      <c r="N14" s="566"/>
      <c r="O14" s="567"/>
      <c r="P14" s="567"/>
      <c r="Q14" s="277"/>
      <c r="R14" s="277"/>
    </row>
    <row r="15" spans="1:18" s="569" customFormat="1" x14ac:dyDescent="0.3">
      <c r="A15" s="568"/>
      <c r="B15" s="565"/>
      <c r="C15" s="563"/>
      <c r="D15" s="563"/>
      <c r="E15" s="563"/>
      <c r="G15" s="570"/>
      <c r="H15" s="571"/>
      <c r="I15" s="571"/>
      <c r="J15" s="571"/>
      <c r="K15" s="571"/>
      <c r="L15" s="571"/>
      <c r="M15" s="571"/>
      <c r="N15" s="571"/>
      <c r="O15" s="572"/>
      <c r="P15" s="572"/>
      <c r="Q15" s="277"/>
      <c r="R15" s="568"/>
    </row>
    <row r="16" spans="1:18" x14ac:dyDescent="0.3">
      <c r="A16" s="277"/>
      <c r="B16" s="565" t="str">
        <f>BoQ!C20</f>
        <v>2.1</v>
      </c>
      <c r="C16" s="563" t="str">
        <f>BoQ!D20</f>
        <v>Sewa Gas Tester</v>
      </c>
      <c r="D16" s="563"/>
      <c r="E16" s="563"/>
      <c r="G16" s="280" t="s">
        <v>2111</v>
      </c>
      <c r="H16" s="566"/>
      <c r="I16" s="566"/>
      <c r="J16" s="566"/>
      <c r="K16" s="566"/>
      <c r="L16" s="566">
        <v>2</v>
      </c>
      <c r="M16" s="566"/>
      <c r="N16" s="566">
        <v>7</v>
      </c>
      <c r="O16" s="567"/>
      <c r="P16" s="567">
        <f t="shared" si="0"/>
        <v>14</v>
      </c>
      <c r="Q16" s="277" t="str">
        <f>BoQ!H20</f>
        <v>UD</v>
      </c>
      <c r="R16" s="277"/>
    </row>
    <row r="17" spans="1:18" x14ac:dyDescent="0.3">
      <c r="A17" s="277"/>
      <c r="B17" s="565" t="str">
        <f>BoQ!C21</f>
        <v>2.2</v>
      </c>
      <c r="C17" s="563" t="str">
        <f>BoQ!D21</f>
        <v>Sewa Apar Powder 9 Kg</v>
      </c>
      <c r="D17" s="563"/>
      <c r="E17" s="563"/>
      <c r="G17" s="280" t="s">
        <v>2112</v>
      </c>
      <c r="H17" s="566"/>
      <c r="I17" s="566"/>
      <c r="J17" s="566"/>
      <c r="K17" s="566"/>
      <c r="L17" s="566">
        <v>4</v>
      </c>
      <c r="M17" s="566"/>
      <c r="N17" s="566">
        <v>7</v>
      </c>
      <c r="O17" s="567"/>
      <c r="P17" s="567">
        <f t="shared" si="0"/>
        <v>28</v>
      </c>
      <c r="Q17" s="277" t="str">
        <f>BoQ!H21</f>
        <v>UD</v>
      </c>
      <c r="R17" s="277" t="s">
        <v>2124</v>
      </c>
    </row>
    <row r="18" spans="1:18" x14ac:dyDescent="0.3">
      <c r="A18" s="277">
        <f>BoQ!B22</f>
        <v>3</v>
      </c>
      <c r="B18" s="565" t="str">
        <f>BoQ!C22</f>
        <v>Sewa Peralatan Pendukung Perbaikan &amp; Perawatan</v>
      </c>
      <c r="C18" s="563"/>
      <c r="D18" s="563"/>
      <c r="E18" s="563"/>
      <c r="G18" s="280"/>
      <c r="H18" s="566"/>
      <c r="I18" s="566"/>
      <c r="J18" s="566"/>
      <c r="K18" s="566"/>
      <c r="L18" s="566"/>
      <c r="M18" s="566"/>
      <c r="N18" s="566"/>
      <c r="O18" s="567"/>
      <c r="P18" s="567">
        <f t="shared" si="0"/>
        <v>0</v>
      </c>
      <c r="Q18" s="277">
        <f>BoQ!H22</f>
        <v>0</v>
      </c>
      <c r="R18" s="277"/>
    </row>
    <row r="19" spans="1:18" x14ac:dyDescent="0.3">
      <c r="A19" s="277"/>
      <c r="B19" s="565" t="str">
        <f>BoQ!C23</f>
        <v>3.1</v>
      </c>
      <c r="C19" s="563" t="str">
        <f>BoQ!D23</f>
        <v>Crane 5 Ton inc BBM diluar Operator</v>
      </c>
      <c r="D19" s="563"/>
      <c r="E19" s="563"/>
      <c r="G19" s="280" t="s">
        <v>2113</v>
      </c>
      <c r="H19" s="566"/>
      <c r="I19" s="566"/>
      <c r="J19" s="566"/>
      <c r="K19" s="566"/>
      <c r="L19" s="566">
        <f>2+2</f>
        <v>4</v>
      </c>
      <c r="M19" s="566"/>
      <c r="N19" s="566"/>
      <c r="O19" s="567"/>
      <c r="P19" s="567">
        <f t="shared" si="0"/>
        <v>4</v>
      </c>
      <c r="Q19" s="277" t="str">
        <f>BoQ!H23</f>
        <v>UD</v>
      </c>
      <c r="R19" s="277" t="s">
        <v>2125</v>
      </c>
    </row>
    <row r="20" spans="1:18" s="569" customFormat="1" x14ac:dyDescent="0.3">
      <c r="A20" s="568"/>
      <c r="B20" s="565" t="str">
        <f>BoQ!C24</f>
        <v>3.2</v>
      </c>
      <c r="C20" s="563" t="str">
        <f>BoQ!D24</f>
        <v>Sewa Scafolding tubular pipe incld. platform pijakan include Scaffolder (1,7 m x 1,7m)</v>
      </c>
      <c r="D20" s="563"/>
      <c r="E20" s="563"/>
      <c r="G20" s="570"/>
      <c r="H20" s="571"/>
      <c r="I20" s="571"/>
      <c r="J20" s="571"/>
      <c r="K20" s="571"/>
      <c r="L20" s="571"/>
      <c r="M20" s="571"/>
      <c r="N20" s="571"/>
      <c r="O20" s="572"/>
      <c r="P20" s="572">
        <v>2</v>
      </c>
      <c r="Q20" s="277" t="str">
        <f>BoQ!H24</f>
        <v>Set/Month</v>
      </c>
      <c r="R20" s="568"/>
    </row>
    <row r="21" spans="1:18" x14ac:dyDescent="0.3">
      <c r="A21" s="277"/>
      <c r="B21" s="565"/>
      <c r="C21" s="563"/>
      <c r="D21" s="563"/>
      <c r="E21" s="563"/>
      <c r="G21" s="280"/>
      <c r="H21" s="566"/>
      <c r="I21" s="566"/>
      <c r="J21" s="566"/>
      <c r="K21" s="566"/>
      <c r="L21" s="566"/>
      <c r="M21" s="566"/>
      <c r="N21" s="566"/>
      <c r="O21" s="567"/>
      <c r="P21" s="567"/>
      <c r="Q21" s="277"/>
      <c r="R21" s="277"/>
    </row>
    <row r="22" spans="1:18" x14ac:dyDescent="0.3">
      <c r="A22" s="277" t="str">
        <f>BoQ!B26</f>
        <v>II</v>
      </c>
      <c r="B22" s="565" t="str">
        <f>BoQ!C26</f>
        <v>PEKERJAAN ENGINEERING DAN PROJECT MANAGEMENT</v>
      </c>
      <c r="C22" s="563"/>
      <c r="D22" s="563"/>
      <c r="E22" s="563"/>
      <c r="G22" s="280"/>
      <c r="H22" s="566"/>
      <c r="I22" s="566"/>
      <c r="J22" s="566"/>
      <c r="K22" s="566"/>
      <c r="L22" s="566"/>
      <c r="M22" s="566"/>
      <c r="N22" s="566"/>
      <c r="O22" s="567"/>
      <c r="P22" s="567">
        <f t="shared" si="0"/>
        <v>0</v>
      </c>
      <c r="Q22" s="277">
        <f>BoQ!H26</f>
        <v>0</v>
      </c>
      <c r="R22" s="277"/>
    </row>
    <row r="23" spans="1:18" x14ac:dyDescent="0.3">
      <c r="A23" s="277">
        <f>BoQ!B27</f>
        <v>1</v>
      </c>
      <c r="B23" s="565" t="str">
        <f>BoQ!C27</f>
        <v>PROJECT MANAGEMENT</v>
      </c>
      <c r="C23" s="563"/>
      <c r="D23" s="563"/>
      <c r="E23" s="563"/>
      <c r="G23" s="280"/>
      <c r="H23" s="566"/>
      <c r="I23" s="566"/>
      <c r="J23" s="566"/>
      <c r="K23" s="566"/>
      <c r="L23" s="566"/>
      <c r="M23" s="566"/>
      <c r="N23" s="566"/>
      <c r="O23" s="567"/>
      <c r="P23" s="567">
        <f t="shared" si="0"/>
        <v>0</v>
      </c>
      <c r="Q23" s="277">
        <f>BoQ!H27</f>
        <v>0</v>
      </c>
      <c r="R23" s="277"/>
    </row>
    <row r="24" spans="1:18" x14ac:dyDescent="0.3">
      <c r="A24" s="277"/>
      <c r="B24" s="565" t="str">
        <f>BoQ!C28</f>
        <v>1.1</v>
      </c>
      <c r="C24" s="563" t="str">
        <f>BoQ!D28</f>
        <v>Safetyman</v>
      </c>
      <c r="D24" s="563"/>
      <c r="E24" s="563"/>
      <c r="G24" s="280" t="s">
        <v>2114</v>
      </c>
      <c r="H24" s="566"/>
      <c r="I24" s="566"/>
      <c r="J24" s="566"/>
      <c r="K24" s="566"/>
      <c r="L24" s="566">
        <v>2</v>
      </c>
      <c r="M24" s="566"/>
      <c r="N24" s="566">
        <v>22</v>
      </c>
      <c r="O24" s="567"/>
      <c r="P24" s="567">
        <f t="shared" si="0"/>
        <v>44</v>
      </c>
      <c r="Q24" s="277" t="str">
        <f>BoQ!H28</f>
        <v>MD</v>
      </c>
      <c r="R24" s="277"/>
    </row>
    <row r="25" spans="1:18" x14ac:dyDescent="0.3">
      <c r="A25" s="277"/>
      <c r="B25" s="565" t="str">
        <f>BoQ!C29</f>
        <v>1.2</v>
      </c>
      <c r="C25" s="563" t="str">
        <f>BoQ!D29</f>
        <v>Rigger</v>
      </c>
      <c r="D25" s="563"/>
      <c r="E25" s="563"/>
      <c r="G25" s="280"/>
      <c r="H25" s="566"/>
      <c r="I25" s="566"/>
      <c r="J25" s="566"/>
      <c r="K25" s="566"/>
      <c r="L25" s="566">
        <v>2</v>
      </c>
      <c r="M25" s="566"/>
      <c r="N25" s="566">
        <v>7</v>
      </c>
      <c r="O25" s="567"/>
      <c r="P25" s="567">
        <f t="shared" si="0"/>
        <v>14</v>
      </c>
      <c r="Q25" s="277" t="str">
        <f>BoQ!H29</f>
        <v>MD</v>
      </c>
      <c r="R25" s="277" t="s">
        <v>2126</v>
      </c>
    </row>
    <row r="26" spans="1:18" x14ac:dyDescent="0.3">
      <c r="A26" s="277"/>
      <c r="B26" s="565" t="str">
        <f>BoQ!C30</f>
        <v>1.3</v>
      </c>
      <c r="C26" s="563" t="str">
        <f>BoQ!D30</f>
        <v>Operator alat berat</v>
      </c>
      <c r="D26" s="563"/>
      <c r="E26" s="563"/>
      <c r="G26" s="280"/>
      <c r="H26" s="566"/>
      <c r="I26" s="566"/>
      <c r="J26" s="566"/>
      <c r="K26" s="566"/>
      <c r="L26" s="566">
        <v>2</v>
      </c>
      <c r="M26" s="566"/>
      <c r="N26" s="566">
        <v>7</v>
      </c>
      <c r="O26" s="567"/>
      <c r="P26" s="567">
        <f t="shared" si="0"/>
        <v>14</v>
      </c>
      <c r="Q26" s="277" t="str">
        <f>BoQ!H30</f>
        <v>MD</v>
      </c>
      <c r="R26" s="277"/>
    </row>
    <row r="27" spans="1:18" x14ac:dyDescent="0.3">
      <c r="A27" s="277" t="e">
        <f>BoQ!#REF!</f>
        <v>#REF!</v>
      </c>
      <c r="B27" s="565" t="e">
        <f>BoQ!#REF!</f>
        <v>#REF!</v>
      </c>
      <c r="C27" s="563"/>
      <c r="D27" s="563"/>
      <c r="E27" s="563"/>
      <c r="G27" s="280"/>
      <c r="H27" s="566"/>
      <c r="I27" s="566"/>
      <c r="J27" s="566"/>
      <c r="K27" s="566"/>
      <c r="L27" s="566"/>
      <c r="M27" s="566"/>
      <c r="N27" s="566"/>
      <c r="O27" s="567"/>
      <c r="P27" s="567">
        <f t="shared" si="0"/>
        <v>0</v>
      </c>
      <c r="Q27" s="277" t="e">
        <f>BoQ!#REF!</f>
        <v>#REF!</v>
      </c>
      <c r="R27" s="277"/>
    </row>
    <row r="28" spans="1:18" x14ac:dyDescent="0.3">
      <c r="A28" s="277"/>
      <c r="B28" s="565" t="e">
        <f>BoQ!#REF!</f>
        <v>#REF!</v>
      </c>
      <c r="C28" s="563" t="e">
        <f>BoQ!#REF!</f>
        <v>#REF!</v>
      </c>
      <c r="D28" s="563"/>
      <c r="E28" s="563"/>
      <c r="G28" s="280"/>
      <c r="H28" s="566"/>
      <c r="I28" s="566"/>
      <c r="J28" s="566"/>
      <c r="K28" s="566"/>
      <c r="L28" s="566"/>
      <c r="M28" s="566"/>
      <c r="N28" s="566"/>
      <c r="O28" s="567"/>
      <c r="P28" s="567">
        <f t="shared" si="0"/>
        <v>0</v>
      </c>
      <c r="Q28" s="277" t="e">
        <f>BoQ!#REF!</f>
        <v>#REF!</v>
      </c>
      <c r="R28" s="277"/>
    </row>
    <row r="29" spans="1:18" x14ac:dyDescent="0.3">
      <c r="A29" s="277"/>
      <c r="B29" s="565" t="e">
        <f>BoQ!#REF!</f>
        <v>#REF!</v>
      </c>
      <c r="C29" s="563" t="e">
        <f>BoQ!#REF!</f>
        <v>#REF!</v>
      </c>
      <c r="D29" s="563"/>
      <c r="E29" s="563"/>
      <c r="G29" s="280"/>
      <c r="H29" s="566"/>
      <c r="I29" s="566"/>
      <c r="J29" s="566"/>
      <c r="K29" s="566"/>
      <c r="L29" s="566"/>
      <c r="M29" s="566"/>
      <c r="N29" s="566"/>
      <c r="O29" s="567"/>
      <c r="P29" s="567">
        <f t="shared" si="0"/>
        <v>0</v>
      </c>
      <c r="Q29" s="277" t="e">
        <f>BoQ!#REF!</f>
        <v>#REF!</v>
      </c>
      <c r="R29" s="277"/>
    </row>
    <row r="30" spans="1:18" x14ac:dyDescent="0.3">
      <c r="A30" s="277">
        <f>BoQ!B31</f>
        <v>2</v>
      </c>
      <c r="B30" s="565" t="str">
        <f>BoQ!C31</f>
        <v>Pemenuhan Dokumen Project &amp; Engineering</v>
      </c>
      <c r="C30" s="563"/>
      <c r="D30" s="563"/>
      <c r="E30" s="563"/>
      <c r="G30" s="280"/>
      <c r="H30" s="566"/>
      <c r="I30" s="566"/>
      <c r="J30" s="566"/>
      <c r="K30" s="566"/>
      <c r="L30" s="566"/>
      <c r="M30" s="566"/>
      <c r="N30" s="566"/>
      <c r="O30" s="567"/>
      <c r="P30" s="567">
        <f t="shared" si="0"/>
        <v>0</v>
      </c>
      <c r="Q30" s="277">
        <f>BoQ!H31</f>
        <v>0</v>
      </c>
      <c r="R30" s="277"/>
    </row>
    <row r="31" spans="1:18" x14ac:dyDescent="0.3">
      <c r="A31" s="277"/>
      <c r="B31" s="565" t="str">
        <f>BoQ!C32</f>
        <v>2.1</v>
      </c>
      <c r="C31" s="563" t="str">
        <f>BoQ!D32</f>
        <v>Shop Drawing &amp; Asbuilt Drawing  (1 set/project)</v>
      </c>
      <c r="D31" s="563"/>
      <c r="E31" s="563"/>
      <c r="G31" s="280"/>
      <c r="H31" s="566"/>
      <c r="I31" s="566"/>
      <c r="J31" s="566"/>
      <c r="K31" s="566"/>
      <c r="L31" s="566">
        <v>1</v>
      </c>
      <c r="M31" s="566"/>
      <c r="N31" s="566"/>
      <c r="O31" s="567"/>
      <c r="P31" s="567">
        <f t="shared" si="0"/>
        <v>1</v>
      </c>
      <c r="Q31" s="277" t="str">
        <f>BoQ!H32</f>
        <v>Set</v>
      </c>
      <c r="R31" s="277"/>
    </row>
    <row r="32" spans="1:18" x14ac:dyDescent="0.3">
      <c r="A32" s="277"/>
      <c r="B32" s="565" t="str">
        <f>BoQ!C33</f>
        <v>2.2</v>
      </c>
      <c r="C32" s="563" t="str">
        <f>BoQ!D33</f>
        <v>Spesifikasi / Approval Material (1 set/project)</v>
      </c>
      <c r="D32" s="563"/>
      <c r="E32" s="563"/>
      <c r="G32" s="280"/>
      <c r="H32" s="566"/>
      <c r="I32" s="566"/>
      <c r="J32" s="566"/>
      <c r="K32" s="566"/>
      <c r="L32" s="566">
        <v>1</v>
      </c>
      <c r="M32" s="566"/>
      <c r="N32" s="566"/>
      <c r="O32" s="567"/>
      <c r="P32" s="567">
        <f t="shared" si="0"/>
        <v>1</v>
      </c>
      <c r="Q32" s="277" t="str">
        <f>BoQ!H33</f>
        <v>Set</v>
      </c>
      <c r="R32" s="277"/>
    </row>
    <row r="33" spans="1:18" x14ac:dyDescent="0.3">
      <c r="A33" s="277"/>
      <c r="B33" s="565" t="str">
        <f>BoQ!C34</f>
        <v>2.3</v>
      </c>
      <c r="C33" s="563" t="str">
        <f>BoQ!D34</f>
        <v>Laporan Teknis dan HSSE Bulanan (1 set/project)</v>
      </c>
      <c r="D33" s="563"/>
      <c r="E33" s="563"/>
      <c r="G33" s="280"/>
      <c r="H33" s="566"/>
      <c r="I33" s="566"/>
      <c r="J33" s="566"/>
      <c r="K33" s="566"/>
      <c r="L33" s="566">
        <v>1</v>
      </c>
      <c r="M33" s="566"/>
      <c r="N33" s="566"/>
      <c r="O33" s="567"/>
      <c r="P33" s="567">
        <f t="shared" si="0"/>
        <v>1</v>
      </c>
      <c r="Q33" s="277" t="str">
        <f>BoQ!H34</f>
        <v>Set</v>
      </c>
      <c r="R33" s="277"/>
    </row>
    <row r="34" spans="1:18" x14ac:dyDescent="0.3">
      <c r="A34" s="277"/>
      <c r="B34" s="565" t="str">
        <f>BoQ!C35</f>
        <v>2.4</v>
      </c>
      <c r="C34" s="563" t="str">
        <f>BoQ!D35</f>
        <v>WPQT include report</v>
      </c>
      <c r="D34" s="563"/>
      <c r="E34" s="563"/>
      <c r="G34" s="280"/>
      <c r="H34" s="566"/>
      <c r="I34" s="566"/>
      <c r="J34" s="566"/>
      <c r="K34" s="566"/>
      <c r="L34" s="566">
        <v>1</v>
      </c>
      <c r="M34" s="566"/>
      <c r="N34" s="566"/>
      <c r="O34" s="567"/>
      <c r="P34" s="567">
        <f t="shared" si="0"/>
        <v>1</v>
      </c>
      <c r="Q34" s="277" t="str">
        <f>BoQ!H35</f>
        <v>Welder</v>
      </c>
      <c r="R34" s="277"/>
    </row>
    <row r="35" spans="1:18" x14ac:dyDescent="0.3">
      <c r="A35" s="277"/>
      <c r="B35" s="565" t="str">
        <f>BoQ!C36</f>
        <v>2.5</v>
      </c>
      <c r="C35" s="563" t="str">
        <f>BoQ!D36</f>
        <v>Inspection Report</v>
      </c>
      <c r="D35" s="563"/>
      <c r="E35" s="563"/>
      <c r="G35" s="280"/>
      <c r="H35" s="566"/>
      <c r="I35" s="566"/>
      <c r="J35" s="566"/>
      <c r="K35" s="566"/>
      <c r="L35" s="566">
        <v>1</v>
      </c>
      <c r="M35" s="566"/>
      <c r="N35" s="566"/>
      <c r="O35" s="567"/>
      <c r="P35" s="567">
        <f t="shared" si="0"/>
        <v>1</v>
      </c>
      <c r="Q35" s="277"/>
      <c r="R35" s="277"/>
    </row>
    <row r="36" spans="1:18" x14ac:dyDescent="0.3">
      <c r="A36" s="277"/>
      <c r="B36" s="565" t="str">
        <f>BoQ!C37</f>
        <v>2.6</v>
      </c>
      <c r="C36" s="563" t="str">
        <f>BoQ!D37</f>
        <v>MCU personil</v>
      </c>
      <c r="D36" s="563"/>
      <c r="E36" s="563"/>
      <c r="G36" s="280"/>
      <c r="H36" s="566"/>
      <c r="I36" s="566"/>
      <c r="J36" s="566"/>
      <c r="K36" s="566"/>
      <c r="L36" s="566">
        <v>6</v>
      </c>
      <c r="M36" s="566"/>
      <c r="N36" s="566"/>
      <c r="O36" s="567"/>
      <c r="P36" s="567">
        <f t="shared" si="0"/>
        <v>6</v>
      </c>
      <c r="Q36" s="277"/>
      <c r="R36" s="277" t="s">
        <v>2255</v>
      </c>
    </row>
    <row r="37" spans="1:18" x14ac:dyDescent="0.3">
      <c r="A37" s="277"/>
      <c r="B37" s="565"/>
      <c r="C37" s="563"/>
      <c r="D37" s="563"/>
      <c r="E37" s="563" t="str">
        <f>BoQ!F39</f>
        <v>SUB-TOTAL II</v>
      </c>
      <c r="G37" s="280"/>
      <c r="H37" s="566"/>
      <c r="I37" s="566"/>
      <c r="J37" s="566"/>
      <c r="K37" s="566"/>
      <c r="L37" s="566"/>
      <c r="M37" s="566"/>
      <c r="N37" s="566"/>
      <c r="O37" s="567"/>
      <c r="P37" s="567">
        <f t="shared" si="0"/>
        <v>0</v>
      </c>
      <c r="Q37" s="277">
        <f>BoQ!H39</f>
        <v>0</v>
      </c>
      <c r="R37" s="277"/>
    </row>
    <row r="38" spans="1:18" x14ac:dyDescent="0.3">
      <c r="A38" s="277" t="str">
        <f>BoQ!B40</f>
        <v>III</v>
      </c>
      <c r="B38" s="565" t="str">
        <f>BoQ!C40</f>
        <v>PERBAIKAN AREA METER 39 DAN MODIFIKASI PIPA AREA KILANG PERTAMINA</v>
      </c>
      <c r="C38" s="563"/>
      <c r="D38" s="563"/>
      <c r="E38" s="563"/>
      <c r="G38" s="280"/>
      <c r="H38" s="566"/>
      <c r="I38" s="566"/>
      <c r="J38" s="566"/>
      <c r="K38" s="566"/>
      <c r="L38" s="566"/>
      <c r="M38" s="566"/>
      <c r="N38" s="566"/>
      <c r="O38" s="567"/>
      <c r="P38" s="567">
        <f t="shared" si="0"/>
        <v>0</v>
      </c>
      <c r="Q38" s="277">
        <f>BoQ!H40</f>
        <v>0</v>
      </c>
      <c r="R38" s="277"/>
    </row>
    <row r="39" spans="1:18" x14ac:dyDescent="0.3">
      <c r="A39" s="277">
        <f>BoQ!B41</f>
        <v>1</v>
      </c>
      <c r="B39" s="565" t="str">
        <f>BoQ!C41</f>
        <v>MODIFIKASI AREA PENERIMAAN (LPG)</v>
      </c>
      <c r="C39" s="563"/>
      <c r="D39" s="563"/>
      <c r="E39" s="563"/>
      <c r="G39" s="280"/>
      <c r="H39" s="566"/>
      <c r="I39" s="566"/>
      <c r="J39" s="566"/>
      <c r="K39" s="566"/>
      <c r="L39" s="566"/>
      <c r="M39" s="566"/>
      <c r="N39" s="566"/>
      <c r="O39" s="567"/>
      <c r="P39" s="567">
        <f t="shared" si="0"/>
        <v>0</v>
      </c>
      <c r="Q39" s="277">
        <f>BoQ!H41</f>
        <v>0</v>
      </c>
      <c r="R39" s="277"/>
    </row>
    <row r="40" spans="1:18" x14ac:dyDescent="0.3">
      <c r="A40" s="277"/>
      <c r="B40" s="565" t="str">
        <f>BoQ!C42</f>
        <v>1.1</v>
      </c>
      <c r="C40" s="563" t="str">
        <f>BoQ!D42</f>
        <v>Pipa API 5L grade B Ø 10" Sch. 40</v>
      </c>
      <c r="D40" s="563"/>
      <c r="E40" s="563"/>
      <c r="G40" s="280"/>
      <c r="H40" s="566">
        <f>'perhitungan pipa 1'!E77</f>
        <v>9654</v>
      </c>
      <c r="I40" s="566"/>
      <c r="J40" s="566"/>
      <c r="K40" s="566"/>
      <c r="L40" s="566">
        <f>H40/1000</f>
        <v>9.6539999999999999</v>
      </c>
      <c r="M40" s="566"/>
      <c r="N40" s="566"/>
      <c r="O40" s="567"/>
      <c r="P40" s="567">
        <f>H40/1000</f>
        <v>9.6539999999999999</v>
      </c>
      <c r="Q40" s="277" t="str">
        <f>BoQ!H42</f>
        <v>m</v>
      </c>
      <c r="R40" s="277"/>
    </row>
    <row r="41" spans="1:18" x14ac:dyDescent="0.3">
      <c r="A41" s="277"/>
      <c r="B41" s="565"/>
      <c r="C41" s="563"/>
      <c r="D41" s="563"/>
      <c r="E41" s="563"/>
      <c r="G41" s="280"/>
      <c r="H41" s="566"/>
      <c r="I41" s="566"/>
      <c r="J41" s="566"/>
      <c r="K41" s="566"/>
      <c r="L41" s="566"/>
      <c r="M41" s="566"/>
      <c r="N41" s="566"/>
      <c r="O41" s="567"/>
      <c r="P41" s="567"/>
      <c r="Q41" s="277"/>
      <c r="R41" s="277"/>
    </row>
    <row r="42" spans="1:18" x14ac:dyDescent="0.3">
      <c r="A42" s="277"/>
      <c r="B42" s="565" t="str">
        <f>BoQ!C43</f>
        <v>1.2</v>
      </c>
      <c r="C42" s="563" t="str">
        <f>BoQ!D43</f>
        <v>Pipa API 5L grade B Ø 2" Sch. 40</v>
      </c>
      <c r="D42" s="563"/>
      <c r="E42" s="563"/>
      <c r="G42" s="280"/>
      <c r="H42" s="566"/>
      <c r="I42" s="566"/>
      <c r="J42" s="566"/>
      <c r="K42" s="566"/>
      <c r="L42" s="566"/>
      <c r="M42" s="566"/>
      <c r="N42" s="566"/>
      <c r="O42" s="567"/>
      <c r="P42" s="567">
        <f>L43+L44</f>
        <v>0.11599999999999999</v>
      </c>
      <c r="Q42" s="277" t="str">
        <f>BoQ!H43</f>
        <v>m</v>
      </c>
      <c r="R42" s="277"/>
    </row>
    <row r="43" spans="1:18" x14ac:dyDescent="0.3">
      <c r="A43" s="277"/>
      <c r="B43" s="565"/>
      <c r="C43" s="563"/>
      <c r="D43" s="563"/>
      <c r="E43" s="563"/>
      <c r="F43" s="580" t="s">
        <v>2127</v>
      </c>
      <c r="G43" s="280"/>
      <c r="H43" s="566">
        <f>25+28</f>
        <v>53</v>
      </c>
      <c r="I43" s="566"/>
      <c r="J43" s="566"/>
      <c r="K43" s="566"/>
      <c r="L43" s="566">
        <f t="shared" ref="L43:L44" si="1">H43/1000</f>
        <v>5.2999999999999999E-2</v>
      </c>
      <c r="M43" s="566"/>
      <c r="N43" s="566"/>
      <c r="O43" s="567"/>
      <c r="P43" s="567"/>
      <c r="Q43" s="277"/>
      <c r="R43" s="277"/>
    </row>
    <row r="44" spans="1:18" x14ac:dyDescent="0.3">
      <c r="A44" s="277"/>
      <c r="B44" s="565"/>
      <c r="C44" s="563"/>
      <c r="D44" s="563"/>
      <c r="E44" s="563"/>
      <c r="F44" s="580" t="s">
        <v>2128</v>
      </c>
      <c r="G44" s="280"/>
      <c r="H44" s="566">
        <f>25+38</f>
        <v>63</v>
      </c>
      <c r="I44" s="566"/>
      <c r="J44" s="566"/>
      <c r="K44" s="566"/>
      <c r="L44" s="566">
        <f t="shared" si="1"/>
        <v>6.3E-2</v>
      </c>
      <c r="M44" s="566"/>
      <c r="N44" s="566"/>
      <c r="O44" s="567"/>
      <c r="P44" s="567"/>
      <c r="Q44" s="277"/>
      <c r="R44" s="277"/>
    </row>
    <row r="45" spans="1:18" x14ac:dyDescent="0.3">
      <c r="A45" s="277"/>
      <c r="B45" s="565" t="str">
        <f>BoQ!C44</f>
        <v>1.3</v>
      </c>
      <c r="C45" s="563" t="str">
        <f>BoQ!D44</f>
        <v>Elbow 90° schd. 40, 10"</v>
      </c>
      <c r="D45" s="563"/>
      <c r="E45" s="563"/>
      <c r="G45" s="280"/>
      <c r="H45" s="566"/>
      <c r="I45" s="566"/>
      <c r="J45" s="566"/>
      <c r="K45" s="566"/>
      <c r="L45" s="566">
        <v>2</v>
      </c>
      <c r="M45" s="566"/>
      <c r="N45" s="566"/>
      <c r="O45" s="567"/>
      <c r="P45" s="567">
        <f>L45</f>
        <v>2</v>
      </c>
      <c r="Q45" s="277" t="str">
        <f>BoQ!H44</f>
        <v>pc</v>
      </c>
      <c r="R45" s="277"/>
    </row>
    <row r="46" spans="1:18" x14ac:dyDescent="0.3">
      <c r="A46" s="277"/>
      <c r="B46" s="565" t="str">
        <f>BoQ!C45</f>
        <v>1.4</v>
      </c>
      <c r="C46" s="563" t="str">
        <f>BoQ!D45</f>
        <v>Tee schd. 40, 10"</v>
      </c>
      <c r="D46" s="563"/>
      <c r="E46" s="563"/>
      <c r="G46" s="280"/>
      <c r="H46" s="566"/>
      <c r="I46" s="566"/>
      <c r="J46" s="566"/>
      <c r="K46" s="566"/>
      <c r="L46" s="566">
        <v>2</v>
      </c>
      <c r="M46" s="566"/>
      <c r="N46" s="566"/>
      <c r="O46" s="567"/>
      <c r="P46" s="567">
        <f t="shared" ref="P46:P88" si="2">L46</f>
        <v>2</v>
      </c>
      <c r="Q46" s="277" t="str">
        <f>BoQ!H45</f>
        <v>pc</v>
      </c>
      <c r="R46" s="277"/>
    </row>
    <row r="47" spans="1:18" x14ac:dyDescent="0.3">
      <c r="A47" s="277"/>
      <c r="B47" s="565" t="str">
        <f>BoQ!C46</f>
        <v>1.5</v>
      </c>
      <c r="C47" s="563" t="str">
        <f>BoQ!D46</f>
        <v>Weld Neck Flange #300, 10"</v>
      </c>
      <c r="D47" s="563"/>
      <c r="E47" s="563"/>
      <c r="G47" s="280"/>
      <c r="H47" s="566"/>
      <c r="I47" s="566"/>
      <c r="J47" s="566"/>
      <c r="K47" s="566"/>
      <c r="L47" s="566">
        <v>6</v>
      </c>
      <c r="M47" s="566"/>
      <c r="N47" s="566"/>
      <c r="O47" s="567"/>
      <c r="P47" s="567">
        <f t="shared" si="2"/>
        <v>6</v>
      </c>
      <c r="Q47" s="277" t="str">
        <f>BoQ!H46</f>
        <v>pc</v>
      </c>
      <c r="R47" s="277"/>
    </row>
    <row r="48" spans="1:18" x14ac:dyDescent="0.3">
      <c r="A48" s="277"/>
      <c r="B48" s="565" t="str">
        <f>BoQ!C47</f>
        <v>1.6</v>
      </c>
      <c r="C48" s="563" t="str">
        <f>BoQ!D47</f>
        <v>Weld Neck Flange #150, 10"</v>
      </c>
      <c r="D48" s="563"/>
      <c r="E48" s="563"/>
      <c r="G48" s="280"/>
      <c r="H48" s="566"/>
      <c r="I48" s="566"/>
      <c r="J48" s="566"/>
      <c r="K48" s="566"/>
      <c r="L48" s="566">
        <v>3</v>
      </c>
      <c r="M48" s="566"/>
      <c r="N48" s="566"/>
      <c r="O48" s="567"/>
      <c r="P48" s="567">
        <f t="shared" si="2"/>
        <v>3</v>
      </c>
      <c r="Q48" s="277" t="str">
        <f>BoQ!H47</f>
        <v>pc</v>
      </c>
      <c r="R48" s="277"/>
    </row>
    <row r="49" spans="1:18" x14ac:dyDescent="0.3">
      <c r="A49" s="277"/>
      <c r="B49" s="565" t="str">
        <f>BoQ!C48</f>
        <v>1.7</v>
      </c>
      <c r="C49" s="563" t="str">
        <f>BoQ!D48</f>
        <v>Weld Neck Flange #150, 1"</v>
      </c>
      <c r="D49" s="563"/>
      <c r="E49" s="563"/>
      <c r="G49" s="280"/>
      <c r="H49" s="566"/>
      <c r="I49" s="566"/>
      <c r="J49" s="566"/>
      <c r="K49" s="566"/>
      <c r="L49" s="566">
        <v>2</v>
      </c>
      <c r="M49" s="566"/>
      <c r="N49" s="566"/>
      <c r="O49" s="567"/>
      <c r="P49" s="567">
        <f t="shared" si="2"/>
        <v>2</v>
      </c>
      <c r="Q49" s="277" t="str">
        <f>BoQ!H48</f>
        <v>pc</v>
      </c>
      <c r="R49" s="277"/>
    </row>
    <row r="50" spans="1:18" x14ac:dyDescent="0.3">
      <c r="A50" s="277"/>
      <c r="B50" s="565" t="str">
        <f>BoQ!C49</f>
        <v>1.8</v>
      </c>
      <c r="C50" s="563" t="str">
        <f>BoQ!D49</f>
        <v>Weld Neck Flange #150, 1/2"</v>
      </c>
      <c r="D50" s="563"/>
      <c r="E50" s="563"/>
      <c r="G50" s="280"/>
      <c r="H50" s="566"/>
      <c r="I50" s="566"/>
      <c r="J50" s="566"/>
      <c r="K50" s="566"/>
      <c r="L50" s="566">
        <v>2</v>
      </c>
      <c r="M50" s="566"/>
      <c r="N50" s="566"/>
      <c r="O50" s="567"/>
      <c r="P50" s="567">
        <f t="shared" si="2"/>
        <v>2</v>
      </c>
      <c r="Q50" s="277" t="str">
        <f>BoQ!H49</f>
        <v>pc</v>
      </c>
      <c r="R50" s="277"/>
    </row>
    <row r="51" spans="1:18" x14ac:dyDescent="0.3">
      <c r="A51" s="277"/>
      <c r="B51" s="565" t="str">
        <f>BoQ!C50</f>
        <v>1.9</v>
      </c>
      <c r="C51" s="563" t="str">
        <f>BoQ!D50</f>
        <v>BALL VALVES #300 A-216 WCB, Trunnion Mounted</v>
      </c>
      <c r="D51" s="563"/>
      <c r="E51" s="563"/>
      <c r="G51" s="280"/>
      <c r="H51" s="566"/>
      <c r="I51" s="566"/>
      <c r="J51" s="566"/>
      <c r="K51" s="566"/>
      <c r="L51" s="566"/>
      <c r="M51" s="566"/>
      <c r="N51" s="566"/>
      <c r="O51" s="567"/>
      <c r="P51" s="567">
        <f t="shared" si="2"/>
        <v>0</v>
      </c>
      <c r="Q51" s="277">
        <f>BoQ!H50</f>
        <v>0</v>
      </c>
      <c r="R51" s="277"/>
    </row>
    <row r="52" spans="1:18" x14ac:dyDescent="0.3">
      <c r="A52" s="277"/>
      <c r="B52" s="565">
        <f>BoQ!C51</f>
        <v>0</v>
      </c>
      <c r="C52" s="563" t="str">
        <f>BoQ!D51</f>
        <v>1.9.1</v>
      </c>
      <c r="D52" s="563" t="str">
        <f>BoQ!E51</f>
        <v>Ball valves #300, 10"</v>
      </c>
      <c r="E52" s="563"/>
      <c r="G52" s="280"/>
      <c r="H52" s="566"/>
      <c r="I52" s="566"/>
      <c r="J52" s="566"/>
      <c r="K52" s="566"/>
      <c r="L52" s="566">
        <v>3</v>
      </c>
      <c r="M52" s="566"/>
      <c r="N52" s="566"/>
      <c r="O52" s="567"/>
      <c r="P52" s="567">
        <f t="shared" si="2"/>
        <v>3</v>
      </c>
      <c r="Q52" s="277" t="str">
        <f>BoQ!H51</f>
        <v>pc</v>
      </c>
      <c r="R52" s="277"/>
    </row>
    <row r="53" spans="1:18" x14ac:dyDescent="0.3">
      <c r="A53" s="277"/>
      <c r="B53" s="565">
        <f>BoQ!C52</f>
        <v>0</v>
      </c>
      <c r="C53" s="563" t="str">
        <f>BoQ!D52</f>
        <v>1.9.2</v>
      </c>
      <c r="D53" s="563" t="str">
        <f>BoQ!E52</f>
        <v>Ball valves #150, 10"</v>
      </c>
      <c r="E53" s="563"/>
      <c r="G53" s="280"/>
      <c r="H53" s="566"/>
      <c r="I53" s="566"/>
      <c r="J53" s="566"/>
      <c r="K53" s="566"/>
      <c r="L53" s="566">
        <v>2</v>
      </c>
      <c r="M53" s="566"/>
      <c r="N53" s="566"/>
      <c r="O53" s="567"/>
      <c r="P53" s="567">
        <f t="shared" si="2"/>
        <v>2</v>
      </c>
      <c r="Q53" s="277" t="str">
        <f>BoQ!H52</f>
        <v>pc</v>
      </c>
      <c r="R53" s="277"/>
    </row>
    <row r="54" spans="1:18" x14ac:dyDescent="0.3">
      <c r="A54" s="277"/>
      <c r="B54" s="565">
        <f>BoQ!C53</f>
        <v>0</v>
      </c>
      <c r="C54" s="563" t="str">
        <f>BoQ!D53</f>
        <v>1.9.3</v>
      </c>
      <c r="D54" s="563" t="str">
        <f>BoQ!E53</f>
        <v>Ball valves #150, 1"</v>
      </c>
      <c r="E54" s="563"/>
      <c r="G54" s="280"/>
      <c r="H54" s="566"/>
      <c r="I54" s="566"/>
      <c r="J54" s="566"/>
      <c r="K54" s="566"/>
      <c r="L54" s="566">
        <v>1</v>
      </c>
      <c r="M54" s="566"/>
      <c r="N54" s="566"/>
      <c r="O54" s="567"/>
      <c r="P54" s="567">
        <f t="shared" si="2"/>
        <v>1</v>
      </c>
      <c r="Q54" s="277" t="str">
        <f>BoQ!H53</f>
        <v>pc</v>
      </c>
      <c r="R54" s="277"/>
    </row>
    <row r="55" spans="1:18" x14ac:dyDescent="0.3">
      <c r="A55" s="277"/>
      <c r="B55" s="565">
        <f>BoQ!C54</f>
        <v>0</v>
      </c>
      <c r="C55" s="563" t="str">
        <f>BoQ!D54</f>
        <v>1.9.4</v>
      </c>
      <c r="D55" s="563" t="str">
        <f>BoQ!E54</f>
        <v>Ball valves #150, 1/2"</v>
      </c>
      <c r="E55" s="563"/>
      <c r="G55" s="280"/>
      <c r="H55" s="566"/>
      <c r="I55" s="566"/>
      <c r="J55" s="566"/>
      <c r="K55" s="566"/>
      <c r="L55" s="566">
        <v>1</v>
      </c>
      <c r="M55" s="566"/>
      <c r="N55" s="566"/>
      <c r="O55" s="567"/>
      <c r="P55" s="567">
        <f t="shared" si="2"/>
        <v>1</v>
      </c>
      <c r="Q55" s="277" t="str">
        <f>BoQ!H54</f>
        <v>pc</v>
      </c>
      <c r="R55" s="277"/>
    </row>
    <row r="56" spans="1:18" x14ac:dyDescent="0.3">
      <c r="A56" s="277"/>
      <c r="B56" s="565" t="str">
        <f>BoQ!C55</f>
        <v>1.10</v>
      </c>
      <c r="C56" s="563" t="str">
        <f>BoQ!D55</f>
        <v>Gasket Spiral Wound #300 SS316L 10"</v>
      </c>
      <c r="D56" s="563"/>
      <c r="E56" s="563"/>
      <c r="G56" s="280"/>
      <c r="H56" s="566"/>
      <c r="I56" s="566"/>
      <c r="J56" s="566"/>
      <c r="K56" s="566"/>
      <c r="L56" s="566">
        <v>8</v>
      </c>
      <c r="M56" s="566"/>
      <c r="N56" s="566"/>
      <c r="O56" s="567"/>
      <c r="P56" s="567">
        <f t="shared" si="2"/>
        <v>8</v>
      </c>
      <c r="Q56" s="277" t="str">
        <f>BoQ!H55</f>
        <v>pc</v>
      </c>
      <c r="R56" s="277"/>
    </row>
    <row r="57" spans="1:18" x14ac:dyDescent="0.3">
      <c r="A57" s="277"/>
      <c r="B57" s="565" t="str">
        <f>BoQ!C56</f>
        <v>1.11</v>
      </c>
      <c r="C57" s="563" t="str">
        <f>BoQ!D56</f>
        <v>Gasket Spiral Wound #150 SS316L 10"</v>
      </c>
      <c r="D57" s="563"/>
      <c r="E57" s="563"/>
      <c r="G57" s="280"/>
      <c r="H57" s="566"/>
      <c r="I57" s="566"/>
      <c r="J57" s="566"/>
      <c r="K57" s="566"/>
      <c r="L57" s="566">
        <v>5</v>
      </c>
      <c r="M57" s="566"/>
      <c r="N57" s="566"/>
      <c r="O57" s="567"/>
      <c r="P57" s="567">
        <f t="shared" si="2"/>
        <v>5</v>
      </c>
      <c r="Q57" s="277" t="str">
        <f>BoQ!H56</f>
        <v>pc</v>
      </c>
      <c r="R57" s="277"/>
    </row>
    <row r="58" spans="1:18" x14ac:dyDescent="0.3">
      <c r="A58" s="277"/>
      <c r="B58" s="565" t="str">
        <f>BoQ!C57</f>
        <v>1.12</v>
      </c>
      <c r="C58" s="563" t="str">
        <f>BoQ!D57</f>
        <v>Gasket Spiral Wound #150 SS316L 1"</v>
      </c>
      <c r="D58" s="563"/>
      <c r="E58" s="563"/>
      <c r="G58" s="280"/>
      <c r="H58" s="566"/>
      <c r="I58" s="566"/>
      <c r="J58" s="566"/>
      <c r="K58" s="566"/>
      <c r="L58" s="566">
        <v>2</v>
      </c>
      <c r="M58" s="566"/>
      <c r="N58" s="566"/>
      <c r="O58" s="567"/>
      <c r="P58" s="567">
        <f t="shared" si="2"/>
        <v>2</v>
      </c>
      <c r="Q58" s="277" t="str">
        <f>BoQ!H57</f>
        <v>pc</v>
      </c>
      <c r="R58" s="277"/>
    </row>
    <row r="59" spans="1:18" x14ac:dyDescent="0.3">
      <c r="A59" s="277"/>
      <c r="B59" s="565" t="str">
        <f>BoQ!C58</f>
        <v>1.13</v>
      </c>
      <c r="C59" s="563" t="str">
        <f>BoQ!D58</f>
        <v>Gasket Spiral Wound #150 SS316L 1/2"</v>
      </c>
      <c r="D59" s="563"/>
      <c r="E59" s="563"/>
      <c r="G59" s="280"/>
      <c r="H59" s="566"/>
      <c r="I59" s="566"/>
      <c r="J59" s="566"/>
      <c r="K59" s="566"/>
      <c r="L59" s="566">
        <v>2</v>
      </c>
      <c r="M59" s="566"/>
      <c r="N59" s="566"/>
      <c r="O59" s="567"/>
      <c r="P59" s="567">
        <f t="shared" si="2"/>
        <v>2</v>
      </c>
      <c r="Q59" s="277" t="str">
        <f>BoQ!H58</f>
        <v>pc</v>
      </c>
      <c r="R59" s="277"/>
    </row>
    <row r="60" spans="1:18" x14ac:dyDescent="0.3">
      <c r="A60" s="277"/>
      <c r="B60" s="565" t="str">
        <f>BoQ!C59</f>
        <v>1.14</v>
      </c>
      <c r="C60" s="563" t="str">
        <f>BoQ!D59</f>
        <v>Stud Bolt C/W 2 NUT, ASTM A193 Gr. B7 / ASTM A194
Gr. 2H 1" X 6" HITAM</v>
      </c>
      <c r="D60" s="563"/>
      <c r="E60" s="563"/>
      <c r="G60" s="280"/>
      <c r="H60" s="566"/>
      <c r="I60" s="566"/>
      <c r="J60" s="566"/>
      <c r="K60" s="566"/>
      <c r="L60" s="566">
        <v>8</v>
      </c>
      <c r="M60" s="566"/>
      <c r="N60" s="566"/>
      <c r="O60" s="567"/>
      <c r="P60" s="567">
        <f t="shared" si="2"/>
        <v>8</v>
      </c>
      <c r="Q60" s="277" t="str">
        <f>BoQ!H59</f>
        <v>pc</v>
      </c>
      <c r="R60" s="277" t="s">
        <v>2129</v>
      </c>
    </row>
    <row r="61" spans="1:18" x14ac:dyDescent="0.3">
      <c r="A61" s="277"/>
      <c r="B61" s="565" t="str">
        <f>BoQ!C60</f>
        <v>1.15</v>
      </c>
      <c r="C61" s="563" t="str">
        <f>BoQ!D60</f>
        <v>Stud Bolt C/W 2 NUT, ASTM A193 Gr. B7 / ASTM A194Gr. 2H 1-1/8" X 6" HITAM</v>
      </c>
      <c r="D61" s="563"/>
      <c r="E61" s="563"/>
      <c r="G61" s="280"/>
      <c r="H61" s="566"/>
      <c r="I61" s="566"/>
      <c r="J61" s="566"/>
      <c r="K61" s="566"/>
      <c r="L61" s="566">
        <v>5</v>
      </c>
      <c r="M61" s="566"/>
      <c r="N61" s="566"/>
      <c r="O61" s="567"/>
      <c r="P61" s="567">
        <f t="shared" si="2"/>
        <v>5</v>
      </c>
      <c r="Q61" s="277" t="str">
        <f>BoQ!H60</f>
        <v>pc</v>
      </c>
      <c r="R61" s="277" t="s">
        <v>2130</v>
      </c>
    </row>
    <row r="62" spans="1:18" x14ac:dyDescent="0.3">
      <c r="A62" s="277"/>
      <c r="B62" s="565" t="str">
        <f>BoQ!C61</f>
        <v>1.16</v>
      </c>
      <c r="C62" s="563" t="str">
        <f>BoQ!D61</f>
        <v>Stud Bolt C/W 2 NUT, ASTM A193 Gr. B7 / ASTM A194Gr. 2H 1/2" X 2-1/2" HITAM</v>
      </c>
      <c r="D62" s="563"/>
      <c r="E62" s="563"/>
      <c r="G62" s="280"/>
      <c r="H62" s="566"/>
      <c r="I62" s="566"/>
      <c r="J62" s="566"/>
      <c r="K62" s="566"/>
      <c r="L62" s="566">
        <v>2</v>
      </c>
      <c r="M62" s="566"/>
      <c r="N62" s="566"/>
      <c r="O62" s="567"/>
      <c r="P62" s="567">
        <f t="shared" si="2"/>
        <v>2</v>
      </c>
      <c r="Q62" s="277" t="str">
        <f>BoQ!H61</f>
        <v>pc</v>
      </c>
      <c r="R62" s="277" t="s">
        <v>2131</v>
      </c>
    </row>
    <row r="63" spans="1:18" x14ac:dyDescent="0.3">
      <c r="A63" s="277"/>
      <c r="B63" s="565" t="str">
        <f>BoQ!C62</f>
        <v>1.17</v>
      </c>
      <c r="C63" s="563" t="str">
        <f>BoQ!D62</f>
        <v>Stud Bolt C/W 2 NUT, ASTM A193 Gr. B7 / ASTM A194
Gr. 2H 1/2" X 2-1/4" HITAM</v>
      </c>
      <c r="D63" s="563"/>
      <c r="E63" s="563"/>
      <c r="G63" s="280"/>
      <c r="H63" s="566"/>
      <c r="I63" s="566"/>
      <c r="J63" s="566"/>
      <c r="K63" s="566"/>
      <c r="L63" s="566">
        <v>2</v>
      </c>
      <c r="M63" s="566"/>
      <c r="N63" s="566"/>
      <c r="O63" s="567"/>
      <c r="P63" s="567">
        <f t="shared" si="2"/>
        <v>2</v>
      </c>
      <c r="Q63" s="277" t="str">
        <f>BoQ!H62</f>
        <v>pc</v>
      </c>
      <c r="R63" s="277" t="s">
        <v>2132</v>
      </c>
    </row>
    <row r="64" spans="1:18" x14ac:dyDescent="0.3">
      <c r="A64" s="277"/>
      <c r="B64" s="565" t="str">
        <f>BoQ!C63</f>
        <v>1.18</v>
      </c>
      <c r="C64" s="563" t="str">
        <f>BoQ!D63</f>
        <v>Sockolet Sch 40</v>
      </c>
      <c r="D64" s="563"/>
      <c r="E64" s="563"/>
      <c r="G64" s="280"/>
      <c r="H64" s="566"/>
      <c r="I64" s="566"/>
      <c r="J64" s="566"/>
      <c r="K64" s="566"/>
      <c r="L64" s="566"/>
      <c r="M64" s="566"/>
      <c r="N64" s="566"/>
      <c r="O64" s="567"/>
      <c r="P64" s="567">
        <f t="shared" si="2"/>
        <v>0</v>
      </c>
      <c r="Q64" s="277">
        <f>BoQ!H63</f>
        <v>0</v>
      </c>
      <c r="R64" s="277"/>
    </row>
    <row r="65" spans="1:18" x14ac:dyDescent="0.3">
      <c r="A65" s="277"/>
      <c r="B65" s="565">
        <f>BoQ!C64</f>
        <v>0</v>
      </c>
      <c r="C65" s="563" t="str">
        <f>BoQ!D64</f>
        <v>1.18.1</v>
      </c>
      <c r="D65" s="563" t="str">
        <f>BoQ!E64</f>
        <v>Size Ø 1/2" x 10</v>
      </c>
      <c r="E65" s="563"/>
      <c r="G65" s="280"/>
      <c r="H65" s="566"/>
      <c r="I65" s="566"/>
      <c r="J65" s="566"/>
      <c r="K65" s="566"/>
      <c r="L65" s="566">
        <v>1</v>
      </c>
      <c r="M65" s="566"/>
      <c r="N65" s="566"/>
      <c r="O65" s="567"/>
      <c r="P65" s="567">
        <f t="shared" si="2"/>
        <v>1</v>
      </c>
      <c r="Q65" s="277" t="str">
        <f>BoQ!H64</f>
        <v>pc</v>
      </c>
      <c r="R65" s="277"/>
    </row>
    <row r="66" spans="1:18" x14ac:dyDescent="0.3">
      <c r="A66" s="277"/>
      <c r="B66" s="565">
        <f>BoQ!C65</f>
        <v>0</v>
      </c>
      <c r="C66" s="563" t="str">
        <f>BoQ!D65</f>
        <v>1.18.2</v>
      </c>
      <c r="D66" s="563" t="str">
        <f>BoQ!E65</f>
        <v>Size Ø 1" x 10</v>
      </c>
      <c r="E66" s="563"/>
      <c r="G66" s="280"/>
      <c r="H66" s="566"/>
      <c r="I66" s="566"/>
      <c r="J66" s="566"/>
      <c r="K66" s="566"/>
      <c r="L66" s="566">
        <v>1</v>
      </c>
      <c r="M66" s="566"/>
      <c r="N66" s="566"/>
      <c r="O66" s="567"/>
      <c r="P66" s="567">
        <f t="shared" si="2"/>
        <v>1</v>
      </c>
      <c r="Q66" s="277" t="str">
        <f>BoQ!H65</f>
        <v>pc</v>
      </c>
      <c r="R66" s="277"/>
    </row>
    <row r="67" spans="1:18" x14ac:dyDescent="0.3">
      <c r="A67" s="277"/>
      <c r="B67" s="565" t="str">
        <f>BoQ!C66</f>
        <v>1.19</v>
      </c>
      <c r="C67" s="563" t="str">
        <f>BoQ!D66</f>
        <v>Handling / Stringing and Aligning pipa ø10"</v>
      </c>
      <c r="D67" s="563"/>
      <c r="E67" s="563"/>
      <c r="G67" s="280"/>
      <c r="H67" s="566"/>
      <c r="I67" s="566"/>
      <c r="J67" s="566"/>
      <c r="K67" s="566"/>
      <c r="L67" s="566">
        <v>4</v>
      </c>
      <c r="M67" s="566"/>
      <c r="N67" s="566"/>
      <c r="O67" s="567"/>
      <c r="P67" s="567">
        <f t="shared" si="2"/>
        <v>4</v>
      </c>
      <c r="Q67" s="277" t="str">
        <f>BoQ!H66</f>
        <v>Joint</v>
      </c>
      <c r="R67" s="277"/>
    </row>
    <row r="68" spans="1:18" x14ac:dyDescent="0.3">
      <c r="A68" s="277"/>
      <c r="B68" s="565" t="str">
        <f>BoQ!C67</f>
        <v>1.20</v>
      </c>
      <c r="C68" s="563" t="str">
        <f>BoQ!D67</f>
        <v xml:space="preserve">Pengangkutan hasil bongkaran Pipa ø10" </v>
      </c>
      <c r="D68" s="563"/>
      <c r="E68" s="563"/>
      <c r="G68" s="280"/>
      <c r="H68" s="566"/>
      <c r="I68" s="566"/>
      <c r="J68" s="566"/>
      <c r="K68" s="566"/>
      <c r="L68" s="566">
        <v>10</v>
      </c>
      <c r="M68" s="566"/>
      <c r="N68" s="566"/>
      <c r="O68" s="567"/>
      <c r="P68" s="567">
        <f t="shared" si="2"/>
        <v>10</v>
      </c>
      <c r="Q68" s="277" t="str">
        <f>BoQ!H67</f>
        <v>m</v>
      </c>
      <c r="R68" s="277"/>
    </row>
    <row r="69" spans="1:18" x14ac:dyDescent="0.3">
      <c r="A69" s="277"/>
      <c r="B69" s="565" t="str">
        <f>BoQ!C68</f>
        <v>1.21</v>
      </c>
      <c r="C69" s="563" t="str">
        <f>BoQ!D68</f>
        <v>Pengelasan Welded Neck Flange #300</v>
      </c>
      <c r="D69" s="563"/>
      <c r="E69" s="563"/>
      <c r="G69" s="280"/>
      <c r="H69" s="566"/>
      <c r="I69" s="566"/>
      <c r="J69" s="566"/>
      <c r="K69" s="566"/>
      <c r="L69" s="566"/>
      <c r="M69" s="566"/>
      <c r="N69" s="566"/>
      <c r="O69" s="567"/>
      <c r="P69" s="567">
        <f t="shared" si="2"/>
        <v>0</v>
      </c>
      <c r="Q69" s="277">
        <f>BoQ!H68</f>
        <v>0</v>
      </c>
      <c r="R69" s="277"/>
    </row>
    <row r="70" spans="1:18" x14ac:dyDescent="0.3">
      <c r="A70" s="277"/>
      <c r="B70" s="565">
        <f>BoQ!C69</f>
        <v>0</v>
      </c>
      <c r="C70" s="563" t="str">
        <f>BoQ!D69</f>
        <v>1.21.1</v>
      </c>
      <c r="D70" s="563" t="str">
        <f>BoQ!E69</f>
        <v>Flange ø10" #300</v>
      </c>
      <c r="E70" s="563"/>
      <c r="G70" s="280"/>
      <c r="H70" s="566"/>
      <c r="I70" s="566"/>
      <c r="J70" s="566"/>
      <c r="K70" s="566"/>
      <c r="L70" s="566">
        <v>8</v>
      </c>
      <c r="M70" s="566"/>
      <c r="N70" s="566"/>
      <c r="O70" s="567"/>
      <c r="P70" s="567">
        <f t="shared" si="2"/>
        <v>8</v>
      </c>
      <c r="Q70" s="277" t="str">
        <f>BoQ!H69</f>
        <v>Set-Joint</v>
      </c>
      <c r="R70" s="277"/>
    </row>
    <row r="71" spans="1:18" x14ac:dyDescent="0.3">
      <c r="A71" s="277"/>
      <c r="B71" s="565">
        <f>BoQ!C70</f>
        <v>0</v>
      </c>
      <c r="C71" s="563" t="str">
        <f>BoQ!D70</f>
        <v>1.21.2</v>
      </c>
      <c r="D71" s="563" t="str">
        <f>BoQ!E70</f>
        <v>Flange ø10" #150</v>
      </c>
      <c r="E71" s="563"/>
      <c r="G71" s="280"/>
      <c r="H71" s="566"/>
      <c r="I71" s="566"/>
      <c r="J71" s="566"/>
      <c r="K71" s="566"/>
      <c r="L71" s="566">
        <v>5</v>
      </c>
      <c r="M71" s="566"/>
      <c r="N71" s="566"/>
      <c r="O71" s="567"/>
      <c r="P71" s="567">
        <f t="shared" si="2"/>
        <v>5</v>
      </c>
      <c r="Q71" s="277" t="str">
        <f>BoQ!H70</f>
        <v>Set-Joint</v>
      </c>
      <c r="R71" s="277"/>
    </row>
    <row r="72" spans="1:18" x14ac:dyDescent="0.3">
      <c r="A72" s="277"/>
      <c r="B72" s="565">
        <f>BoQ!C71</f>
        <v>0</v>
      </c>
      <c r="C72" s="563" t="str">
        <f>BoQ!D71</f>
        <v>1.21.3</v>
      </c>
      <c r="D72" s="563" t="str">
        <f>BoQ!E71</f>
        <v>Flange ø2" #150 dan dibawahnya</v>
      </c>
      <c r="E72" s="563"/>
      <c r="G72" s="280"/>
      <c r="H72" s="566"/>
      <c r="I72" s="566"/>
      <c r="J72" s="566"/>
      <c r="K72" s="566"/>
      <c r="L72" s="566">
        <f>2+2</f>
        <v>4</v>
      </c>
      <c r="M72" s="566"/>
      <c r="N72" s="566"/>
      <c r="O72" s="567"/>
      <c r="P72" s="567">
        <f t="shared" si="2"/>
        <v>4</v>
      </c>
      <c r="Q72" s="277" t="str">
        <f>BoQ!H71</f>
        <v>Set-Joint</v>
      </c>
      <c r="R72" s="277" t="s">
        <v>2133</v>
      </c>
    </row>
    <row r="73" spans="1:18" x14ac:dyDescent="0.3">
      <c r="A73" s="277"/>
      <c r="B73" s="565" t="str">
        <f>BoQ!C72</f>
        <v>1.22</v>
      </c>
      <c r="C73" s="563" t="str">
        <f>BoQ!D72</f>
        <v>Pekerjaan Bolting-ups Flange #300</v>
      </c>
      <c r="D73" s="563"/>
      <c r="E73" s="563"/>
      <c r="G73" s="280"/>
      <c r="H73" s="566"/>
      <c r="I73" s="566"/>
      <c r="J73" s="566"/>
      <c r="K73" s="566"/>
      <c r="L73" s="566"/>
      <c r="M73" s="566"/>
      <c r="N73" s="566"/>
      <c r="O73" s="567"/>
      <c r="P73" s="567">
        <f t="shared" si="2"/>
        <v>0</v>
      </c>
      <c r="Q73" s="277">
        <f>BoQ!H72</f>
        <v>0</v>
      </c>
      <c r="R73" s="277"/>
    </row>
    <row r="74" spans="1:18" x14ac:dyDescent="0.3">
      <c r="A74" s="277"/>
      <c r="B74" s="565">
        <f>BoQ!C73</f>
        <v>0</v>
      </c>
      <c r="C74" s="563" t="str">
        <f>BoQ!D73</f>
        <v>1.22.1</v>
      </c>
      <c r="D74" s="563" t="str">
        <f>BoQ!E73</f>
        <v>Flange ø10" #300</v>
      </c>
      <c r="E74" s="563"/>
      <c r="G74" s="280"/>
      <c r="H74" s="566"/>
      <c r="I74" s="566"/>
      <c r="J74" s="566"/>
      <c r="K74" s="566"/>
      <c r="L74" s="566">
        <v>8</v>
      </c>
      <c r="M74" s="566"/>
      <c r="N74" s="566"/>
      <c r="O74" s="567"/>
      <c r="P74" s="567">
        <f t="shared" si="2"/>
        <v>8</v>
      </c>
      <c r="Q74" s="277" t="str">
        <f>BoQ!H73</f>
        <v>Set-Joint</v>
      </c>
      <c r="R74" s="277"/>
    </row>
    <row r="75" spans="1:18" x14ac:dyDescent="0.3">
      <c r="A75" s="277"/>
      <c r="B75" s="565">
        <f>BoQ!C74</f>
        <v>0</v>
      </c>
      <c r="C75" s="563" t="str">
        <f>BoQ!D74</f>
        <v>1.22.2</v>
      </c>
      <c r="D75" s="563" t="str">
        <f>BoQ!E74</f>
        <v>Flange ø10" #150</v>
      </c>
      <c r="E75" s="563"/>
      <c r="G75" s="280"/>
      <c r="H75" s="566"/>
      <c r="I75" s="566"/>
      <c r="J75" s="566"/>
      <c r="K75" s="566"/>
      <c r="L75" s="566">
        <v>5</v>
      </c>
      <c r="M75" s="566"/>
      <c r="N75" s="566"/>
      <c r="O75" s="567"/>
      <c r="P75" s="567">
        <f t="shared" si="2"/>
        <v>5</v>
      </c>
      <c r="Q75" s="277" t="str">
        <f>BoQ!H74</f>
        <v>Set-Joint</v>
      </c>
      <c r="R75" s="277"/>
    </row>
    <row r="76" spans="1:18" x14ac:dyDescent="0.3">
      <c r="A76" s="277"/>
      <c r="B76" s="565">
        <f>BoQ!C75</f>
        <v>0</v>
      </c>
      <c r="C76" s="563" t="str">
        <f>BoQ!D75</f>
        <v>1.22.3</v>
      </c>
      <c r="D76" s="563" t="str">
        <f>BoQ!E75</f>
        <v>Flange ø2" #150 dan dibawahnya</v>
      </c>
      <c r="E76" s="563"/>
      <c r="G76" s="280"/>
      <c r="H76" s="566"/>
      <c r="I76" s="566"/>
      <c r="J76" s="566"/>
      <c r="K76" s="566"/>
      <c r="L76" s="566">
        <v>4</v>
      </c>
      <c r="M76" s="566"/>
      <c r="N76" s="566"/>
      <c r="O76" s="567"/>
      <c r="P76" s="567">
        <f t="shared" si="2"/>
        <v>4</v>
      </c>
      <c r="Q76" s="277" t="str">
        <f>BoQ!H75</f>
        <v>Set-Joint</v>
      </c>
      <c r="R76" s="277"/>
    </row>
    <row r="77" spans="1:18" x14ac:dyDescent="0.3">
      <c r="A77" s="277"/>
      <c r="B77" s="565" t="str">
        <f>BoQ!C76</f>
        <v>1.23</v>
      </c>
      <c r="C77" s="563" t="str">
        <f>BoQ!D76</f>
        <v>Pekerjaan Unbolting Flange #150</v>
      </c>
      <c r="D77" s="563"/>
      <c r="E77" s="563"/>
      <c r="G77" s="280"/>
      <c r="H77" s="566"/>
      <c r="I77" s="566"/>
      <c r="J77" s="566"/>
      <c r="K77" s="566"/>
      <c r="L77" s="566"/>
      <c r="M77" s="566"/>
      <c r="N77" s="566"/>
      <c r="O77" s="567"/>
      <c r="P77" s="567">
        <f t="shared" si="2"/>
        <v>0</v>
      </c>
      <c r="Q77" s="277">
        <f>BoQ!H76</f>
        <v>0</v>
      </c>
      <c r="R77" s="277"/>
    </row>
    <row r="78" spans="1:18" x14ac:dyDescent="0.3">
      <c r="A78" s="277"/>
      <c r="B78" s="565">
        <f>BoQ!C77</f>
        <v>0</v>
      </c>
      <c r="C78" s="563" t="str">
        <f>BoQ!D77</f>
        <v>1.23.1</v>
      </c>
      <c r="D78" s="563" t="str">
        <f>BoQ!E77</f>
        <v>Flange ø10" #150</v>
      </c>
      <c r="E78" s="563"/>
      <c r="G78" s="280"/>
      <c r="H78" s="566"/>
      <c r="I78" s="566"/>
      <c r="J78" s="566"/>
      <c r="K78" s="566"/>
      <c r="L78" s="566">
        <v>9</v>
      </c>
      <c r="M78" s="566"/>
      <c r="N78" s="566"/>
      <c r="O78" s="567"/>
      <c r="P78" s="567">
        <f t="shared" si="2"/>
        <v>9</v>
      </c>
      <c r="Q78" s="277" t="str">
        <f>BoQ!H77</f>
        <v>Set-Joint</v>
      </c>
      <c r="R78" s="277"/>
    </row>
    <row r="79" spans="1:18" x14ac:dyDescent="0.3">
      <c r="A79" s="277"/>
      <c r="B79" s="565">
        <f>BoQ!C78</f>
        <v>0</v>
      </c>
      <c r="C79" s="563" t="str">
        <f>BoQ!D78</f>
        <v>1.23.2</v>
      </c>
      <c r="D79" s="563" t="str">
        <f>BoQ!E78</f>
        <v>Flange ø2" #150 dan dibawahnya</v>
      </c>
      <c r="E79" s="563"/>
      <c r="G79" s="280"/>
      <c r="H79" s="566"/>
      <c r="I79" s="566"/>
      <c r="J79" s="566"/>
      <c r="K79" s="566"/>
      <c r="L79" s="566">
        <v>4</v>
      </c>
      <c r="M79" s="566"/>
      <c r="N79" s="566"/>
      <c r="O79" s="567"/>
      <c r="P79" s="567">
        <f t="shared" si="2"/>
        <v>4</v>
      </c>
      <c r="Q79" s="277" t="str">
        <f>BoQ!H78</f>
        <v>Set-Joint</v>
      </c>
      <c r="R79" s="277"/>
    </row>
    <row r="80" spans="1:18" x14ac:dyDescent="0.3">
      <c r="A80" s="277"/>
      <c r="B80" s="565" t="str">
        <f>BoQ!C79</f>
        <v>1.24</v>
      </c>
      <c r="C80" s="563" t="str">
        <f>BoQ!D79</f>
        <v>Pekerjaan Unbolting Flange #300</v>
      </c>
      <c r="D80" s="563"/>
      <c r="E80" s="563"/>
      <c r="G80" s="280"/>
      <c r="H80" s="566"/>
      <c r="I80" s="566"/>
      <c r="J80" s="566"/>
      <c r="K80" s="566"/>
      <c r="L80" s="566"/>
      <c r="M80" s="566"/>
      <c r="N80" s="566"/>
      <c r="O80" s="567"/>
      <c r="P80" s="567">
        <f t="shared" si="2"/>
        <v>0</v>
      </c>
      <c r="Q80" s="277">
        <f>BoQ!H79</f>
        <v>0</v>
      </c>
      <c r="R80" s="277"/>
    </row>
    <row r="81" spans="1:18" x14ac:dyDescent="0.3">
      <c r="A81" s="277"/>
      <c r="B81" s="565">
        <f>BoQ!C80</f>
        <v>0</v>
      </c>
      <c r="C81" s="563" t="str">
        <f>BoQ!D80</f>
        <v>1.24.1</v>
      </c>
      <c r="D81" s="563" t="str">
        <f>BoQ!E80</f>
        <v>Flange ø8" #300</v>
      </c>
      <c r="E81" s="563"/>
      <c r="G81" s="280"/>
      <c r="H81" s="566"/>
      <c r="I81" s="566"/>
      <c r="J81" s="566"/>
      <c r="K81" s="566"/>
      <c r="L81" s="566">
        <v>2</v>
      </c>
      <c r="M81" s="566"/>
      <c r="N81" s="566"/>
      <c r="O81" s="567"/>
      <c r="P81" s="567">
        <f t="shared" si="2"/>
        <v>2</v>
      </c>
      <c r="Q81" s="277" t="str">
        <f>BoQ!H80</f>
        <v>Set-Joint</v>
      </c>
      <c r="R81" s="277"/>
    </row>
    <row r="82" spans="1:18" x14ac:dyDescent="0.3">
      <c r="A82" s="277"/>
      <c r="B82" s="565">
        <f>BoQ!C81</f>
        <v>0</v>
      </c>
      <c r="C82" s="563" t="str">
        <f>BoQ!D81</f>
        <v>1.24.2</v>
      </c>
      <c r="D82" s="563" t="str">
        <f>BoQ!E81</f>
        <v>Flange ø10" #300</v>
      </c>
      <c r="E82" s="563"/>
      <c r="G82" s="280"/>
      <c r="H82" s="566"/>
      <c r="I82" s="566"/>
      <c r="J82" s="566"/>
      <c r="K82" s="566"/>
      <c r="L82" s="566">
        <v>2</v>
      </c>
      <c r="M82" s="566"/>
      <c r="N82" s="566"/>
      <c r="O82" s="567"/>
      <c r="P82" s="567">
        <f t="shared" si="2"/>
        <v>2</v>
      </c>
      <c r="Q82" s="277" t="str">
        <f>BoQ!H81</f>
        <v>Set-Joint</v>
      </c>
      <c r="R82" s="277"/>
    </row>
    <row r="83" spans="1:18" x14ac:dyDescent="0.3">
      <c r="A83" s="277"/>
      <c r="B83" s="565" t="str">
        <f>BoQ!C82</f>
        <v>1.25</v>
      </c>
      <c r="C83" s="563" t="str">
        <f>BoQ!D82</f>
        <v xml:space="preserve">Penyetelan dan Pengelasan Elbow 90 ø10" </v>
      </c>
      <c r="D83" s="563"/>
      <c r="E83" s="563"/>
      <c r="G83" s="280"/>
      <c r="H83" s="566"/>
      <c r="I83" s="566"/>
      <c r="J83" s="566"/>
      <c r="K83" s="566"/>
      <c r="L83" s="566">
        <v>2</v>
      </c>
      <c r="M83" s="566"/>
      <c r="N83" s="566"/>
      <c r="O83" s="567"/>
      <c r="P83" s="567">
        <f t="shared" si="2"/>
        <v>2</v>
      </c>
      <c r="Q83" s="277" t="str">
        <f>BoQ!H82</f>
        <v>Set-Joint</v>
      </c>
      <c r="R83" s="277"/>
    </row>
    <row r="84" spans="1:18" x14ac:dyDescent="0.3">
      <c r="A84" s="277"/>
      <c r="B84" s="565" t="str">
        <f>BoQ!C83</f>
        <v>1.26</v>
      </c>
      <c r="C84" s="563" t="str">
        <f>BoQ!D83</f>
        <v xml:space="preserve">Penyetelan dan Pengelasan Tee Equal ø10" </v>
      </c>
      <c r="D84" s="563"/>
      <c r="E84" s="563"/>
      <c r="G84" s="280"/>
      <c r="H84" s="566"/>
      <c r="I84" s="566"/>
      <c r="J84" s="566"/>
      <c r="K84" s="566"/>
      <c r="L84" s="566">
        <v>2</v>
      </c>
      <c r="M84" s="566"/>
      <c r="N84" s="566"/>
      <c r="O84" s="567"/>
      <c r="P84" s="567">
        <f t="shared" si="2"/>
        <v>2</v>
      </c>
      <c r="Q84" s="277" t="str">
        <f>BoQ!H83</f>
        <v>Set-Joint</v>
      </c>
      <c r="R84" s="277"/>
    </row>
    <row r="85" spans="1:18" x14ac:dyDescent="0.3">
      <c r="A85" s="277"/>
      <c r="B85" s="565" t="str">
        <f>BoQ!C84</f>
        <v>1.27</v>
      </c>
      <c r="C85" s="563" t="str">
        <f>BoQ!D84</f>
        <v>Pembongkaran 2 Flange Accessories #150 (GV, BV, Check Valve, Flexible Pipe, Spool etc)</v>
      </c>
      <c r="D85" s="563"/>
      <c r="E85" s="563"/>
      <c r="G85" s="280"/>
      <c r="H85" s="566"/>
      <c r="I85" s="566"/>
      <c r="J85" s="566"/>
      <c r="K85" s="566"/>
      <c r="L85" s="566"/>
      <c r="M85" s="566"/>
      <c r="N85" s="566"/>
      <c r="O85" s="567"/>
      <c r="P85" s="567">
        <f t="shared" si="2"/>
        <v>0</v>
      </c>
      <c r="Q85" s="277">
        <f>BoQ!H84</f>
        <v>0</v>
      </c>
      <c r="R85" s="277"/>
    </row>
    <row r="86" spans="1:18" x14ac:dyDescent="0.3">
      <c r="A86" s="277"/>
      <c r="B86" s="565">
        <f>BoQ!C85</f>
        <v>0</v>
      </c>
      <c r="C86" s="563" t="str">
        <f>BoQ!D85</f>
        <v>1.27.1</v>
      </c>
      <c r="D86" s="563" t="str">
        <f>BoQ!E85</f>
        <v xml:space="preserve">Pembongkaran 2 Flange Accessories  ø10" </v>
      </c>
      <c r="E86" s="563"/>
      <c r="G86" s="280"/>
      <c r="H86" s="566"/>
      <c r="I86" s="566"/>
      <c r="J86" s="566"/>
      <c r="K86" s="566"/>
      <c r="L86" s="566">
        <v>4</v>
      </c>
      <c r="M86" s="566"/>
      <c r="N86" s="566"/>
      <c r="O86" s="567"/>
      <c r="P86" s="567">
        <f t="shared" si="2"/>
        <v>4</v>
      </c>
      <c r="Q86" s="277" t="str">
        <f>BoQ!H85</f>
        <v>Unit</v>
      </c>
      <c r="R86" s="277"/>
    </row>
    <row r="87" spans="1:18" x14ac:dyDescent="0.3">
      <c r="A87" s="277"/>
      <c r="B87" s="565" t="str">
        <f>BoQ!C86</f>
        <v>1.28</v>
      </c>
      <c r="C87" s="563" t="str">
        <f>BoQ!D86</f>
        <v>Penyetelan dan Pemasangan 2 Flange Accessories #300 (GV, BV, Check Valve, Flexible Pipe, Spool etc)</v>
      </c>
      <c r="D87" s="563"/>
      <c r="E87" s="563"/>
      <c r="G87" s="280"/>
      <c r="H87" s="566"/>
      <c r="I87" s="566"/>
      <c r="J87" s="566"/>
      <c r="K87" s="566"/>
      <c r="L87" s="566"/>
      <c r="M87" s="566"/>
      <c r="N87" s="566"/>
      <c r="O87" s="567"/>
      <c r="P87" s="567">
        <f t="shared" si="2"/>
        <v>0</v>
      </c>
      <c r="Q87" s="277">
        <f>BoQ!H86</f>
        <v>0</v>
      </c>
      <c r="R87" s="277"/>
    </row>
    <row r="88" spans="1:18" x14ac:dyDescent="0.3">
      <c r="A88" s="277"/>
      <c r="B88" s="565">
        <f>BoQ!C87</f>
        <v>0</v>
      </c>
      <c r="C88" s="563" t="str">
        <f>BoQ!D87</f>
        <v>1.28.1</v>
      </c>
      <c r="D88" s="563" t="str">
        <f>BoQ!E87</f>
        <v xml:space="preserve">Penyetelan dan Pemasangan 2 Flange Accessories  ø10" </v>
      </c>
      <c r="E88" s="563"/>
      <c r="G88" s="280"/>
      <c r="H88" s="566"/>
      <c r="I88" s="566"/>
      <c r="J88" s="566"/>
      <c r="K88" s="566"/>
      <c r="L88" s="566">
        <v>4</v>
      </c>
      <c r="M88" s="566"/>
      <c r="N88" s="566"/>
      <c r="O88" s="567"/>
      <c r="P88" s="567">
        <f t="shared" si="2"/>
        <v>4</v>
      </c>
      <c r="Q88" s="277" t="str">
        <f>BoQ!H87</f>
        <v>Unit</v>
      </c>
      <c r="R88" s="277"/>
    </row>
    <row r="89" spans="1:18" x14ac:dyDescent="0.3">
      <c r="A89" s="277"/>
      <c r="B89" s="565" t="e">
        <f>BoQ!#REF!</f>
        <v>#REF!</v>
      </c>
      <c r="C89" s="563" t="e">
        <f>BoQ!#REF!</f>
        <v>#REF!</v>
      </c>
      <c r="D89" s="563"/>
      <c r="E89" s="563"/>
      <c r="G89" s="280"/>
      <c r="H89" s="566"/>
      <c r="I89" s="566"/>
      <c r="J89" s="566"/>
      <c r="K89" s="566"/>
      <c r="L89" s="566"/>
      <c r="M89" s="566"/>
      <c r="N89" s="566"/>
      <c r="O89" s="567"/>
      <c r="P89" s="567"/>
      <c r="Q89" s="277" t="e">
        <f>BoQ!#REF!</f>
        <v>#REF!</v>
      </c>
      <c r="R89" s="277"/>
    </row>
    <row r="90" spans="1:18" x14ac:dyDescent="0.3">
      <c r="A90" s="277"/>
      <c r="B90" s="565" t="e">
        <f>BoQ!#REF!</f>
        <v>#REF!</v>
      </c>
      <c r="C90" s="563" t="e">
        <f>BoQ!#REF!</f>
        <v>#REF!</v>
      </c>
      <c r="D90" s="563" t="e">
        <f>BoQ!#REF!</f>
        <v>#REF!</v>
      </c>
      <c r="E90" s="563"/>
      <c r="G90" s="280"/>
      <c r="H90" s="566">
        <f>1500+2952+3470+1500+1470+970+565+1110+825+927+533+533+533+533+533</f>
        <v>17954</v>
      </c>
      <c r="I90" s="566"/>
      <c r="J90" s="566"/>
      <c r="K90" s="566"/>
      <c r="L90" s="566"/>
      <c r="M90" s="566"/>
      <c r="N90" s="566"/>
      <c r="O90" s="567"/>
      <c r="P90" s="567">
        <f>K91+K92</f>
        <v>15.705437330223162</v>
      </c>
      <c r="Q90" s="277" t="e">
        <f>BoQ!#REF!</f>
        <v>#REF!</v>
      </c>
      <c r="R90" s="277" t="s">
        <v>2134</v>
      </c>
    </row>
    <row r="91" spans="1:18" x14ac:dyDescent="0.3">
      <c r="A91" s="277"/>
      <c r="B91" s="565"/>
      <c r="C91" s="563"/>
      <c r="D91" s="563"/>
      <c r="E91" s="563"/>
      <c r="F91" s="580" t="s">
        <v>2135</v>
      </c>
      <c r="G91" s="280"/>
      <c r="H91" s="566">
        <f>(1500+2952+3470+1500+1470+970+565+825+927)/1000</f>
        <v>14.179</v>
      </c>
      <c r="I91" s="566"/>
      <c r="J91" s="566"/>
      <c r="K91" s="566">
        <f>PI()*0.273*H91</f>
        <v>12.160687330223162</v>
      </c>
      <c r="L91" s="566"/>
      <c r="M91" s="566"/>
      <c r="N91" s="566"/>
      <c r="O91" s="567"/>
      <c r="P91" s="567"/>
      <c r="Q91" s="277"/>
      <c r="R91" s="277"/>
    </row>
    <row r="92" spans="1:18" x14ac:dyDescent="0.3">
      <c r="A92" s="277"/>
      <c r="B92" s="565"/>
      <c r="C92" s="563"/>
      <c r="D92" s="563"/>
      <c r="E92" s="563"/>
      <c r="F92" s="580" t="s">
        <v>2136</v>
      </c>
      <c r="G92" s="280"/>
      <c r="H92" s="566">
        <f>H91*0.25</f>
        <v>3.5447500000000001</v>
      </c>
      <c r="I92" s="566"/>
      <c r="J92" s="566"/>
      <c r="K92" s="566">
        <f>H92</f>
        <v>3.5447500000000001</v>
      </c>
      <c r="L92" s="566"/>
      <c r="M92" s="566"/>
      <c r="N92" s="566"/>
      <c r="O92" s="567"/>
      <c r="P92" s="567"/>
      <c r="Q92" s="277"/>
      <c r="R92" s="277"/>
    </row>
    <row r="93" spans="1:18" x14ac:dyDescent="0.3">
      <c r="A93" s="277"/>
      <c r="B93" s="565" t="str">
        <f>BoQ!C88</f>
        <v>1.29</v>
      </c>
      <c r="C93" s="563" t="str">
        <f>BoQ!D88</f>
        <v>Coating External Pipe, 3 layer total DFT 250 Micron menggunakan Roller Brush</v>
      </c>
      <c r="D93" s="563"/>
      <c r="E93" s="563"/>
      <c r="G93" s="280"/>
      <c r="H93" s="566"/>
      <c r="I93" s="566"/>
      <c r="J93" s="566"/>
      <c r="K93" s="566"/>
      <c r="L93" s="566"/>
      <c r="M93" s="566"/>
      <c r="N93" s="566"/>
      <c r="O93" s="567"/>
      <c r="P93" s="567"/>
      <c r="Q93" s="277"/>
      <c r="R93" s="277"/>
    </row>
    <row r="94" spans="1:18" x14ac:dyDescent="0.3">
      <c r="A94" s="277"/>
      <c r="B94" s="565">
        <f>BoQ!C89</f>
        <v>0</v>
      </c>
      <c r="C94" s="563" t="str">
        <f>BoQ!D89</f>
        <v>1.29.1</v>
      </c>
      <c r="D94" s="563" t="str">
        <f>BoQ!E89</f>
        <v>Primer Coat (Anti corrosion surface tolerant epoxy + thinner) DFT 100 micron</v>
      </c>
      <c r="E94" s="563"/>
      <c r="G94" s="280"/>
      <c r="H94" s="566"/>
      <c r="I94" s="566"/>
      <c r="J94" s="566"/>
      <c r="K94" s="566"/>
      <c r="L94" s="566"/>
      <c r="M94" s="566"/>
      <c r="N94" s="566"/>
      <c r="O94" s="567"/>
      <c r="P94" s="567">
        <f>P90</f>
        <v>15.705437330223162</v>
      </c>
      <c r="Q94" s="277" t="str">
        <f>BoQ!H89</f>
        <v>m2</v>
      </c>
      <c r="R94" s="277"/>
    </row>
    <row r="95" spans="1:18" x14ac:dyDescent="0.3">
      <c r="A95" s="277"/>
      <c r="B95" s="565">
        <f>BoQ!C90</f>
        <v>0</v>
      </c>
      <c r="C95" s="563" t="str">
        <f>BoQ!D90</f>
        <v>1.29.2</v>
      </c>
      <c r="D95" s="563" t="str">
        <f>BoQ!E90</f>
        <v>Intermediate Coat (High Build – High Solid Epoxy + thinner) DFT 100 micron</v>
      </c>
      <c r="E95" s="563"/>
      <c r="G95" s="280"/>
      <c r="H95" s="566"/>
      <c r="I95" s="566"/>
      <c r="J95" s="566"/>
      <c r="K95" s="566"/>
      <c r="L95" s="566"/>
      <c r="M95" s="566"/>
      <c r="N95" s="566"/>
      <c r="O95" s="567"/>
      <c r="P95" s="567">
        <f>P94</f>
        <v>15.705437330223162</v>
      </c>
      <c r="Q95" s="277" t="str">
        <f>BoQ!H90</f>
        <v>m2</v>
      </c>
      <c r="R95" s="277"/>
    </row>
    <row r="96" spans="1:18" x14ac:dyDescent="0.3">
      <c r="A96" s="277"/>
      <c r="B96" s="565">
        <f>BoQ!C91</f>
        <v>0</v>
      </c>
      <c r="C96" s="563" t="str">
        <f>BoQ!D91</f>
        <v>1.29.3</v>
      </c>
      <c r="D96" s="563" t="str">
        <f>BoQ!E91</f>
        <v>Finish Coat (Polyurethane + thinner) DFT 50 micron</v>
      </c>
      <c r="E96" s="563"/>
      <c r="G96" s="280"/>
      <c r="H96" s="566"/>
      <c r="I96" s="566"/>
      <c r="J96" s="566"/>
      <c r="K96" s="566"/>
      <c r="L96" s="566"/>
      <c r="M96" s="566"/>
      <c r="N96" s="566"/>
      <c r="O96" s="567"/>
      <c r="P96" s="567">
        <f>P95</f>
        <v>15.705437330223162</v>
      </c>
      <c r="Q96" s="277" t="str">
        <f>BoQ!H91</f>
        <v>m2</v>
      </c>
      <c r="R96" s="277"/>
    </row>
    <row r="97" spans="1:18" x14ac:dyDescent="0.3">
      <c r="A97" s="277"/>
      <c r="B97" s="565" t="str">
        <f>BoQ!C92</f>
        <v>MODIFIKASI PIPA AREA METER 39</v>
      </c>
      <c r="C97" s="563"/>
      <c r="D97" s="563"/>
      <c r="E97" s="563"/>
      <c r="G97" s="280"/>
      <c r="H97" s="566"/>
      <c r="I97" s="566"/>
      <c r="J97" s="566"/>
      <c r="K97" s="566"/>
      <c r="L97" s="566"/>
      <c r="M97" s="566"/>
      <c r="N97" s="566"/>
      <c r="O97" s="567"/>
      <c r="P97" s="567"/>
      <c r="Q97" s="277">
        <f>BoQ!H92</f>
        <v>0</v>
      </c>
      <c r="R97" s="277"/>
    </row>
    <row r="98" spans="1:18" x14ac:dyDescent="0.3">
      <c r="A98" s="277"/>
      <c r="B98" s="565" t="str">
        <f>BoQ!C93</f>
        <v>2.1</v>
      </c>
      <c r="C98" s="563" t="str">
        <f>BoQ!D93</f>
        <v>Pipa API 5L grade B Ø 6" Sch. 40</v>
      </c>
      <c r="D98" s="563"/>
      <c r="E98" s="563"/>
      <c r="G98" s="280"/>
      <c r="H98" s="591">
        <f>'perhitungan pipa'!E80</f>
        <v>10133</v>
      </c>
      <c r="I98" s="566"/>
      <c r="J98" s="566"/>
      <c r="K98" s="566"/>
      <c r="L98" s="566"/>
      <c r="M98" s="566"/>
      <c r="N98" s="566"/>
      <c r="O98" s="567"/>
      <c r="P98" s="567">
        <f>H98/1000</f>
        <v>10.132999999999999</v>
      </c>
      <c r="Q98" s="277" t="str">
        <f>BoQ!H93</f>
        <v>m</v>
      </c>
      <c r="R98" s="277"/>
    </row>
    <row r="99" spans="1:18" x14ac:dyDescent="0.3">
      <c r="A99" s="277"/>
      <c r="B99" s="565" t="str">
        <f>BoQ!C94</f>
        <v>2.2</v>
      </c>
      <c r="C99" s="563" t="str">
        <f>BoQ!D94</f>
        <v>Pipa API 5L grade B Ø 10" Sch. 40</v>
      </c>
      <c r="D99" s="563"/>
      <c r="E99" s="563"/>
      <c r="G99" s="280"/>
      <c r="H99" s="591">
        <f>'perhitungan pipa'!E78</f>
        <v>12298</v>
      </c>
      <c r="I99" s="566"/>
      <c r="J99" s="566"/>
      <c r="K99" s="566"/>
      <c r="L99" s="566"/>
      <c r="M99" s="566"/>
      <c r="N99" s="566"/>
      <c r="O99" s="567"/>
      <c r="P99" s="567">
        <f>H99/1000</f>
        <v>12.298</v>
      </c>
      <c r="Q99" s="277" t="str">
        <f>BoQ!H94</f>
        <v>m</v>
      </c>
      <c r="R99" s="277"/>
    </row>
    <row r="100" spans="1:18" x14ac:dyDescent="0.3">
      <c r="A100" s="277"/>
      <c r="B100" s="565" t="str">
        <f>BoQ!C95</f>
        <v>2.3</v>
      </c>
      <c r="C100" s="563" t="str">
        <f>BoQ!D95</f>
        <v>Pipa ASTM A53 Grade B Ø 1" Sch. 40</v>
      </c>
      <c r="D100" s="563"/>
      <c r="E100" s="563"/>
      <c r="G100" s="280"/>
      <c r="H100" s="566">
        <v>0.02</v>
      </c>
      <c r="I100" s="566"/>
      <c r="J100" s="566"/>
      <c r="K100" s="566"/>
      <c r="L100" s="566"/>
      <c r="M100" s="566"/>
      <c r="N100" s="566"/>
      <c r="O100" s="567"/>
      <c r="P100" s="567">
        <f>H100</f>
        <v>0.02</v>
      </c>
      <c r="Q100" s="277" t="str">
        <f>BoQ!H95</f>
        <v>m</v>
      </c>
      <c r="R100" s="277"/>
    </row>
    <row r="101" spans="1:18" x14ac:dyDescent="0.3">
      <c r="A101" s="277"/>
      <c r="B101" s="565" t="str">
        <f>BoQ!C96</f>
        <v>2.4</v>
      </c>
      <c r="C101" s="563" t="str">
        <f>BoQ!D96</f>
        <v>Elbow 90° schd. 40, 6"</v>
      </c>
      <c r="D101" s="563"/>
      <c r="E101" s="563"/>
      <c r="G101" s="280"/>
      <c r="H101" s="566"/>
      <c r="I101" s="566"/>
      <c r="J101" s="566"/>
      <c r="K101" s="566"/>
      <c r="L101" s="566">
        <v>4</v>
      </c>
      <c r="M101" s="566"/>
      <c r="N101" s="566"/>
      <c r="O101" s="567"/>
      <c r="P101" s="567">
        <f>L101</f>
        <v>4</v>
      </c>
      <c r="Q101" s="277" t="str">
        <f>BoQ!H96</f>
        <v>pc</v>
      </c>
      <c r="R101" s="277"/>
    </row>
    <row r="102" spans="1:18" x14ac:dyDescent="0.3">
      <c r="A102" s="277"/>
      <c r="B102" s="565" t="str">
        <f>BoQ!C97</f>
        <v>2.5</v>
      </c>
      <c r="C102" s="563" t="str">
        <f>BoQ!D97</f>
        <v>Elbow 90° schd. 40, 10"</v>
      </c>
      <c r="D102" s="563"/>
      <c r="E102" s="563"/>
      <c r="G102" s="280"/>
      <c r="H102" s="566"/>
      <c r="I102" s="566"/>
      <c r="J102" s="566"/>
      <c r="K102" s="566"/>
      <c r="L102" s="566">
        <v>4</v>
      </c>
      <c r="M102" s="566"/>
      <c r="N102" s="566"/>
      <c r="O102" s="567"/>
      <c r="P102" s="567">
        <f t="shared" ref="P102:P161" si="3">L102</f>
        <v>4</v>
      </c>
      <c r="Q102" s="277" t="str">
        <f>BoQ!H97</f>
        <v>pc</v>
      </c>
      <c r="R102" s="277"/>
    </row>
    <row r="103" spans="1:18" x14ac:dyDescent="0.3">
      <c r="A103" s="277"/>
      <c r="B103" s="565"/>
      <c r="C103" s="563" t="str">
        <f>BoQ!D98</f>
        <v>Elbow 90° schd. 40, 1"</v>
      </c>
      <c r="D103" s="563"/>
      <c r="E103" s="563"/>
      <c r="G103" s="280"/>
      <c r="H103" s="566"/>
      <c r="I103" s="566"/>
      <c r="J103" s="566"/>
      <c r="K103" s="566"/>
      <c r="L103" s="566">
        <v>2</v>
      </c>
      <c r="M103" s="566"/>
      <c r="N103" s="566"/>
      <c r="O103" s="567"/>
      <c r="P103" s="567">
        <v>2</v>
      </c>
      <c r="Q103" s="277"/>
      <c r="R103" s="277"/>
    </row>
    <row r="104" spans="1:18" x14ac:dyDescent="0.3">
      <c r="A104" s="277"/>
      <c r="B104" s="565" t="str">
        <f>BoQ!C99</f>
        <v>2.7</v>
      </c>
      <c r="C104" s="563" t="str">
        <f>BoQ!D99</f>
        <v>Concentric Reducer Sch. 40, 10" x 6"</v>
      </c>
      <c r="D104" s="563"/>
      <c r="E104" s="563"/>
      <c r="G104" s="280"/>
      <c r="H104" s="566"/>
      <c r="I104" s="566"/>
      <c r="J104" s="566"/>
      <c r="K104" s="566"/>
      <c r="L104" s="566">
        <v>2</v>
      </c>
      <c r="M104" s="566"/>
      <c r="N104" s="566"/>
      <c r="O104" s="567"/>
      <c r="P104" s="567">
        <f t="shared" si="3"/>
        <v>2</v>
      </c>
      <c r="Q104" s="277" t="str">
        <f>BoQ!H101</f>
        <v>pc</v>
      </c>
      <c r="R104" s="277"/>
    </row>
    <row r="105" spans="1:18" x14ac:dyDescent="0.3">
      <c r="A105" s="277"/>
      <c r="B105" s="565" t="str">
        <f>BoQ!C100</f>
        <v>2.8</v>
      </c>
      <c r="C105" s="563" t="str">
        <f>BoQ!D100</f>
        <v>Tee schd. 40, 10"</v>
      </c>
      <c r="D105" s="563"/>
      <c r="E105" s="563"/>
      <c r="G105" s="280"/>
      <c r="H105" s="566"/>
      <c r="I105" s="566"/>
      <c r="J105" s="566"/>
      <c r="K105" s="566"/>
      <c r="L105" s="566">
        <v>2</v>
      </c>
      <c r="M105" s="566"/>
      <c r="N105" s="566"/>
      <c r="O105" s="567"/>
      <c r="P105" s="567">
        <f t="shared" si="3"/>
        <v>2</v>
      </c>
      <c r="Q105" s="277">
        <f>BoQ!H102</f>
        <v>0</v>
      </c>
      <c r="R105" s="277"/>
    </row>
    <row r="106" spans="1:18" x14ac:dyDescent="0.3">
      <c r="A106" s="277"/>
      <c r="B106" s="565" t="str">
        <f>BoQ!C101</f>
        <v>2.9</v>
      </c>
      <c r="C106" s="563" t="str">
        <f>BoQ!D101</f>
        <v>Tee schd. 40, 6"</v>
      </c>
      <c r="D106" s="563"/>
      <c r="E106" s="563"/>
      <c r="G106" s="280"/>
      <c r="H106" s="566"/>
      <c r="I106" s="566"/>
      <c r="J106" s="566"/>
      <c r="K106" s="566"/>
      <c r="L106" s="566">
        <v>2</v>
      </c>
      <c r="M106" s="566"/>
      <c r="N106" s="566"/>
      <c r="O106" s="567"/>
      <c r="P106" s="567">
        <f t="shared" si="3"/>
        <v>2</v>
      </c>
      <c r="Q106" s="277" t="str">
        <f>BoQ!H103</f>
        <v>pc</v>
      </c>
      <c r="R106" s="277"/>
    </row>
    <row r="107" spans="1:18" x14ac:dyDescent="0.3">
      <c r="A107" s="277"/>
      <c r="B107" s="565" t="str">
        <f>BoQ!C102</f>
        <v>2.10</v>
      </c>
      <c r="C107" s="563" t="str">
        <f>BoQ!D102</f>
        <v>Sockolet Sch 40</v>
      </c>
      <c r="D107" s="563"/>
      <c r="E107" s="563"/>
      <c r="G107" s="280"/>
      <c r="H107" s="566"/>
      <c r="I107" s="566"/>
      <c r="J107" s="566"/>
      <c r="K107" s="566"/>
      <c r="L107" s="566"/>
      <c r="M107" s="566"/>
      <c r="N107" s="566"/>
      <c r="O107" s="567"/>
      <c r="P107" s="567">
        <f t="shared" si="3"/>
        <v>0</v>
      </c>
    </row>
    <row r="108" spans="1:18" x14ac:dyDescent="0.3">
      <c r="A108" s="277"/>
      <c r="B108" s="565">
        <f>BoQ!C103</f>
        <v>0</v>
      </c>
      <c r="C108" s="563" t="str">
        <f>BoQ!D103</f>
        <v>2.10.1</v>
      </c>
      <c r="D108" s="563" t="str">
        <f>BoQ!E103</f>
        <v>Size Ø 1" x 10</v>
      </c>
      <c r="E108" s="563"/>
      <c r="G108" s="280"/>
      <c r="H108" s="566"/>
      <c r="I108" s="566"/>
      <c r="J108" s="566"/>
      <c r="K108" s="566"/>
      <c r="L108" s="566">
        <v>2</v>
      </c>
      <c r="M108" s="566"/>
      <c r="N108" s="566"/>
      <c r="O108" s="567"/>
      <c r="P108" s="567">
        <v>2</v>
      </c>
      <c r="Q108" s="277" t="str">
        <f>BoQ!H104</f>
        <v>unit</v>
      </c>
      <c r="R108" s="277" t="s">
        <v>2137</v>
      </c>
    </row>
    <row r="109" spans="1:18" x14ac:dyDescent="0.3">
      <c r="A109" s="277"/>
      <c r="B109" s="565" t="str">
        <f>BoQ!C104</f>
        <v>2.11</v>
      </c>
      <c r="C109" s="563" t="str">
        <f>BoQ!D104</f>
        <v>Pressure Gauge 0-10 bar liquid 1/2 size display 100mm</v>
      </c>
      <c r="D109" s="563"/>
      <c r="E109" s="563"/>
      <c r="G109" s="280"/>
      <c r="H109" s="566"/>
      <c r="I109" s="566"/>
      <c r="J109" s="566"/>
      <c r="K109" s="566"/>
      <c r="L109" s="566">
        <v>2</v>
      </c>
      <c r="M109" s="566"/>
      <c r="N109" s="566"/>
      <c r="O109" s="567"/>
      <c r="P109" s="567">
        <f t="shared" si="3"/>
        <v>2</v>
      </c>
      <c r="Q109" s="277" t="str">
        <f>BoQ!H106</f>
        <v>pc</v>
      </c>
      <c r="R109" s="277"/>
    </row>
    <row r="110" spans="1:18" x14ac:dyDescent="0.3">
      <c r="A110" s="277"/>
      <c r="B110" s="565" t="str">
        <f>BoQ!C105</f>
        <v>2.12</v>
      </c>
      <c r="C110" s="563" t="str">
        <f>BoQ!D105</f>
        <v>Weld Neck Flange #300, 10"</v>
      </c>
      <c r="D110" s="563"/>
      <c r="E110" s="563"/>
      <c r="G110" s="280"/>
      <c r="H110" s="566"/>
      <c r="I110" s="566"/>
      <c r="J110" s="566"/>
      <c r="K110" s="566"/>
      <c r="L110" s="566">
        <v>14</v>
      </c>
      <c r="M110" s="566"/>
      <c r="N110" s="566"/>
      <c r="O110" s="567"/>
      <c r="P110" s="567">
        <f t="shared" si="3"/>
        <v>14</v>
      </c>
      <c r="Q110" s="277" t="str">
        <f>BoQ!H107</f>
        <v>pc</v>
      </c>
      <c r="R110" s="277"/>
    </row>
    <row r="111" spans="1:18" x14ac:dyDescent="0.3">
      <c r="A111" s="277"/>
      <c r="B111" s="565" t="str">
        <f>BoQ!C106</f>
        <v>2.13</v>
      </c>
      <c r="C111" s="563" t="str">
        <f>BoQ!D106</f>
        <v>Weld Neck Flange #150, 10"</v>
      </c>
      <c r="D111" s="563"/>
      <c r="E111" s="563"/>
      <c r="G111" s="280"/>
      <c r="H111" s="566"/>
      <c r="I111" s="566"/>
      <c r="J111" s="566"/>
      <c r="K111" s="566"/>
      <c r="L111" s="566">
        <v>2</v>
      </c>
      <c r="M111" s="566"/>
      <c r="N111" s="566"/>
      <c r="O111" s="567"/>
      <c r="P111" s="567">
        <f t="shared" si="3"/>
        <v>2</v>
      </c>
      <c r="Q111" s="277" t="str">
        <f>BoQ!H108</f>
        <v>pc</v>
      </c>
      <c r="R111" s="277"/>
    </row>
    <row r="112" spans="1:18" x14ac:dyDescent="0.3">
      <c r="A112" s="277"/>
      <c r="B112" s="565" t="str">
        <f>BoQ!C107</f>
        <v>2.14</v>
      </c>
      <c r="C112" s="563" t="str">
        <f>BoQ!D107</f>
        <v>Weld Neck Flange #300, 6"</v>
      </c>
      <c r="D112" s="563"/>
      <c r="G112" s="280"/>
      <c r="H112" s="566"/>
      <c r="I112" s="566"/>
      <c r="J112" s="566"/>
      <c r="K112" s="566"/>
      <c r="L112" s="566">
        <v>2</v>
      </c>
      <c r="M112" s="566"/>
      <c r="N112" s="566"/>
      <c r="O112" s="567"/>
      <c r="P112" s="567">
        <f t="shared" si="3"/>
        <v>2</v>
      </c>
      <c r="Q112" s="277"/>
      <c r="R112" s="277"/>
    </row>
    <row r="113" spans="1:18" x14ac:dyDescent="0.3">
      <c r="A113" s="277"/>
      <c r="B113" s="565" t="str">
        <f>BoQ!C108</f>
        <v>2.15</v>
      </c>
      <c r="C113" s="563" t="str">
        <f>BoQ!D108</f>
        <v>Weld Neck Flange #150, 6"</v>
      </c>
      <c r="D113" s="563"/>
      <c r="G113" s="280"/>
      <c r="H113" s="566"/>
      <c r="I113" s="566"/>
      <c r="J113" s="566"/>
      <c r="K113" s="566"/>
      <c r="L113" s="566">
        <v>6</v>
      </c>
      <c r="M113" s="566"/>
      <c r="N113" s="566"/>
      <c r="O113" s="567"/>
      <c r="P113" s="567">
        <f t="shared" si="3"/>
        <v>6</v>
      </c>
      <c r="Q113" s="277"/>
      <c r="R113" s="277"/>
    </row>
    <row r="114" spans="1:18" x14ac:dyDescent="0.3">
      <c r="A114" s="277"/>
      <c r="B114" s="565"/>
      <c r="C114" s="563" t="str">
        <f>'master material'!C340</f>
        <v>Weld Neck Flange #150, 1/2"</v>
      </c>
      <c r="D114" s="563"/>
      <c r="G114" s="280"/>
      <c r="H114" s="566"/>
      <c r="I114" s="566"/>
      <c r="J114" s="566"/>
      <c r="K114" s="566"/>
      <c r="L114" s="566">
        <v>1</v>
      </c>
      <c r="M114" s="566"/>
      <c r="N114" s="566"/>
      <c r="O114" s="567"/>
      <c r="P114" s="567">
        <f t="shared" si="3"/>
        <v>1</v>
      </c>
      <c r="Q114" s="277"/>
      <c r="R114" s="277"/>
    </row>
    <row r="115" spans="1:18" x14ac:dyDescent="0.3">
      <c r="A115" s="277"/>
      <c r="B115" s="565" t="str">
        <f>BoQ!C110</f>
        <v>2.17</v>
      </c>
      <c r="C115" s="563" t="str">
        <f>BoQ!D110</f>
        <v>Gasket Spiral Wound #300 SS316L 10"</v>
      </c>
      <c r="D115" s="563"/>
      <c r="G115" s="280"/>
      <c r="H115" s="566"/>
      <c r="I115" s="566"/>
      <c r="J115" s="566"/>
      <c r="K115" s="566"/>
      <c r="L115" s="566">
        <v>10</v>
      </c>
      <c r="M115" s="566"/>
      <c r="N115" s="566"/>
      <c r="O115" s="567"/>
      <c r="P115" s="567">
        <f t="shared" si="3"/>
        <v>10</v>
      </c>
      <c r="Q115" s="277"/>
      <c r="R115" s="277"/>
    </row>
    <row r="116" spans="1:18" x14ac:dyDescent="0.3">
      <c r="A116" s="277"/>
      <c r="B116" s="565" t="str">
        <f>BoQ!C111</f>
        <v>2.18</v>
      </c>
      <c r="C116" s="563" t="str">
        <f>BoQ!D111</f>
        <v>Gasket Spiral Wound #150 SS316L 10"</v>
      </c>
      <c r="D116" s="563"/>
      <c r="G116" s="280"/>
      <c r="H116" s="566"/>
      <c r="I116" s="566"/>
      <c r="J116" s="566"/>
      <c r="K116" s="566"/>
      <c r="L116" s="566">
        <v>2</v>
      </c>
      <c r="M116" s="566"/>
      <c r="N116" s="566"/>
      <c r="O116" s="567"/>
      <c r="P116" s="567">
        <f t="shared" si="3"/>
        <v>2</v>
      </c>
      <c r="Q116" s="277"/>
      <c r="R116" s="277"/>
    </row>
    <row r="117" spans="1:18" x14ac:dyDescent="0.3">
      <c r="A117" s="277"/>
      <c r="B117" s="565" t="str">
        <f>BoQ!C112</f>
        <v>2.19</v>
      </c>
      <c r="C117" s="563" t="str">
        <f>BoQ!D112</f>
        <v>Gasket Spiral Wound #300 SS316L 6"</v>
      </c>
      <c r="D117" s="563"/>
      <c r="G117" s="280"/>
      <c r="H117" s="566"/>
      <c r="I117" s="566"/>
      <c r="J117" s="566"/>
      <c r="K117" s="566"/>
      <c r="L117" s="566">
        <v>2</v>
      </c>
      <c r="M117" s="566"/>
      <c r="N117" s="566"/>
      <c r="O117" s="567"/>
      <c r="P117" s="567">
        <f t="shared" si="3"/>
        <v>2</v>
      </c>
      <c r="Q117" s="277"/>
      <c r="R117" s="277"/>
    </row>
    <row r="118" spans="1:18" x14ac:dyDescent="0.3">
      <c r="A118" s="277"/>
      <c r="B118" s="565" t="str">
        <f>BoQ!C113</f>
        <v>2.20</v>
      </c>
      <c r="C118" s="563" t="str">
        <f>BoQ!D113</f>
        <v>Gasket Spiral Wound #150 SS316L 6"</v>
      </c>
      <c r="D118" s="563"/>
      <c r="G118" s="280"/>
      <c r="H118" s="566"/>
      <c r="I118" s="566"/>
      <c r="J118" s="566"/>
      <c r="K118" s="566"/>
      <c r="L118" s="566">
        <v>4</v>
      </c>
      <c r="M118" s="566"/>
      <c r="N118" s="566"/>
      <c r="O118" s="567"/>
      <c r="P118" s="567">
        <f t="shared" si="3"/>
        <v>4</v>
      </c>
      <c r="Q118" s="277"/>
      <c r="R118" s="277"/>
    </row>
    <row r="119" spans="1:18" x14ac:dyDescent="0.3">
      <c r="A119" s="277"/>
      <c r="B119" s="565" t="str">
        <f>BoQ!C114</f>
        <v>2.21</v>
      </c>
      <c r="C119" s="563" t="str">
        <f>BoQ!D114</f>
        <v>Ball valves #300, 10"</v>
      </c>
      <c r="D119" s="563"/>
      <c r="G119" s="280"/>
      <c r="H119" s="566"/>
      <c r="I119" s="566"/>
      <c r="J119" s="566"/>
      <c r="K119" s="566"/>
      <c r="L119" s="566">
        <v>3</v>
      </c>
      <c r="M119" s="566"/>
      <c r="N119" s="566"/>
      <c r="O119" s="567"/>
      <c r="P119" s="567">
        <f t="shared" si="3"/>
        <v>3</v>
      </c>
      <c r="Q119" s="277"/>
      <c r="R119" s="277"/>
    </row>
    <row r="120" spans="1:18" x14ac:dyDescent="0.3">
      <c r="A120" s="277"/>
      <c r="B120" s="565" t="str">
        <f>BoQ!C115</f>
        <v>2.22</v>
      </c>
      <c r="C120" s="563" t="str">
        <f>BoQ!D115</f>
        <v>Ball valves #300, 1"</v>
      </c>
      <c r="D120" s="563"/>
      <c r="G120" s="280"/>
      <c r="H120" s="566"/>
      <c r="I120" s="566"/>
      <c r="J120" s="566"/>
      <c r="K120" s="566"/>
      <c r="L120" s="566">
        <v>2</v>
      </c>
      <c r="M120" s="566"/>
      <c r="N120" s="566"/>
      <c r="O120" s="567"/>
      <c r="P120" s="567">
        <f t="shared" si="3"/>
        <v>2</v>
      </c>
      <c r="Q120" s="277"/>
      <c r="R120" s="277" t="s">
        <v>2137</v>
      </c>
    </row>
    <row r="121" spans="1:18" x14ac:dyDescent="0.3">
      <c r="A121" s="277"/>
      <c r="B121" s="565" t="str">
        <f>BoQ!C116</f>
        <v>2.23</v>
      </c>
      <c r="C121" s="563" t="str">
        <f>BoQ!D116</f>
        <v>Stud Bolt C/W 2 NUT, ASTM A193 Gr. B7 / ASTM A194
Gr. 2H 3/4" X 4-1/4" HITAM</v>
      </c>
      <c r="D121" s="563"/>
      <c r="G121" s="280"/>
      <c r="H121" s="566"/>
      <c r="I121" s="566"/>
      <c r="J121" s="566"/>
      <c r="K121" s="566"/>
      <c r="L121" s="566">
        <v>10</v>
      </c>
      <c r="M121" s="566"/>
      <c r="N121" s="566">
        <v>12</v>
      </c>
      <c r="O121" s="567"/>
      <c r="P121" s="567">
        <f>L121*N121</f>
        <v>120</v>
      </c>
      <c r="Q121" s="277"/>
      <c r="R121" s="277">
        <v>10</v>
      </c>
    </row>
    <row r="122" spans="1:18" x14ac:dyDescent="0.3">
      <c r="A122" s="277"/>
      <c r="B122" s="565" t="str">
        <f>BoQ!C117</f>
        <v>2.24</v>
      </c>
      <c r="C122" s="563" t="str">
        <f>BoQ!D117</f>
        <v>Stud Bolt C/W 2 NUT, ASTM A193 Gr. B7 / ASTM A194Gr. 2H 7/8" X 4-1/2" HITAM</v>
      </c>
      <c r="D122" s="563"/>
      <c r="G122" s="280"/>
      <c r="H122" s="566"/>
      <c r="I122" s="566"/>
      <c r="J122" s="566"/>
      <c r="K122" s="566"/>
      <c r="L122" s="566">
        <v>2</v>
      </c>
      <c r="M122" s="566"/>
      <c r="N122" s="566">
        <v>12</v>
      </c>
      <c r="O122" s="567"/>
      <c r="P122" s="567">
        <f t="shared" ref="P122:P124" si="4">L122*N122</f>
        <v>24</v>
      </c>
      <c r="Q122" s="277"/>
      <c r="R122" s="277">
        <v>10</v>
      </c>
    </row>
    <row r="123" spans="1:18" x14ac:dyDescent="0.3">
      <c r="A123" s="277"/>
      <c r="B123" s="565" t="str">
        <f>BoQ!C118</f>
        <v>2.25</v>
      </c>
      <c r="C123" s="563" t="str">
        <f>BoQ!D118</f>
        <v>Stud Bolt C/W 2 NUT, ASTM A193 Gr. B7 / ASTM A194
Gr. 2H 3/4" X 4-1/4" HITAM</v>
      </c>
      <c r="D123" s="563"/>
      <c r="G123" s="280"/>
      <c r="H123" s="566"/>
      <c r="I123" s="566"/>
      <c r="J123" s="566"/>
      <c r="K123" s="566"/>
      <c r="L123" s="566">
        <v>4</v>
      </c>
      <c r="M123" s="566"/>
      <c r="N123" s="566">
        <v>8</v>
      </c>
      <c r="O123" s="567"/>
      <c r="P123" s="567">
        <f t="shared" si="4"/>
        <v>32</v>
      </c>
      <c r="Q123" s="277"/>
      <c r="R123" s="277">
        <v>6</v>
      </c>
    </row>
    <row r="124" spans="1:18" x14ac:dyDescent="0.3">
      <c r="A124" s="277"/>
      <c r="B124" s="565" t="str">
        <f>BoQ!C119</f>
        <v>2.26</v>
      </c>
      <c r="C124" s="563" t="str">
        <f>BoQ!D119</f>
        <v>Stud Bolt C/W 2 NUT, ASTM A193 Gr. B7 / ASTM A194Gr. 2H 3/4" X 4" HITAM</v>
      </c>
      <c r="D124" s="563"/>
      <c r="G124" s="280"/>
      <c r="H124" s="566"/>
      <c r="I124" s="566"/>
      <c r="J124" s="566"/>
      <c r="K124" s="566"/>
      <c r="L124" s="566">
        <v>2</v>
      </c>
      <c r="M124" s="566"/>
      <c r="N124" s="566">
        <v>8</v>
      </c>
      <c r="O124" s="567"/>
      <c r="P124" s="567">
        <f t="shared" si="4"/>
        <v>16</v>
      </c>
      <c r="Q124" s="277"/>
      <c r="R124" s="277">
        <v>6</v>
      </c>
    </row>
    <row r="125" spans="1:18" x14ac:dyDescent="0.3">
      <c r="A125" s="277">
        <f>BoQ!B152</f>
        <v>0</v>
      </c>
      <c r="B125" s="565" t="e">
        <f>BoQ!#REF!</f>
        <v>#REF!</v>
      </c>
      <c r="C125" s="563" t="e">
        <f>BoQ!#REF!</f>
        <v>#REF!</v>
      </c>
      <c r="D125" s="563"/>
      <c r="G125" s="280"/>
      <c r="H125" s="566"/>
      <c r="I125" s="566"/>
      <c r="J125" s="566"/>
      <c r="K125" s="566"/>
      <c r="L125" s="566"/>
      <c r="M125" s="566"/>
      <c r="N125" s="566"/>
      <c r="O125" s="567"/>
      <c r="P125" s="567"/>
      <c r="Q125" s="277"/>
      <c r="R125" s="277"/>
    </row>
    <row r="126" spans="1:18" x14ac:dyDescent="0.3">
      <c r="A126" s="277"/>
      <c r="B126" s="565" t="str">
        <f>BoQ!C120</f>
        <v>2.27</v>
      </c>
      <c r="C126" s="563" t="str">
        <f>BoQ!D120</f>
        <v>Handling / Stringing and Aligning pipa ø10"</v>
      </c>
      <c r="D126" s="563"/>
      <c r="G126" s="280"/>
      <c r="H126" s="566"/>
      <c r="I126" s="566"/>
      <c r="J126" s="566"/>
      <c r="K126" s="566"/>
      <c r="L126" s="566">
        <v>5</v>
      </c>
      <c r="M126" s="566"/>
      <c r="N126" s="566"/>
      <c r="O126" s="567"/>
      <c r="P126" s="567">
        <f t="shared" si="3"/>
        <v>5</v>
      </c>
      <c r="Q126" s="277"/>
      <c r="R126" s="277"/>
    </row>
    <row r="127" spans="1:18" x14ac:dyDescent="0.3">
      <c r="A127" s="277"/>
      <c r="B127" s="565" t="str">
        <f>BoQ!C121</f>
        <v>2.28</v>
      </c>
      <c r="C127" s="563" t="str">
        <f>BoQ!D121</f>
        <v>Handling / Stringing and Aligning pipa ø6"</v>
      </c>
      <c r="D127" s="563"/>
      <c r="G127" s="280"/>
      <c r="H127" s="566"/>
      <c r="I127" s="566"/>
      <c r="J127" s="566"/>
      <c r="K127" s="566"/>
      <c r="L127" s="566">
        <v>5</v>
      </c>
      <c r="M127" s="566"/>
      <c r="N127" s="566"/>
      <c r="O127" s="567"/>
      <c r="P127" s="567">
        <f t="shared" si="3"/>
        <v>5</v>
      </c>
      <c r="Q127" s="277"/>
      <c r="R127" s="277"/>
    </row>
    <row r="128" spans="1:18" x14ac:dyDescent="0.3">
      <c r="A128" s="277"/>
      <c r="B128" s="565" t="str">
        <f>BoQ!C122</f>
        <v>2.29</v>
      </c>
      <c r="C128" s="563" t="str">
        <f>BoQ!D122</f>
        <v xml:space="preserve">Pengangkutan hasil bongkaran Pipa ø10" </v>
      </c>
      <c r="D128" s="563"/>
      <c r="G128" s="280"/>
      <c r="H128" s="566"/>
      <c r="I128" s="566"/>
      <c r="J128" s="566"/>
      <c r="K128" s="566"/>
      <c r="L128" s="566">
        <v>5</v>
      </c>
      <c r="M128" s="566"/>
      <c r="N128" s="566"/>
      <c r="O128" s="567"/>
      <c r="P128" s="567">
        <f t="shared" si="3"/>
        <v>5</v>
      </c>
      <c r="Q128" s="277"/>
      <c r="R128" s="277"/>
    </row>
    <row r="129" spans="1:18" x14ac:dyDescent="0.3">
      <c r="A129" s="277"/>
      <c r="B129" s="565" t="str">
        <f>BoQ!C123</f>
        <v>2.30</v>
      </c>
      <c r="C129" s="563" t="str">
        <f>BoQ!D123</f>
        <v xml:space="preserve">Pengangkutan hasil bongkaran Pipa ø6" </v>
      </c>
      <c r="D129" s="563"/>
      <c r="G129" s="280"/>
      <c r="H129" s="566"/>
      <c r="I129" s="566"/>
      <c r="J129" s="566"/>
      <c r="K129" s="566"/>
      <c r="L129" s="566">
        <v>5</v>
      </c>
      <c r="M129" s="566"/>
      <c r="N129" s="566"/>
      <c r="O129" s="567"/>
      <c r="P129" s="567">
        <f t="shared" si="3"/>
        <v>5</v>
      </c>
      <c r="Q129" s="277"/>
      <c r="R129" s="277"/>
    </row>
    <row r="130" spans="1:18" x14ac:dyDescent="0.3">
      <c r="A130" s="277"/>
      <c r="B130" s="565" t="str">
        <f>BoQ!C124</f>
        <v>2.31</v>
      </c>
      <c r="C130" s="563" t="str">
        <f>BoQ!D124</f>
        <v>Pembongkaran 2 Flange Accessories #150 (GV, BV, Check Valve, Flexible Pipe, Spool etc)</v>
      </c>
      <c r="D130" s="563"/>
      <c r="G130" s="280"/>
      <c r="H130" s="566"/>
      <c r="I130" s="566"/>
      <c r="J130" s="566"/>
      <c r="K130" s="566"/>
      <c r="L130" s="566"/>
      <c r="M130" s="566"/>
      <c r="N130" s="566"/>
      <c r="O130" s="567"/>
      <c r="P130" s="567"/>
      <c r="Q130" s="277"/>
      <c r="R130" s="277"/>
    </row>
    <row r="131" spans="1:18" x14ac:dyDescent="0.3">
      <c r="A131" s="277"/>
      <c r="B131" s="565">
        <f>BoQ!C125</f>
        <v>0</v>
      </c>
      <c r="C131" s="563" t="str">
        <f>BoQ!D125</f>
        <v>2.31.1</v>
      </c>
      <c r="D131" s="563" t="str">
        <f>BoQ!E125</f>
        <v xml:space="preserve">Pembongkaran 2 Flange Accessories  ø10" </v>
      </c>
      <c r="G131" s="280"/>
      <c r="H131" s="566"/>
      <c r="I131" s="566"/>
      <c r="J131" s="566"/>
      <c r="K131" s="566"/>
      <c r="L131" s="566">
        <v>2</v>
      </c>
      <c r="M131" s="566"/>
      <c r="N131" s="566"/>
      <c r="O131" s="567"/>
      <c r="P131" s="567">
        <f t="shared" si="3"/>
        <v>2</v>
      </c>
      <c r="Q131" s="277"/>
      <c r="R131" s="277"/>
    </row>
    <row r="132" spans="1:18" x14ac:dyDescent="0.3">
      <c r="A132" s="277"/>
      <c r="B132" s="565">
        <f>BoQ!C126</f>
        <v>0</v>
      </c>
      <c r="C132" s="563" t="str">
        <f>BoQ!D126</f>
        <v>2.31.2</v>
      </c>
      <c r="D132" s="563" t="str">
        <f>BoQ!E126</f>
        <v xml:space="preserve">Pembongkaran 2 Flange Accessories  ø6" </v>
      </c>
      <c r="G132" s="280"/>
      <c r="H132" s="566"/>
      <c r="I132" s="566"/>
      <c r="J132" s="566"/>
      <c r="K132" s="566"/>
      <c r="L132" s="566">
        <v>4</v>
      </c>
      <c r="M132" s="566"/>
      <c r="N132" s="566"/>
      <c r="O132" s="567"/>
      <c r="P132" s="567">
        <f t="shared" si="3"/>
        <v>4</v>
      </c>
      <c r="Q132" s="277"/>
      <c r="R132" s="277"/>
    </row>
    <row r="133" spans="1:18" x14ac:dyDescent="0.3">
      <c r="A133" s="277"/>
      <c r="B133" s="565" t="str">
        <f>BoQ!C127</f>
        <v>2.32</v>
      </c>
      <c r="C133" s="563" t="str">
        <f>BoQ!D127</f>
        <v>Pembongkaran 2 Flange Accessories #300 (GV, BV, Check Valve, Flexible Pipe, Spool etc)</v>
      </c>
      <c r="D133" s="563"/>
      <c r="G133" s="280"/>
      <c r="H133" s="566"/>
      <c r="I133" s="566"/>
      <c r="J133" s="566"/>
      <c r="K133" s="566"/>
      <c r="L133" s="566"/>
      <c r="M133" s="566"/>
      <c r="N133" s="566"/>
      <c r="O133" s="567"/>
      <c r="P133" s="567">
        <f t="shared" si="3"/>
        <v>0</v>
      </c>
      <c r="Q133" s="277"/>
      <c r="R133" s="277"/>
    </row>
    <row r="134" spans="1:18" x14ac:dyDescent="0.3">
      <c r="A134" s="277"/>
      <c r="B134" s="565">
        <f>BoQ!C128</f>
        <v>0</v>
      </c>
      <c r="C134" s="563" t="str">
        <f>BoQ!D128</f>
        <v>2.32.1</v>
      </c>
      <c r="D134" s="563" t="str">
        <f>BoQ!E128</f>
        <v xml:space="preserve">Pembongkaran 2 Flange Accessories  ø10" </v>
      </c>
      <c r="G134" s="280"/>
      <c r="H134" s="566"/>
      <c r="I134" s="566"/>
      <c r="J134" s="566"/>
      <c r="K134" s="566"/>
      <c r="L134" s="566">
        <v>2</v>
      </c>
      <c r="M134" s="566"/>
      <c r="N134" s="566"/>
      <c r="O134" s="567"/>
      <c r="P134" s="567">
        <f t="shared" si="3"/>
        <v>2</v>
      </c>
      <c r="Q134" s="277"/>
      <c r="R134" s="277"/>
    </row>
    <row r="135" spans="1:18" x14ac:dyDescent="0.3">
      <c r="A135" s="277"/>
      <c r="B135" s="565">
        <f>BoQ!C129</f>
        <v>0</v>
      </c>
      <c r="C135" s="563" t="str">
        <f>BoQ!D129</f>
        <v>2.32.2</v>
      </c>
      <c r="D135" s="563" t="str">
        <f>BoQ!E129</f>
        <v xml:space="preserve">Pembongkaran 2 Flange Accessories  ø6" </v>
      </c>
      <c r="G135" s="280"/>
      <c r="H135" s="566"/>
      <c r="I135" s="566"/>
      <c r="J135" s="566"/>
      <c r="K135" s="566"/>
      <c r="L135" s="566">
        <v>4</v>
      </c>
      <c r="M135" s="566"/>
      <c r="N135" s="566"/>
      <c r="O135" s="567"/>
      <c r="P135" s="567">
        <f t="shared" si="3"/>
        <v>4</v>
      </c>
      <c r="Q135" s="277"/>
      <c r="R135" s="277"/>
    </row>
    <row r="136" spans="1:18" x14ac:dyDescent="0.3">
      <c r="A136" s="277"/>
      <c r="B136" s="565" t="str">
        <f>BoQ!C130</f>
        <v>2.33</v>
      </c>
      <c r="C136" s="563" t="str">
        <f>BoQ!D130</f>
        <v>Pengelasan Welded Neck Flange #300</v>
      </c>
      <c r="D136" s="563"/>
      <c r="G136" s="280"/>
      <c r="H136" s="566"/>
      <c r="I136" s="566"/>
      <c r="J136" s="566"/>
      <c r="K136" s="566"/>
      <c r="L136" s="566"/>
      <c r="M136" s="566"/>
      <c r="N136" s="566"/>
      <c r="O136" s="567"/>
      <c r="P136" s="567">
        <f t="shared" si="3"/>
        <v>0</v>
      </c>
      <c r="Q136" s="277"/>
      <c r="R136" s="277"/>
    </row>
    <row r="137" spans="1:18" x14ac:dyDescent="0.3">
      <c r="A137" s="277"/>
      <c r="B137" s="565">
        <f>BoQ!C131</f>
        <v>0</v>
      </c>
      <c r="C137" s="563" t="str">
        <f>BoQ!D131</f>
        <v>2.33.1</v>
      </c>
      <c r="D137" s="563" t="str">
        <f>BoQ!E131</f>
        <v>Flange ø10" #300</v>
      </c>
      <c r="G137" s="280"/>
      <c r="H137" s="566"/>
      <c r="I137" s="566"/>
      <c r="J137" s="566"/>
      <c r="K137" s="566"/>
      <c r="L137" s="566">
        <v>14</v>
      </c>
      <c r="M137" s="566"/>
      <c r="N137" s="566"/>
      <c r="O137" s="567"/>
      <c r="P137" s="567">
        <f t="shared" si="3"/>
        <v>14</v>
      </c>
      <c r="Q137" s="277"/>
      <c r="R137" s="277"/>
    </row>
    <row r="138" spans="1:18" x14ac:dyDescent="0.3">
      <c r="A138" s="277"/>
      <c r="B138" s="565">
        <f>BoQ!C132</f>
        <v>0</v>
      </c>
      <c r="C138" s="563" t="str">
        <f>BoQ!D132</f>
        <v>2.33.2</v>
      </c>
      <c r="D138" s="563" t="str">
        <f>BoQ!E132</f>
        <v>Flange ø10" #150</v>
      </c>
      <c r="G138" s="280"/>
      <c r="H138" s="566"/>
      <c r="I138" s="566"/>
      <c r="J138" s="566"/>
      <c r="K138" s="566"/>
      <c r="L138" s="566">
        <v>2</v>
      </c>
      <c r="M138" s="566"/>
      <c r="N138" s="566"/>
      <c r="O138" s="567"/>
      <c r="P138" s="567">
        <f t="shared" si="3"/>
        <v>2</v>
      </c>
      <c r="Q138" s="277"/>
      <c r="R138" s="277"/>
    </row>
    <row r="139" spans="1:18" x14ac:dyDescent="0.3">
      <c r="A139" s="277"/>
      <c r="B139" s="565">
        <f>BoQ!C133</f>
        <v>0</v>
      </c>
      <c r="C139" s="563" t="str">
        <f>BoQ!D133</f>
        <v>2.33.3</v>
      </c>
      <c r="D139" s="563" t="str">
        <f>BoQ!E133</f>
        <v>Flange ø6" #300</v>
      </c>
      <c r="G139" s="280"/>
      <c r="H139" s="566"/>
      <c r="I139" s="566"/>
      <c r="J139" s="566"/>
      <c r="K139" s="566"/>
      <c r="L139" s="566">
        <v>6</v>
      </c>
      <c r="M139" s="566"/>
      <c r="N139" s="566"/>
      <c r="O139" s="567"/>
      <c r="P139" s="567">
        <f t="shared" si="3"/>
        <v>6</v>
      </c>
      <c r="Q139" s="277"/>
      <c r="R139" s="277"/>
    </row>
    <row r="140" spans="1:18" x14ac:dyDescent="0.3">
      <c r="A140" s="277"/>
      <c r="B140" s="565">
        <f>BoQ!C134</f>
        <v>0</v>
      </c>
      <c r="C140" s="563" t="str">
        <f>BoQ!D134</f>
        <v>2.33.4</v>
      </c>
      <c r="D140" s="563" t="str">
        <f>BoQ!E134</f>
        <v>Flange ø6" #150</v>
      </c>
      <c r="G140" s="280"/>
      <c r="H140" s="566"/>
      <c r="I140" s="566"/>
      <c r="J140" s="566"/>
      <c r="K140" s="566"/>
      <c r="L140" s="566">
        <v>2</v>
      </c>
      <c r="M140" s="566"/>
      <c r="N140" s="566"/>
      <c r="O140" s="567"/>
      <c r="P140" s="567">
        <f t="shared" si="3"/>
        <v>2</v>
      </c>
      <c r="Q140" s="277"/>
      <c r="R140" s="277"/>
    </row>
    <row r="141" spans="1:18" x14ac:dyDescent="0.3">
      <c r="A141" s="277"/>
      <c r="B141" s="565" t="str">
        <f>BoQ!C135</f>
        <v>2.24</v>
      </c>
      <c r="C141" s="563" t="str">
        <f>BoQ!D135</f>
        <v>Pekerjaan Unbolting Flange #300</v>
      </c>
      <c r="D141" s="563"/>
      <c r="G141" s="280"/>
      <c r="H141" s="566"/>
      <c r="I141" s="566"/>
      <c r="J141" s="566"/>
      <c r="K141" s="566"/>
      <c r="L141" s="566"/>
      <c r="M141" s="566"/>
      <c r="N141" s="566"/>
      <c r="O141" s="567"/>
      <c r="P141" s="567"/>
      <c r="Q141" s="277"/>
      <c r="R141" s="277"/>
    </row>
    <row r="142" spans="1:18" x14ac:dyDescent="0.3">
      <c r="A142" s="277"/>
      <c r="B142" s="565">
        <f>BoQ!C136</f>
        <v>0</v>
      </c>
      <c r="C142" s="563" t="str">
        <f>BoQ!D136</f>
        <v>2.24.1</v>
      </c>
      <c r="D142" s="563" t="str">
        <f>BoQ!E136</f>
        <v>Flange ø10" #300</v>
      </c>
      <c r="G142" s="280"/>
      <c r="H142" s="566"/>
      <c r="I142" s="566"/>
      <c r="J142" s="566"/>
      <c r="K142" s="566"/>
      <c r="L142" s="566">
        <v>6</v>
      </c>
      <c r="M142" s="566"/>
      <c r="N142" s="566"/>
      <c r="O142" s="567"/>
      <c r="P142" s="567">
        <f t="shared" si="3"/>
        <v>6</v>
      </c>
      <c r="Q142" s="277"/>
      <c r="R142" s="277"/>
    </row>
    <row r="143" spans="1:18" x14ac:dyDescent="0.3">
      <c r="A143" s="277"/>
      <c r="B143" s="565">
        <f>BoQ!C137</f>
        <v>0</v>
      </c>
      <c r="C143" s="563" t="str">
        <f>BoQ!D137</f>
        <v>2.24.2</v>
      </c>
      <c r="D143" s="563" t="str">
        <f>BoQ!E137</f>
        <v>Flange ø10" #150</v>
      </c>
      <c r="G143" s="280"/>
      <c r="H143" s="566"/>
      <c r="I143" s="566"/>
      <c r="J143" s="566"/>
      <c r="K143" s="566"/>
      <c r="L143" s="566">
        <v>2</v>
      </c>
      <c r="M143" s="566"/>
      <c r="N143" s="566"/>
      <c r="O143" s="567"/>
      <c r="P143" s="567">
        <f t="shared" si="3"/>
        <v>2</v>
      </c>
      <c r="Q143" s="277"/>
      <c r="R143" s="277"/>
    </row>
    <row r="144" spans="1:18" x14ac:dyDescent="0.3">
      <c r="A144" s="277"/>
      <c r="B144" s="565">
        <f>BoQ!C138</f>
        <v>0</v>
      </c>
      <c r="C144" s="563" t="str">
        <f>BoQ!D138</f>
        <v>2.24.3</v>
      </c>
      <c r="D144" s="563" t="str">
        <f>BoQ!E138</f>
        <v>Flange ø6" #150</v>
      </c>
      <c r="G144" s="280"/>
      <c r="H144" s="566"/>
      <c r="I144" s="566"/>
      <c r="J144" s="566"/>
      <c r="K144" s="566"/>
      <c r="L144" s="566">
        <v>4</v>
      </c>
      <c r="M144" s="566"/>
      <c r="N144" s="566"/>
      <c r="O144" s="567"/>
      <c r="P144" s="567">
        <f t="shared" si="3"/>
        <v>4</v>
      </c>
      <c r="Q144" s="277"/>
      <c r="R144" s="277"/>
    </row>
    <row r="145" spans="1:18" x14ac:dyDescent="0.3">
      <c r="A145" s="277"/>
      <c r="B145" s="565">
        <f>BoQ!C139</f>
        <v>0</v>
      </c>
      <c r="C145" s="563" t="str">
        <f>BoQ!D139</f>
        <v>2.24.4</v>
      </c>
      <c r="D145" s="563" t="str">
        <f>BoQ!E139</f>
        <v>Flange ø6" #300</v>
      </c>
      <c r="G145" s="280"/>
      <c r="H145" s="566"/>
      <c r="I145" s="566"/>
      <c r="J145" s="566"/>
      <c r="K145" s="566"/>
      <c r="L145" s="566">
        <v>6</v>
      </c>
      <c r="M145" s="566"/>
      <c r="N145" s="566"/>
      <c r="O145" s="567"/>
      <c r="P145" s="567">
        <f t="shared" si="3"/>
        <v>6</v>
      </c>
      <c r="Q145" s="277"/>
      <c r="R145" s="277"/>
    </row>
    <row r="146" spans="1:18" x14ac:dyDescent="0.3">
      <c r="A146" s="277"/>
      <c r="B146" s="565" t="str">
        <f>BoQ!C140</f>
        <v>2.25</v>
      </c>
      <c r="C146" s="563" t="str">
        <f>BoQ!D140</f>
        <v>Pekerjaan Bolting-ups Flange #300</v>
      </c>
      <c r="D146" s="563"/>
      <c r="G146" s="280"/>
      <c r="H146" s="566"/>
      <c r="I146" s="566"/>
      <c r="J146" s="566"/>
      <c r="K146" s="566"/>
      <c r="L146" s="566"/>
      <c r="M146" s="566"/>
      <c r="N146" s="566"/>
      <c r="O146" s="567"/>
      <c r="P146" s="567"/>
      <c r="Q146" s="277"/>
      <c r="R146" s="277"/>
    </row>
    <row r="147" spans="1:18" x14ac:dyDescent="0.3">
      <c r="A147" s="277"/>
      <c r="B147" s="565">
        <f>BoQ!C141</f>
        <v>0</v>
      </c>
      <c r="C147" s="563" t="str">
        <f>BoQ!D141</f>
        <v>2.25.1</v>
      </c>
      <c r="D147" s="563" t="str">
        <f>BoQ!E141</f>
        <v>Flange ø10" #300</v>
      </c>
      <c r="G147" s="280"/>
      <c r="H147" s="566"/>
      <c r="I147" s="566"/>
      <c r="J147" s="566"/>
      <c r="K147" s="566"/>
      <c r="L147" s="566">
        <f>L137</f>
        <v>14</v>
      </c>
      <c r="M147" s="566"/>
      <c r="N147" s="566"/>
      <c r="O147" s="567"/>
      <c r="P147" s="567">
        <f t="shared" si="3"/>
        <v>14</v>
      </c>
      <c r="Q147" s="277"/>
      <c r="R147" s="277"/>
    </row>
    <row r="148" spans="1:18" x14ac:dyDescent="0.3">
      <c r="A148" s="277"/>
      <c r="B148" s="565">
        <f>BoQ!C142</f>
        <v>0</v>
      </c>
      <c r="C148" s="563" t="str">
        <f>BoQ!D142</f>
        <v>2.25.2</v>
      </c>
      <c r="D148" s="563" t="str">
        <f>BoQ!E142</f>
        <v>Flange ø10" #150</v>
      </c>
      <c r="G148" s="280"/>
      <c r="H148" s="566"/>
      <c r="I148" s="566"/>
      <c r="J148" s="566"/>
      <c r="K148" s="566"/>
      <c r="L148" s="566">
        <f t="shared" ref="L148:L150" si="5">L138</f>
        <v>2</v>
      </c>
      <c r="M148" s="566"/>
      <c r="N148" s="566"/>
      <c r="O148" s="567"/>
      <c r="P148" s="567">
        <f t="shared" si="3"/>
        <v>2</v>
      </c>
      <c r="Q148" s="277"/>
      <c r="R148" s="277"/>
    </row>
    <row r="149" spans="1:18" x14ac:dyDescent="0.3">
      <c r="A149" s="277"/>
      <c r="B149" s="565">
        <f>BoQ!C143</f>
        <v>0</v>
      </c>
      <c r="C149" s="563" t="str">
        <f>BoQ!D143</f>
        <v>2.25.3</v>
      </c>
      <c r="D149" s="563" t="str">
        <f>BoQ!E143</f>
        <v>Flange ø6" #300</v>
      </c>
      <c r="G149" s="280"/>
      <c r="H149" s="566"/>
      <c r="I149" s="566"/>
      <c r="J149" s="566"/>
      <c r="K149" s="566"/>
      <c r="L149" s="566">
        <f t="shared" si="5"/>
        <v>6</v>
      </c>
      <c r="M149" s="566"/>
      <c r="N149" s="566"/>
      <c r="O149" s="567"/>
      <c r="P149" s="567">
        <f t="shared" si="3"/>
        <v>6</v>
      </c>
      <c r="Q149" s="277"/>
      <c r="R149" s="277"/>
    </row>
    <row r="150" spans="1:18" x14ac:dyDescent="0.3">
      <c r="A150" s="277"/>
      <c r="B150" s="565">
        <f>BoQ!C144</f>
        <v>0</v>
      </c>
      <c r="C150" s="563" t="str">
        <f>BoQ!D144</f>
        <v>2.25.4</v>
      </c>
      <c r="D150" s="563" t="str">
        <f>BoQ!E144</f>
        <v>Flange ø6" #150</v>
      </c>
      <c r="G150" s="280"/>
      <c r="H150" s="566"/>
      <c r="I150" s="566"/>
      <c r="J150" s="566"/>
      <c r="K150" s="566"/>
      <c r="L150" s="566">
        <f t="shared" si="5"/>
        <v>2</v>
      </c>
      <c r="M150" s="566"/>
      <c r="N150" s="566"/>
      <c r="O150" s="567"/>
      <c r="P150" s="567">
        <f t="shared" si="3"/>
        <v>2</v>
      </c>
      <c r="Q150" s="277"/>
      <c r="R150" s="277"/>
    </row>
    <row r="151" spans="1:18" x14ac:dyDescent="0.3">
      <c r="A151" s="277"/>
      <c r="B151" s="565" t="str">
        <f>BoQ!C145</f>
        <v>2.26</v>
      </c>
      <c r="C151" s="563" t="str">
        <f>BoQ!D145</f>
        <v xml:space="preserve">Penyetelan dan Pengelasan Elbow 90 ø10" </v>
      </c>
      <c r="D151" s="563"/>
      <c r="G151" s="280"/>
      <c r="H151" s="566"/>
      <c r="I151" s="566"/>
      <c r="J151" s="566"/>
      <c r="K151" s="566"/>
      <c r="L151" s="566">
        <v>2</v>
      </c>
      <c r="M151" s="566"/>
      <c r="N151" s="566"/>
      <c r="O151" s="567"/>
      <c r="P151" s="567">
        <f t="shared" si="3"/>
        <v>2</v>
      </c>
      <c r="Q151" s="277"/>
      <c r="R151" s="277"/>
    </row>
    <row r="152" spans="1:18" x14ac:dyDescent="0.3">
      <c r="A152" s="277"/>
      <c r="B152" s="565" t="str">
        <f>BoQ!C146</f>
        <v>2.27</v>
      </c>
      <c r="C152" s="563" t="str">
        <f>BoQ!D146</f>
        <v xml:space="preserve">Penyetelan dan Pengelasan Elbow 90 ø6" </v>
      </c>
      <c r="D152" s="563"/>
      <c r="G152" s="280"/>
      <c r="H152" s="566"/>
      <c r="I152" s="566"/>
      <c r="J152" s="566"/>
      <c r="K152" s="566"/>
      <c r="L152" s="566">
        <v>4</v>
      </c>
      <c r="M152" s="566"/>
      <c r="N152" s="566"/>
      <c r="O152" s="567"/>
      <c r="P152" s="567">
        <f t="shared" si="3"/>
        <v>4</v>
      </c>
      <c r="Q152" s="277"/>
      <c r="R152" s="277"/>
    </row>
    <row r="153" spans="1:18" x14ac:dyDescent="0.3">
      <c r="A153" s="277"/>
      <c r="B153" s="565" t="str">
        <f>BoQ!C147</f>
        <v>2.28</v>
      </c>
      <c r="C153" s="563" t="str">
        <f>BoQ!D147</f>
        <v xml:space="preserve">Penyetelan dan Pengelasan Tee Equal ø10" </v>
      </c>
      <c r="D153" s="563"/>
      <c r="G153" s="280"/>
      <c r="H153" s="566"/>
      <c r="I153" s="566"/>
      <c r="J153" s="566"/>
      <c r="K153" s="566"/>
      <c r="L153" s="566">
        <v>2</v>
      </c>
      <c r="M153" s="566"/>
      <c r="N153" s="566"/>
      <c r="O153" s="567"/>
      <c r="P153" s="567">
        <f t="shared" si="3"/>
        <v>2</v>
      </c>
      <c r="Q153" s="277"/>
      <c r="R153" s="277"/>
    </row>
    <row r="154" spans="1:18" x14ac:dyDescent="0.3">
      <c r="A154" s="277"/>
      <c r="B154" s="565" t="str">
        <f>BoQ!C148</f>
        <v>2.29</v>
      </c>
      <c r="C154" s="563" t="str">
        <f>BoQ!D148</f>
        <v xml:space="preserve">Penyetelan dan Pengelasan Tee Equal ø6" </v>
      </c>
      <c r="D154" s="563"/>
      <c r="G154" s="280"/>
      <c r="H154" s="566"/>
      <c r="I154" s="566"/>
      <c r="J154" s="566"/>
      <c r="K154" s="566"/>
      <c r="L154" s="566">
        <v>2</v>
      </c>
      <c r="M154" s="566"/>
      <c r="N154" s="566"/>
      <c r="O154" s="567"/>
      <c r="P154" s="567">
        <f t="shared" si="3"/>
        <v>2</v>
      </c>
      <c r="Q154" s="277"/>
      <c r="R154" s="277"/>
    </row>
    <row r="155" spans="1:18" x14ac:dyDescent="0.3">
      <c r="A155" s="277"/>
      <c r="B155" s="565" t="str">
        <f>BoQ!C149</f>
        <v>2.30</v>
      </c>
      <c r="C155" s="563" t="str">
        <f>BoQ!D99</f>
        <v>Concentric Reducer Sch. 40, 10" x 6"</v>
      </c>
      <c r="D155" s="563"/>
      <c r="G155" s="280"/>
      <c r="H155" s="566"/>
      <c r="I155" s="566"/>
      <c r="J155" s="566"/>
      <c r="K155" s="566"/>
      <c r="L155" s="566">
        <v>2</v>
      </c>
      <c r="M155" s="566"/>
      <c r="N155" s="566"/>
      <c r="O155" s="567"/>
      <c r="P155" s="567">
        <f t="shared" si="3"/>
        <v>2</v>
      </c>
      <c r="Q155" s="277"/>
      <c r="R155" s="277" t="s">
        <v>2138</v>
      </c>
    </row>
    <row r="156" spans="1:18" x14ac:dyDescent="0.3">
      <c r="A156" s="277"/>
      <c r="B156" s="565" t="str">
        <f>BoQ!C150</f>
        <v>2.31</v>
      </c>
      <c r="C156" s="563" t="str">
        <f>BoQ!D150</f>
        <v>Penyetelan dan Pemasangan 2 Flange Accessories #150 (GV, BV, Check Valve, Flexible Pipe, Spool etc)</v>
      </c>
      <c r="D156" s="563"/>
      <c r="G156" s="280"/>
      <c r="H156" s="566"/>
      <c r="I156" s="566"/>
      <c r="J156" s="566"/>
      <c r="K156" s="566"/>
      <c r="L156" s="566"/>
      <c r="M156" s="566"/>
      <c r="N156" s="566"/>
      <c r="O156" s="567"/>
      <c r="P156" s="567"/>
      <c r="Q156" s="277"/>
      <c r="R156" s="277"/>
    </row>
    <row r="157" spans="1:18" x14ac:dyDescent="0.3">
      <c r="A157" s="277"/>
      <c r="B157" s="565">
        <f>BoQ!C151</f>
        <v>0</v>
      </c>
      <c r="C157" s="563" t="str">
        <f>BoQ!D151</f>
        <v>2.31.1</v>
      </c>
      <c r="D157" s="563" t="str">
        <f>BoQ!E151</f>
        <v xml:space="preserve">Penyetelan dan Pemasangan 2 Flange Accessories  ø10" </v>
      </c>
      <c r="G157" s="280"/>
      <c r="H157" s="566"/>
      <c r="I157" s="566"/>
      <c r="J157" s="566"/>
      <c r="K157" s="566"/>
      <c r="L157" s="566">
        <v>2</v>
      </c>
      <c r="M157" s="566"/>
      <c r="N157" s="566"/>
      <c r="O157" s="567"/>
      <c r="P157" s="567">
        <f t="shared" si="3"/>
        <v>2</v>
      </c>
      <c r="Q157" s="277"/>
      <c r="R157" s="277"/>
    </row>
    <row r="158" spans="1:18" x14ac:dyDescent="0.3">
      <c r="A158" s="277"/>
      <c r="B158" s="565">
        <f>BoQ!C152</f>
        <v>0</v>
      </c>
      <c r="C158" s="563" t="str">
        <f>BoQ!D152</f>
        <v>2.31.2</v>
      </c>
      <c r="D158" s="563" t="str">
        <f>BoQ!E152</f>
        <v xml:space="preserve">Penyetelan dan Pemasangan 2 Flange Accessories  ø6" </v>
      </c>
      <c r="G158" s="280"/>
      <c r="H158" s="566"/>
      <c r="I158" s="566"/>
      <c r="J158" s="566"/>
      <c r="K158" s="566"/>
      <c r="L158" s="566">
        <v>2</v>
      </c>
      <c r="M158" s="566"/>
      <c r="N158" s="566"/>
      <c r="O158" s="567"/>
      <c r="P158" s="567">
        <f t="shared" si="3"/>
        <v>2</v>
      </c>
      <c r="Q158" s="277"/>
      <c r="R158" s="277"/>
    </row>
    <row r="159" spans="1:18" x14ac:dyDescent="0.3">
      <c r="A159" s="277"/>
      <c r="B159" s="565" t="str">
        <f>BoQ!C153</f>
        <v>2.32</v>
      </c>
      <c r="C159" s="563" t="str">
        <f>BoQ!D153</f>
        <v>Penyetelan dan Pemasangan 2 Flange Accessories #300 (GV, BV, Check Valve, Flexible Pipe, Spool etc)</v>
      </c>
      <c r="D159" s="563"/>
      <c r="G159" s="280"/>
      <c r="H159" s="566"/>
      <c r="I159" s="566"/>
      <c r="J159" s="566"/>
      <c r="K159" s="566"/>
      <c r="L159" s="566"/>
      <c r="M159" s="566"/>
      <c r="N159" s="566"/>
      <c r="O159" s="567"/>
      <c r="P159" s="567"/>
      <c r="Q159" s="277"/>
      <c r="R159" s="277"/>
    </row>
    <row r="160" spans="1:18" x14ac:dyDescent="0.3">
      <c r="A160" s="277"/>
      <c r="B160" s="565">
        <f>BoQ!C154</f>
        <v>0</v>
      </c>
      <c r="C160" s="563" t="str">
        <f>BoQ!D154</f>
        <v>2.32.1</v>
      </c>
      <c r="D160" s="563" t="str">
        <f>BoQ!E154</f>
        <v xml:space="preserve">Penyetelan dan Pemasangan 2 Flange Accessories  ø10" </v>
      </c>
      <c r="E160" s="563"/>
      <c r="G160" s="280"/>
      <c r="H160" s="566"/>
      <c r="I160" s="566"/>
      <c r="J160" s="566"/>
      <c r="K160" s="566"/>
      <c r="L160" s="566">
        <v>4</v>
      </c>
      <c r="M160" s="566"/>
      <c r="N160" s="566"/>
      <c r="O160" s="567"/>
      <c r="P160" s="567">
        <f t="shared" si="3"/>
        <v>4</v>
      </c>
      <c r="Q160" s="277"/>
      <c r="R160" s="277"/>
    </row>
    <row r="161" spans="1:20" x14ac:dyDescent="0.3">
      <c r="A161" s="277"/>
      <c r="B161" s="565">
        <f>BoQ!C155</f>
        <v>0</v>
      </c>
      <c r="C161" s="563" t="str">
        <f>BoQ!D155</f>
        <v>2.32.2</v>
      </c>
      <c r="D161" s="563" t="str">
        <f>BoQ!E155</f>
        <v xml:space="preserve">Penyetelan dan Pemasangan 2 Flange Accessories  ø6" </v>
      </c>
      <c r="E161" s="563"/>
      <c r="G161" s="280"/>
      <c r="H161" s="566"/>
      <c r="I161" s="566"/>
      <c r="J161" s="566"/>
      <c r="K161" s="566"/>
      <c r="L161" s="566">
        <v>2</v>
      </c>
      <c r="M161" s="566"/>
      <c r="N161" s="566"/>
      <c r="O161" s="567"/>
      <c r="P161" s="567">
        <f t="shared" si="3"/>
        <v>2</v>
      </c>
      <c r="Q161" s="277"/>
      <c r="R161" s="277"/>
    </row>
    <row r="162" spans="1:20" x14ac:dyDescent="0.3">
      <c r="A162" s="277"/>
      <c r="B162" s="565">
        <f>BoQ!C158</f>
        <v>0</v>
      </c>
      <c r="C162" s="563"/>
      <c r="D162" s="563"/>
      <c r="E162" s="563"/>
      <c r="G162" s="280"/>
      <c r="H162" s="566"/>
      <c r="I162" s="566"/>
      <c r="J162" s="566"/>
      <c r="K162" s="566"/>
      <c r="L162" s="566"/>
      <c r="M162" s="566"/>
      <c r="N162" s="566"/>
      <c r="O162" s="567"/>
      <c r="P162" s="567"/>
      <c r="Q162" s="277"/>
      <c r="R162" s="277"/>
    </row>
    <row r="163" spans="1:20" x14ac:dyDescent="0.3">
      <c r="A163" s="277"/>
      <c r="B163" s="565" t="str">
        <f>BoQ!C159</f>
        <v xml:space="preserve">PEKERJAAN PEMBUATAN PLATFORM </v>
      </c>
      <c r="C163" s="563"/>
      <c r="D163" s="563"/>
      <c r="E163" s="563"/>
      <c r="G163" s="280"/>
      <c r="H163" s="566"/>
      <c r="I163" s="566"/>
      <c r="J163" s="566"/>
      <c r="K163" s="566"/>
      <c r="L163" s="566"/>
      <c r="M163" s="566"/>
      <c r="N163" s="566"/>
      <c r="O163" s="567"/>
      <c r="P163" s="567"/>
      <c r="Q163" s="277"/>
      <c r="R163" s="277"/>
    </row>
    <row r="164" spans="1:20" x14ac:dyDescent="0.3">
      <c r="A164" s="277"/>
      <c r="B164" s="565" t="str">
        <f>BoQ!C160</f>
        <v>Perbaikan pondasi eksisting Beton, Slab, Aspal, Rabat Beton, Grouting</v>
      </c>
      <c r="C164" s="563"/>
      <c r="D164" s="563"/>
      <c r="E164" s="563"/>
      <c r="G164" s="280"/>
      <c r="H164" s="566"/>
      <c r="I164" s="566"/>
      <c r="J164" s="566"/>
      <c r="K164" s="566"/>
      <c r="L164" s="566"/>
      <c r="M164" s="566"/>
      <c r="N164" s="566"/>
      <c r="O164" s="567"/>
      <c r="P164" s="567">
        <f t="shared" ref="P164" si="6">PRODUCT(H164:O164)</f>
        <v>0</v>
      </c>
      <c r="Q164" s="277"/>
      <c r="R164" s="277"/>
    </row>
    <row r="165" spans="1:20" x14ac:dyDescent="0.3">
      <c r="A165" s="277"/>
      <c r="B165" s="565" t="str">
        <f>BoQ!C161</f>
        <v>1.1</v>
      </c>
      <c r="C165" s="563" t="str">
        <f>BoQ!D161</f>
        <v>galian Tanah Biasa ≤1m</v>
      </c>
      <c r="D165" s="563"/>
      <c r="G165" s="280"/>
      <c r="H165" s="566">
        <v>0.3</v>
      </c>
      <c r="I165" s="566">
        <v>0.3</v>
      </c>
      <c r="J165" s="566">
        <v>0.5</v>
      </c>
      <c r="K165" s="566">
        <f>H165*I165*J165</f>
        <v>4.4999999999999998E-2</v>
      </c>
      <c r="L165" s="566"/>
      <c r="M165" s="566"/>
      <c r="N165" s="566">
        <v>12</v>
      </c>
      <c r="P165" s="567">
        <f>K165*N165</f>
        <v>0.54</v>
      </c>
      <c r="Q165" s="277" t="s">
        <v>348</v>
      </c>
      <c r="R165" s="277"/>
    </row>
    <row r="166" spans="1:20" x14ac:dyDescent="0.3">
      <c r="A166" s="277"/>
      <c r="B166" s="565"/>
      <c r="C166" s="563"/>
      <c r="D166" s="563"/>
      <c r="G166" s="280"/>
      <c r="H166" s="566"/>
      <c r="I166" s="566"/>
      <c r="J166" s="566"/>
      <c r="K166" s="566"/>
      <c r="L166" s="566"/>
      <c r="M166" s="566"/>
      <c r="N166" s="566"/>
      <c r="P166" s="567"/>
      <c r="Q166" s="277"/>
      <c r="R166" s="277"/>
    </row>
    <row r="167" spans="1:20" x14ac:dyDescent="0.3">
      <c r="A167" s="277"/>
      <c r="B167" s="565" t="str">
        <f>BoQ!C162</f>
        <v>1.2</v>
      </c>
      <c r="C167" s="563" t="str">
        <f>BoQ!D162</f>
        <v>Pembesian untuk cor beton</v>
      </c>
      <c r="D167" s="563"/>
      <c r="G167" s="280"/>
      <c r="H167" s="566"/>
      <c r="I167" s="566"/>
      <c r="J167" s="566"/>
      <c r="K167" s="566"/>
      <c r="L167" s="566"/>
      <c r="M167" s="566"/>
      <c r="N167" s="566"/>
      <c r="O167" s="567"/>
      <c r="P167" s="567">
        <f>M168+M170</f>
        <v>183.73949999999999</v>
      </c>
      <c r="Q167" s="277" t="s">
        <v>182</v>
      </c>
      <c r="R167" s="277"/>
      <c r="T167"/>
    </row>
    <row r="168" spans="1:20" x14ac:dyDescent="0.3">
      <c r="A168" s="277"/>
      <c r="B168" s="565"/>
      <c r="C168" s="563"/>
      <c r="D168" s="563"/>
      <c r="F168" s="580" t="s">
        <v>2153</v>
      </c>
      <c r="G168" s="280"/>
      <c r="H168" s="566">
        <v>0.6</v>
      </c>
      <c r="I168" s="566"/>
      <c r="J168" s="566"/>
      <c r="K168" s="566"/>
      <c r="L168" s="566">
        <v>4</v>
      </c>
      <c r="M168" s="566">
        <f>N168*R169</f>
        <v>181.72799999999998</v>
      </c>
      <c r="N168" s="566">
        <f>(H168*L168)*12</f>
        <v>28.799999999999997</v>
      </c>
      <c r="O168" s="567"/>
      <c r="P168" s="567"/>
      <c r="Q168" s="277"/>
      <c r="R168" s="277" t="s">
        <v>2155</v>
      </c>
      <c r="T168"/>
    </row>
    <row r="169" spans="1:20" x14ac:dyDescent="0.3">
      <c r="A169" s="277"/>
      <c r="B169" s="565"/>
      <c r="C169" s="563"/>
      <c r="D169" s="563"/>
      <c r="F169" s="580"/>
      <c r="G169" s="280"/>
      <c r="H169" s="566"/>
      <c r="I169" s="566"/>
      <c r="J169" s="566"/>
      <c r="K169" s="566"/>
      <c r="L169" s="566"/>
      <c r="M169" s="566"/>
      <c r="N169" s="566"/>
      <c r="O169" s="567"/>
      <c r="P169" s="567"/>
      <c r="Q169" s="277"/>
      <c r="R169" s="277">
        <f>75.72/12</f>
        <v>6.31</v>
      </c>
      <c r="T169"/>
    </row>
    <row r="170" spans="1:20" x14ac:dyDescent="0.3">
      <c r="A170" s="277"/>
      <c r="B170" s="565"/>
      <c r="C170" s="563"/>
      <c r="D170" s="563"/>
      <c r="F170" s="580" t="s">
        <v>2154</v>
      </c>
      <c r="G170" s="280"/>
      <c r="H170" s="566">
        <v>0.15</v>
      </c>
      <c r="I170" s="566"/>
      <c r="J170" s="566"/>
      <c r="K170" s="566"/>
      <c r="L170" s="566">
        <v>3</v>
      </c>
      <c r="M170" s="566">
        <f>N170*R171</f>
        <v>2.0114999999999998</v>
      </c>
      <c r="N170" s="566">
        <f t="shared" ref="N170" si="7">(H170*L170)*12</f>
        <v>5.3999999999999995</v>
      </c>
      <c r="O170" s="567"/>
      <c r="P170" s="567"/>
      <c r="Q170" s="277"/>
      <c r="R170" s="277" t="s">
        <v>2156</v>
      </c>
      <c r="T170"/>
    </row>
    <row r="171" spans="1:20" x14ac:dyDescent="0.3">
      <c r="A171" s="277"/>
      <c r="B171" s="565"/>
      <c r="C171" s="563"/>
      <c r="D171" s="563"/>
      <c r="G171" s="280"/>
      <c r="H171" s="566"/>
      <c r="I171" s="566"/>
      <c r="J171" s="566"/>
      <c r="K171" s="566"/>
      <c r="L171" s="566"/>
      <c r="M171" s="566"/>
      <c r="N171" s="566"/>
      <c r="O171" s="567"/>
      <c r="P171" s="567"/>
      <c r="Q171" s="277"/>
      <c r="R171" s="277">
        <f>4.47/12</f>
        <v>0.3725</v>
      </c>
      <c r="T171"/>
    </row>
    <row r="172" spans="1:20" x14ac:dyDescent="0.3">
      <c r="A172" s="277"/>
      <c r="B172" s="565" t="str">
        <f>BoQ!C163</f>
        <v>1.3</v>
      </c>
      <c r="C172" s="563" t="str">
        <f>BoQ!D163</f>
        <v>Fabrikasi &amp; Pemasangan angkur baru secara manual</v>
      </c>
      <c r="D172" s="563"/>
      <c r="G172" s="280"/>
      <c r="H172" s="280">
        <v>0.25</v>
      </c>
      <c r="I172" s="280"/>
      <c r="J172" s="280"/>
      <c r="K172" s="280"/>
      <c r="L172" s="280">
        <v>4</v>
      </c>
      <c r="M172" s="280"/>
      <c r="N172" s="280">
        <v>12</v>
      </c>
      <c r="O172" s="277"/>
      <c r="P172" s="277">
        <f>L172*N172</f>
        <v>48</v>
      </c>
      <c r="Q172" s="277" t="s">
        <v>182</v>
      </c>
      <c r="R172" s="277"/>
    </row>
    <row r="173" spans="1:20" x14ac:dyDescent="0.3">
      <c r="A173" s="278"/>
      <c r="B173" s="565" t="str">
        <f>BoQ!C164</f>
        <v>1.4</v>
      </c>
      <c r="C173" s="563" t="str">
        <f>BoQ!D164</f>
        <v>Lantai Kerja beton cor (K-100 s.d. K-125) setara 1 PC : 2 PB : 3 KR</v>
      </c>
      <c r="D173" s="563"/>
      <c r="E173" s="275"/>
      <c r="F173" s="275"/>
      <c r="G173" s="278"/>
      <c r="H173" s="584">
        <f>H165</f>
        <v>0.3</v>
      </c>
      <c r="I173" s="584">
        <f>I165</f>
        <v>0.3</v>
      </c>
      <c r="J173" s="584">
        <v>0.7</v>
      </c>
      <c r="K173" s="584">
        <f>H173*I173*J173</f>
        <v>6.3E-2</v>
      </c>
      <c r="L173" s="281"/>
      <c r="M173" s="281"/>
      <c r="N173" s="281">
        <v>12</v>
      </c>
      <c r="O173" s="278"/>
      <c r="P173" s="585">
        <f>K173*N173</f>
        <v>0.75600000000000001</v>
      </c>
      <c r="Q173" s="278" t="s">
        <v>348</v>
      </c>
      <c r="R173" s="278"/>
    </row>
    <row r="174" spans="1:20" x14ac:dyDescent="0.3">
      <c r="B174" s="565"/>
      <c r="C174" s="563"/>
      <c r="D174" s="563"/>
      <c r="H174" s="279"/>
      <c r="I174" s="279"/>
      <c r="J174" s="279"/>
      <c r="K174" s="279"/>
      <c r="L174" s="279"/>
      <c r="M174" s="279"/>
      <c r="N174" s="279"/>
      <c r="O174" s="276"/>
      <c r="P174" s="276"/>
      <c r="Q174" s="276"/>
      <c r="R174" s="276"/>
    </row>
    <row r="175" spans="1:20" x14ac:dyDescent="0.3">
      <c r="B175" s="565" t="str">
        <f>BoQ!C165</f>
        <v>1.5</v>
      </c>
      <c r="C175" s="563" t="str">
        <f>BoQ!D165</f>
        <v>Besi profil (WF, UNP, H Beam, CNP)</v>
      </c>
      <c r="D175" s="563"/>
      <c r="H175" s="280"/>
      <c r="I175" s="280"/>
      <c r="J175" s="280"/>
      <c r="K175" s="280"/>
      <c r="L175" s="280"/>
      <c r="M175" s="280"/>
      <c r="N175" s="280"/>
      <c r="O175" s="277"/>
      <c r="P175" s="581">
        <f>SUM(M176:M180)</f>
        <v>732.82843171296292</v>
      </c>
      <c r="Q175" s="277" t="s">
        <v>182</v>
      </c>
    </row>
    <row r="176" spans="1:20" x14ac:dyDescent="0.3">
      <c r="B176" s="565"/>
      <c r="C176" s="563"/>
      <c r="D176" s="563"/>
      <c r="F176" s="580" t="s">
        <v>2139</v>
      </c>
      <c r="H176" s="280">
        <f>(1.5*10)</f>
        <v>15</v>
      </c>
      <c r="I176" s="280"/>
      <c r="J176" s="280"/>
      <c r="K176" s="280"/>
      <c r="L176" s="280"/>
      <c r="M176" s="280">
        <f>(H176/6)*168</f>
        <v>420</v>
      </c>
      <c r="N176" s="280"/>
      <c r="O176" s="277"/>
      <c r="P176" s="277"/>
      <c r="Q176" s="277"/>
      <c r="R176" s="277" t="s">
        <v>2144</v>
      </c>
    </row>
    <row r="177" spans="2:19" x14ac:dyDescent="0.3">
      <c r="B177" s="565"/>
      <c r="C177" s="563"/>
      <c r="D177" s="563"/>
      <c r="F177" s="580"/>
      <c r="H177" s="280"/>
      <c r="I177" s="280"/>
      <c r="J177" s="280"/>
      <c r="K177" s="280"/>
      <c r="L177" s="280"/>
      <c r="M177" s="280"/>
      <c r="N177" s="280"/>
      <c r="O177" s="277"/>
      <c r="P177" s="277"/>
      <c r="Q177" s="277"/>
      <c r="R177" s="581">
        <f>168/6</f>
        <v>28</v>
      </c>
      <c r="S177" s="583" t="s">
        <v>2149</v>
      </c>
    </row>
    <row r="178" spans="2:19" x14ac:dyDescent="0.3">
      <c r="B178" s="565"/>
      <c r="C178" s="563"/>
      <c r="D178" s="563"/>
      <c r="F178" s="580" t="s">
        <v>2140</v>
      </c>
      <c r="H178" s="280">
        <f>(0.65*1)+(2.275*2)+(1.6*1)+(0.92*1)+(2.25*2)+(1.705*2)</f>
        <v>15.63</v>
      </c>
      <c r="I178" s="280"/>
      <c r="J178" s="280"/>
      <c r="K178" s="280"/>
      <c r="L178" s="280"/>
      <c r="M178" s="280">
        <f>(H178/6)*112</f>
        <v>291.76</v>
      </c>
      <c r="N178" s="280"/>
      <c r="O178" s="277"/>
      <c r="P178" s="277"/>
      <c r="Q178" s="277"/>
      <c r="R178" s="277" t="s">
        <v>2145</v>
      </c>
    </row>
    <row r="179" spans="2:19" x14ac:dyDescent="0.3">
      <c r="B179" s="565"/>
      <c r="C179" s="563"/>
      <c r="D179" s="563"/>
      <c r="F179" s="580"/>
      <c r="H179" s="280"/>
      <c r="I179" s="280"/>
      <c r="J179" s="280"/>
      <c r="K179" s="280"/>
      <c r="L179" s="280"/>
      <c r="M179" s="280"/>
      <c r="N179" s="280"/>
      <c r="O179" s="277"/>
      <c r="P179" s="277"/>
      <c r="Q179" s="277"/>
      <c r="R179" s="581">
        <f>112/6</f>
        <v>18.666666666666668</v>
      </c>
      <c r="S179" s="583" t="s">
        <v>2149</v>
      </c>
    </row>
    <row r="180" spans="2:19" x14ac:dyDescent="0.3">
      <c r="B180" s="565"/>
      <c r="C180" s="563"/>
      <c r="D180" s="563"/>
      <c r="F180" s="580" t="s">
        <v>2143</v>
      </c>
      <c r="H180" s="280">
        <f>(0.25*0.25)*12</f>
        <v>0.75</v>
      </c>
      <c r="I180" s="280"/>
      <c r="J180" s="280"/>
      <c r="K180" s="280">
        <f>H180/2.88</f>
        <v>0.26041666666666669</v>
      </c>
      <c r="L180" s="280"/>
      <c r="M180" s="280">
        <f>K180*R181</f>
        <v>21.068431712962965</v>
      </c>
      <c r="N180" s="280"/>
      <c r="O180" s="277"/>
      <c r="P180" s="277"/>
      <c r="Q180" s="277"/>
      <c r="R180" s="277" t="s">
        <v>2146</v>
      </c>
    </row>
    <row r="181" spans="2:19" x14ac:dyDescent="0.3">
      <c r="B181" s="565"/>
      <c r="C181" s="563"/>
      <c r="D181" s="563"/>
      <c r="H181" s="280"/>
      <c r="I181" s="280"/>
      <c r="J181" s="280"/>
      <c r="K181" s="280"/>
      <c r="L181" s="280"/>
      <c r="M181" s="280"/>
      <c r="N181" s="280"/>
      <c r="O181"/>
      <c r="P181" s="277"/>
      <c r="Q181" s="277"/>
      <c r="R181" s="581">
        <f>233/2.88</f>
        <v>80.902777777777786</v>
      </c>
      <c r="S181" s="583" t="s">
        <v>2149</v>
      </c>
    </row>
    <row r="182" spans="2:19" x14ac:dyDescent="0.3">
      <c r="B182" s="565" t="str">
        <f>BoQ!C166</f>
        <v>1.6</v>
      </c>
      <c r="C182" s="563" t="str">
        <f>BoQ!D166</f>
        <v>Pengadaan dan Pemasangan Steel Grating (Knock Down) Thickness 25 mm, include pengunci</v>
      </c>
      <c r="D182" s="563"/>
      <c r="H182" s="280">
        <f>(2.275*0.65)+(2.25*0.92)+((0.7*0.3)*4)</f>
        <v>4.3887499999999999</v>
      </c>
      <c r="I182" s="280"/>
      <c r="J182" s="280"/>
      <c r="K182" s="280">
        <f>(2.275*0.65)+(2.25*0.92)+((0.7*0.3)*4)</f>
        <v>4.3887499999999999</v>
      </c>
      <c r="L182" s="280"/>
      <c r="M182" s="280"/>
      <c r="N182" s="280"/>
      <c r="O182" s="277"/>
      <c r="P182" s="277">
        <f>K182</f>
        <v>4.3887499999999999</v>
      </c>
      <c r="Q182" s="277" t="s">
        <v>59</v>
      </c>
      <c r="R182" s="277"/>
    </row>
    <row r="183" spans="2:19" x14ac:dyDescent="0.3">
      <c r="B183" s="565" t="str">
        <f>BoQ!C167</f>
        <v>1.7</v>
      </c>
      <c r="C183" s="563" t="str">
        <f>BoQ!D167</f>
        <v>Fabrikasi Rangka Tangga dan Support Handrail (Besi profil)</v>
      </c>
      <c r="D183" s="563"/>
      <c r="H183" s="280"/>
      <c r="I183" s="280"/>
      <c r="J183" s="280"/>
      <c r="K183" s="280"/>
      <c r="L183" s="280"/>
      <c r="M183" s="280"/>
      <c r="N183" s="280"/>
      <c r="O183" s="277"/>
      <c r="P183" s="277">
        <f>M184+M186</f>
        <v>615.21350000000007</v>
      </c>
      <c r="Q183" s="277" t="s">
        <v>182</v>
      </c>
      <c r="R183" s="277"/>
    </row>
    <row r="184" spans="2:19" x14ac:dyDescent="0.3">
      <c r="B184" s="565"/>
      <c r="C184" s="563"/>
      <c r="D184" s="563"/>
      <c r="F184" s="580" t="s">
        <v>2141</v>
      </c>
      <c r="H184" s="280">
        <f>(0.65*2)+(0.45*4)+(1.15*2)+(0.3*4)+(1.6*2)+(0.92*2)+(1.3*2)+(1.735*2)+(1.705*2)+(1.1*15)</f>
        <v>37.620000000000005</v>
      </c>
      <c r="I184" s="280"/>
      <c r="J184" s="280"/>
      <c r="K184" s="280"/>
      <c r="L184" s="280"/>
      <c r="M184" s="280">
        <f>(H184/6)*R185</f>
        <v>46.293500000000002</v>
      </c>
      <c r="N184" s="280"/>
      <c r="O184" s="277"/>
      <c r="P184" s="277"/>
      <c r="Q184" s="277"/>
      <c r="R184" s="277" t="s">
        <v>2148</v>
      </c>
    </row>
    <row r="185" spans="2:19" x14ac:dyDescent="0.3">
      <c r="B185" s="565"/>
      <c r="C185" s="563"/>
      <c r="D185" s="563"/>
      <c r="F185" s="580"/>
      <c r="H185" s="280"/>
      <c r="I185" s="280"/>
      <c r="J185" s="280"/>
      <c r="K185" s="280"/>
      <c r="L185" s="280"/>
      <c r="M185" s="582"/>
      <c r="N185" s="280"/>
      <c r="O185" s="277"/>
      <c r="P185" s="277"/>
      <c r="Q185" s="277"/>
      <c r="R185" s="581">
        <f>44.3/6</f>
        <v>7.3833333333333329</v>
      </c>
      <c r="S185" s="583" t="s">
        <v>2149</v>
      </c>
    </row>
    <row r="186" spans="2:19" x14ac:dyDescent="0.3">
      <c r="B186" s="565"/>
      <c r="C186" s="563"/>
      <c r="D186" s="563"/>
      <c r="F186" s="580" t="s">
        <v>2142</v>
      </c>
      <c r="H186" s="280">
        <f>(0.65*1)+(0.45*1)+(2)+(1.15*2)+(0.3*1)+(1.6*1)+(0.92*1)+(1.3*1)+(1.705*2)</f>
        <v>12.930000000000001</v>
      </c>
      <c r="I186" s="280"/>
      <c r="J186" s="280"/>
      <c r="K186" s="280"/>
      <c r="L186" s="280"/>
      <c r="M186">
        <f>H186*44</f>
        <v>568.92000000000007</v>
      </c>
      <c r="N186" s="280"/>
      <c r="O186" s="277"/>
      <c r="P186" s="277"/>
      <c r="Q186" s="277"/>
      <c r="R186" s="277" t="s">
        <v>2147</v>
      </c>
    </row>
    <row r="187" spans="2:19" x14ac:dyDescent="0.3">
      <c r="B187" s="565"/>
      <c r="C187" s="563"/>
      <c r="D187" s="563"/>
      <c r="F187" s="580"/>
      <c r="H187" s="280"/>
      <c r="I187" s="280"/>
      <c r="J187" s="280"/>
      <c r="K187" s="280"/>
      <c r="L187" s="280"/>
      <c r="M187"/>
      <c r="N187" s="280"/>
      <c r="O187" s="277"/>
      <c r="P187" s="277"/>
      <c r="Q187" s="277"/>
      <c r="R187" s="581">
        <f>44/6</f>
        <v>7.333333333333333</v>
      </c>
      <c r="S187" s="583" t="s">
        <v>2149</v>
      </c>
    </row>
    <row r="188" spans="2:19" x14ac:dyDescent="0.3">
      <c r="B188" s="565"/>
      <c r="C188" s="563"/>
      <c r="D188" s="563"/>
      <c r="F188" s="580"/>
      <c r="H188" s="280"/>
      <c r="I188" s="280"/>
      <c r="J188" s="280"/>
      <c r="K188" s="280"/>
      <c r="L188" s="280"/>
      <c r="M188" s="280"/>
      <c r="N188" s="280"/>
      <c r="O188" s="277"/>
      <c r="P188" s="277"/>
      <c r="Q188" s="277"/>
      <c r="R188" s="277"/>
    </row>
    <row r="189" spans="2:19" x14ac:dyDescent="0.3">
      <c r="B189" s="565"/>
      <c r="C189" s="563"/>
      <c r="D189" s="563"/>
      <c r="H189" s="280"/>
      <c r="I189" s="280"/>
      <c r="J189" s="280"/>
      <c r="K189" s="280"/>
      <c r="L189" s="280"/>
      <c r="M189" s="280"/>
      <c r="N189" s="280"/>
      <c r="O189" s="277"/>
      <c r="P189" s="277"/>
      <c r="Q189" s="277"/>
      <c r="R189" s="277"/>
    </row>
    <row r="190" spans="2:19" x14ac:dyDescent="0.3">
      <c r="B190" s="565"/>
      <c r="C190" s="563"/>
      <c r="D190" s="563"/>
      <c r="F190" s="580" t="s">
        <v>2122</v>
      </c>
      <c r="H190" s="280">
        <f>H176</f>
        <v>15</v>
      </c>
      <c r="I190" s="280"/>
      <c r="J190" s="280"/>
      <c r="K190" s="280"/>
      <c r="L190" s="280"/>
      <c r="M190" s="280"/>
      <c r="N190" s="280"/>
      <c r="O190" s="277"/>
      <c r="P190" s="277"/>
      <c r="Q190" s="277"/>
      <c r="R190" s="277"/>
    </row>
    <row r="191" spans="2:19" x14ac:dyDescent="0.3">
      <c r="B191" s="565"/>
      <c r="C191" s="563"/>
      <c r="D191" s="563"/>
      <c r="F191" s="580" t="s">
        <v>2123</v>
      </c>
      <c r="H191" s="280">
        <f>H178</f>
        <v>15.63</v>
      </c>
      <c r="I191" s="280"/>
      <c r="J191" s="280"/>
      <c r="K191" s="280"/>
      <c r="L191" s="280"/>
      <c r="M191" s="280"/>
      <c r="N191" s="280"/>
      <c r="O191" s="277"/>
      <c r="P191" s="277"/>
      <c r="Q191" s="277"/>
      <c r="R191" s="277"/>
    </row>
    <row r="192" spans="2:19" x14ac:dyDescent="0.3">
      <c r="B192" s="565"/>
      <c r="C192" s="563"/>
      <c r="D192" s="563"/>
      <c r="F192" s="580" t="s">
        <v>2150</v>
      </c>
      <c r="H192" s="280">
        <f>H184</f>
        <v>37.620000000000005</v>
      </c>
      <c r="I192" s="280"/>
      <c r="J192" s="280"/>
      <c r="K192" s="280"/>
      <c r="L192" s="280"/>
      <c r="M192" s="280"/>
      <c r="N192" s="280"/>
      <c r="O192" s="277"/>
      <c r="P192" s="277"/>
      <c r="Q192" s="277"/>
      <c r="R192" s="277"/>
    </row>
    <row r="193" spans="2:29" x14ac:dyDescent="0.3">
      <c r="B193" s="565"/>
      <c r="C193" s="563"/>
      <c r="D193" s="563"/>
      <c r="F193" s="580" t="s">
        <v>2151</v>
      </c>
      <c r="H193" s="280">
        <f>H186</f>
        <v>12.930000000000001</v>
      </c>
      <c r="I193" s="280"/>
      <c r="J193" s="280"/>
      <c r="K193" s="280"/>
      <c r="L193" s="280"/>
      <c r="M193" s="280"/>
      <c r="N193" s="280"/>
      <c r="O193" s="277"/>
      <c r="P193" s="277"/>
      <c r="Q193" s="277"/>
      <c r="R193" s="277"/>
    </row>
    <row r="194" spans="2:29" x14ac:dyDescent="0.3">
      <c r="B194" s="565"/>
      <c r="C194" s="563"/>
      <c r="D194" s="563"/>
      <c r="F194" s="580" t="s">
        <v>2152</v>
      </c>
      <c r="H194" s="280">
        <f>H186</f>
        <v>12.930000000000001</v>
      </c>
      <c r="I194" s="280"/>
      <c r="J194" s="280"/>
      <c r="K194" s="280"/>
      <c r="L194" s="280"/>
      <c r="M194" s="280"/>
      <c r="N194" s="280"/>
      <c r="O194" s="277"/>
      <c r="P194" s="277"/>
      <c r="Q194" s="277"/>
      <c r="R194" s="277"/>
    </row>
    <row r="195" spans="2:29" x14ac:dyDescent="0.3">
      <c r="B195" s="565"/>
      <c r="C195" s="563"/>
      <c r="D195" s="563"/>
      <c r="H195" s="280"/>
      <c r="I195" s="280"/>
      <c r="J195" s="280"/>
      <c r="K195" s="280"/>
      <c r="L195" s="280"/>
      <c r="M195" s="280"/>
      <c r="N195" s="280"/>
      <c r="O195" s="277"/>
      <c r="P195" s="277"/>
      <c r="Q195" s="277"/>
      <c r="R195" s="277"/>
    </row>
    <row r="196" spans="2:29" x14ac:dyDescent="0.3">
      <c r="B196" s="565" t="str">
        <f>BoQ!C170</f>
        <v xml:space="preserve">PEKERJAAN COATING </v>
      </c>
      <c r="C196" s="563"/>
      <c r="D196" s="563"/>
      <c r="H196" s="280"/>
      <c r="I196" s="280"/>
      <c r="J196" s="280"/>
      <c r="K196" s="280"/>
      <c r="L196" s="280"/>
      <c r="M196" s="280"/>
      <c r="N196" s="280"/>
      <c r="O196" s="277"/>
      <c r="P196" s="277"/>
      <c r="Q196" s="277"/>
      <c r="R196" s="277"/>
    </row>
    <row r="197" spans="2:29" x14ac:dyDescent="0.3">
      <c r="B197" s="565"/>
      <c r="C197" s="563"/>
      <c r="D197" s="563"/>
      <c r="H197" s="280"/>
      <c r="I197" s="280"/>
      <c r="J197" s="280"/>
      <c r="K197" s="280"/>
      <c r="L197" s="280"/>
      <c r="M197" s="280"/>
      <c r="N197" s="280"/>
      <c r="O197" s="277"/>
      <c r="P197" s="277"/>
      <c r="Q197" s="277"/>
      <c r="R197" s="277"/>
    </row>
    <row r="198" spans="2:29" hidden="1" x14ac:dyDescent="0.3">
      <c r="B198" s="565" t="e">
        <f>BoQ!#REF!</f>
        <v>#REF!</v>
      </c>
      <c r="C198" s="563"/>
      <c r="D198" s="563"/>
      <c r="H198" s="280"/>
      <c r="I198" s="280"/>
      <c r="J198" s="280"/>
      <c r="K198" s="280"/>
      <c r="L198" s="280"/>
      <c r="M198" s="280"/>
      <c r="N198" s="280"/>
      <c r="O198" s="277"/>
      <c r="P198" s="277"/>
      <c r="Q198" s="277"/>
      <c r="R198" s="277"/>
    </row>
    <row r="199" spans="2:29" hidden="1" x14ac:dyDescent="0.3">
      <c r="B199" s="565" t="e">
        <f>BoQ!#REF!</f>
        <v>#REF!</v>
      </c>
      <c r="C199" s="563" t="e">
        <f>BoQ!#REF!</f>
        <v>#REF!</v>
      </c>
      <c r="D199" s="563"/>
      <c r="H199" s="280"/>
      <c r="I199" s="280"/>
      <c r="J199" s="280"/>
      <c r="K199" s="280"/>
      <c r="L199" s="280"/>
      <c r="M199" s="280"/>
      <c r="N199" s="280"/>
      <c r="O199" s="277"/>
      <c r="P199" s="593">
        <f>K200+K201+K202+K203</f>
        <v>17.496012539127975</v>
      </c>
      <c r="Q199" s="277" t="s">
        <v>2191</v>
      </c>
      <c r="R199" s="277"/>
      <c r="AC199"/>
    </row>
    <row r="200" spans="2:29" x14ac:dyDescent="0.3">
      <c r="B200" s="565"/>
      <c r="C200" s="563"/>
      <c r="D200" s="563"/>
      <c r="F200" s="580" t="s">
        <v>2184</v>
      </c>
      <c r="H200" s="592">
        <f>P98</f>
        <v>10.132999999999999</v>
      </c>
      <c r="I200" s="280"/>
      <c r="J200" s="280"/>
      <c r="K200" s="592">
        <f>PI()*H200*0.273</f>
        <v>8.6906160319593262</v>
      </c>
      <c r="L200" s="280"/>
      <c r="M200" s="280"/>
      <c r="N200" s="280"/>
      <c r="O200" s="277"/>
      <c r="P200" s="277"/>
      <c r="Q200" s="277"/>
      <c r="R200" s="277" t="s">
        <v>2188</v>
      </c>
      <c r="AC200"/>
    </row>
    <row r="201" spans="2:29" x14ac:dyDescent="0.3">
      <c r="B201" s="565"/>
      <c r="C201" s="563"/>
      <c r="D201" s="563"/>
      <c r="F201" s="580" t="s">
        <v>2185</v>
      </c>
      <c r="H201" s="592">
        <f t="shared" ref="H201:H202" si="8">P99</f>
        <v>12.298</v>
      </c>
      <c r="I201" s="280"/>
      <c r="J201" s="280"/>
      <c r="K201" s="592">
        <f>PI()*H201*0.1683</f>
        <v>6.5023220761824971</v>
      </c>
      <c r="L201" s="280"/>
      <c r="M201" s="280"/>
      <c r="N201" s="280"/>
      <c r="O201" s="277"/>
      <c r="P201" s="277"/>
      <c r="Q201" s="277"/>
      <c r="R201" s="277" t="s">
        <v>2189</v>
      </c>
    </row>
    <row r="202" spans="2:29" x14ac:dyDescent="0.3">
      <c r="B202" s="565"/>
      <c r="C202" s="563"/>
      <c r="D202" s="563"/>
      <c r="F202" s="580" t="s">
        <v>2186</v>
      </c>
      <c r="H202" s="592">
        <f t="shared" si="8"/>
        <v>0.02</v>
      </c>
      <c r="I202" s="280"/>
      <c r="J202" s="280"/>
      <c r="K202" s="592">
        <f>PI()*H202*0.334</f>
        <v>2.098583892597982E-2</v>
      </c>
      <c r="L202" s="280"/>
      <c r="M202" s="280"/>
      <c r="N202" s="280"/>
      <c r="O202" s="277"/>
      <c r="P202" s="277"/>
      <c r="Q202" s="277"/>
      <c r="R202" s="277" t="s">
        <v>2190</v>
      </c>
    </row>
    <row r="203" spans="2:29" x14ac:dyDescent="0.3">
      <c r="B203" s="565"/>
      <c r="C203" s="563"/>
      <c r="D203" s="563"/>
      <c r="F203" s="580" t="s">
        <v>2187</v>
      </c>
      <c r="H203" s="280"/>
      <c r="I203" s="280"/>
      <c r="J203" s="280"/>
      <c r="K203" s="592">
        <f>SUM(K200:K202)*15%</f>
        <v>2.2820885920601706</v>
      </c>
      <c r="L203" s="280"/>
      <c r="M203" s="280"/>
      <c r="N203" s="280"/>
      <c r="O203" s="277"/>
      <c r="P203" s="277"/>
      <c r="Q203" s="277"/>
      <c r="R203" s="277"/>
    </row>
    <row r="204" spans="2:29" x14ac:dyDescent="0.3">
      <c r="B204" s="565" t="str">
        <f>BoQ!C172</f>
        <v>COATING PIPA DFT 250 Micron</v>
      </c>
      <c r="C204" s="563"/>
      <c r="D204" s="563"/>
      <c r="H204" s="280"/>
      <c r="I204" s="280"/>
      <c r="J204" s="280"/>
      <c r="K204" s="280"/>
      <c r="L204" s="280"/>
      <c r="M204" s="280"/>
      <c r="N204" s="280"/>
      <c r="O204" s="277"/>
      <c r="P204" s="277"/>
      <c r="Q204" s="277"/>
      <c r="R204" s="277"/>
    </row>
    <row r="205" spans="2:29" x14ac:dyDescent="0.3">
      <c r="B205" s="565" t="str">
        <f>BoQ!C173</f>
        <v>1.1</v>
      </c>
      <c r="C205" s="563" t="str">
        <f>BoQ!D173</f>
        <v>Primer Coat (Anti corrosion surface tolerant epoxy + thinner) DFT 100 micron</v>
      </c>
      <c r="D205" s="563"/>
      <c r="H205" s="280"/>
      <c r="I205" s="280"/>
      <c r="J205" s="280"/>
      <c r="K205" s="280"/>
      <c r="L205" s="280"/>
      <c r="M205" s="280"/>
      <c r="N205" s="280"/>
      <c r="O205" s="277"/>
      <c r="P205" s="593">
        <f>P199</f>
        <v>17.496012539127975</v>
      </c>
      <c r="Q205" s="277" t="s">
        <v>59</v>
      </c>
      <c r="R205" s="277" t="s">
        <v>2191</v>
      </c>
    </row>
    <row r="206" spans="2:29" x14ac:dyDescent="0.3">
      <c r="B206" s="565" t="str">
        <f>BoQ!C174</f>
        <v>1.2</v>
      </c>
      <c r="C206" s="563" t="str">
        <f>BoQ!D174</f>
        <v>Intermediate Coat (High Build – High Solid Epoxy + thinner) DFT 100 micron</v>
      </c>
      <c r="D206" s="563"/>
      <c r="H206" s="280"/>
      <c r="I206" s="280"/>
      <c r="J206" s="280"/>
      <c r="K206" s="280"/>
      <c r="L206" s="280"/>
      <c r="M206" s="280"/>
      <c r="N206" s="280"/>
      <c r="O206" s="277"/>
      <c r="P206" s="593">
        <f>P205</f>
        <v>17.496012539127975</v>
      </c>
      <c r="Q206" s="277" t="s">
        <v>59</v>
      </c>
      <c r="R206" s="277"/>
    </row>
    <row r="207" spans="2:29" x14ac:dyDescent="0.3">
      <c r="B207" s="565" t="str">
        <f>BoQ!C175</f>
        <v>1.3</v>
      </c>
      <c r="C207" s="563" t="str">
        <f>BoQ!D175</f>
        <v>Finish Coat (Polyurethane + thinner) DFT 50 micron</v>
      </c>
      <c r="D207" s="563"/>
      <c r="H207" s="280"/>
      <c r="I207" s="280"/>
      <c r="J207" s="280"/>
      <c r="K207" s="280"/>
      <c r="L207" s="280"/>
      <c r="M207" s="280"/>
      <c r="N207" s="280"/>
      <c r="O207" s="277"/>
      <c r="P207" s="593">
        <f>P206</f>
        <v>17.496012539127975</v>
      </c>
      <c r="Q207" s="277" t="s">
        <v>59</v>
      </c>
      <c r="R207" s="277"/>
    </row>
    <row r="208" spans="2:29" x14ac:dyDescent="0.3">
      <c r="B208" s="565">
        <f>BoQ!C176</f>
        <v>0</v>
      </c>
      <c r="C208" s="563"/>
      <c r="D208" s="563"/>
      <c r="H208" s="280"/>
      <c r="I208" s="280"/>
      <c r="J208" s="280"/>
      <c r="K208" s="280"/>
      <c r="L208" s="280"/>
      <c r="M208" s="280"/>
      <c r="N208" s="280"/>
      <c r="O208" s="277"/>
      <c r="P208" s="277"/>
      <c r="Q208" s="277"/>
      <c r="R208" s="277"/>
    </row>
    <row r="209" spans="2:18" x14ac:dyDescent="0.3">
      <c r="B209" s="565">
        <f>BoQ!C177</f>
        <v>0</v>
      </c>
      <c r="C209" s="563"/>
      <c r="D209" s="563"/>
      <c r="H209" s="280"/>
      <c r="I209" s="280"/>
      <c r="J209" s="280"/>
      <c r="K209" s="280"/>
      <c r="L209" s="280"/>
      <c r="M209" s="280"/>
      <c r="N209" s="280"/>
      <c r="O209" s="277"/>
      <c r="P209" s="277"/>
      <c r="Q209" s="277"/>
      <c r="R209" s="277"/>
    </row>
    <row r="210" spans="2:18" x14ac:dyDescent="0.3">
      <c r="B210" s="565">
        <f>BoQ!C178</f>
        <v>0</v>
      </c>
      <c r="C210" s="563"/>
      <c r="D210" s="563"/>
      <c r="H210" s="280"/>
      <c r="I210" s="280"/>
      <c r="J210" s="280"/>
      <c r="K210" s="280"/>
      <c r="L210" s="280"/>
      <c r="M210" s="280"/>
      <c r="N210" s="280"/>
      <c r="O210" s="277"/>
      <c r="P210" s="277"/>
      <c r="Q210" s="277"/>
      <c r="R210" s="277"/>
    </row>
    <row r="211" spans="2:18" x14ac:dyDescent="0.3">
      <c r="B211" s="565" t="str">
        <f>BoQ!C179</f>
        <v>PEKERJAAN TESTING DAN FINISHING</v>
      </c>
      <c r="C211" s="563"/>
      <c r="D211" s="563"/>
      <c r="H211" s="280"/>
      <c r="I211" s="280"/>
      <c r="J211" s="280"/>
      <c r="K211" s="280"/>
      <c r="L211" s="280"/>
      <c r="M211" s="280"/>
      <c r="N211" s="280"/>
      <c r="O211" s="277"/>
      <c r="P211" s="277"/>
      <c r="Q211" s="277"/>
      <c r="R211" s="277"/>
    </row>
    <row r="212" spans="2:18" x14ac:dyDescent="0.3">
      <c r="B212" s="565" t="str">
        <f>BoQ!C180</f>
        <v>Dye Penetrant Test</v>
      </c>
      <c r="C212" s="563"/>
      <c r="D212" s="563"/>
      <c r="H212" s="280"/>
      <c r="I212" s="280"/>
      <c r="J212" s="280"/>
      <c r="K212" s="280"/>
      <c r="L212" s="280"/>
      <c r="M212" s="280"/>
      <c r="N212" s="280"/>
      <c r="O212" s="277"/>
      <c r="P212" s="277"/>
      <c r="Q212" s="277"/>
      <c r="R212" s="277"/>
    </row>
    <row r="213" spans="2:18" x14ac:dyDescent="0.3">
      <c r="B213" s="565" t="str">
        <f>BoQ!C181</f>
        <v>Hydrotest</v>
      </c>
      <c r="C213" s="563"/>
      <c r="D213" s="563"/>
      <c r="H213" s="280"/>
      <c r="I213" s="280"/>
      <c r="J213" s="280"/>
      <c r="K213" s="280"/>
      <c r="L213" s="280"/>
      <c r="M213" s="280"/>
      <c r="N213" s="280"/>
      <c r="O213" s="277"/>
      <c r="P213" s="595"/>
      <c r="Q213" s="277" t="s">
        <v>2195</v>
      </c>
      <c r="R213" s="277"/>
    </row>
    <row r="214" spans="2:18" x14ac:dyDescent="0.3">
      <c r="B214" s="565"/>
      <c r="C214" s="563"/>
      <c r="D214" s="563"/>
      <c r="F214" s="580" t="s">
        <v>2194</v>
      </c>
      <c r="H214" s="594">
        <f>H98</f>
        <v>10133</v>
      </c>
      <c r="I214" s="280"/>
      <c r="J214" s="280"/>
      <c r="K214" s="594">
        <f>PI()*'perhitungan pipa'!C86*'perhitungan pipa'!C86*analisa!H214</f>
        <v>515308100.73863417</v>
      </c>
      <c r="L214" s="280"/>
      <c r="M214" s="280"/>
      <c r="N214" s="280"/>
      <c r="O214" s="277"/>
      <c r="P214" s="277"/>
      <c r="Q214" s="277"/>
      <c r="R214" s="277" t="s">
        <v>2188</v>
      </c>
    </row>
    <row r="215" spans="2:18" x14ac:dyDescent="0.3">
      <c r="B215" s="565"/>
      <c r="C215" s="563"/>
      <c r="D215" s="563"/>
      <c r="F215" s="580" t="s">
        <v>2193</v>
      </c>
      <c r="H215" s="594">
        <f>H99</f>
        <v>12298</v>
      </c>
      <c r="I215" s="280"/>
      <c r="J215" s="280"/>
      <c r="K215" s="594">
        <f>PI()*'perhitungan pipa'!C88*'perhitungan pipa'!C88*analisa!H215</f>
        <v>229306787.26910654</v>
      </c>
      <c r="L215" s="280"/>
      <c r="M215" s="280"/>
      <c r="N215" s="280"/>
      <c r="O215" s="277"/>
      <c r="P215" s="277"/>
      <c r="Q215" s="277"/>
      <c r="R215" s="277" t="s">
        <v>2189</v>
      </c>
    </row>
    <row r="216" spans="2:18" x14ac:dyDescent="0.3">
      <c r="B216" s="565" t="str">
        <f>BoQ!C182</f>
        <v>Radiography Test 6"-8"</v>
      </c>
      <c r="C216" s="563"/>
      <c r="D216" s="563"/>
      <c r="H216" s="280"/>
      <c r="I216" s="280"/>
      <c r="J216" s="280"/>
      <c r="K216" s="280"/>
      <c r="L216" s="592">
        <f>L139+L140</f>
        <v>8</v>
      </c>
      <c r="M216" s="280"/>
      <c r="N216" s="280"/>
      <c r="O216" s="277"/>
      <c r="P216" s="593">
        <f>L216</f>
        <v>8</v>
      </c>
      <c r="Q216" s="277" t="s">
        <v>2192</v>
      </c>
      <c r="R216" s="277"/>
    </row>
    <row r="217" spans="2:18" x14ac:dyDescent="0.3">
      <c r="B217" s="565" t="str">
        <f>BoQ!C183</f>
        <v>Radiography Test 10"-12"</v>
      </c>
      <c r="C217" s="563"/>
      <c r="D217" s="563"/>
      <c r="H217" s="280"/>
      <c r="I217" s="280"/>
      <c r="J217" s="280"/>
      <c r="K217" s="280"/>
      <c r="L217" s="592">
        <f>L137+L138</f>
        <v>16</v>
      </c>
      <c r="M217" s="280"/>
      <c r="N217" s="280"/>
      <c r="O217" s="277"/>
      <c r="P217" s="593">
        <f>L217</f>
        <v>16</v>
      </c>
      <c r="Q217" s="277" t="s">
        <v>2192</v>
      </c>
      <c r="R217" s="277"/>
    </row>
    <row r="218" spans="2:18" x14ac:dyDescent="0.3">
      <c r="B218" s="565" t="str">
        <f>BoQ!C184</f>
        <v>Commissioning Test</v>
      </c>
      <c r="C218" s="563"/>
      <c r="D218" s="563"/>
      <c r="H218" s="280"/>
      <c r="I218" s="280"/>
      <c r="J218" s="280"/>
      <c r="K218" s="280"/>
      <c r="L218" s="280"/>
      <c r="M218" s="280"/>
      <c r="N218" s="280"/>
      <c r="O218" s="277"/>
      <c r="P218" s="277">
        <v>1</v>
      </c>
      <c r="Q218" s="277"/>
      <c r="R218" s="277"/>
    </row>
    <row r="219" spans="2:18" x14ac:dyDescent="0.3">
      <c r="B219" s="565" t="str">
        <f>BoQ!C185</f>
        <v>Pembersihan Lokasi Ex-Pekerjaan</v>
      </c>
      <c r="C219" s="563"/>
      <c r="D219" s="563"/>
      <c r="H219" s="280"/>
      <c r="I219" s="280"/>
      <c r="J219" s="280"/>
      <c r="K219" s="280">
        <f>101.8+37.35</f>
        <v>139.15</v>
      </c>
      <c r="L219" s="280"/>
      <c r="M219" s="280"/>
      <c r="N219" s="280"/>
      <c r="O219" s="277"/>
      <c r="P219" s="277">
        <f>K219</f>
        <v>139.15</v>
      </c>
      <c r="Q219" s="277" t="s">
        <v>59</v>
      </c>
      <c r="R219" s="277"/>
    </row>
    <row r="220" spans="2:18" x14ac:dyDescent="0.3">
      <c r="B220" s="565" t="str">
        <f>BoQ!C186</f>
        <v>Verifikasi TKDN dengan Verifikator Independent (&gt;1M)</v>
      </c>
      <c r="C220" s="563"/>
      <c r="D220" s="563"/>
      <c r="H220" s="280"/>
      <c r="I220" s="280"/>
      <c r="J220" s="280"/>
      <c r="K220" s="280"/>
      <c r="L220" s="280"/>
      <c r="M220" s="280"/>
      <c r="N220" s="280"/>
      <c r="O220" s="277"/>
      <c r="P220" s="277">
        <v>1</v>
      </c>
      <c r="Q220" s="277"/>
      <c r="R220" s="277"/>
    </row>
    <row r="221" spans="2:18" x14ac:dyDescent="0.3">
      <c r="B221" s="565"/>
      <c r="C221" s="563"/>
      <c r="D221" s="563"/>
      <c r="H221" s="280"/>
      <c r="I221" s="280"/>
      <c r="J221" s="280"/>
      <c r="K221" s="280"/>
      <c r="L221" s="280"/>
      <c r="M221" s="280"/>
      <c r="N221" s="280"/>
      <c r="O221" s="277"/>
      <c r="P221" s="277"/>
      <c r="Q221" s="277"/>
      <c r="R221" s="277"/>
    </row>
    <row r="222" spans="2:18" x14ac:dyDescent="0.3">
      <c r="B222" s="565"/>
      <c r="C222" s="563"/>
      <c r="D222" s="563"/>
      <c r="H222" s="281"/>
      <c r="I222" s="281"/>
      <c r="J222" s="281"/>
      <c r="K222" s="281"/>
      <c r="L222" s="281"/>
      <c r="M222" s="281"/>
      <c r="N222" s="281"/>
      <c r="O222" s="278"/>
      <c r="P222" s="278"/>
      <c r="Q222" s="278"/>
      <c r="R222" s="278"/>
    </row>
    <row r="223" spans="2:18" x14ac:dyDescent="0.3">
      <c r="B223" s="565"/>
      <c r="C223" s="563"/>
      <c r="D223" s="563"/>
    </row>
  </sheetData>
  <mergeCells count="5">
    <mergeCell ref="H7:Q7"/>
    <mergeCell ref="A7:A8"/>
    <mergeCell ref="B7:F8"/>
    <mergeCell ref="G7:G8"/>
    <mergeCell ref="R7:R8"/>
  </mergeCells>
  <phoneticPr fontId="5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E04B-2CF6-4F16-BB97-FB313DB08AEF}">
  <dimension ref="A3:K113"/>
  <sheetViews>
    <sheetView topLeftCell="A43" zoomScale="85" zoomScaleNormal="85" workbookViewId="0">
      <selection activeCell="E77" sqref="E77"/>
    </sheetView>
  </sheetViews>
  <sheetFormatPr defaultColWidth="8.88671875" defaultRowHeight="14.4" x14ac:dyDescent="0.3"/>
  <cols>
    <col min="1" max="2" width="8.88671875" style="588"/>
    <col min="3" max="3" width="19.33203125" style="588" customWidth="1"/>
    <col min="4" max="4" width="13.5546875" style="588" customWidth="1"/>
    <col min="5" max="5" width="11.88671875" style="588" customWidth="1"/>
    <col min="6" max="6" width="10" style="588" bestFit="1" customWidth="1"/>
    <col min="7" max="7" width="20.5546875" style="588" customWidth="1"/>
    <col min="8" max="8" width="8.88671875" style="588"/>
    <col min="9" max="9" width="19.109375" style="588" customWidth="1"/>
    <col min="10" max="10" width="24" style="588" customWidth="1"/>
    <col min="11" max="11" width="25.88671875" style="588" customWidth="1"/>
    <col min="12" max="16384" width="8.88671875" style="588"/>
  </cols>
  <sheetData>
    <row r="3" spans="2:11" x14ac:dyDescent="0.3">
      <c r="B3" s="586"/>
      <c r="C3" s="586" t="s">
        <v>2157</v>
      </c>
      <c r="D3" s="586" t="s">
        <v>2158</v>
      </c>
      <c r="E3" s="586" t="s">
        <v>2159</v>
      </c>
      <c r="F3" s="586" t="s">
        <v>2160</v>
      </c>
      <c r="G3" s="586" t="s">
        <v>2161</v>
      </c>
      <c r="H3" s="586" t="s">
        <v>2162</v>
      </c>
      <c r="I3" s="586" t="s">
        <v>2163</v>
      </c>
      <c r="J3" s="586" t="s">
        <v>2164</v>
      </c>
      <c r="K3" s="587"/>
    </row>
    <row r="4" spans="2:11" x14ac:dyDescent="0.3">
      <c r="B4" s="586" t="s">
        <v>2165</v>
      </c>
      <c r="C4" s="586">
        <v>960</v>
      </c>
      <c r="D4" s="586" t="s">
        <v>2166</v>
      </c>
      <c r="E4" s="586">
        <v>10</v>
      </c>
      <c r="F4" s="586"/>
      <c r="G4" s="586">
        <v>216</v>
      </c>
      <c r="H4" s="586">
        <v>1</v>
      </c>
      <c r="I4" s="586">
        <v>216</v>
      </c>
      <c r="J4" s="586">
        <f>C4-(I4+I5+I6)</f>
        <v>525</v>
      </c>
      <c r="K4" s="588">
        <f>I4+I5</f>
        <v>333.5</v>
      </c>
    </row>
    <row r="5" spans="2:11" x14ac:dyDescent="0.3">
      <c r="B5" s="586"/>
      <c r="C5" s="586"/>
      <c r="D5" s="586" t="s">
        <v>2167</v>
      </c>
      <c r="E5" s="586">
        <v>10</v>
      </c>
      <c r="F5" s="586" t="s">
        <v>2168</v>
      </c>
      <c r="G5" s="586">
        <v>117.5</v>
      </c>
      <c r="H5" s="586">
        <v>1</v>
      </c>
      <c r="I5" s="586">
        <f>G5*H5</f>
        <v>117.5</v>
      </c>
      <c r="J5" s="586"/>
    </row>
    <row r="6" spans="2:11" x14ac:dyDescent="0.3">
      <c r="B6" s="586"/>
      <c r="C6" s="586"/>
      <c r="D6" s="586" t="s">
        <v>2167</v>
      </c>
      <c r="E6" s="586">
        <v>10</v>
      </c>
      <c r="F6" s="586" t="s">
        <v>2169</v>
      </c>
      <c r="G6" s="586">
        <v>101.5</v>
      </c>
      <c r="H6" s="586">
        <v>1</v>
      </c>
      <c r="I6" s="586">
        <f>G6*H6</f>
        <v>101.5</v>
      </c>
      <c r="J6" s="586"/>
    </row>
    <row r="7" spans="2:11" x14ac:dyDescent="0.3">
      <c r="B7" s="586"/>
      <c r="C7" s="586"/>
      <c r="D7" s="586"/>
      <c r="E7" s="586"/>
      <c r="F7" s="586"/>
      <c r="G7" s="586"/>
      <c r="H7" s="586"/>
      <c r="I7" s="586"/>
      <c r="J7" s="586"/>
    </row>
    <row r="8" spans="2:11" x14ac:dyDescent="0.3">
      <c r="B8" s="586"/>
      <c r="C8" s="586">
        <v>610</v>
      </c>
      <c r="D8" s="586" t="s">
        <v>2166</v>
      </c>
      <c r="E8" s="586">
        <v>10</v>
      </c>
      <c r="F8" s="586"/>
      <c r="G8" s="586">
        <v>216</v>
      </c>
      <c r="H8" s="586">
        <v>1</v>
      </c>
      <c r="I8" s="586">
        <v>216</v>
      </c>
      <c r="J8" s="586">
        <f>C8-(I8+I9)</f>
        <v>276.5</v>
      </c>
    </row>
    <row r="9" spans="2:11" x14ac:dyDescent="0.3">
      <c r="B9" s="586"/>
      <c r="C9" s="586"/>
      <c r="D9" s="586" t="s">
        <v>2167</v>
      </c>
      <c r="E9" s="586">
        <v>10</v>
      </c>
      <c r="F9" s="586" t="s">
        <v>2168</v>
      </c>
      <c r="G9" s="586">
        <v>117.5</v>
      </c>
      <c r="H9" s="586">
        <v>1</v>
      </c>
      <c r="I9" s="586">
        <f>G9*H9</f>
        <v>117.5</v>
      </c>
      <c r="J9" s="586"/>
    </row>
    <row r="10" spans="2:11" x14ac:dyDescent="0.3">
      <c r="B10" s="586" t="s">
        <v>2170</v>
      </c>
      <c r="C10" s="586">
        <v>960</v>
      </c>
      <c r="D10" s="586" t="s">
        <v>2166</v>
      </c>
      <c r="E10" s="586">
        <v>10</v>
      </c>
      <c r="F10" s="586"/>
      <c r="G10" s="586">
        <v>216</v>
      </c>
      <c r="H10" s="586">
        <v>1</v>
      </c>
      <c r="I10" s="586">
        <v>216</v>
      </c>
      <c r="J10" s="586">
        <f>C10-(I10+I11+I12)</f>
        <v>525</v>
      </c>
    </row>
    <row r="11" spans="2:11" x14ac:dyDescent="0.3">
      <c r="B11" s="586"/>
      <c r="C11" s="586"/>
      <c r="D11" s="586" t="s">
        <v>2167</v>
      </c>
      <c r="E11" s="586">
        <v>10</v>
      </c>
      <c r="F11" s="586" t="s">
        <v>2168</v>
      </c>
      <c r="G11" s="586">
        <v>117.5</v>
      </c>
      <c r="H11" s="586">
        <v>1</v>
      </c>
      <c r="I11" s="586">
        <f>G11*H11</f>
        <v>117.5</v>
      </c>
      <c r="J11" s="586"/>
    </row>
    <row r="12" spans="2:11" x14ac:dyDescent="0.3">
      <c r="B12" s="586"/>
      <c r="C12" s="586"/>
      <c r="D12" s="586" t="s">
        <v>2167</v>
      </c>
      <c r="E12" s="586">
        <v>10</v>
      </c>
      <c r="F12" s="586" t="s">
        <v>2169</v>
      </c>
      <c r="G12" s="586">
        <v>101.5</v>
      </c>
      <c r="H12" s="586">
        <v>1</v>
      </c>
      <c r="I12" s="586">
        <f>G12*H12</f>
        <v>101.5</v>
      </c>
      <c r="J12" s="586"/>
    </row>
    <row r="13" spans="2:11" x14ac:dyDescent="0.3">
      <c r="B13" s="586"/>
      <c r="C13" s="586"/>
      <c r="D13" s="586"/>
      <c r="E13" s="586"/>
      <c r="F13" s="586"/>
      <c r="G13" s="586"/>
      <c r="H13" s="586"/>
      <c r="I13" s="586"/>
      <c r="J13" s="586"/>
    </row>
    <row r="14" spans="2:11" x14ac:dyDescent="0.3">
      <c r="B14" s="586"/>
      <c r="C14" s="586">
        <v>610</v>
      </c>
      <c r="D14" s="586" t="s">
        <v>2166</v>
      </c>
      <c r="E14" s="586">
        <v>10</v>
      </c>
      <c r="F14" s="586"/>
      <c r="G14" s="586">
        <v>216</v>
      </c>
      <c r="H14" s="586">
        <v>1</v>
      </c>
      <c r="I14" s="586">
        <v>216</v>
      </c>
      <c r="J14" s="586">
        <f>C14-(I14+I15)</f>
        <v>276.5</v>
      </c>
    </row>
    <row r="15" spans="2:11" x14ac:dyDescent="0.3">
      <c r="B15" s="586"/>
      <c r="C15" s="586"/>
      <c r="D15" s="586" t="s">
        <v>2167</v>
      </c>
      <c r="E15" s="586">
        <v>10</v>
      </c>
      <c r="F15" s="586" t="s">
        <v>2168</v>
      </c>
      <c r="G15" s="586">
        <v>117.5</v>
      </c>
      <c r="H15" s="586">
        <v>1</v>
      </c>
      <c r="I15" s="586">
        <f>G15*H15</f>
        <v>117.5</v>
      </c>
      <c r="J15" s="586"/>
    </row>
    <row r="16" spans="2:11" x14ac:dyDescent="0.3">
      <c r="B16" s="586"/>
      <c r="C16" s="586"/>
      <c r="D16" s="586"/>
      <c r="E16" s="586"/>
      <c r="F16" s="586"/>
      <c r="G16" s="586"/>
      <c r="H16" s="586"/>
      <c r="I16" s="586"/>
      <c r="J16" s="586"/>
    </row>
    <row r="17" spans="2:10" x14ac:dyDescent="0.3">
      <c r="B17" s="586" t="s">
        <v>2171</v>
      </c>
      <c r="C17" s="586">
        <v>1430</v>
      </c>
      <c r="D17" s="586" t="s">
        <v>2172</v>
      </c>
      <c r="E17" s="586">
        <v>10</v>
      </c>
      <c r="F17" s="586"/>
      <c r="G17" s="586">
        <v>381</v>
      </c>
      <c r="H17" s="586">
        <v>1</v>
      </c>
      <c r="I17" s="586">
        <f>G17*H17</f>
        <v>381</v>
      </c>
      <c r="J17" s="586">
        <f>C17-(I17+I18)</f>
        <v>931.5</v>
      </c>
    </row>
    <row r="18" spans="2:10" x14ac:dyDescent="0.3">
      <c r="B18" s="586"/>
      <c r="C18" s="586"/>
      <c r="D18" s="586" t="s">
        <v>2167</v>
      </c>
      <c r="E18" s="586">
        <v>10</v>
      </c>
      <c r="F18" s="586" t="s">
        <v>2168</v>
      </c>
      <c r="G18" s="586">
        <v>117.5</v>
      </c>
      <c r="H18" s="586">
        <v>1</v>
      </c>
      <c r="I18" s="586">
        <f>G18*H18</f>
        <v>117.5</v>
      </c>
      <c r="J18" s="586"/>
    </row>
    <row r="19" spans="2:10" x14ac:dyDescent="0.3">
      <c r="B19" s="586"/>
      <c r="C19" s="586"/>
      <c r="D19" s="586"/>
      <c r="E19" s="586"/>
      <c r="F19" s="586"/>
      <c r="G19" s="586"/>
      <c r="H19" s="586"/>
      <c r="I19" s="586"/>
      <c r="J19" s="586"/>
    </row>
    <row r="20" spans="2:10" x14ac:dyDescent="0.3">
      <c r="B20" s="586"/>
      <c r="C20" s="586">
        <v>4350</v>
      </c>
      <c r="D20" s="586" t="s">
        <v>2172</v>
      </c>
      <c r="E20" s="586">
        <v>10</v>
      </c>
      <c r="F20" s="586"/>
      <c r="G20" s="586">
        <v>381</v>
      </c>
      <c r="H20" s="586">
        <v>1</v>
      </c>
      <c r="I20" s="586">
        <f>G20*H20</f>
        <v>381</v>
      </c>
      <c r="J20" s="586">
        <f>C20-(I20+I21)</f>
        <v>3851.5</v>
      </c>
    </row>
    <row r="21" spans="2:10" x14ac:dyDescent="0.3">
      <c r="B21" s="586"/>
      <c r="C21" s="586"/>
      <c r="D21" s="586" t="s">
        <v>2167</v>
      </c>
      <c r="E21" s="586">
        <v>10</v>
      </c>
      <c r="F21" s="586" t="s">
        <v>2168</v>
      </c>
      <c r="G21" s="586">
        <v>117.5</v>
      </c>
      <c r="H21" s="586">
        <v>1</v>
      </c>
      <c r="I21" s="586">
        <f>G21*H21</f>
        <v>117.5</v>
      </c>
      <c r="J21" s="586"/>
    </row>
    <row r="22" spans="2:10" x14ac:dyDescent="0.3">
      <c r="B22" s="586"/>
      <c r="C22" s="586"/>
      <c r="D22" s="586"/>
      <c r="E22" s="586"/>
      <c r="F22" s="586"/>
      <c r="G22" s="586"/>
      <c r="H22" s="586"/>
      <c r="I22" s="586"/>
      <c r="J22" s="586"/>
    </row>
    <row r="23" spans="2:10" x14ac:dyDescent="0.3">
      <c r="B23" s="586" t="s">
        <v>2173</v>
      </c>
      <c r="C23" s="586">
        <v>1430</v>
      </c>
      <c r="D23" s="586" t="s">
        <v>2172</v>
      </c>
      <c r="E23" s="586">
        <v>10</v>
      </c>
      <c r="F23" s="586"/>
      <c r="G23" s="586">
        <v>381</v>
      </c>
      <c r="H23" s="586">
        <v>1</v>
      </c>
      <c r="I23" s="586">
        <f>G23*H23</f>
        <v>381</v>
      </c>
      <c r="J23" s="586">
        <f>C23-(I23+I24)</f>
        <v>931.5</v>
      </c>
    </row>
    <row r="24" spans="2:10" x14ac:dyDescent="0.3">
      <c r="B24" s="586"/>
      <c r="C24" s="586"/>
      <c r="D24" s="586" t="s">
        <v>2167</v>
      </c>
      <c r="E24" s="586">
        <v>10</v>
      </c>
      <c r="F24" s="586" t="s">
        <v>2168</v>
      </c>
      <c r="G24" s="586">
        <v>117.5</v>
      </c>
      <c r="H24" s="586">
        <v>1</v>
      </c>
      <c r="I24" s="586">
        <f>G24*H24</f>
        <v>117.5</v>
      </c>
      <c r="J24" s="586"/>
    </row>
    <row r="25" spans="2:10" x14ac:dyDescent="0.3">
      <c r="B25" s="586"/>
      <c r="C25" s="586"/>
      <c r="D25" s="586"/>
      <c r="E25" s="586"/>
      <c r="F25" s="586"/>
      <c r="G25" s="586"/>
      <c r="H25" s="586"/>
      <c r="I25" s="586"/>
      <c r="J25" s="586"/>
    </row>
    <row r="26" spans="2:10" x14ac:dyDescent="0.3">
      <c r="B26" s="586"/>
      <c r="C26" s="586">
        <v>4350</v>
      </c>
      <c r="D26" s="586" t="s">
        <v>2172</v>
      </c>
      <c r="E26" s="586">
        <v>10</v>
      </c>
      <c r="F26" s="586"/>
      <c r="G26" s="586">
        <v>381</v>
      </c>
      <c r="H26" s="586">
        <v>1</v>
      </c>
      <c r="I26" s="586">
        <f>G26*H26</f>
        <v>381</v>
      </c>
      <c r="J26" s="586">
        <f>C26-(I26+I27)</f>
        <v>3851.5</v>
      </c>
    </row>
    <row r="27" spans="2:10" x14ac:dyDescent="0.3">
      <c r="B27" s="586"/>
      <c r="C27" s="586"/>
      <c r="D27" s="586" t="s">
        <v>2167</v>
      </c>
      <c r="E27" s="586">
        <v>10</v>
      </c>
      <c r="F27" s="586" t="s">
        <v>2168</v>
      </c>
      <c r="G27" s="586">
        <v>117.5</v>
      </c>
      <c r="H27" s="586">
        <v>1</v>
      </c>
      <c r="I27" s="586">
        <f>G27*H27</f>
        <v>117.5</v>
      </c>
      <c r="J27" s="586"/>
    </row>
    <row r="28" spans="2:10" x14ac:dyDescent="0.3">
      <c r="B28" s="586"/>
      <c r="C28" s="586"/>
      <c r="D28" s="586"/>
      <c r="E28" s="586"/>
      <c r="F28" s="586"/>
      <c r="G28" s="586"/>
      <c r="H28" s="586"/>
      <c r="I28" s="586"/>
      <c r="J28" s="586"/>
    </row>
    <row r="29" spans="2:10" x14ac:dyDescent="0.3">
      <c r="B29" s="586" t="s">
        <v>2174</v>
      </c>
      <c r="C29" s="586">
        <v>1000</v>
      </c>
      <c r="D29" s="586" t="s">
        <v>2172</v>
      </c>
      <c r="E29" s="586">
        <v>10</v>
      </c>
      <c r="F29" s="586"/>
      <c r="G29" s="586">
        <v>381</v>
      </c>
      <c r="H29" s="586">
        <v>1</v>
      </c>
      <c r="I29" s="586">
        <f>G29*H29</f>
        <v>381</v>
      </c>
      <c r="J29" s="586">
        <f>C29-(I29+I30)</f>
        <v>501.5</v>
      </c>
    </row>
    <row r="30" spans="2:10" x14ac:dyDescent="0.3">
      <c r="B30" s="586"/>
      <c r="C30" s="586"/>
      <c r="D30" s="586" t="s">
        <v>2167</v>
      </c>
      <c r="E30" s="586">
        <v>10</v>
      </c>
      <c r="F30" s="586" t="s">
        <v>2168</v>
      </c>
      <c r="G30" s="586">
        <v>117.5</v>
      </c>
      <c r="H30" s="586">
        <v>1</v>
      </c>
      <c r="I30" s="586">
        <f>G30*H30</f>
        <v>117.5</v>
      </c>
      <c r="J30" s="586"/>
    </row>
    <row r="31" spans="2:10" x14ac:dyDescent="0.3">
      <c r="B31" s="586"/>
      <c r="C31" s="586"/>
      <c r="D31" s="586"/>
      <c r="E31" s="586"/>
      <c r="F31" s="586"/>
      <c r="G31" s="586"/>
      <c r="H31" s="586"/>
      <c r="I31" s="586"/>
      <c r="J31" s="586"/>
    </row>
    <row r="32" spans="2:10" x14ac:dyDescent="0.3">
      <c r="B32" s="586"/>
      <c r="C32" s="586">
        <v>1000</v>
      </c>
      <c r="D32" s="586" t="s">
        <v>2172</v>
      </c>
      <c r="E32" s="586">
        <v>10</v>
      </c>
      <c r="F32" s="586"/>
      <c r="G32" s="586">
        <v>381</v>
      </c>
      <c r="H32" s="586">
        <v>1</v>
      </c>
      <c r="I32" s="586">
        <f>G32*H32</f>
        <v>381</v>
      </c>
      <c r="J32" s="586">
        <f>C32-(I32+I33+I34+I35)</f>
        <v>63</v>
      </c>
    </row>
    <row r="33" spans="2:10" x14ac:dyDescent="0.3">
      <c r="B33" s="586"/>
      <c r="C33" s="586"/>
      <c r="D33" s="586" t="s">
        <v>2167</v>
      </c>
      <c r="E33" s="586">
        <v>10</v>
      </c>
      <c r="F33" s="586" t="s">
        <v>2168</v>
      </c>
      <c r="G33" s="586">
        <v>117.5</v>
      </c>
      <c r="H33" s="586">
        <v>2</v>
      </c>
      <c r="I33" s="586">
        <f>G33*H33</f>
        <v>235</v>
      </c>
      <c r="J33" s="586"/>
    </row>
    <row r="34" spans="2:10" x14ac:dyDescent="0.3">
      <c r="B34" s="586"/>
      <c r="C34" s="586"/>
      <c r="D34" s="586" t="s">
        <v>2175</v>
      </c>
      <c r="E34" s="589" t="s">
        <v>2176</v>
      </c>
      <c r="F34" s="586"/>
      <c r="G34" s="586">
        <v>178</v>
      </c>
      <c r="H34" s="586">
        <v>1</v>
      </c>
      <c r="I34" s="586">
        <f>G34*H34</f>
        <v>178</v>
      </c>
      <c r="J34" s="586"/>
    </row>
    <row r="35" spans="2:10" x14ac:dyDescent="0.3">
      <c r="B35" s="586"/>
      <c r="C35" s="586"/>
      <c r="D35" s="586" t="s">
        <v>2177</v>
      </c>
      <c r="E35" s="589">
        <v>6</v>
      </c>
      <c r="F35" s="586"/>
      <c r="G35" s="586">
        <v>143</v>
      </c>
      <c r="H35" s="586">
        <v>1</v>
      </c>
      <c r="I35" s="586">
        <f>G35*H35</f>
        <v>143</v>
      </c>
      <c r="J35" s="586"/>
    </row>
    <row r="36" spans="2:10" x14ac:dyDescent="0.3">
      <c r="B36" s="586"/>
      <c r="C36" s="586"/>
      <c r="D36" s="586"/>
      <c r="E36" s="589"/>
      <c r="F36" s="586"/>
      <c r="G36" s="586"/>
      <c r="H36" s="586"/>
      <c r="I36" s="586"/>
      <c r="J36" s="586"/>
    </row>
    <row r="37" spans="2:10" x14ac:dyDescent="0.3">
      <c r="B37" s="586"/>
      <c r="C37" s="586">
        <v>2220</v>
      </c>
      <c r="D37" s="586" t="s">
        <v>2172</v>
      </c>
      <c r="E37" s="589">
        <v>6</v>
      </c>
      <c r="F37" s="586"/>
      <c r="G37" s="586">
        <v>229</v>
      </c>
      <c r="H37" s="586">
        <v>1</v>
      </c>
      <c r="I37" s="586">
        <f>G37*H37</f>
        <v>229</v>
      </c>
      <c r="J37" s="586">
        <f>C37-(I37+I38)</f>
        <v>1848</v>
      </c>
    </row>
    <row r="38" spans="2:10" x14ac:dyDescent="0.3">
      <c r="B38" s="586"/>
      <c r="C38" s="586"/>
      <c r="D38" s="586" t="s">
        <v>2177</v>
      </c>
      <c r="E38" s="589">
        <v>6</v>
      </c>
      <c r="F38" s="586"/>
      <c r="G38" s="586">
        <v>143</v>
      </c>
      <c r="H38" s="586">
        <v>1</v>
      </c>
      <c r="I38" s="586">
        <f>G38*H38</f>
        <v>143</v>
      </c>
      <c r="J38" s="586"/>
    </row>
    <row r="39" spans="2:10" x14ac:dyDescent="0.3">
      <c r="B39" s="586"/>
      <c r="C39" s="586"/>
      <c r="D39" s="586"/>
      <c r="E39" s="589"/>
      <c r="F39" s="586"/>
      <c r="G39" s="586"/>
      <c r="H39" s="586"/>
      <c r="I39" s="586"/>
      <c r="J39" s="586"/>
    </row>
    <row r="40" spans="2:10" x14ac:dyDescent="0.3">
      <c r="B40" s="586"/>
      <c r="C40" s="586">
        <v>450</v>
      </c>
      <c r="D40" s="586" t="s">
        <v>2172</v>
      </c>
      <c r="E40" s="589">
        <v>6</v>
      </c>
      <c r="F40" s="586"/>
      <c r="G40" s="586">
        <v>229</v>
      </c>
      <c r="H40" s="586">
        <v>1</v>
      </c>
      <c r="I40" s="586">
        <f>G40*H40</f>
        <v>229</v>
      </c>
      <c r="J40" s="586">
        <f>C40-(I40+I41)</f>
        <v>122.5</v>
      </c>
    </row>
    <row r="41" spans="2:10" x14ac:dyDescent="0.3">
      <c r="B41" s="586"/>
      <c r="C41" s="586"/>
      <c r="D41" s="586" t="s">
        <v>2167</v>
      </c>
      <c r="E41" s="586">
        <v>6</v>
      </c>
      <c r="F41" s="586" t="s">
        <v>2168</v>
      </c>
      <c r="G41" s="586">
        <v>98.5</v>
      </c>
      <c r="H41" s="586">
        <v>1</v>
      </c>
      <c r="I41" s="586">
        <f>G41*H41</f>
        <v>98.5</v>
      </c>
      <c r="J41" s="586"/>
    </row>
    <row r="42" spans="2:10" x14ac:dyDescent="0.3">
      <c r="B42" s="586"/>
      <c r="C42" s="586"/>
      <c r="D42" s="586"/>
      <c r="E42" s="586"/>
      <c r="F42" s="586"/>
      <c r="G42" s="586"/>
      <c r="H42" s="586"/>
      <c r="I42" s="586"/>
      <c r="J42" s="586"/>
    </row>
    <row r="43" spans="2:10" x14ac:dyDescent="0.3">
      <c r="B43" s="586"/>
      <c r="C43" s="586">
        <v>1050</v>
      </c>
      <c r="D43" s="586" t="s">
        <v>2172</v>
      </c>
      <c r="E43" s="589">
        <v>6</v>
      </c>
      <c r="F43" s="586"/>
      <c r="G43" s="586">
        <v>229</v>
      </c>
      <c r="H43" s="586">
        <v>1</v>
      </c>
      <c r="I43" s="586">
        <f>G43*H43</f>
        <v>229</v>
      </c>
      <c r="J43" s="586">
        <f>C43-(I43+I44)</f>
        <v>678</v>
      </c>
    </row>
    <row r="44" spans="2:10" x14ac:dyDescent="0.3">
      <c r="B44" s="586"/>
      <c r="C44" s="586"/>
      <c r="D44" s="586" t="s">
        <v>2177</v>
      </c>
      <c r="E44" s="589">
        <v>6</v>
      </c>
      <c r="F44" s="586"/>
      <c r="G44" s="586">
        <v>143</v>
      </c>
      <c r="H44" s="586">
        <v>1</v>
      </c>
      <c r="I44" s="586">
        <f>G44*H44</f>
        <v>143</v>
      </c>
      <c r="J44" s="586"/>
    </row>
    <row r="45" spans="2:10" x14ac:dyDescent="0.3">
      <c r="B45" s="586"/>
      <c r="C45" s="586"/>
      <c r="D45" s="586"/>
      <c r="E45" s="586"/>
      <c r="F45" s="586"/>
      <c r="G45" s="586"/>
      <c r="H45" s="586"/>
      <c r="I45" s="586"/>
      <c r="J45" s="586"/>
    </row>
    <row r="46" spans="2:10" x14ac:dyDescent="0.3">
      <c r="B46" s="586"/>
      <c r="C46" s="586">
        <v>740</v>
      </c>
      <c r="D46" s="586" t="s">
        <v>2172</v>
      </c>
      <c r="E46" s="589">
        <v>6</v>
      </c>
      <c r="F46" s="586"/>
      <c r="G46" s="586">
        <v>229</v>
      </c>
      <c r="H46" s="586">
        <v>1</v>
      </c>
      <c r="I46" s="586">
        <f>G46*H46</f>
        <v>229</v>
      </c>
      <c r="J46" s="586">
        <f>C46-(I46+I47)</f>
        <v>412.5</v>
      </c>
    </row>
    <row r="47" spans="2:10" x14ac:dyDescent="0.3">
      <c r="B47" s="586"/>
      <c r="C47" s="586"/>
      <c r="D47" s="586" t="s">
        <v>2167</v>
      </c>
      <c r="E47" s="586">
        <v>6</v>
      </c>
      <c r="F47" s="586" t="s">
        <v>2168</v>
      </c>
      <c r="G47" s="586">
        <v>98.5</v>
      </c>
      <c r="H47" s="586">
        <v>1</v>
      </c>
      <c r="I47" s="586">
        <f>G47*H47</f>
        <v>98.5</v>
      </c>
      <c r="J47" s="586"/>
    </row>
    <row r="48" spans="2:10" x14ac:dyDescent="0.3">
      <c r="B48" s="586"/>
      <c r="C48" s="586"/>
      <c r="D48" s="586"/>
      <c r="E48" s="586"/>
      <c r="F48" s="586"/>
      <c r="G48" s="586"/>
      <c r="H48" s="586"/>
      <c r="I48" s="586"/>
      <c r="J48" s="586"/>
    </row>
    <row r="49" spans="2:10" x14ac:dyDescent="0.3">
      <c r="B49" s="586" t="s">
        <v>2178</v>
      </c>
      <c r="C49" s="586">
        <v>1000</v>
      </c>
      <c r="D49" s="586" t="s">
        <v>2172</v>
      </c>
      <c r="E49" s="586">
        <v>10</v>
      </c>
      <c r="F49" s="586"/>
      <c r="G49" s="586">
        <v>381</v>
      </c>
      <c r="H49" s="586">
        <v>1</v>
      </c>
      <c r="I49" s="586">
        <f>G49*H49</f>
        <v>381</v>
      </c>
      <c r="J49" s="586">
        <f>C49-(I49+I50)</f>
        <v>501.5</v>
      </c>
    </row>
    <row r="50" spans="2:10" x14ac:dyDescent="0.3">
      <c r="B50" s="586"/>
      <c r="C50" s="586"/>
      <c r="D50" s="586" t="s">
        <v>2167</v>
      </c>
      <c r="E50" s="586">
        <v>10</v>
      </c>
      <c r="F50" s="586" t="s">
        <v>2168</v>
      </c>
      <c r="G50" s="586">
        <v>117.5</v>
      </c>
      <c r="H50" s="586">
        <v>1</v>
      </c>
      <c r="I50" s="586">
        <f>G50*H50</f>
        <v>117.5</v>
      </c>
      <c r="J50" s="586"/>
    </row>
    <row r="51" spans="2:10" x14ac:dyDescent="0.3">
      <c r="B51" s="586"/>
      <c r="C51" s="586"/>
      <c r="D51" s="586"/>
      <c r="E51" s="586"/>
      <c r="F51" s="586"/>
      <c r="G51" s="586"/>
      <c r="H51" s="586"/>
      <c r="I51" s="586"/>
      <c r="J51" s="586"/>
    </row>
    <row r="52" spans="2:10" x14ac:dyDescent="0.3">
      <c r="B52" s="586"/>
      <c r="C52" s="586">
        <v>1000</v>
      </c>
      <c r="D52" s="586" t="s">
        <v>2172</v>
      </c>
      <c r="E52" s="586">
        <v>10</v>
      </c>
      <c r="F52" s="586"/>
      <c r="G52" s="586">
        <v>381</v>
      </c>
      <c r="H52" s="586">
        <v>1</v>
      </c>
      <c r="I52" s="586">
        <f>G52*H52</f>
        <v>381</v>
      </c>
      <c r="J52" s="586">
        <f>C52-(I52+I53+I54+I55)</f>
        <v>63</v>
      </c>
    </row>
    <row r="53" spans="2:10" x14ac:dyDescent="0.3">
      <c r="B53" s="586"/>
      <c r="C53" s="586"/>
      <c r="D53" s="586" t="s">
        <v>2167</v>
      </c>
      <c r="E53" s="586">
        <v>10</v>
      </c>
      <c r="F53" s="586" t="s">
        <v>2168</v>
      </c>
      <c r="G53" s="586">
        <v>117.5</v>
      </c>
      <c r="H53" s="586">
        <v>2</v>
      </c>
      <c r="I53" s="586">
        <f>G53*H53</f>
        <v>235</v>
      </c>
      <c r="J53" s="586"/>
    </row>
    <row r="54" spans="2:10" x14ac:dyDescent="0.3">
      <c r="B54" s="586"/>
      <c r="C54" s="586"/>
      <c r="D54" s="586" t="s">
        <v>2175</v>
      </c>
      <c r="E54" s="589" t="s">
        <v>2176</v>
      </c>
      <c r="F54" s="586"/>
      <c r="G54" s="586">
        <v>178</v>
      </c>
      <c r="H54" s="586">
        <v>1</v>
      </c>
      <c r="I54" s="586">
        <f>G54*H54</f>
        <v>178</v>
      </c>
      <c r="J54" s="586"/>
    </row>
    <row r="55" spans="2:10" x14ac:dyDescent="0.3">
      <c r="B55" s="586"/>
      <c r="C55" s="586"/>
      <c r="D55" s="586" t="s">
        <v>2177</v>
      </c>
      <c r="E55" s="589">
        <v>6</v>
      </c>
      <c r="F55" s="586"/>
      <c r="G55" s="586">
        <v>143</v>
      </c>
      <c r="H55" s="586">
        <v>1</v>
      </c>
      <c r="I55" s="586">
        <f>G55*H55</f>
        <v>143</v>
      </c>
      <c r="J55" s="586"/>
    </row>
    <row r="56" spans="2:10" x14ac:dyDescent="0.3">
      <c r="B56" s="586"/>
      <c r="C56" s="586"/>
      <c r="D56" s="586"/>
      <c r="E56" s="586"/>
      <c r="F56" s="586"/>
      <c r="G56" s="586"/>
      <c r="H56" s="586"/>
      <c r="I56" s="586"/>
      <c r="J56" s="586"/>
    </row>
    <row r="57" spans="2:10" x14ac:dyDescent="0.3">
      <c r="B57" s="586"/>
      <c r="C57" s="586">
        <v>2220</v>
      </c>
      <c r="D57" s="586" t="s">
        <v>2172</v>
      </c>
      <c r="E57" s="589">
        <v>6</v>
      </c>
      <c r="F57" s="586"/>
      <c r="G57" s="586">
        <v>229</v>
      </c>
      <c r="H57" s="586">
        <v>1</v>
      </c>
      <c r="I57" s="586">
        <f>G57*H57</f>
        <v>229</v>
      </c>
      <c r="J57" s="586">
        <f>C57-(I57+I58)</f>
        <v>1848</v>
      </c>
    </row>
    <row r="58" spans="2:10" x14ac:dyDescent="0.3">
      <c r="B58" s="586"/>
      <c r="C58" s="586"/>
      <c r="D58" s="586" t="s">
        <v>2177</v>
      </c>
      <c r="E58" s="589">
        <v>6</v>
      </c>
      <c r="F58" s="586"/>
      <c r="G58" s="586">
        <v>143</v>
      </c>
      <c r="H58" s="586">
        <v>1</v>
      </c>
      <c r="I58" s="586">
        <f>G58*H58</f>
        <v>143</v>
      </c>
      <c r="J58" s="586"/>
    </row>
    <row r="59" spans="2:10" x14ac:dyDescent="0.3">
      <c r="B59" s="586"/>
      <c r="C59" s="586"/>
      <c r="D59" s="586"/>
      <c r="E59" s="589"/>
      <c r="F59" s="586"/>
      <c r="G59" s="586"/>
      <c r="H59" s="586"/>
      <c r="I59" s="586"/>
      <c r="J59" s="586"/>
    </row>
    <row r="60" spans="2:10" x14ac:dyDescent="0.3">
      <c r="B60" s="586"/>
      <c r="C60" s="586">
        <v>450</v>
      </c>
      <c r="D60" s="586" t="s">
        <v>2172</v>
      </c>
      <c r="E60" s="589">
        <v>6</v>
      </c>
      <c r="F60" s="586"/>
      <c r="G60" s="586">
        <v>229</v>
      </c>
      <c r="H60" s="586">
        <v>1</v>
      </c>
      <c r="I60" s="586">
        <f>G60*H60</f>
        <v>229</v>
      </c>
      <c r="J60" s="586">
        <f>C60-(I60+I61)</f>
        <v>122.5</v>
      </c>
    </row>
    <row r="61" spans="2:10" x14ac:dyDescent="0.3">
      <c r="B61" s="586"/>
      <c r="C61" s="586"/>
      <c r="D61" s="586" t="s">
        <v>2167</v>
      </c>
      <c r="E61" s="586">
        <v>6</v>
      </c>
      <c r="F61" s="586" t="s">
        <v>2168</v>
      </c>
      <c r="G61" s="586">
        <v>98.5</v>
      </c>
      <c r="H61" s="586">
        <v>1</v>
      </c>
      <c r="I61" s="586">
        <f>G61*H61</f>
        <v>98.5</v>
      </c>
      <c r="J61" s="586"/>
    </row>
    <row r="62" spans="2:10" x14ac:dyDescent="0.3">
      <c r="B62" s="586"/>
      <c r="C62" s="586"/>
      <c r="D62" s="586"/>
      <c r="E62" s="589"/>
      <c r="F62" s="586"/>
      <c r="G62" s="586"/>
      <c r="H62" s="586"/>
      <c r="I62" s="586"/>
      <c r="J62" s="586"/>
    </row>
    <row r="63" spans="2:10" x14ac:dyDescent="0.3">
      <c r="B63" s="586"/>
      <c r="C63" s="586">
        <v>1050</v>
      </c>
      <c r="D63" s="586" t="s">
        <v>2167</v>
      </c>
      <c r="E63" s="586">
        <v>6</v>
      </c>
      <c r="F63" s="586" t="s">
        <v>2168</v>
      </c>
      <c r="G63" s="586">
        <v>98.5</v>
      </c>
      <c r="H63" s="586">
        <v>1</v>
      </c>
      <c r="I63" s="586">
        <f>G63*H63</f>
        <v>98.5</v>
      </c>
      <c r="J63" s="586">
        <f>C63-(I63+I64)</f>
        <v>808.5</v>
      </c>
    </row>
    <row r="64" spans="2:10" x14ac:dyDescent="0.3">
      <c r="B64" s="586"/>
      <c r="C64" s="586"/>
      <c r="D64" s="586" t="s">
        <v>2177</v>
      </c>
      <c r="E64" s="589">
        <v>6</v>
      </c>
      <c r="F64" s="586"/>
      <c r="G64" s="586">
        <v>143</v>
      </c>
      <c r="H64" s="586">
        <v>1</v>
      </c>
      <c r="I64" s="586">
        <f>G64*H64</f>
        <v>143</v>
      </c>
      <c r="J64" s="586"/>
    </row>
    <row r="65" spans="2:10" x14ac:dyDescent="0.3">
      <c r="B65" s="586"/>
      <c r="C65" s="586"/>
      <c r="D65" s="586"/>
      <c r="E65" s="586"/>
      <c r="F65" s="586"/>
      <c r="G65" s="586"/>
      <c r="H65" s="586"/>
      <c r="I65" s="586"/>
      <c r="J65" s="586"/>
    </row>
    <row r="66" spans="2:10" x14ac:dyDescent="0.3">
      <c r="B66" s="586" t="s">
        <v>2179</v>
      </c>
      <c r="C66" s="586">
        <v>410</v>
      </c>
      <c r="D66" s="586" t="s">
        <v>2167</v>
      </c>
      <c r="E66" s="586">
        <v>6</v>
      </c>
      <c r="F66" s="586" t="s">
        <v>2168</v>
      </c>
      <c r="G66" s="586">
        <v>98.5</v>
      </c>
      <c r="H66" s="586">
        <v>2</v>
      </c>
      <c r="I66" s="586">
        <f>G66*H66</f>
        <v>197</v>
      </c>
      <c r="J66" s="586">
        <f>C66-I66</f>
        <v>213</v>
      </c>
    </row>
    <row r="67" spans="2:10" x14ac:dyDescent="0.3">
      <c r="B67" s="586"/>
      <c r="C67" s="586"/>
      <c r="D67" s="586"/>
      <c r="E67" s="586"/>
      <c r="F67" s="586"/>
      <c r="G67" s="586"/>
      <c r="H67" s="586"/>
      <c r="I67" s="586"/>
      <c r="J67" s="586"/>
    </row>
    <row r="68" spans="2:10" x14ac:dyDescent="0.3">
      <c r="B68" s="586" t="s">
        <v>2180</v>
      </c>
      <c r="C68" s="586">
        <v>650</v>
      </c>
      <c r="D68" s="586" t="s">
        <v>2172</v>
      </c>
      <c r="E68" s="589">
        <v>6</v>
      </c>
      <c r="F68" s="586"/>
      <c r="G68" s="586">
        <v>229</v>
      </c>
      <c r="H68" s="586">
        <v>1</v>
      </c>
      <c r="I68" s="586">
        <f>G68*H68</f>
        <v>229</v>
      </c>
      <c r="J68" s="586">
        <f>C68-(I68+I69)</f>
        <v>322.5</v>
      </c>
    </row>
    <row r="69" spans="2:10" x14ac:dyDescent="0.3">
      <c r="B69" s="586"/>
      <c r="C69" s="586"/>
      <c r="D69" s="586" t="s">
        <v>2167</v>
      </c>
      <c r="E69" s="586">
        <v>6</v>
      </c>
      <c r="F69" s="586" t="s">
        <v>2168</v>
      </c>
      <c r="G69" s="586">
        <v>98.5</v>
      </c>
      <c r="H69" s="586">
        <v>1</v>
      </c>
      <c r="I69" s="586">
        <f>G69*H69</f>
        <v>98.5</v>
      </c>
      <c r="J69" s="586"/>
    </row>
    <row r="70" spans="2:10" x14ac:dyDescent="0.3">
      <c r="B70" s="586"/>
      <c r="C70" s="586"/>
      <c r="D70" s="586"/>
      <c r="E70" s="586"/>
      <c r="F70" s="586"/>
      <c r="G70" s="586"/>
      <c r="H70" s="586"/>
      <c r="I70" s="586"/>
      <c r="J70" s="586"/>
    </row>
    <row r="71" spans="2:10" x14ac:dyDescent="0.3">
      <c r="B71" s="586"/>
      <c r="C71" s="586">
        <v>4085</v>
      </c>
      <c r="D71" s="586" t="s">
        <v>2172</v>
      </c>
      <c r="E71" s="589">
        <v>6</v>
      </c>
      <c r="F71" s="586"/>
      <c r="G71" s="586">
        <v>229</v>
      </c>
      <c r="H71" s="586">
        <v>1</v>
      </c>
      <c r="I71" s="586">
        <f>G71*H71</f>
        <v>229</v>
      </c>
      <c r="J71" s="586">
        <f>C71-(I71+I72)</f>
        <v>3757.5</v>
      </c>
    </row>
    <row r="72" spans="2:10" x14ac:dyDescent="0.3">
      <c r="B72" s="586"/>
      <c r="C72" s="586"/>
      <c r="D72" s="586" t="s">
        <v>2167</v>
      </c>
      <c r="E72" s="586">
        <v>6</v>
      </c>
      <c r="F72" s="586" t="s">
        <v>2168</v>
      </c>
      <c r="G72" s="586">
        <v>98.5</v>
      </c>
      <c r="H72" s="586">
        <v>1</v>
      </c>
      <c r="I72" s="586">
        <f>G72*H72</f>
        <v>98.5</v>
      </c>
      <c r="J72" s="586"/>
    </row>
    <row r="75" spans="2:10" x14ac:dyDescent="0.3">
      <c r="B75" s="588" t="s">
        <v>2181</v>
      </c>
    </row>
    <row r="76" spans="2:10" x14ac:dyDescent="0.3">
      <c r="C76" s="588" t="s">
        <v>2267</v>
      </c>
    </row>
    <row r="77" spans="2:10" x14ac:dyDescent="0.3">
      <c r="C77" s="588" t="s">
        <v>2268</v>
      </c>
      <c r="E77" s="588">
        <f>476+193+735+1019+903+2971.5+2453.5+903</f>
        <v>9654</v>
      </c>
    </row>
    <row r="82" spans="1:5" x14ac:dyDescent="0.3">
      <c r="B82" s="588" t="s">
        <v>2181</v>
      </c>
    </row>
    <row r="83" spans="1:5" x14ac:dyDescent="0.3">
      <c r="C83" s="588" t="s">
        <v>2266</v>
      </c>
    </row>
    <row r="84" spans="1:5" x14ac:dyDescent="0.3">
      <c r="B84" s="590">
        <v>1</v>
      </c>
      <c r="C84" s="588" t="s">
        <v>2182</v>
      </c>
      <c r="E84" s="588">
        <f>J4+J8+J10+J14+J17+J20+J23+J26+J29+J32+J49+J52</f>
        <v>12298</v>
      </c>
    </row>
    <row r="85" spans="1:5" x14ac:dyDescent="0.3">
      <c r="B85" s="590"/>
    </row>
    <row r="86" spans="1:5" x14ac:dyDescent="0.3">
      <c r="B86" s="590">
        <v>2</v>
      </c>
      <c r="C86" s="588" t="s">
        <v>2183</v>
      </c>
      <c r="E86" s="588">
        <f>J37+J40+J43+J46+J57+J60+J63+J66+J68+J71</f>
        <v>10133</v>
      </c>
    </row>
    <row r="91" spans="1:5" x14ac:dyDescent="0.3">
      <c r="A91" s="588" t="s">
        <v>2196</v>
      </c>
      <c r="C91" s="588">
        <v>254.46</v>
      </c>
    </row>
    <row r="92" spans="1:5" x14ac:dyDescent="0.3">
      <c r="A92" s="588" t="s">
        <v>2198</v>
      </c>
      <c r="C92" s="588">
        <f>C91/2</f>
        <v>127.23</v>
      </c>
    </row>
    <row r="93" spans="1:5" x14ac:dyDescent="0.3">
      <c r="A93" s="588" t="s">
        <v>2197</v>
      </c>
      <c r="C93" s="588">
        <v>154.08000000000001</v>
      </c>
    </row>
    <row r="94" spans="1:5" x14ac:dyDescent="0.3">
      <c r="A94" s="588" t="s">
        <v>2199</v>
      </c>
      <c r="C94" s="588">
        <f>C93/2</f>
        <v>77.040000000000006</v>
      </c>
    </row>
    <row r="96" spans="1:5" x14ac:dyDescent="0.3">
      <c r="B96" s="633">
        <v>1</v>
      </c>
      <c r="C96" s="634" t="s">
        <v>2259</v>
      </c>
      <c r="D96" s="634"/>
      <c r="E96" s="635">
        <f>10*10*10.13*1/2</f>
        <v>506.50000000000006</v>
      </c>
    </row>
    <row r="97" spans="2:6" x14ac:dyDescent="0.3">
      <c r="B97" s="636">
        <v>2</v>
      </c>
      <c r="C97" s="588" t="s">
        <v>2260</v>
      </c>
      <c r="E97" s="637">
        <f>10*10*10.29*1/2</f>
        <v>514.5</v>
      </c>
    </row>
    <row r="98" spans="2:6" x14ac:dyDescent="0.3">
      <c r="B98" s="638"/>
      <c r="E98" s="639">
        <f>SUM(E96:E97)</f>
        <v>1021</v>
      </c>
    </row>
    <row r="99" spans="2:6" x14ac:dyDescent="0.3">
      <c r="B99" s="640"/>
      <c r="C99" s="641" t="s">
        <v>2261</v>
      </c>
      <c r="D99" s="641"/>
      <c r="E99" s="642">
        <f>E98/1000</f>
        <v>1.0209999999999999</v>
      </c>
    </row>
    <row r="101" spans="2:6" x14ac:dyDescent="0.3">
      <c r="B101" s="643" t="s">
        <v>2262</v>
      </c>
      <c r="C101" s="643"/>
      <c r="D101" s="643"/>
      <c r="E101" s="643" t="s">
        <v>2263</v>
      </c>
      <c r="F101" s="643" t="s">
        <v>2264</v>
      </c>
    </row>
    <row r="102" spans="2:6" x14ac:dyDescent="0.3">
      <c r="B102" s="590" t="s">
        <v>2265</v>
      </c>
      <c r="D102" s="590">
        <v>0.02</v>
      </c>
      <c r="E102" s="643">
        <v>2</v>
      </c>
      <c r="F102" s="644">
        <f t="shared" ref="F102:F112" si="0">D102*E102</f>
        <v>0.04</v>
      </c>
    </row>
    <row r="103" spans="2:6" x14ac:dyDescent="0.3">
      <c r="B103" s="643">
        <v>1</v>
      </c>
      <c r="C103" s="645">
        <f>B103*3.14</f>
        <v>3.14</v>
      </c>
      <c r="D103" s="644">
        <f>C103/39.37</f>
        <v>7.9756159512319028E-2</v>
      </c>
      <c r="E103" s="643">
        <v>4</v>
      </c>
      <c r="F103" s="644">
        <f t="shared" si="0"/>
        <v>0.31902463804927611</v>
      </c>
    </row>
    <row r="104" spans="2:6" x14ac:dyDescent="0.3">
      <c r="B104" s="643">
        <v>2</v>
      </c>
      <c r="C104" s="645">
        <f t="shared" ref="C104:C112" si="1">B104*3.14</f>
        <v>6.28</v>
      </c>
      <c r="D104" s="644">
        <f t="shared" ref="D104:D112" si="2">C104/39.37</f>
        <v>0.15951231902463806</v>
      </c>
      <c r="E104" s="643"/>
      <c r="F104" s="644">
        <f t="shared" si="0"/>
        <v>0</v>
      </c>
    </row>
    <row r="105" spans="2:6" x14ac:dyDescent="0.3">
      <c r="B105" s="643">
        <v>3</v>
      </c>
      <c r="C105" s="645">
        <f t="shared" si="1"/>
        <v>9.42</v>
      </c>
      <c r="D105" s="644">
        <f t="shared" si="2"/>
        <v>0.2392684785369571</v>
      </c>
      <c r="E105" s="643"/>
      <c r="F105" s="644">
        <f t="shared" si="0"/>
        <v>0</v>
      </c>
    </row>
    <row r="106" spans="2:6" x14ac:dyDescent="0.3">
      <c r="B106" s="643">
        <v>4</v>
      </c>
      <c r="C106" s="645">
        <f t="shared" si="1"/>
        <v>12.56</v>
      </c>
      <c r="D106" s="644">
        <f t="shared" si="2"/>
        <v>0.31902463804927611</v>
      </c>
      <c r="E106" s="643"/>
      <c r="F106" s="644">
        <f t="shared" si="0"/>
        <v>0</v>
      </c>
    </row>
    <row r="107" spans="2:6" x14ac:dyDescent="0.3">
      <c r="B107" s="643">
        <v>6</v>
      </c>
      <c r="C107" s="645">
        <f t="shared" si="1"/>
        <v>18.84</v>
      </c>
      <c r="D107" s="644">
        <f t="shared" si="2"/>
        <v>0.47853695707391419</v>
      </c>
      <c r="E107" s="643">
        <v>19</v>
      </c>
      <c r="F107" s="644">
        <f t="shared" si="0"/>
        <v>9.0922021844043694</v>
      </c>
    </row>
    <row r="108" spans="2:6" x14ac:dyDescent="0.3">
      <c r="B108" s="643">
        <v>8</v>
      </c>
      <c r="C108" s="645">
        <f t="shared" si="1"/>
        <v>25.12</v>
      </c>
      <c r="D108" s="644">
        <f t="shared" si="2"/>
        <v>0.63804927609855222</v>
      </c>
      <c r="E108" s="643"/>
      <c r="F108" s="644">
        <f t="shared" si="0"/>
        <v>0</v>
      </c>
    </row>
    <row r="109" spans="2:6" x14ac:dyDescent="0.3">
      <c r="B109" s="643">
        <v>10</v>
      </c>
      <c r="C109" s="645">
        <f t="shared" si="1"/>
        <v>31.400000000000002</v>
      </c>
      <c r="D109" s="644">
        <f t="shared" si="2"/>
        <v>0.79756159512319036</v>
      </c>
      <c r="E109" s="643">
        <v>21</v>
      </c>
      <c r="F109" s="644">
        <f t="shared" si="0"/>
        <v>16.748793497586998</v>
      </c>
    </row>
    <row r="110" spans="2:6" x14ac:dyDescent="0.3">
      <c r="B110" s="643">
        <v>12</v>
      </c>
      <c r="C110" s="645">
        <f t="shared" si="1"/>
        <v>37.68</v>
      </c>
      <c r="D110" s="644">
        <f t="shared" si="2"/>
        <v>0.95707391414782839</v>
      </c>
      <c r="E110" s="643"/>
      <c r="F110" s="644">
        <f t="shared" si="0"/>
        <v>0</v>
      </c>
    </row>
    <row r="111" spans="2:6" x14ac:dyDescent="0.3">
      <c r="B111" s="643">
        <v>14</v>
      </c>
      <c r="C111" s="645">
        <f t="shared" si="1"/>
        <v>43.96</v>
      </c>
      <c r="D111" s="644">
        <f t="shared" si="2"/>
        <v>1.1165862331724665</v>
      </c>
      <c r="E111" s="643"/>
      <c r="F111" s="644">
        <f t="shared" si="0"/>
        <v>0</v>
      </c>
    </row>
    <row r="112" spans="2:6" x14ac:dyDescent="0.3">
      <c r="B112" s="643">
        <v>16</v>
      </c>
      <c r="C112" s="645">
        <f t="shared" si="1"/>
        <v>50.24</v>
      </c>
      <c r="D112" s="644">
        <f t="shared" si="2"/>
        <v>1.2760985521971044</v>
      </c>
      <c r="E112" s="643"/>
      <c r="F112" s="644">
        <f t="shared" si="0"/>
        <v>0</v>
      </c>
    </row>
    <row r="113" spans="6:6" x14ac:dyDescent="0.3">
      <c r="F113" s="646">
        <f>SUM(F102:F112)</f>
        <v>26.200020320040643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DA0B-5325-4214-A801-A8614DDC9BDA}">
  <dimension ref="A3:K88"/>
  <sheetViews>
    <sheetView topLeftCell="A52" zoomScale="85" zoomScaleNormal="85" workbookViewId="0">
      <selection activeCell="E78" sqref="E78"/>
    </sheetView>
  </sheetViews>
  <sheetFormatPr defaultRowHeight="14.4" x14ac:dyDescent="0.3"/>
  <cols>
    <col min="1" max="2" width="8.88671875" style="588"/>
    <col min="3" max="3" width="19.33203125" style="588" customWidth="1"/>
    <col min="4" max="4" width="13.5546875" style="588" customWidth="1"/>
    <col min="5" max="5" width="11.88671875" style="588" customWidth="1"/>
    <col min="6" max="6" width="8.88671875" style="588"/>
    <col min="7" max="7" width="20.5546875" style="588" customWidth="1"/>
    <col min="8" max="8" width="8.88671875" style="588"/>
    <col min="9" max="9" width="19.109375" style="588" customWidth="1"/>
    <col min="10" max="10" width="24" style="588" customWidth="1"/>
    <col min="11" max="11" width="25.88671875" style="588" customWidth="1"/>
    <col min="12" max="16384" width="8.88671875" style="588"/>
  </cols>
  <sheetData>
    <row r="3" spans="2:11" x14ac:dyDescent="0.3">
      <c r="B3" s="586"/>
      <c r="C3" s="586" t="s">
        <v>2157</v>
      </c>
      <c r="D3" s="586" t="s">
        <v>2158</v>
      </c>
      <c r="E3" s="586" t="s">
        <v>2159</v>
      </c>
      <c r="F3" s="586" t="s">
        <v>2160</v>
      </c>
      <c r="G3" s="586" t="s">
        <v>2161</v>
      </c>
      <c r="H3" s="586" t="s">
        <v>2162</v>
      </c>
      <c r="I3" s="586" t="s">
        <v>2163</v>
      </c>
      <c r="J3" s="586" t="s">
        <v>2164</v>
      </c>
      <c r="K3" s="587"/>
    </row>
    <row r="4" spans="2:11" x14ac:dyDescent="0.3">
      <c r="B4" s="586" t="s">
        <v>2165</v>
      </c>
      <c r="C4" s="586">
        <v>960</v>
      </c>
      <c r="D4" s="586" t="s">
        <v>2166</v>
      </c>
      <c r="E4" s="586">
        <v>10</v>
      </c>
      <c r="F4" s="586"/>
      <c r="G4" s="586">
        <v>216</v>
      </c>
      <c r="H4" s="586">
        <v>1</v>
      </c>
      <c r="I4" s="586">
        <v>216</v>
      </c>
      <c r="J4" s="586">
        <f>C4-(I4+I5+I6)</f>
        <v>525</v>
      </c>
    </row>
    <row r="5" spans="2:11" x14ac:dyDescent="0.3">
      <c r="B5" s="586"/>
      <c r="C5" s="586"/>
      <c r="D5" s="586" t="s">
        <v>2167</v>
      </c>
      <c r="E5" s="586">
        <v>10</v>
      </c>
      <c r="F5" s="586" t="s">
        <v>2168</v>
      </c>
      <c r="G5" s="586">
        <v>117.5</v>
      </c>
      <c r="H5" s="586">
        <v>1</v>
      </c>
      <c r="I5" s="586">
        <f>G5*H5</f>
        <v>117.5</v>
      </c>
      <c r="J5" s="586"/>
    </row>
    <row r="6" spans="2:11" x14ac:dyDescent="0.3">
      <c r="B6" s="586"/>
      <c r="C6" s="586"/>
      <c r="D6" s="586" t="s">
        <v>2167</v>
      </c>
      <c r="E6" s="586">
        <v>10</v>
      </c>
      <c r="F6" s="586" t="s">
        <v>2169</v>
      </c>
      <c r="G6" s="586">
        <v>101.5</v>
      </c>
      <c r="H6" s="586">
        <v>1</v>
      </c>
      <c r="I6" s="586">
        <f>G6*H6</f>
        <v>101.5</v>
      </c>
      <c r="J6" s="586"/>
    </row>
    <row r="7" spans="2:11" x14ac:dyDescent="0.3">
      <c r="B7" s="586"/>
      <c r="C7" s="586"/>
      <c r="D7" s="586"/>
      <c r="E7" s="586"/>
      <c r="F7" s="586"/>
      <c r="G7" s="586"/>
      <c r="H7" s="586"/>
      <c r="I7" s="586"/>
      <c r="J7" s="586"/>
    </row>
    <row r="8" spans="2:11" x14ac:dyDescent="0.3">
      <c r="B8" s="586"/>
      <c r="C8" s="586">
        <v>610</v>
      </c>
      <c r="D8" s="586" t="s">
        <v>2166</v>
      </c>
      <c r="E8" s="586">
        <v>10</v>
      </c>
      <c r="F8" s="586"/>
      <c r="G8" s="586">
        <v>216</v>
      </c>
      <c r="H8" s="586">
        <v>1</v>
      </c>
      <c r="I8" s="586">
        <v>216</v>
      </c>
      <c r="J8" s="586">
        <f>C8-(I8+I9)</f>
        <v>276.5</v>
      </c>
    </row>
    <row r="9" spans="2:11" x14ac:dyDescent="0.3">
      <c r="B9" s="586"/>
      <c r="C9" s="586"/>
      <c r="D9" s="586" t="s">
        <v>2167</v>
      </c>
      <c r="E9" s="586">
        <v>10</v>
      </c>
      <c r="F9" s="586" t="s">
        <v>2168</v>
      </c>
      <c r="G9" s="586">
        <v>117.5</v>
      </c>
      <c r="H9" s="586">
        <v>1</v>
      </c>
      <c r="I9" s="586">
        <f>G9*H9</f>
        <v>117.5</v>
      </c>
      <c r="J9" s="586"/>
    </row>
    <row r="10" spans="2:11" x14ac:dyDescent="0.3">
      <c r="B10" s="586" t="s">
        <v>2170</v>
      </c>
      <c r="C10" s="586">
        <v>960</v>
      </c>
      <c r="D10" s="586" t="s">
        <v>2166</v>
      </c>
      <c r="E10" s="586">
        <v>10</v>
      </c>
      <c r="F10" s="586"/>
      <c r="G10" s="586">
        <v>216</v>
      </c>
      <c r="H10" s="586">
        <v>1</v>
      </c>
      <c r="I10" s="586">
        <v>216</v>
      </c>
      <c r="J10" s="586">
        <f>C10-(I10+I11+I12)</f>
        <v>525</v>
      </c>
    </row>
    <row r="11" spans="2:11" x14ac:dyDescent="0.3">
      <c r="B11" s="586"/>
      <c r="C11" s="586"/>
      <c r="D11" s="586" t="s">
        <v>2167</v>
      </c>
      <c r="E11" s="586">
        <v>10</v>
      </c>
      <c r="F11" s="586" t="s">
        <v>2168</v>
      </c>
      <c r="G11" s="586">
        <v>117.5</v>
      </c>
      <c r="H11" s="586">
        <v>1</v>
      </c>
      <c r="I11" s="586">
        <f>G11*H11</f>
        <v>117.5</v>
      </c>
      <c r="J11" s="586"/>
    </row>
    <row r="12" spans="2:11" x14ac:dyDescent="0.3">
      <c r="B12" s="586"/>
      <c r="C12" s="586"/>
      <c r="D12" s="586" t="s">
        <v>2167</v>
      </c>
      <c r="E12" s="586">
        <v>10</v>
      </c>
      <c r="F12" s="586" t="s">
        <v>2169</v>
      </c>
      <c r="G12" s="586">
        <v>101.5</v>
      </c>
      <c r="H12" s="586">
        <v>1</v>
      </c>
      <c r="I12" s="586">
        <f>G12*H12</f>
        <v>101.5</v>
      </c>
      <c r="J12" s="586"/>
    </row>
    <row r="13" spans="2:11" x14ac:dyDescent="0.3">
      <c r="B13" s="586"/>
      <c r="C13" s="586"/>
      <c r="D13" s="586"/>
      <c r="E13" s="586"/>
      <c r="F13" s="586"/>
      <c r="G13" s="586"/>
      <c r="H13" s="586"/>
      <c r="I13" s="586"/>
      <c r="J13" s="586"/>
    </row>
    <row r="14" spans="2:11" x14ac:dyDescent="0.3">
      <c r="B14" s="586"/>
      <c r="C14" s="586">
        <v>610</v>
      </c>
      <c r="D14" s="586" t="s">
        <v>2166</v>
      </c>
      <c r="E14" s="586">
        <v>10</v>
      </c>
      <c r="F14" s="586"/>
      <c r="G14" s="586">
        <v>216</v>
      </c>
      <c r="H14" s="586">
        <v>1</v>
      </c>
      <c r="I14" s="586">
        <v>216</v>
      </c>
      <c r="J14" s="586">
        <f>C14-(I14+I15)</f>
        <v>276.5</v>
      </c>
    </row>
    <row r="15" spans="2:11" x14ac:dyDescent="0.3">
      <c r="B15" s="586"/>
      <c r="C15" s="586"/>
      <c r="D15" s="586" t="s">
        <v>2167</v>
      </c>
      <c r="E15" s="586">
        <v>10</v>
      </c>
      <c r="F15" s="586" t="s">
        <v>2168</v>
      </c>
      <c r="G15" s="586">
        <v>117.5</v>
      </c>
      <c r="H15" s="586">
        <v>1</v>
      </c>
      <c r="I15" s="586">
        <f>G15*H15</f>
        <v>117.5</v>
      </c>
      <c r="J15" s="586"/>
    </row>
    <row r="16" spans="2:11" x14ac:dyDescent="0.3">
      <c r="B16" s="586"/>
      <c r="C16" s="586"/>
      <c r="D16" s="586"/>
      <c r="E16" s="586"/>
      <c r="F16" s="586"/>
      <c r="G16" s="586"/>
      <c r="H16" s="586"/>
      <c r="I16" s="586"/>
      <c r="J16" s="586"/>
    </row>
    <row r="17" spans="2:10" x14ac:dyDescent="0.3">
      <c r="B17" s="586" t="s">
        <v>2171</v>
      </c>
      <c r="C17" s="586">
        <v>1430</v>
      </c>
      <c r="D17" s="586" t="s">
        <v>2172</v>
      </c>
      <c r="E17" s="586">
        <v>10</v>
      </c>
      <c r="F17" s="586"/>
      <c r="G17" s="586">
        <v>381</v>
      </c>
      <c r="H17" s="586">
        <v>1</v>
      </c>
      <c r="I17" s="586">
        <f>G17*H17</f>
        <v>381</v>
      </c>
      <c r="J17" s="586">
        <f>C17-(I17+I18)</f>
        <v>931.5</v>
      </c>
    </row>
    <row r="18" spans="2:10" x14ac:dyDescent="0.3">
      <c r="B18" s="586"/>
      <c r="C18" s="586"/>
      <c r="D18" s="586" t="s">
        <v>2167</v>
      </c>
      <c r="E18" s="586">
        <v>10</v>
      </c>
      <c r="F18" s="586" t="s">
        <v>2168</v>
      </c>
      <c r="G18" s="586">
        <v>117.5</v>
      </c>
      <c r="H18" s="586">
        <v>1</v>
      </c>
      <c r="I18" s="586">
        <f>G18*H18</f>
        <v>117.5</v>
      </c>
      <c r="J18" s="586"/>
    </row>
    <row r="19" spans="2:10" x14ac:dyDescent="0.3">
      <c r="B19" s="586"/>
      <c r="C19" s="586"/>
      <c r="D19" s="586"/>
      <c r="E19" s="586"/>
      <c r="F19" s="586"/>
      <c r="G19" s="586"/>
      <c r="H19" s="586"/>
      <c r="I19" s="586"/>
      <c r="J19" s="586"/>
    </row>
    <row r="20" spans="2:10" x14ac:dyDescent="0.3">
      <c r="B20" s="586"/>
      <c r="C20" s="586">
        <v>4350</v>
      </c>
      <c r="D20" s="586" t="s">
        <v>2172</v>
      </c>
      <c r="E20" s="586">
        <v>10</v>
      </c>
      <c r="F20" s="586"/>
      <c r="G20" s="586">
        <v>381</v>
      </c>
      <c r="H20" s="586">
        <v>1</v>
      </c>
      <c r="I20" s="586">
        <f>G20*H20</f>
        <v>381</v>
      </c>
      <c r="J20" s="586">
        <f>C20-(I20+I21)</f>
        <v>3851.5</v>
      </c>
    </row>
    <row r="21" spans="2:10" x14ac:dyDescent="0.3">
      <c r="B21" s="586"/>
      <c r="C21" s="586"/>
      <c r="D21" s="586" t="s">
        <v>2167</v>
      </c>
      <c r="E21" s="586">
        <v>10</v>
      </c>
      <c r="F21" s="586" t="s">
        <v>2168</v>
      </c>
      <c r="G21" s="586">
        <v>117.5</v>
      </c>
      <c r="H21" s="586">
        <v>1</v>
      </c>
      <c r="I21" s="586">
        <f>G21*H21</f>
        <v>117.5</v>
      </c>
      <c r="J21" s="586"/>
    </row>
    <row r="22" spans="2:10" x14ac:dyDescent="0.3">
      <c r="B22" s="586"/>
      <c r="C22" s="586"/>
      <c r="D22" s="586"/>
      <c r="E22" s="586"/>
      <c r="F22" s="586"/>
      <c r="G22" s="586"/>
      <c r="H22" s="586"/>
      <c r="I22" s="586"/>
      <c r="J22" s="586"/>
    </row>
    <row r="23" spans="2:10" x14ac:dyDescent="0.3">
      <c r="B23" s="586" t="s">
        <v>2173</v>
      </c>
      <c r="C23" s="586">
        <v>1430</v>
      </c>
      <c r="D23" s="586" t="s">
        <v>2172</v>
      </c>
      <c r="E23" s="586">
        <v>10</v>
      </c>
      <c r="F23" s="586"/>
      <c r="G23" s="586">
        <v>381</v>
      </c>
      <c r="H23" s="586">
        <v>1</v>
      </c>
      <c r="I23" s="586">
        <f>G23*H23</f>
        <v>381</v>
      </c>
      <c r="J23" s="586">
        <f>C23-(I23+I24)</f>
        <v>931.5</v>
      </c>
    </row>
    <row r="24" spans="2:10" x14ac:dyDescent="0.3">
      <c r="B24" s="586"/>
      <c r="C24" s="586"/>
      <c r="D24" s="586" t="s">
        <v>2167</v>
      </c>
      <c r="E24" s="586">
        <v>10</v>
      </c>
      <c r="F24" s="586" t="s">
        <v>2168</v>
      </c>
      <c r="G24" s="586">
        <v>117.5</v>
      </c>
      <c r="H24" s="586">
        <v>1</v>
      </c>
      <c r="I24" s="586">
        <f>G24*H24</f>
        <v>117.5</v>
      </c>
      <c r="J24" s="586"/>
    </row>
    <row r="25" spans="2:10" x14ac:dyDescent="0.3">
      <c r="B25" s="586"/>
      <c r="C25" s="586"/>
      <c r="D25" s="586"/>
      <c r="E25" s="586"/>
      <c r="F25" s="586"/>
      <c r="G25" s="586"/>
      <c r="H25" s="586"/>
      <c r="I25" s="586"/>
      <c r="J25" s="586"/>
    </row>
    <row r="26" spans="2:10" x14ac:dyDescent="0.3">
      <c r="B26" s="586"/>
      <c r="C26" s="586">
        <v>4350</v>
      </c>
      <c r="D26" s="586" t="s">
        <v>2172</v>
      </c>
      <c r="E26" s="586">
        <v>10</v>
      </c>
      <c r="F26" s="586"/>
      <c r="G26" s="586">
        <v>381</v>
      </c>
      <c r="H26" s="586">
        <v>1</v>
      </c>
      <c r="I26" s="586">
        <f>G26*H26</f>
        <v>381</v>
      </c>
      <c r="J26" s="586">
        <f>C26-(I26+I27)</f>
        <v>3851.5</v>
      </c>
    </row>
    <row r="27" spans="2:10" x14ac:dyDescent="0.3">
      <c r="B27" s="586"/>
      <c r="C27" s="586"/>
      <c r="D27" s="586" t="s">
        <v>2167</v>
      </c>
      <c r="E27" s="586">
        <v>10</v>
      </c>
      <c r="F27" s="586" t="s">
        <v>2168</v>
      </c>
      <c r="G27" s="586">
        <v>117.5</v>
      </c>
      <c r="H27" s="586">
        <v>1</v>
      </c>
      <c r="I27" s="586">
        <f>G27*H27</f>
        <v>117.5</v>
      </c>
      <c r="J27" s="586"/>
    </row>
    <row r="28" spans="2:10" x14ac:dyDescent="0.3">
      <c r="B28" s="586"/>
      <c r="C28" s="586"/>
      <c r="D28" s="586"/>
      <c r="E28" s="586"/>
      <c r="F28" s="586"/>
      <c r="G28" s="586"/>
      <c r="H28" s="586"/>
      <c r="I28" s="586"/>
      <c r="J28" s="586"/>
    </row>
    <row r="29" spans="2:10" x14ac:dyDescent="0.3">
      <c r="B29" s="586" t="s">
        <v>2174</v>
      </c>
      <c r="C29" s="586">
        <v>1000</v>
      </c>
      <c r="D29" s="586" t="s">
        <v>2172</v>
      </c>
      <c r="E29" s="586">
        <v>10</v>
      </c>
      <c r="F29" s="586"/>
      <c r="G29" s="586">
        <v>381</v>
      </c>
      <c r="H29" s="586">
        <v>1</v>
      </c>
      <c r="I29" s="586">
        <f>G29*H29</f>
        <v>381</v>
      </c>
      <c r="J29" s="586">
        <f>C29-(I29+I30)</f>
        <v>501.5</v>
      </c>
    </row>
    <row r="30" spans="2:10" x14ac:dyDescent="0.3">
      <c r="B30" s="586"/>
      <c r="C30" s="586"/>
      <c r="D30" s="586" t="s">
        <v>2167</v>
      </c>
      <c r="E30" s="586">
        <v>10</v>
      </c>
      <c r="F30" s="586" t="s">
        <v>2168</v>
      </c>
      <c r="G30" s="586">
        <v>117.5</v>
      </c>
      <c r="H30" s="586">
        <v>1</v>
      </c>
      <c r="I30" s="586">
        <f>G30*H30</f>
        <v>117.5</v>
      </c>
      <c r="J30" s="586"/>
    </row>
    <row r="31" spans="2:10" x14ac:dyDescent="0.3">
      <c r="B31" s="586"/>
      <c r="C31" s="586"/>
      <c r="D31" s="586"/>
      <c r="E31" s="586"/>
      <c r="F31" s="586"/>
      <c r="G31" s="586"/>
      <c r="H31" s="586"/>
      <c r="I31" s="586"/>
      <c r="J31" s="586"/>
    </row>
    <row r="32" spans="2:10" x14ac:dyDescent="0.3">
      <c r="B32" s="586"/>
      <c r="C32" s="586">
        <v>1000</v>
      </c>
      <c r="D32" s="586" t="s">
        <v>2172</v>
      </c>
      <c r="E32" s="586">
        <v>10</v>
      </c>
      <c r="F32" s="586"/>
      <c r="G32" s="586">
        <v>381</v>
      </c>
      <c r="H32" s="586">
        <v>1</v>
      </c>
      <c r="I32" s="586">
        <f>G32*H32</f>
        <v>381</v>
      </c>
      <c r="J32" s="586">
        <f>C32-(I32+I33+I34+I35)</f>
        <v>63</v>
      </c>
    </row>
    <row r="33" spans="2:10" x14ac:dyDescent="0.3">
      <c r="B33" s="586"/>
      <c r="C33" s="586"/>
      <c r="D33" s="586" t="s">
        <v>2167</v>
      </c>
      <c r="E33" s="586">
        <v>10</v>
      </c>
      <c r="F33" s="586" t="s">
        <v>2168</v>
      </c>
      <c r="G33" s="586">
        <v>117.5</v>
      </c>
      <c r="H33" s="586">
        <v>2</v>
      </c>
      <c r="I33" s="586">
        <f>G33*H33</f>
        <v>235</v>
      </c>
      <c r="J33" s="586"/>
    </row>
    <row r="34" spans="2:10" x14ac:dyDescent="0.3">
      <c r="B34" s="586"/>
      <c r="C34" s="586"/>
      <c r="D34" s="586" t="s">
        <v>2175</v>
      </c>
      <c r="E34" s="589" t="s">
        <v>2176</v>
      </c>
      <c r="F34" s="586"/>
      <c r="G34" s="586">
        <v>178</v>
      </c>
      <c r="H34" s="586">
        <v>1</v>
      </c>
      <c r="I34" s="586">
        <f>G34*H34</f>
        <v>178</v>
      </c>
      <c r="J34" s="586"/>
    </row>
    <row r="35" spans="2:10" x14ac:dyDescent="0.3">
      <c r="B35" s="586"/>
      <c r="C35" s="586"/>
      <c r="D35" s="586" t="s">
        <v>2177</v>
      </c>
      <c r="E35" s="589">
        <v>6</v>
      </c>
      <c r="F35" s="586"/>
      <c r="G35" s="586">
        <v>143</v>
      </c>
      <c r="H35" s="586">
        <v>1</v>
      </c>
      <c r="I35" s="586">
        <f>G35*H35</f>
        <v>143</v>
      </c>
      <c r="J35" s="586"/>
    </row>
    <row r="36" spans="2:10" x14ac:dyDescent="0.3">
      <c r="B36" s="586"/>
      <c r="C36" s="586"/>
      <c r="D36" s="586"/>
      <c r="E36" s="589"/>
      <c r="F36" s="586"/>
      <c r="G36" s="586"/>
      <c r="H36" s="586"/>
      <c r="I36" s="586"/>
      <c r="J36" s="586"/>
    </row>
    <row r="37" spans="2:10" x14ac:dyDescent="0.3">
      <c r="B37" s="586"/>
      <c r="C37" s="586">
        <v>2220</v>
      </c>
      <c r="D37" s="586" t="s">
        <v>2172</v>
      </c>
      <c r="E37" s="589">
        <v>6</v>
      </c>
      <c r="F37" s="586"/>
      <c r="G37" s="586">
        <v>229</v>
      </c>
      <c r="H37" s="586">
        <v>1</v>
      </c>
      <c r="I37" s="586">
        <f>G37*H37</f>
        <v>229</v>
      </c>
      <c r="J37" s="586">
        <f>C37-(I37+I38)</f>
        <v>1848</v>
      </c>
    </row>
    <row r="38" spans="2:10" x14ac:dyDescent="0.3">
      <c r="B38" s="586"/>
      <c r="C38" s="586"/>
      <c r="D38" s="586" t="s">
        <v>2177</v>
      </c>
      <c r="E38" s="589">
        <v>6</v>
      </c>
      <c r="F38" s="586"/>
      <c r="G38" s="586">
        <v>143</v>
      </c>
      <c r="H38" s="586">
        <v>1</v>
      </c>
      <c r="I38" s="586">
        <f>G38*H38</f>
        <v>143</v>
      </c>
      <c r="J38" s="586"/>
    </row>
    <row r="39" spans="2:10" x14ac:dyDescent="0.3">
      <c r="B39" s="586"/>
      <c r="C39" s="586"/>
      <c r="D39" s="586"/>
      <c r="E39" s="589"/>
      <c r="F39" s="586"/>
      <c r="G39" s="586"/>
      <c r="H39" s="586"/>
      <c r="I39" s="586"/>
      <c r="J39" s="586"/>
    </row>
    <row r="40" spans="2:10" x14ac:dyDescent="0.3">
      <c r="B40" s="586"/>
      <c r="C40" s="586">
        <v>450</v>
      </c>
      <c r="D40" s="586" t="s">
        <v>2172</v>
      </c>
      <c r="E40" s="589">
        <v>6</v>
      </c>
      <c r="F40" s="586"/>
      <c r="G40" s="586">
        <v>229</v>
      </c>
      <c r="H40" s="586">
        <v>1</v>
      </c>
      <c r="I40" s="586">
        <f>G40*H40</f>
        <v>229</v>
      </c>
      <c r="J40" s="586">
        <f>C40-(I40+I41)</f>
        <v>122.5</v>
      </c>
    </row>
    <row r="41" spans="2:10" x14ac:dyDescent="0.3">
      <c r="B41" s="586"/>
      <c r="C41" s="586"/>
      <c r="D41" s="586" t="s">
        <v>2167</v>
      </c>
      <c r="E41" s="586">
        <v>6</v>
      </c>
      <c r="F41" s="586" t="s">
        <v>2168</v>
      </c>
      <c r="G41" s="586">
        <v>98.5</v>
      </c>
      <c r="H41" s="586">
        <v>1</v>
      </c>
      <c r="I41" s="586">
        <f>G41*H41</f>
        <v>98.5</v>
      </c>
      <c r="J41" s="586"/>
    </row>
    <row r="42" spans="2:10" x14ac:dyDescent="0.3">
      <c r="B42" s="586"/>
      <c r="C42" s="586"/>
      <c r="D42" s="586"/>
      <c r="E42" s="586"/>
      <c r="F42" s="586"/>
      <c r="G42" s="586"/>
      <c r="H42" s="586"/>
      <c r="I42" s="586"/>
      <c r="J42" s="586"/>
    </row>
    <row r="43" spans="2:10" x14ac:dyDescent="0.3">
      <c r="B43" s="586"/>
      <c r="C43" s="586">
        <v>1050</v>
      </c>
      <c r="D43" s="586" t="s">
        <v>2172</v>
      </c>
      <c r="E43" s="589">
        <v>6</v>
      </c>
      <c r="F43" s="586"/>
      <c r="G43" s="586">
        <v>229</v>
      </c>
      <c r="H43" s="586">
        <v>1</v>
      </c>
      <c r="I43" s="586">
        <f>G43*H43</f>
        <v>229</v>
      </c>
      <c r="J43" s="586">
        <f>C43-(I43+I44)</f>
        <v>678</v>
      </c>
    </row>
    <row r="44" spans="2:10" x14ac:dyDescent="0.3">
      <c r="B44" s="586"/>
      <c r="C44" s="586"/>
      <c r="D44" s="586" t="s">
        <v>2177</v>
      </c>
      <c r="E44" s="589">
        <v>6</v>
      </c>
      <c r="F44" s="586"/>
      <c r="G44" s="586">
        <v>143</v>
      </c>
      <c r="H44" s="586">
        <v>1</v>
      </c>
      <c r="I44" s="586">
        <f>G44*H44</f>
        <v>143</v>
      </c>
      <c r="J44" s="586"/>
    </row>
    <row r="45" spans="2:10" x14ac:dyDescent="0.3">
      <c r="B45" s="586"/>
      <c r="C45" s="586"/>
      <c r="D45" s="586"/>
      <c r="E45" s="586"/>
      <c r="F45" s="586"/>
      <c r="G45" s="586"/>
      <c r="H45" s="586"/>
      <c r="I45" s="586"/>
      <c r="J45" s="586"/>
    </row>
    <row r="46" spans="2:10" x14ac:dyDescent="0.3">
      <c r="B46" s="586"/>
      <c r="C46" s="586">
        <v>740</v>
      </c>
      <c r="D46" s="586" t="s">
        <v>2172</v>
      </c>
      <c r="E46" s="589">
        <v>6</v>
      </c>
      <c r="F46" s="586"/>
      <c r="G46" s="586">
        <v>229</v>
      </c>
      <c r="H46" s="586">
        <v>1</v>
      </c>
      <c r="I46" s="586">
        <f>G46*H46</f>
        <v>229</v>
      </c>
      <c r="J46" s="586">
        <f>C46-(I46+I47)</f>
        <v>412.5</v>
      </c>
    </row>
    <row r="47" spans="2:10" x14ac:dyDescent="0.3">
      <c r="B47" s="586"/>
      <c r="C47" s="586"/>
      <c r="D47" s="586" t="s">
        <v>2167</v>
      </c>
      <c r="E47" s="586">
        <v>6</v>
      </c>
      <c r="F47" s="586" t="s">
        <v>2168</v>
      </c>
      <c r="G47" s="586">
        <v>98.5</v>
      </c>
      <c r="H47" s="586">
        <v>1</v>
      </c>
      <c r="I47" s="586">
        <f>G47*H47</f>
        <v>98.5</v>
      </c>
      <c r="J47" s="586"/>
    </row>
    <row r="48" spans="2:10" x14ac:dyDescent="0.3">
      <c r="B48" s="586"/>
      <c r="C48" s="586"/>
      <c r="D48" s="586"/>
      <c r="E48" s="586"/>
      <c r="F48" s="586"/>
      <c r="G48" s="586"/>
      <c r="H48" s="586"/>
      <c r="I48" s="586"/>
      <c r="J48" s="586"/>
    </row>
    <row r="49" spans="2:10" x14ac:dyDescent="0.3">
      <c r="B49" s="586" t="s">
        <v>2178</v>
      </c>
      <c r="C49" s="586">
        <v>1000</v>
      </c>
      <c r="D49" s="586" t="s">
        <v>2172</v>
      </c>
      <c r="E49" s="586">
        <v>10</v>
      </c>
      <c r="F49" s="586"/>
      <c r="G49" s="586">
        <v>381</v>
      </c>
      <c r="H49" s="586">
        <v>1</v>
      </c>
      <c r="I49" s="586">
        <f>G49*H49</f>
        <v>381</v>
      </c>
      <c r="J49" s="586">
        <f>C49-(I49+I50)</f>
        <v>501.5</v>
      </c>
    </row>
    <row r="50" spans="2:10" x14ac:dyDescent="0.3">
      <c r="B50" s="586"/>
      <c r="C50" s="586"/>
      <c r="D50" s="586" t="s">
        <v>2167</v>
      </c>
      <c r="E50" s="586">
        <v>10</v>
      </c>
      <c r="F50" s="586" t="s">
        <v>2168</v>
      </c>
      <c r="G50" s="586">
        <v>117.5</v>
      </c>
      <c r="H50" s="586">
        <v>1</v>
      </c>
      <c r="I50" s="586">
        <f>G50*H50</f>
        <v>117.5</v>
      </c>
      <c r="J50" s="586"/>
    </row>
    <row r="51" spans="2:10" x14ac:dyDescent="0.3">
      <c r="B51" s="586"/>
      <c r="C51" s="586"/>
      <c r="D51" s="586"/>
      <c r="E51" s="586"/>
      <c r="F51" s="586"/>
      <c r="G51" s="586"/>
      <c r="H51" s="586"/>
      <c r="I51" s="586"/>
      <c r="J51" s="586"/>
    </row>
    <row r="52" spans="2:10" x14ac:dyDescent="0.3">
      <c r="B52" s="586"/>
      <c r="C52" s="586">
        <v>1000</v>
      </c>
      <c r="D52" s="586" t="s">
        <v>2172</v>
      </c>
      <c r="E52" s="586">
        <v>10</v>
      </c>
      <c r="F52" s="586"/>
      <c r="G52" s="586">
        <v>381</v>
      </c>
      <c r="H52" s="586">
        <v>1</v>
      </c>
      <c r="I52" s="586">
        <f>G52*H52</f>
        <v>381</v>
      </c>
      <c r="J52" s="586">
        <f>C52-(I52+I53+I54+I55)</f>
        <v>63</v>
      </c>
    </row>
    <row r="53" spans="2:10" x14ac:dyDescent="0.3">
      <c r="B53" s="586"/>
      <c r="C53" s="586"/>
      <c r="D53" s="586" t="s">
        <v>2167</v>
      </c>
      <c r="E53" s="586">
        <v>10</v>
      </c>
      <c r="F53" s="586" t="s">
        <v>2168</v>
      </c>
      <c r="G53" s="586">
        <v>117.5</v>
      </c>
      <c r="H53" s="586">
        <v>2</v>
      </c>
      <c r="I53" s="586">
        <f>G53*H53</f>
        <v>235</v>
      </c>
      <c r="J53" s="586"/>
    </row>
    <row r="54" spans="2:10" x14ac:dyDescent="0.3">
      <c r="B54" s="586"/>
      <c r="C54" s="586"/>
      <c r="D54" s="586" t="s">
        <v>2175</v>
      </c>
      <c r="E54" s="589" t="s">
        <v>2176</v>
      </c>
      <c r="F54" s="586"/>
      <c r="G54" s="586">
        <v>178</v>
      </c>
      <c r="H54" s="586">
        <v>1</v>
      </c>
      <c r="I54" s="586">
        <f>G54*H54</f>
        <v>178</v>
      </c>
      <c r="J54" s="586"/>
    </row>
    <row r="55" spans="2:10" x14ac:dyDescent="0.3">
      <c r="B55" s="586"/>
      <c r="C55" s="586"/>
      <c r="D55" s="586" t="s">
        <v>2177</v>
      </c>
      <c r="E55" s="589">
        <v>6</v>
      </c>
      <c r="F55" s="586"/>
      <c r="G55" s="586">
        <v>143</v>
      </c>
      <c r="H55" s="586">
        <v>1</v>
      </c>
      <c r="I55" s="586">
        <f>G55*H55</f>
        <v>143</v>
      </c>
      <c r="J55" s="586"/>
    </row>
    <row r="56" spans="2:10" x14ac:dyDescent="0.3">
      <c r="B56" s="586"/>
      <c r="C56" s="586"/>
      <c r="D56" s="586"/>
      <c r="E56" s="586"/>
      <c r="F56" s="586"/>
      <c r="G56" s="586"/>
      <c r="H56" s="586"/>
      <c r="I56" s="586"/>
      <c r="J56" s="586"/>
    </row>
    <row r="57" spans="2:10" x14ac:dyDescent="0.3">
      <c r="B57" s="586"/>
      <c r="C57" s="586">
        <v>2220</v>
      </c>
      <c r="D57" s="586" t="s">
        <v>2172</v>
      </c>
      <c r="E57" s="589">
        <v>6</v>
      </c>
      <c r="F57" s="586"/>
      <c r="G57" s="586">
        <v>229</v>
      </c>
      <c r="H57" s="586">
        <v>1</v>
      </c>
      <c r="I57" s="586">
        <f>G57*H57</f>
        <v>229</v>
      </c>
      <c r="J57" s="586">
        <f>C57-(I57+I58)</f>
        <v>1848</v>
      </c>
    </row>
    <row r="58" spans="2:10" x14ac:dyDescent="0.3">
      <c r="B58" s="586"/>
      <c r="C58" s="586"/>
      <c r="D58" s="586" t="s">
        <v>2177</v>
      </c>
      <c r="E58" s="589">
        <v>6</v>
      </c>
      <c r="F58" s="586"/>
      <c r="G58" s="586">
        <v>143</v>
      </c>
      <c r="H58" s="586">
        <v>1</v>
      </c>
      <c r="I58" s="586">
        <f>G58*H58</f>
        <v>143</v>
      </c>
      <c r="J58" s="586"/>
    </row>
    <row r="59" spans="2:10" x14ac:dyDescent="0.3">
      <c r="B59" s="586"/>
      <c r="C59" s="586"/>
      <c r="D59" s="586"/>
      <c r="E59" s="589"/>
      <c r="F59" s="586"/>
      <c r="G59" s="586"/>
      <c r="H59" s="586"/>
      <c r="I59" s="586"/>
      <c r="J59" s="586"/>
    </row>
    <row r="60" spans="2:10" x14ac:dyDescent="0.3">
      <c r="B60" s="586"/>
      <c r="C60" s="586">
        <v>450</v>
      </c>
      <c r="D60" s="586" t="s">
        <v>2172</v>
      </c>
      <c r="E60" s="589">
        <v>6</v>
      </c>
      <c r="F60" s="586"/>
      <c r="G60" s="586">
        <v>229</v>
      </c>
      <c r="H60" s="586">
        <v>1</v>
      </c>
      <c r="I60" s="586">
        <f>G60*H60</f>
        <v>229</v>
      </c>
      <c r="J60" s="586">
        <f>C60-(I60+I61)</f>
        <v>122.5</v>
      </c>
    </row>
    <row r="61" spans="2:10" x14ac:dyDescent="0.3">
      <c r="B61" s="586"/>
      <c r="C61" s="586"/>
      <c r="D61" s="586" t="s">
        <v>2167</v>
      </c>
      <c r="E61" s="586">
        <v>6</v>
      </c>
      <c r="F61" s="586" t="s">
        <v>2168</v>
      </c>
      <c r="G61" s="586">
        <v>98.5</v>
      </c>
      <c r="H61" s="586">
        <v>1</v>
      </c>
      <c r="I61" s="586">
        <f>G61*H61</f>
        <v>98.5</v>
      </c>
      <c r="J61" s="586"/>
    </row>
    <row r="62" spans="2:10" x14ac:dyDescent="0.3">
      <c r="B62" s="586"/>
      <c r="C62" s="586"/>
      <c r="D62" s="586"/>
      <c r="E62" s="589"/>
      <c r="F62" s="586"/>
      <c r="G62" s="586"/>
      <c r="H62" s="586"/>
      <c r="I62" s="586"/>
      <c r="J62" s="586"/>
    </row>
    <row r="63" spans="2:10" x14ac:dyDescent="0.3">
      <c r="B63" s="586"/>
      <c r="C63" s="586">
        <v>1050</v>
      </c>
      <c r="D63" s="586" t="s">
        <v>2167</v>
      </c>
      <c r="E63" s="586">
        <v>6</v>
      </c>
      <c r="F63" s="586" t="s">
        <v>2168</v>
      </c>
      <c r="G63" s="586">
        <v>98.5</v>
      </c>
      <c r="H63" s="586">
        <v>1</v>
      </c>
      <c r="I63" s="586">
        <f>G63*H63</f>
        <v>98.5</v>
      </c>
      <c r="J63" s="586">
        <f>C63-(I63+I64)</f>
        <v>808.5</v>
      </c>
    </row>
    <row r="64" spans="2:10" x14ac:dyDescent="0.3">
      <c r="B64" s="586"/>
      <c r="C64" s="586"/>
      <c r="D64" s="586" t="s">
        <v>2177</v>
      </c>
      <c r="E64" s="589">
        <v>6</v>
      </c>
      <c r="F64" s="586"/>
      <c r="G64" s="586">
        <v>143</v>
      </c>
      <c r="H64" s="586">
        <v>1</v>
      </c>
      <c r="I64" s="586">
        <f>G64*H64</f>
        <v>143</v>
      </c>
      <c r="J64" s="586"/>
    </row>
    <row r="65" spans="2:10" x14ac:dyDescent="0.3">
      <c r="B65" s="586"/>
      <c r="C65" s="586"/>
      <c r="D65" s="586"/>
      <c r="E65" s="586"/>
      <c r="F65" s="586"/>
      <c r="G65" s="586"/>
      <c r="H65" s="586"/>
      <c r="I65" s="586"/>
      <c r="J65" s="586"/>
    </row>
    <row r="66" spans="2:10" x14ac:dyDescent="0.3">
      <c r="B66" s="586" t="s">
        <v>2179</v>
      </c>
      <c r="C66" s="586">
        <v>410</v>
      </c>
      <c r="D66" s="586" t="s">
        <v>2167</v>
      </c>
      <c r="E66" s="586">
        <v>6</v>
      </c>
      <c r="F66" s="586" t="s">
        <v>2168</v>
      </c>
      <c r="G66" s="586">
        <v>98.5</v>
      </c>
      <c r="H66" s="586">
        <v>2</v>
      </c>
      <c r="I66" s="586">
        <f>G66*H66</f>
        <v>197</v>
      </c>
      <c r="J66" s="586">
        <f>C66-I66</f>
        <v>213</v>
      </c>
    </row>
    <row r="67" spans="2:10" x14ac:dyDescent="0.3">
      <c r="B67" s="586"/>
      <c r="C67" s="586"/>
      <c r="D67" s="586"/>
      <c r="E67" s="586"/>
      <c r="F67" s="586"/>
      <c r="G67" s="586"/>
      <c r="H67" s="586"/>
      <c r="I67" s="586"/>
      <c r="J67" s="586"/>
    </row>
    <row r="68" spans="2:10" x14ac:dyDescent="0.3">
      <c r="B68" s="586" t="s">
        <v>2180</v>
      </c>
      <c r="C68" s="586">
        <v>650</v>
      </c>
      <c r="D68" s="586" t="s">
        <v>2172</v>
      </c>
      <c r="E68" s="589">
        <v>6</v>
      </c>
      <c r="F68" s="586"/>
      <c r="G68" s="586">
        <v>229</v>
      </c>
      <c r="H68" s="586">
        <v>1</v>
      </c>
      <c r="I68" s="586">
        <f>G68*H68</f>
        <v>229</v>
      </c>
      <c r="J68" s="586">
        <f>C68-(I68+I69)</f>
        <v>322.5</v>
      </c>
    </row>
    <row r="69" spans="2:10" x14ac:dyDescent="0.3">
      <c r="B69" s="586"/>
      <c r="C69" s="586"/>
      <c r="D69" s="586" t="s">
        <v>2167</v>
      </c>
      <c r="E69" s="586">
        <v>6</v>
      </c>
      <c r="F69" s="586" t="s">
        <v>2168</v>
      </c>
      <c r="G69" s="586">
        <v>98.5</v>
      </c>
      <c r="H69" s="586">
        <v>1</v>
      </c>
      <c r="I69" s="586">
        <f>G69*H69</f>
        <v>98.5</v>
      </c>
      <c r="J69" s="586"/>
    </row>
    <row r="70" spans="2:10" x14ac:dyDescent="0.3">
      <c r="B70" s="586"/>
      <c r="C70" s="586"/>
      <c r="D70" s="586"/>
      <c r="E70" s="586"/>
      <c r="F70" s="586"/>
      <c r="G70" s="586"/>
      <c r="H70" s="586"/>
      <c r="I70" s="586"/>
      <c r="J70" s="586"/>
    </row>
    <row r="71" spans="2:10" x14ac:dyDescent="0.3">
      <c r="B71" s="586"/>
      <c r="C71" s="586">
        <v>4085</v>
      </c>
      <c r="D71" s="586" t="s">
        <v>2172</v>
      </c>
      <c r="E71" s="589">
        <v>6</v>
      </c>
      <c r="F71" s="586"/>
      <c r="G71" s="586">
        <v>229</v>
      </c>
      <c r="H71" s="586">
        <v>1</v>
      </c>
      <c r="I71" s="586">
        <f>G71*H71</f>
        <v>229</v>
      </c>
      <c r="J71" s="586">
        <f>C71-(I71+I72)</f>
        <v>3757.5</v>
      </c>
    </row>
    <row r="72" spans="2:10" x14ac:dyDescent="0.3">
      <c r="B72" s="586"/>
      <c r="C72" s="586"/>
      <c r="D72" s="586" t="s">
        <v>2167</v>
      </c>
      <c r="E72" s="586">
        <v>6</v>
      </c>
      <c r="F72" s="586" t="s">
        <v>2168</v>
      </c>
      <c r="G72" s="586">
        <v>98.5</v>
      </c>
      <c r="H72" s="586">
        <v>1</v>
      </c>
      <c r="I72" s="586">
        <f>G72*H72</f>
        <v>98.5</v>
      </c>
      <c r="J72" s="586"/>
    </row>
    <row r="76" spans="2:10" x14ac:dyDescent="0.3">
      <c r="B76" s="588" t="s">
        <v>2181</v>
      </c>
    </row>
    <row r="78" spans="2:10" x14ac:dyDescent="0.3">
      <c r="B78" s="590">
        <v>1</v>
      </c>
      <c r="C78" s="588" t="s">
        <v>2182</v>
      </c>
      <c r="E78" s="588">
        <f>J4+J8+J10+J14+J17+J20+J23+J26+J29+J32+J49+J52</f>
        <v>12298</v>
      </c>
    </row>
    <row r="79" spans="2:10" x14ac:dyDescent="0.3">
      <c r="B79" s="590"/>
    </row>
    <row r="80" spans="2:10" x14ac:dyDescent="0.3">
      <c r="B80" s="590">
        <v>2</v>
      </c>
      <c r="C80" s="588" t="s">
        <v>2183</v>
      </c>
      <c r="E80" s="588">
        <f>J37+J40+J43+J46+J57+J60+J63+J66+J68+J71</f>
        <v>10133</v>
      </c>
    </row>
    <row r="85" spans="1:3" x14ac:dyDescent="0.3">
      <c r="A85" s="588" t="s">
        <v>2196</v>
      </c>
      <c r="C85" s="588">
        <v>254.46</v>
      </c>
    </row>
    <row r="86" spans="1:3" x14ac:dyDescent="0.3">
      <c r="A86" s="588" t="s">
        <v>2198</v>
      </c>
      <c r="C86" s="588">
        <f>C85/2</f>
        <v>127.23</v>
      </c>
    </row>
    <row r="87" spans="1:3" x14ac:dyDescent="0.3">
      <c r="A87" s="588" t="s">
        <v>2197</v>
      </c>
      <c r="C87" s="588">
        <v>154.08000000000001</v>
      </c>
    </row>
    <row r="88" spans="1:3" x14ac:dyDescent="0.3">
      <c r="A88" s="588" t="s">
        <v>2199</v>
      </c>
      <c r="C88" s="588">
        <f>C87/2</f>
        <v>77.040000000000006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F57D-1D04-4096-A1AD-E74B8D344DE5}">
  <sheetPr>
    <tabColor rgb="FFFFFF00"/>
  </sheetPr>
  <dimension ref="A6:R57"/>
  <sheetViews>
    <sheetView view="pageBreakPreview" topLeftCell="A13" zoomScaleNormal="100" zoomScaleSheetLayoutView="100" workbookViewId="0">
      <selection activeCell="H22" sqref="H22"/>
    </sheetView>
  </sheetViews>
  <sheetFormatPr defaultColWidth="8.88671875" defaultRowHeight="13.8" x14ac:dyDescent="0.25"/>
  <cols>
    <col min="1" max="1" width="5.33203125" style="108" customWidth="1"/>
    <col min="2" max="2" width="20.5546875" style="66" customWidth="1"/>
    <col min="3" max="3" width="4.6640625" style="66" customWidth="1"/>
    <col min="4" max="4" width="22.5546875" style="66" customWidth="1"/>
    <col min="5" max="5" width="17.109375" style="66" customWidth="1"/>
    <col min="6" max="6" width="15.88671875" style="66" customWidth="1"/>
    <col min="7" max="7" width="17.33203125" style="66" customWidth="1"/>
    <col min="8" max="8" width="12.21875" style="66" customWidth="1"/>
    <col min="9" max="9" width="8.88671875" style="66"/>
    <col min="10" max="10" width="4.44140625" style="66" customWidth="1"/>
    <col min="11" max="11" width="16.5546875" style="66" hidden="1" customWidth="1"/>
    <col min="12" max="12" width="14" style="66" customWidth="1"/>
    <col min="13" max="13" width="12.109375" style="66" customWidth="1"/>
    <col min="14" max="14" width="8.88671875" style="66"/>
    <col min="15" max="15" width="12.6640625" style="66" bestFit="1" customWidth="1"/>
    <col min="16" max="16" width="11.88671875" style="66" customWidth="1"/>
    <col min="17" max="17" width="13.5546875" style="66" customWidth="1"/>
    <col min="18" max="18" width="12.33203125" style="66" customWidth="1"/>
    <col min="19" max="16384" width="8.88671875" style="66"/>
  </cols>
  <sheetData>
    <row r="6" spans="1:13" x14ac:dyDescent="0.25">
      <c r="A6" s="689" t="s">
        <v>77</v>
      </c>
      <c r="B6" s="689"/>
      <c r="C6" s="689"/>
      <c r="D6" s="689"/>
      <c r="E6" s="689"/>
      <c r="F6" s="689"/>
      <c r="G6" s="689"/>
      <c r="H6" s="689"/>
    </row>
    <row r="7" spans="1:13" x14ac:dyDescent="0.25">
      <c r="A7" s="689" t="s">
        <v>78</v>
      </c>
      <c r="B7" s="689"/>
      <c r="C7" s="689"/>
      <c r="D7" s="689"/>
      <c r="E7" s="689"/>
      <c r="F7" s="689"/>
      <c r="G7" s="689"/>
      <c r="H7" s="689"/>
    </row>
    <row r="8" spans="1:13" x14ac:dyDescent="0.25">
      <c r="A8" s="65"/>
      <c r="B8" s="67"/>
      <c r="C8" s="67"/>
      <c r="D8" s="67"/>
      <c r="E8" s="67"/>
      <c r="F8" s="67"/>
      <c r="G8" s="67"/>
      <c r="H8" s="67"/>
    </row>
    <row r="9" spans="1:13" s="69" customFormat="1" x14ac:dyDescent="0.25">
      <c r="A9" s="690" t="s">
        <v>79</v>
      </c>
      <c r="B9" s="690"/>
      <c r="C9" s="65" t="s">
        <v>47</v>
      </c>
      <c r="D9" s="67" t="str">
        <f>REKAP!C30</f>
        <v>PT. PERTAMINA MAINTENANCE AND CONSTRUCTION</v>
      </c>
      <c r="F9" s="67"/>
      <c r="G9" s="67"/>
      <c r="H9" s="67"/>
    </row>
    <row r="10" spans="1:13" s="69" customFormat="1" ht="18" customHeight="1" x14ac:dyDescent="0.25">
      <c r="A10" s="691" t="s">
        <v>80</v>
      </c>
      <c r="B10" s="691"/>
      <c r="C10" s="70" t="s">
        <v>47</v>
      </c>
      <c r="D10" s="692" t="str">
        <f>BoQ!F7</f>
        <v>MODIFIKASI PIPA ARA METER 31 &amp; PENERIMAAN LPG</v>
      </c>
      <c r="E10" s="692"/>
      <c r="F10" s="692"/>
      <c r="G10" s="692"/>
      <c r="H10" s="692"/>
    </row>
    <row r="11" spans="1:13" s="69" customFormat="1" x14ac:dyDescent="0.25">
      <c r="A11" s="68"/>
      <c r="B11" s="68"/>
      <c r="C11" s="68"/>
      <c r="D11" s="67" t="str">
        <f>BoQ!F8</f>
        <v>IT CILACAP</v>
      </c>
      <c r="F11" s="67"/>
      <c r="G11" s="67"/>
      <c r="H11" s="67"/>
    </row>
    <row r="12" spans="1:13" s="69" customFormat="1" x14ac:dyDescent="0.25">
      <c r="A12" s="68"/>
      <c r="B12" s="68"/>
      <c r="C12" s="68"/>
      <c r="D12" s="65"/>
      <c r="E12" s="67"/>
      <c r="F12" s="67"/>
      <c r="G12" s="67"/>
      <c r="H12" s="67"/>
    </row>
    <row r="14" spans="1:13" s="73" customFormat="1" ht="41.4" x14ac:dyDescent="0.3">
      <c r="A14" s="71" t="s">
        <v>81</v>
      </c>
      <c r="B14" s="688" t="s">
        <v>82</v>
      </c>
      <c r="C14" s="688"/>
      <c r="D14" s="688"/>
      <c r="E14" s="72" t="s">
        <v>83</v>
      </c>
      <c r="F14" s="72" t="s">
        <v>84</v>
      </c>
      <c r="G14" s="71" t="s">
        <v>85</v>
      </c>
      <c r="H14" s="71" t="s">
        <v>86</v>
      </c>
    </row>
    <row r="15" spans="1:13" s="73" customFormat="1" x14ac:dyDescent="0.25">
      <c r="A15" s="74"/>
      <c r="B15" s="694"/>
      <c r="C15" s="694"/>
      <c r="D15" s="694"/>
      <c r="E15" s="75" t="s">
        <v>87</v>
      </c>
      <c r="F15" s="75" t="s">
        <v>88</v>
      </c>
      <c r="G15" s="74" t="s">
        <v>89</v>
      </c>
      <c r="H15" s="74" t="s">
        <v>90</v>
      </c>
      <c r="J15" s="67"/>
      <c r="K15" s="66"/>
      <c r="L15" s="66"/>
      <c r="M15" s="66"/>
    </row>
    <row r="16" spans="1:13" s="73" customFormat="1" x14ac:dyDescent="0.3">
      <c r="A16" s="71" t="s">
        <v>12</v>
      </c>
      <c r="B16" s="695" t="s">
        <v>91</v>
      </c>
      <c r="C16" s="695"/>
      <c r="D16" s="695"/>
      <c r="E16" s="76"/>
      <c r="F16" s="76"/>
      <c r="G16" s="76"/>
      <c r="H16" s="76"/>
    </row>
    <row r="17" spans="1:18" s="73" customFormat="1" x14ac:dyDescent="0.3">
      <c r="A17" s="77">
        <v>1</v>
      </c>
      <c r="B17" s="696" t="s">
        <v>92</v>
      </c>
      <c r="C17" s="696"/>
      <c r="D17" s="696"/>
      <c r="E17" s="78">
        <f t="shared" ref="E17:E18" si="0">G17*H17</f>
        <v>0</v>
      </c>
      <c r="F17" s="79">
        <f>G17-E17</f>
        <v>38474516.314203739</v>
      </c>
      <c r="G17" s="78">
        <f>REKAP!J20-'TKDN A5'!G18-BoQ!K114-BoQ!K51</f>
        <v>38474516.314203739</v>
      </c>
      <c r="H17" s="80">
        <v>0</v>
      </c>
      <c r="J17" s="81"/>
      <c r="K17" s="82"/>
      <c r="L17" s="81"/>
      <c r="Q17" s="83"/>
    </row>
    <row r="18" spans="1:18" s="73" customFormat="1" x14ac:dyDescent="0.3">
      <c r="A18" s="77">
        <v>2</v>
      </c>
      <c r="B18" s="696" t="s">
        <v>93</v>
      </c>
      <c r="C18" s="696"/>
      <c r="D18" s="696"/>
      <c r="E18" s="78">
        <f t="shared" si="0"/>
        <v>0</v>
      </c>
      <c r="F18" s="78">
        <f>G18-E18</f>
        <v>776466302.66217709</v>
      </c>
      <c r="G18" s="78">
        <f>SUM(BoQ!K42:K49,BoQ!K52:K91,BoQ!K93:K113,BoQ!K115:K119)</f>
        <v>776466302.66217709</v>
      </c>
      <c r="H18" s="80">
        <v>0</v>
      </c>
      <c r="J18" s="81"/>
    </row>
    <row r="19" spans="1:18" s="73" customFormat="1" x14ac:dyDescent="0.3">
      <c r="A19" s="71">
        <v>3</v>
      </c>
      <c r="B19" s="693" t="s">
        <v>94</v>
      </c>
      <c r="C19" s="693"/>
      <c r="D19" s="693"/>
      <c r="E19" s="85">
        <f>SUM(E17:E18)</f>
        <v>0</v>
      </c>
      <c r="F19" s="85">
        <f>SUM(F17:F18)</f>
        <v>814940818.97638083</v>
      </c>
      <c r="G19" s="85">
        <f>SUM(G17:G18)</f>
        <v>814940818.97638083</v>
      </c>
      <c r="H19" s="86">
        <v>0</v>
      </c>
      <c r="J19" s="81"/>
      <c r="K19" s="87"/>
    </row>
    <row r="20" spans="1:18" s="73" customFormat="1" x14ac:dyDescent="0.3">
      <c r="A20" s="74"/>
      <c r="B20" s="697"/>
      <c r="C20" s="697"/>
      <c r="D20" s="697"/>
      <c r="E20" s="78"/>
      <c r="F20" s="78"/>
      <c r="G20" s="78"/>
      <c r="H20" s="76"/>
      <c r="J20" s="81"/>
    </row>
    <row r="21" spans="1:18" s="73" customFormat="1" x14ac:dyDescent="0.3">
      <c r="A21" s="71" t="s">
        <v>13</v>
      </c>
      <c r="B21" s="695" t="s">
        <v>55</v>
      </c>
      <c r="C21" s="695"/>
      <c r="D21" s="695"/>
      <c r="E21" s="78"/>
      <c r="F21" s="78"/>
      <c r="G21" s="78"/>
      <c r="H21" s="76"/>
      <c r="J21" s="81"/>
    </row>
    <row r="22" spans="1:18" s="73" customFormat="1" x14ac:dyDescent="0.3">
      <c r="A22" s="74">
        <v>1</v>
      </c>
      <c r="B22" s="698" t="s">
        <v>95</v>
      </c>
      <c r="C22" s="698"/>
      <c r="D22" s="698"/>
      <c r="E22" s="78">
        <f>G22*H22</f>
        <v>6407137.5</v>
      </c>
      <c r="F22" s="78">
        <f>G22-E22</f>
        <v>2135712.5</v>
      </c>
      <c r="G22" s="78">
        <v>8542850</v>
      </c>
      <c r="H22" s="80">
        <v>0.75</v>
      </c>
    </row>
    <row r="23" spans="1:18" s="73" customFormat="1" x14ac:dyDescent="0.3">
      <c r="A23" s="74">
        <v>2</v>
      </c>
      <c r="B23" s="698" t="s">
        <v>96</v>
      </c>
      <c r="C23" s="698"/>
      <c r="D23" s="698"/>
      <c r="E23" s="78">
        <f>G23*H23</f>
        <v>1092677686</v>
      </c>
      <c r="F23" s="78">
        <f>G23-E23</f>
        <v>1092677686</v>
      </c>
      <c r="G23" s="78">
        <f>SUM(BoQ!L20:L21,BoQ!L28:L30,BoQ!L32:L37,BoQ!K51,BoQ!K114)</f>
        <v>2185355372</v>
      </c>
      <c r="H23" s="80">
        <v>0.5</v>
      </c>
      <c r="K23" s="88">
        <f>REKAP!K21</f>
        <v>3255006166.7798953</v>
      </c>
    </row>
    <row r="24" spans="1:18" s="73" customFormat="1" x14ac:dyDescent="0.3">
      <c r="A24" s="74">
        <v>3</v>
      </c>
      <c r="B24" s="698" t="s">
        <v>97</v>
      </c>
      <c r="C24" s="698"/>
      <c r="D24" s="698"/>
      <c r="E24" s="78">
        <f>G24*H24</f>
        <v>115802927.223885</v>
      </c>
      <c r="F24" s="78">
        <f>G24-E24</f>
        <v>38600975.74129501</v>
      </c>
      <c r="G24" s="78">
        <f>SUM(BoQ!L16:L18,BoQ!L66:L87,BoQ!L120:L155,BoQ!L161:L168)</f>
        <v>154403902.96518001</v>
      </c>
      <c r="H24" s="80">
        <f>H22</f>
        <v>0.75</v>
      </c>
      <c r="J24" s="81"/>
      <c r="K24" s="88">
        <f>G28</f>
        <v>3255006166.4932981</v>
      </c>
      <c r="O24" s="89"/>
    </row>
    <row r="25" spans="1:18" s="73" customFormat="1" x14ac:dyDescent="0.3">
      <c r="A25" s="74">
        <v>4</v>
      </c>
      <c r="B25" s="698" t="s">
        <v>98</v>
      </c>
      <c r="C25" s="698"/>
      <c r="D25" s="698"/>
      <c r="E25" s="78">
        <f>G25*H25</f>
        <v>68822416.913803026</v>
      </c>
      <c r="F25" s="78">
        <f>G25-E25</f>
        <v>22940805.637934342</v>
      </c>
      <c r="G25" s="78">
        <f>SUM(BoQ!L180:L186,BoQ!L32:L37)</f>
        <v>91763222.551737368</v>
      </c>
      <c r="H25" s="80">
        <f>H24</f>
        <v>0.75</v>
      </c>
      <c r="J25" s="81"/>
      <c r="K25" s="88">
        <f>K23-K24</f>
        <v>0.28659725189208984</v>
      </c>
    </row>
    <row r="26" spans="1:18" s="73" customFormat="1" x14ac:dyDescent="0.3">
      <c r="A26" s="71">
        <v>5</v>
      </c>
      <c r="B26" s="693" t="s">
        <v>94</v>
      </c>
      <c r="C26" s="693"/>
      <c r="D26" s="693"/>
      <c r="E26" s="90">
        <f>SUM(E22:E25)</f>
        <v>1283710167.6376882</v>
      </c>
      <c r="F26" s="85">
        <f>SUM(F22:F25)</f>
        <v>1156355179.8792295</v>
      </c>
      <c r="G26" s="85">
        <f>SUM(G22:G25)</f>
        <v>2440065347.5169172</v>
      </c>
      <c r="H26" s="86">
        <f>(E26/G26)*100%</f>
        <v>0.52609663464301459</v>
      </c>
      <c r="J26" s="81"/>
    </row>
    <row r="27" spans="1:18" s="73" customFormat="1" x14ac:dyDescent="0.3">
      <c r="A27" s="74"/>
      <c r="B27" s="697"/>
      <c r="C27" s="697"/>
      <c r="D27" s="697"/>
      <c r="E27" s="91"/>
      <c r="F27" s="91"/>
      <c r="G27" s="91"/>
      <c r="H27" s="76"/>
      <c r="J27" s="81"/>
    </row>
    <row r="28" spans="1:18" s="73" customFormat="1" x14ac:dyDescent="0.3">
      <c r="A28" s="71" t="s">
        <v>14</v>
      </c>
      <c r="B28" s="84" t="s">
        <v>99</v>
      </c>
      <c r="C28" s="92"/>
      <c r="D28" s="93"/>
      <c r="E28" s="85">
        <f>E26+E19</f>
        <v>1283710167.6376882</v>
      </c>
      <c r="F28" s="85">
        <f>F26+F19</f>
        <v>1971295998.8556104</v>
      </c>
      <c r="G28" s="85">
        <f>G19+G26</f>
        <v>3255006166.4932981</v>
      </c>
      <c r="H28" s="86">
        <f>(E28/G28)*100%</f>
        <v>0.39438025674177513</v>
      </c>
      <c r="J28" s="81"/>
      <c r="K28" s="94"/>
      <c r="L28" s="95"/>
      <c r="R28" s="83"/>
    </row>
    <row r="29" spans="1:18" x14ac:dyDescent="0.25">
      <c r="A29" s="96"/>
      <c r="B29" s="699"/>
      <c r="C29" s="700"/>
      <c r="D29" s="701"/>
      <c r="E29" s="97"/>
      <c r="F29" s="97"/>
      <c r="G29" s="97"/>
      <c r="H29" s="98"/>
      <c r="J29" s="99"/>
      <c r="K29" s="100"/>
      <c r="L29" s="101"/>
    </row>
    <row r="30" spans="1:18" x14ac:dyDescent="0.25">
      <c r="A30" s="71" t="s">
        <v>100</v>
      </c>
      <c r="B30" s="702" t="s">
        <v>101</v>
      </c>
      <c r="C30" s="702"/>
      <c r="D30" s="702"/>
      <c r="E30" s="102"/>
      <c r="F30" s="102"/>
      <c r="G30" s="85">
        <f>G28*8%</f>
        <v>260400493.31946385</v>
      </c>
      <c r="H30" s="103"/>
      <c r="J30" s="81"/>
      <c r="K30" s="87"/>
      <c r="L30" s="101"/>
    </row>
    <row r="31" spans="1:18" x14ac:dyDescent="0.25">
      <c r="A31" s="104"/>
      <c r="B31" s="703"/>
      <c r="C31" s="704"/>
      <c r="D31" s="705"/>
      <c r="E31" s="97"/>
      <c r="F31" s="97"/>
      <c r="G31" s="105"/>
      <c r="H31" s="106"/>
      <c r="J31" s="81"/>
      <c r="K31" s="87"/>
      <c r="L31" s="101"/>
    </row>
    <row r="32" spans="1:18" x14ac:dyDescent="0.25">
      <c r="A32" s="71" t="s">
        <v>102</v>
      </c>
      <c r="B32" s="702" t="s">
        <v>103</v>
      </c>
      <c r="C32" s="702"/>
      <c r="D32" s="702"/>
      <c r="E32" s="102"/>
      <c r="F32" s="102"/>
      <c r="G32" s="107">
        <f>ROUNDDOWN((G28+G30),-3)</f>
        <v>3515406000</v>
      </c>
      <c r="H32" s="103"/>
      <c r="J32" s="81"/>
      <c r="K32" s="87"/>
    </row>
    <row r="34" spans="1:16" x14ac:dyDescent="0.25">
      <c r="J34" s="108"/>
      <c r="K34" s="108"/>
      <c r="L34" s="108"/>
      <c r="M34" s="108"/>
      <c r="N34" s="108"/>
      <c r="O34" s="108"/>
      <c r="P34" s="108"/>
    </row>
    <row r="35" spans="1:16" x14ac:dyDescent="0.25">
      <c r="E35" s="109" t="str">
        <f>REKAP!C28</f>
        <v>Jakarta,</v>
      </c>
    </row>
    <row r="36" spans="1:16" x14ac:dyDescent="0.25">
      <c r="E36" s="66" t="str">
        <f>[2]REKAP!B30</f>
        <v>Diajukan :</v>
      </c>
      <c r="J36" s="67"/>
    </row>
    <row r="37" spans="1:16" x14ac:dyDescent="0.25">
      <c r="E37" s="67" t="str">
        <f>REKAP!C30</f>
        <v>PT. PERTAMINA MAINTENANCE AND CONSTRUCTION</v>
      </c>
      <c r="J37" s="81"/>
      <c r="K37" s="73"/>
    </row>
    <row r="38" spans="1:16" x14ac:dyDescent="0.25">
      <c r="E38" s="67"/>
      <c r="J38" s="81"/>
      <c r="K38" s="73"/>
    </row>
    <row r="39" spans="1:16" x14ac:dyDescent="0.25">
      <c r="E39" s="67"/>
      <c r="J39" s="81"/>
      <c r="K39" s="73"/>
    </row>
    <row r="40" spans="1:16" x14ac:dyDescent="0.25">
      <c r="E40" s="67"/>
      <c r="J40" s="81"/>
      <c r="K40" s="73"/>
    </row>
    <row r="41" spans="1:16" x14ac:dyDescent="0.25">
      <c r="E41" s="67"/>
      <c r="J41" s="81"/>
      <c r="K41" s="73"/>
    </row>
    <row r="42" spans="1:16" x14ac:dyDescent="0.25">
      <c r="A42" s="66"/>
      <c r="E42" s="110"/>
      <c r="J42" s="81"/>
      <c r="K42" s="73"/>
    </row>
    <row r="43" spans="1:16" x14ac:dyDescent="0.25">
      <c r="A43" s="66"/>
      <c r="E43" s="67"/>
      <c r="J43" s="81"/>
      <c r="K43" s="73"/>
      <c r="M43" s="73"/>
      <c r="N43" s="73"/>
      <c r="O43" s="73"/>
    </row>
    <row r="44" spans="1:16" x14ac:dyDescent="0.25">
      <c r="A44" s="66"/>
      <c r="E44" s="67"/>
      <c r="J44" s="81"/>
      <c r="K44" s="73"/>
    </row>
    <row r="45" spans="1:16" x14ac:dyDescent="0.25">
      <c r="A45" s="66"/>
      <c r="E45" s="111" t="str">
        <f>REKAP!C40</f>
        <v>RIKKI ANDARFIYAN SAPUTRA</v>
      </c>
    </row>
    <row r="46" spans="1:16" x14ac:dyDescent="0.25">
      <c r="A46" s="66"/>
      <c r="E46" s="66" t="str">
        <f>REKAP!C31</f>
        <v>Project Manager</v>
      </c>
      <c r="J46" s="73"/>
    </row>
    <row r="47" spans="1:16" x14ac:dyDescent="0.25">
      <c r="A47" s="66"/>
      <c r="J47" s="81"/>
      <c r="K47" s="73"/>
    </row>
    <row r="48" spans="1:16" x14ac:dyDescent="0.25">
      <c r="A48" s="66"/>
      <c r="J48" s="81"/>
      <c r="K48" s="73"/>
    </row>
    <row r="49" spans="1:10" x14ac:dyDescent="0.25">
      <c r="A49" s="66"/>
    </row>
    <row r="51" spans="1:10" x14ac:dyDescent="0.25">
      <c r="A51" s="66"/>
      <c r="J51" s="99"/>
    </row>
    <row r="52" spans="1:10" x14ac:dyDescent="0.25">
      <c r="A52" s="66"/>
    </row>
    <row r="54" spans="1:10" x14ac:dyDescent="0.25">
      <c r="A54" s="66"/>
      <c r="J54" s="99"/>
    </row>
    <row r="55" spans="1:10" x14ac:dyDescent="0.25">
      <c r="A55" s="66"/>
      <c r="J55" s="99"/>
    </row>
    <row r="56" spans="1:10" x14ac:dyDescent="0.25">
      <c r="A56" s="66"/>
      <c r="J56" s="99"/>
    </row>
    <row r="57" spans="1:10" x14ac:dyDescent="0.25">
      <c r="A57" s="66"/>
    </row>
  </sheetData>
  <mergeCells count="23">
    <mergeCell ref="B27:D27"/>
    <mergeCell ref="B29:D29"/>
    <mergeCell ref="B30:D30"/>
    <mergeCell ref="B31:D31"/>
    <mergeCell ref="B32:D32"/>
    <mergeCell ref="B26:D26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4:D14"/>
    <mergeCell ref="A6:H6"/>
    <mergeCell ref="A7:H7"/>
    <mergeCell ref="A9:B9"/>
    <mergeCell ref="A10:B10"/>
    <mergeCell ref="D10:H10"/>
  </mergeCells>
  <printOptions horizontalCentered="1"/>
  <pageMargins left="0" right="0" top="0.15748031496062992" bottom="0" header="0.31496062992125984" footer="0.31496062992125984"/>
  <pageSetup paperSize="9" scale="8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1336-58E3-4E24-BD87-F435BF359824}">
  <sheetPr>
    <tabColor rgb="FFFFFF00"/>
  </sheetPr>
  <dimension ref="A5:P49"/>
  <sheetViews>
    <sheetView view="pageBreakPreview" zoomScale="90" zoomScaleNormal="100" zoomScaleSheetLayoutView="90" workbookViewId="0">
      <selection activeCell="G9" sqref="G9"/>
    </sheetView>
  </sheetViews>
  <sheetFormatPr defaultColWidth="8.88671875" defaultRowHeight="13.8" x14ac:dyDescent="0.25"/>
  <cols>
    <col min="1" max="1" width="5.33203125" style="108" customWidth="1"/>
    <col min="2" max="2" width="3.5546875" style="66" customWidth="1"/>
    <col min="3" max="3" width="26.44140625" style="66" customWidth="1"/>
    <col min="4" max="4" width="5.109375" style="66" customWidth="1"/>
    <col min="5" max="11" width="8.44140625" style="66" customWidth="1"/>
    <col min="12" max="12" width="15.5546875" style="66" customWidth="1"/>
    <col min="13" max="13" width="14" style="66" customWidth="1"/>
    <col min="14" max="14" width="16.109375" style="66" customWidth="1"/>
    <col min="15" max="15" width="8.88671875" style="66"/>
    <col min="16" max="16" width="12.6640625" style="66" bestFit="1" customWidth="1"/>
    <col min="17" max="17" width="11.88671875" style="66" customWidth="1"/>
    <col min="18" max="18" width="13.5546875" style="66" customWidth="1"/>
    <col min="19" max="19" width="12.33203125" style="66" customWidth="1"/>
    <col min="20" max="16384" width="8.88671875" style="66"/>
  </cols>
  <sheetData>
    <row r="5" spans="1:12" ht="15.75" customHeight="1" x14ac:dyDescent="0.25">
      <c r="A5" s="689" t="s">
        <v>104</v>
      </c>
      <c r="B5" s="689"/>
      <c r="C5" s="689"/>
      <c r="D5" s="689"/>
      <c r="E5" s="689"/>
      <c r="F5" s="689"/>
      <c r="G5" s="689"/>
      <c r="H5" s="689"/>
      <c r="I5" s="689"/>
      <c r="J5" s="689"/>
      <c r="K5" s="689"/>
      <c r="L5" s="689"/>
    </row>
    <row r="6" spans="1:12" ht="15.75" customHeight="1" x14ac:dyDescent="0.25">
      <c r="A6" s="689" t="s">
        <v>105</v>
      </c>
      <c r="B6" s="689"/>
      <c r="C6" s="689"/>
      <c r="D6" s="689"/>
      <c r="E6" s="689"/>
      <c r="F6" s="689"/>
      <c r="G6" s="689"/>
      <c r="H6" s="689"/>
      <c r="I6" s="689"/>
      <c r="J6" s="689"/>
      <c r="K6" s="689"/>
      <c r="L6" s="689"/>
    </row>
    <row r="7" spans="1:12" x14ac:dyDescent="0.25">
      <c r="A7" s="65"/>
      <c r="B7" s="67"/>
      <c r="C7" s="67"/>
      <c r="D7" s="67"/>
      <c r="E7" s="67"/>
      <c r="F7" s="67"/>
      <c r="G7" s="67"/>
      <c r="H7" s="67"/>
      <c r="I7" s="67"/>
    </row>
    <row r="8" spans="1:12" s="69" customFormat="1" x14ac:dyDescent="0.25">
      <c r="A8" s="67" t="s">
        <v>79</v>
      </c>
      <c r="B8" s="67"/>
      <c r="C8" s="68"/>
      <c r="D8" s="65" t="s">
        <v>47</v>
      </c>
      <c r="E8" s="67" t="str">
        <f>'TKDN A5'!D9</f>
        <v>PT. PERTAMINA MAINTENANCE AND CONSTRUCTION</v>
      </c>
      <c r="G8" s="67"/>
      <c r="H8" s="67"/>
      <c r="I8" s="67"/>
    </row>
    <row r="9" spans="1:12" s="69" customFormat="1" ht="31.8" customHeight="1" x14ac:dyDescent="0.25">
      <c r="A9" s="112" t="s">
        <v>80</v>
      </c>
      <c r="B9" s="112"/>
      <c r="C9" s="113"/>
      <c r="D9" s="114" t="s">
        <v>47</v>
      </c>
      <c r="E9" s="113" t="str">
        <f>'TKDN A5'!D10</f>
        <v>MODIFIKASI PIPA ARA METER 31 &amp; PENERIMAAN LPG</v>
      </c>
    </row>
    <row r="10" spans="1:12" s="69" customFormat="1" x14ac:dyDescent="0.25">
      <c r="A10" s="68"/>
      <c r="B10" s="68"/>
      <c r="C10" s="68"/>
      <c r="D10" s="68"/>
      <c r="E10" s="67" t="str">
        <f>'TKDN A5'!D11</f>
        <v>IT CILACAP</v>
      </c>
      <c r="G10" s="67"/>
      <c r="H10" s="67"/>
      <c r="I10" s="67"/>
    </row>
    <row r="11" spans="1:12" s="69" customFormat="1" x14ac:dyDescent="0.25">
      <c r="A11" s="68"/>
      <c r="B11" s="68"/>
      <c r="C11" s="68"/>
      <c r="D11" s="68"/>
      <c r="E11" s="65"/>
      <c r="F11" s="67"/>
      <c r="G11" s="67"/>
      <c r="H11" s="67"/>
      <c r="I11" s="67"/>
    </row>
    <row r="12" spans="1:12" s="69" customFormat="1" x14ac:dyDescent="0.25">
      <c r="A12" s="706" t="s">
        <v>106</v>
      </c>
      <c r="B12" s="707"/>
      <c r="C12" s="707"/>
      <c r="D12" s="708"/>
      <c r="E12" s="715" t="s">
        <v>107</v>
      </c>
      <c r="F12" s="716"/>
      <c r="G12" s="716"/>
      <c r="H12" s="716"/>
      <c r="I12" s="716"/>
      <c r="J12" s="716"/>
      <c r="K12" s="717"/>
      <c r="L12" s="721" t="s">
        <v>108</v>
      </c>
    </row>
    <row r="13" spans="1:12" s="69" customFormat="1" x14ac:dyDescent="0.25">
      <c r="A13" s="709"/>
      <c r="B13" s="710"/>
      <c r="C13" s="710"/>
      <c r="D13" s="711"/>
      <c r="E13" s="718"/>
      <c r="F13" s="719"/>
      <c r="G13" s="719"/>
      <c r="H13" s="719"/>
      <c r="I13" s="719"/>
      <c r="J13" s="719"/>
      <c r="K13" s="720"/>
      <c r="L13" s="722"/>
    </row>
    <row r="14" spans="1:12" s="69" customFormat="1" x14ac:dyDescent="0.25">
      <c r="A14" s="712"/>
      <c r="B14" s="713"/>
      <c r="C14" s="713"/>
      <c r="D14" s="714"/>
      <c r="E14" s="104">
        <v>6</v>
      </c>
      <c r="F14" s="104">
        <v>12</v>
      </c>
      <c r="G14" s="104">
        <v>18</v>
      </c>
      <c r="H14" s="104">
        <v>24</v>
      </c>
      <c r="I14" s="104">
        <v>30</v>
      </c>
      <c r="J14" s="104" t="s">
        <v>109</v>
      </c>
      <c r="K14" s="104" t="s">
        <v>110</v>
      </c>
      <c r="L14" s="723"/>
    </row>
    <row r="15" spans="1:12" s="117" customFormat="1" ht="27.6" customHeight="1" x14ac:dyDescent="0.3">
      <c r="A15" s="695" t="s">
        <v>111</v>
      </c>
      <c r="B15" s="695"/>
      <c r="C15" s="695"/>
      <c r="D15" s="695"/>
      <c r="E15" s="71"/>
      <c r="F15" s="84"/>
      <c r="G15" s="84"/>
      <c r="H15" s="84"/>
      <c r="I15" s="84"/>
      <c r="J15" s="115"/>
      <c r="K15" s="115"/>
      <c r="L15" s="116">
        <f>'TKDN A5'!H28</f>
        <v>0.39438025674177513</v>
      </c>
    </row>
    <row r="16" spans="1:12" s="117" customFormat="1" ht="27.6" customHeight="1" x14ac:dyDescent="0.3">
      <c r="A16" s="695" t="s">
        <v>112</v>
      </c>
      <c r="B16" s="695"/>
      <c r="C16" s="695"/>
      <c r="D16" s="695"/>
      <c r="E16" s="118"/>
      <c r="F16" s="119"/>
      <c r="G16" s="119"/>
      <c r="H16" s="119"/>
      <c r="I16" s="119"/>
      <c r="J16" s="120"/>
      <c r="K16" s="120"/>
      <c r="L16" s="120"/>
    </row>
    <row r="17" spans="1:14" s="69" customFormat="1" x14ac:dyDescent="0.25">
      <c r="A17" s="68"/>
      <c r="B17" s="68"/>
      <c r="C17" s="68"/>
      <c r="D17" s="68"/>
      <c r="E17" s="65"/>
      <c r="F17" s="67"/>
      <c r="G17" s="67"/>
      <c r="H17" s="67"/>
      <c r="I17" s="67"/>
    </row>
    <row r="18" spans="1:14" s="69" customFormat="1" x14ac:dyDescent="0.25">
      <c r="A18" s="68"/>
      <c r="B18" s="68"/>
      <c r="C18" s="68"/>
      <c r="D18" s="68"/>
      <c r="E18" s="65"/>
      <c r="F18" s="67"/>
      <c r="G18" s="67"/>
      <c r="H18" s="67"/>
      <c r="I18" s="67"/>
    </row>
    <row r="19" spans="1:14" s="69" customFormat="1" x14ac:dyDescent="0.25">
      <c r="A19" s="68"/>
      <c r="B19" s="68"/>
      <c r="C19" s="68"/>
      <c r="D19" s="68"/>
      <c r="E19" s="65"/>
      <c r="F19" s="66" t="str">
        <f>'[2]TKDN A5'!E36</f>
        <v>Diajukan :</v>
      </c>
      <c r="I19" s="67"/>
    </row>
    <row r="20" spans="1:14" s="69" customFormat="1" x14ac:dyDescent="0.25">
      <c r="A20" s="68"/>
      <c r="B20" s="68"/>
      <c r="C20" s="68"/>
      <c r="D20" s="68"/>
      <c r="E20" s="65"/>
      <c r="F20" s="67" t="str">
        <f>'TKDN A5'!E37</f>
        <v>PT. PERTAMINA MAINTENANCE AND CONSTRUCTION</v>
      </c>
      <c r="I20" s="67"/>
    </row>
    <row r="21" spans="1:14" s="69" customFormat="1" x14ac:dyDescent="0.25">
      <c r="A21" s="68"/>
      <c r="B21" s="68"/>
      <c r="C21" s="68"/>
      <c r="D21" s="68"/>
      <c r="E21" s="65"/>
      <c r="F21" s="67"/>
      <c r="I21" s="67"/>
    </row>
    <row r="22" spans="1:14" s="69" customFormat="1" x14ac:dyDescent="0.25">
      <c r="A22" s="68"/>
      <c r="B22" s="68"/>
      <c r="C22" s="68"/>
      <c r="D22" s="68"/>
      <c r="E22" s="65"/>
      <c r="F22" s="67"/>
      <c r="I22" s="67"/>
    </row>
    <row r="23" spans="1:14" s="69" customFormat="1" x14ac:dyDescent="0.25">
      <c r="A23" s="68"/>
      <c r="B23" s="68"/>
      <c r="C23" s="68"/>
      <c r="D23" s="68"/>
      <c r="E23" s="65"/>
      <c r="F23" s="67"/>
      <c r="I23" s="67"/>
    </row>
    <row r="24" spans="1:14" s="69" customFormat="1" x14ac:dyDescent="0.25">
      <c r="A24" s="68"/>
      <c r="B24" s="68"/>
      <c r="C24" s="68"/>
      <c r="D24" s="68"/>
      <c r="E24" s="65"/>
      <c r="F24" s="67"/>
      <c r="I24" s="67"/>
    </row>
    <row r="25" spans="1:14" s="69" customFormat="1" x14ac:dyDescent="0.25">
      <c r="A25" s="68"/>
      <c r="B25" s="68"/>
      <c r="C25" s="68"/>
      <c r="D25" s="68"/>
      <c r="E25" s="65"/>
      <c r="F25" s="110"/>
      <c r="I25" s="67"/>
    </row>
    <row r="26" spans="1:14" s="69" customFormat="1" x14ac:dyDescent="0.25">
      <c r="A26" s="68"/>
      <c r="B26" s="68"/>
      <c r="C26" s="68"/>
      <c r="D26" s="68"/>
      <c r="E26" s="65"/>
      <c r="F26" s="67"/>
      <c r="I26" s="67"/>
    </row>
    <row r="27" spans="1:14" s="69" customFormat="1" x14ac:dyDescent="0.25">
      <c r="A27" s="68"/>
      <c r="B27" s="68"/>
      <c r="C27" s="68"/>
      <c r="D27" s="68"/>
      <c r="E27" s="65"/>
      <c r="F27" s="67"/>
      <c r="I27" s="67"/>
    </row>
    <row r="28" spans="1:14" x14ac:dyDescent="0.25">
      <c r="F28" s="111" t="str">
        <f>'TKDN A5'!E45</f>
        <v>RIKKI ANDARFIYAN SAPUTRA</v>
      </c>
    </row>
    <row r="29" spans="1:14" x14ac:dyDescent="0.25">
      <c r="F29" s="66" t="str">
        <f>'TKDN A5'!E46</f>
        <v>Project Manager</v>
      </c>
    </row>
    <row r="30" spans="1:14" x14ac:dyDescent="0.25">
      <c r="I30" s="121"/>
      <c r="K30" s="67"/>
      <c r="L30" s="122"/>
      <c r="M30" s="122"/>
      <c r="N30" s="122"/>
    </row>
    <row r="31" spans="1:14" x14ac:dyDescent="0.25">
      <c r="K31" s="81"/>
      <c r="L31" s="73"/>
    </row>
    <row r="32" spans="1:14" x14ac:dyDescent="0.25">
      <c r="K32" s="81"/>
      <c r="L32" s="73"/>
    </row>
    <row r="33" spans="1:16" x14ac:dyDescent="0.25">
      <c r="K33" s="81"/>
      <c r="L33" s="73"/>
    </row>
    <row r="34" spans="1:16" x14ac:dyDescent="0.25">
      <c r="A34" s="66"/>
      <c r="K34" s="81"/>
      <c r="L34" s="73"/>
    </row>
    <row r="35" spans="1:16" x14ac:dyDescent="0.25">
      <c r="A35" s="66"/>
      <c r="K35" s="81"/>
      <c r="L35" s="73"/>
      <c r="N35" s="73"/>
      <c r="O35" s="73"/>
      <c r="P35" s="73"/>
    </row>
    <row r="36" spans="1:16" x14ac:dyDescent="0.25">
      <c r="A36" s="66"/>
      <c r="K36" s="81"/>
      <c r="L36" s="73"/>
    </row>
    <row r="37" spans="1:16" x14ac:dyDescent="0.25">
      <c r="A37" s="66"/>
    </row>
    <row r="38" spans="1:16" x14ac:dyDescent="0.25">
      <c r="A38" s="66"/>
      <c r="K38" s="73"/>
    </row>
    <row r="39" spans="1:16" x14ac:dyDescent="0.25">
      <c r="A39" s="66"/>
      <c r="K39" s="81"/>
      <c r="L39" s="73"/>
    </row>
    <row r="40" spans="1:16" x14ac:dyDescent="0.25">
      <c r="A40" s="66"/>
      <c r="K40" s="81"/>
      <c r="L40" s="73"/>
    </row>
    <row r="41" spans="1:16" x14ac:dyDescent="0.25">
      <c r="A41" s="66"/>
      <c r="K41" s="724"/>
      <c r="L41" s="724"/>
      <c r="M41" s="724"/>
      <c r="N41" s="724"/>
      <c r="O41" s="724"/>
      <c r="P41" s="724"/>
    </row>
    <row r="43" spans="1:16" x14ac:dyDescent="0.25">
      <c r="A43" s="66"/>
      <c r="K43" s="99"/>
    </row>
    <row r="44" spans="1:16" x14ac:dyDescent="0.25">
      <c r="A44" s="66"/>
      <c r="K44" s="724"/>
      <c r="L44" s="724"/>
      <c r="M44" s="724"/>
      <c r="N44" s="724"/>
      <c r="O44" s="724"/>
      <c r="P44" s="724"/>
    </row>
    <row r="46" spans="1:16" x14ac:dyDescent="0.25">
      <c r="A46" s="66"/>
      <c r="K46" s="99"/>
    </row>
    <row r="47" spans="1:16" x14ac:dyDescent="0.25">
      <c r="A47" s="66"/>
      <c r="K47" s="99"/>
    </row>
    <row r="48" spans="1:16" x14ac:dyDescent="0.25">
      <c r="A48" s="66"/>
      <c r="K48" s="99"/>
    </row>
    <row r="49" spans="1:16" x14ac:dyDescent="0.25">
      <c r="A49" s="66"/>
      <c r="K49" s="724"/>
      <c r="L49" s="724"/>
      <c r="M49" s="724"/>
      <c r="N49" s="724"/>
      <c r="O49" s="724"/>
      <c r="P49" s="724"/>
    </row>
  </sheetData>
  <mergeCells count="10">
    <mergeCell ref="A15:D15"/>
    <mergeCell ref="A16:D16"/>
    <mergeCell ref="K41:P41"/>
    <mergeCell ref="K44:P44"/>
    <mergeCell ref="K49:P49"/>
    <mergeCell ref="A5:L5"/>
    <mergeCell ref="A6:L6"/>
    <mergeCell ref="A12:D14"/>
    <mergeCell ref="E12:K13"/>
    <mergeCell ref="L12:L14"/>
  </mergeCells>
  <printOptions horizontalCentered="1"/>
  <pageMargins left="0" right="0" top="0.15748031496062992" bottom="0.74803149606299213" header="0.31496062992125984" footer="0.31496062992125984"/>
  <pageSetup paperSize="9" scale="8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E0AA3-4DCA-47C9-BCEA-045612500502}">
  <sheetPr>
    <tabColor rgb="FF00B0F0"/>
  </sheetPr>
  <dimension ref="A3:X396"/>
  <sheetViews>
    <sheetView tabSelected="1" view="pageBreakPreview" topLeftCell="B1" zoomScale="55" zoomScaleNormal="70" zoomScaleSheetLayoutView="55" workbookViewId="0">
      <pane ySplit="13" topLeftCell="A32" activePane="bottomLeft" state="frozen"/>
      <selection pane="bottomLeft" activeCell="W15" sqref="W15"/>
    </sheetView>
  </sheetViews>
  <sheetFormatPr defaultColWidth="8" defaultRowHeight="14.4" x14ac:dyDescent="0.3"/>
  <cols>
    <col min="1" max="1" width="5.6640625" style="127" customWidth="1"/>
    <col min="2" max="2" width="5.44140625" style="127" customWidth="1"/>
    <col min="3" max="3" width="6.6640625" style="127" customWidth="1"/>
    <col min="4" max="5" width="3.88671875" style="127" customWidth="1"/>
    <col min="6" max="6" width="2.6640625" style="127" customWidth="1"/>
    <col min="7" max="7" width="72.109375" style="123" customWidth="1"/>
    <col min="8" max="8" width="20.44140625" style="125" customWidth="1"/>
    <col min="9" max="9" width="10.33203125" style="126" customWidth="1"/>
    <col min="10" max="10" width="11.6640625" style="123" customWidth="1"/>
    <col min="11" max="22" width="8.77734375" style="127" customWidth="1"/>
    <col min="23" max="23" width="12.109375" style="128" customWidth="1"/>
    <col min="24" max="246" width="8" style="123"/>
    <col min="247" max="247" width="5.6640625" style="123" customWidth="1"/>
    <col min="248" max="248" width="3.5546875" style="123" customWidth="1"/>
    <col min="249" max="249" width="24.44140625" style="123" customWidth="1"/>
    <col min="250" max="250" width="67.109375" style="123" customWidth="1"/>
    <col min="251" max="251" width="10.33203125" style="123" customWidth="1"/>
    <col min="252" max="252" width="12.44140625" style="123" customWidth="1"/>
    <col min="253" max="253" width="8.5546875" style="123" customWidth="1"/>
    <col min="254" max="254" width="6.88671875" style="123" customWidth="1"/>
    <col min="255" max="268" width="8" style="123"/>
    <col min="269" max="269" width="7.5546875" style="123" customWidth="1"/>
    <col min="270" max="270" width="7.44140625" style="123" customWidth="1"/>
    <col min="271" max="278" width="8" style="123"/>
    <col min="279" max="279" width="11.109375" style="123" customWidth="1"/>
    <col min="280" max="502" width="8" style="123"/>
    <col min="503" max="503" width="5.6640625" style="123" customWidth="1"/>
    <col min="504" max="504" width="3.5546875" style="123" customWidth="1"/>
    <col min="505" max="505" width="24.44140625" style="123" customWidth="1"/>
    <col min="506" max="506" width="67.109375" style="123" customWidth="1"/>
    <col min="507" max="507" width="10.33203125" style="123" customWidth="1"/>
    <col min="508" max="508" width="12.44140625" style="123" customWidth="1"/>
    <col min="509" max="509" width="8.5546875" style="123" customWidth="1"/>
    <col min="510" max="510" width="6.88671875" style="123" customWidth="1"/>
    <col min="511" max="524" width="8" style="123"/>
    <col min="525" max="525" width="7.5546875" style="123" customWidth="1"/>
    <col min="526" max="526" width="7.44140625" style="123" customWidth="1"/>
    <col min="527" max="534" width="8" style="123"/>
    <col min="535" max="535" width="11.109375" style="123" customWidth="1"/>
    <col min="536" max="758" width="8" style="123"/>
    <col min="759" max="759" width="5.6640625" style="123" customWidth="1"/>
    <col min="760" max="760" width="3.5546875" style="123" customWidth="1"/>
    <col min="761" max="761" width="24.44140625" style="123" customWidth="1"/>
    <col min="762" max="762" width="67.109375" style="123" customWidth="1"/>
    <col min="763" max="763" width="10.33203125" style="123" customWidth="1"/>
    <col min="764" max="764" width="12.44140625" style="123" customWidth="1"/>
    <col min="765" max="765" width="8.5546875" style="123" customWidth="1"/>
    <col min="766" max="766" width="6.88671875" style="123" customWidth="1"/>
    <col min="767" max="780" width="8" style="123"/>
    <col min="781" max="781" width="7.5546875" style="123" customWidth="1"/>
    <col min="782" max="782" width="7.44140625" style="123" customWidth="1"/>
    <col min="783" max="790" width="8" style="123"/>
    <col min="791" max="791" width="11.109375" style="123" customWidth="1"/>
    <col min="792" max="1014" width="8" style="123"/>
    <col min="1015" max="1015" width="5.6640625" style="123" customWidth="1"/>
    <col min="1016" max="1016" width="3.5546875" style="123" customWidth="1"/>
    <col min="1017" max="1017" width="24.44140625" style="123" customWidth="1"/>
    <col min="1018" max="1018" width="67.109375" style="123" customWidth="1"/>
    <col min="1019" max="1019" width="10.33203125" style="123" customWidth="1"/>
    <col min="1020" max="1020" width="12.44140625" style="123" customWidth="1"/>
    <col min="1021" max="1021" width="8.5546875" style="123" customWidth="1"/>
    <col min="1022" max="1022" width="6.88671875" style="123" customWidth="1"/>
    <col min="1023" max="1036" width="8" style="123"/>
    <col min="1037" max="1037" width="7.5546875" style="123" customWidth="1"/>
    <col min="1038" max="1038" width="7.44140625" style="123" customWidth="1"/>
    <col min="1039" max="1046" width="8" style="123"/>
    <col min="1047" max="1047" width="11.109375" style="123" customWidth="1"/>
    <col min="1048" max="1270" width="8" style="123"/>
    <col min="1271" max="1271" width="5.6640625" style="123" customWidth="1"/>
    <col min="1272" max="1272" width="3.5546875" style="123" customWidth="1"/>
    <col min="1273" max="1273" width="24.44140625" style="123" customWidth="1"/>
    <col min="1274" max="1274" width="67.109375" style="123" customWidth="1"/>
    <col min="1275" max="1275" width="10.33203125" style="123" customWidth="1"/>
    <col min="1276" max="1276" width="12.44140625" style="123" customWidth="1"/>
    <col min="1277" max="1277" width="8.5546875" style="123" customWidth="1"/>
    <col min="1278" max="1278" width="6.88671875" style="123" customWidth="1"/>
    <col min="1279" max="1292" width="8" style="123"/>
    <col min="1293" max="1293" width="7.5546875" style="123" customWidth="1"/>
    <col min="1294" max="1294" width="7.44140625" style="123" customWidth="1"/>
    <col min="1295" max="1302" width="8" style="123"/>
    <col min="1303" max="1303" width="11.109375" style="123" customWidth="1"/>
    <col min="1304" max="1526" width="8" style="123"/>
    <col min="1527" max="1527" width="5.6640625" style="123" customWidth="1"/>
    <col min="1528" max="1528" width="3.5546875" style="123" customWidth="1"/>
    <col min="1529" max="1529" width="24.44140625" style="123" customWidth="1"/>
    <col min="1530" max="1530" width="67.109375" style="123" customWidth="1"/>
    <col min="1531" max="1531" width="10.33203125" style="123" customWidth="1"/>
    <col min="1532" max="1532" width="12.44140625" style="123" customWidth="1"/>
    <col min="1533" max="1533" width="8.5546875" style="123" customWidth="1"/>
    <col min="1534" max="1534" width="6.88671875" style="123" customWidth="1"/>
    <col min="1535" max="1548" width="8" style="123"/>
    <col min="1549" max="1549" width="7.5546875" style="123" customWidth="1"/>
    <col min="1550" max="1550" width="7.44140625" style="123" customWidth="1"/>
    <col min="1551" max="1558" width="8" style="123"/>
    <col min="1559" max="1559" width="11.109375" style="123" customWidth="1"/>
    <col min="1560" max="1782" width="8" style="123"/>
    <col min="1783" max="1783" width="5.6640625" style="123" customWidth="1"/>
    <col min="1784" max="1784" width="3.5546875" style="123" customWidth="1"/>
    <col min="1785" max="1785" width="24.44140625" style="123" customWidth="1"/>
    <col min="1786" max="1786" width="67.109375" style="123" customWidth="1"/>
    <col min="1787" max="1787" width="10.33203125" style="123" customWidth="1"/>
    <col min="1788" max="1788" width="12.44140625" style="123" customWidth="1"/>
    <col min="1789" max="1789" width="8.5546875" style="123" customWidth="1"/>
    <col min="1790" max="1790" width="6.88671875" style="123" customWidth="1"/>
    <col min="1791" max="1804" width="8" style="123"/>
    <col min="1805" max="1805" width="7.5546875" style="123" customWidth="1"/>
    <col min="1806" max="1806" width="7.44140625" style="123" customWidth="1"/>
    <col min="1807" max="1814" width="8" style="123"/>
    <col min="1815" max="1815" width="11.109375" style="123" customWidth="1"/>
    <col min="1816" max="2038" width="8" style="123"/>
    <col min="2039" max="2039" width="5.6640625" style="123" customWidth="1"/>
    <col min="2040" max="2040" width="3.5546875" style="123" customWidth="1"/>
    <col min="2041" max="2041" width="24.44140625" style="123" customWidth="1"/>
    <col min="2042" max="2042" width="67.109375" style="123" customWidth="1"/>
    <col min="2043" max="2043" width="10.33203125" style="123" customWidth="1"/>
    <col min="2044" max="2044" width="12.44140625" style="123" customWidth="1"/>
    <col min="2045" max="2045" width="8.5546875" style="123" customWidth="1"/>
    <col min="2046" max="2046" width="6.88671875" style="123" customWidth="1"/>
    <col min="2047" max="2060" width="8" style="123"/>
    <col min="2061" max="2061" width="7.5546875" style="123" customWidth="1"/>
    <col min="2062" max="2062" width="7.44140625" style="123" customWidth="1"/>
    <col min="2063" max="2070" width="8" style="123"/>
    <col min="2071" max="2071" width="11.109375" style="123" customWidth="1"/>
    <col min="2072" max="2294" width="8" style="123"/>
    <col min="2295" max="2295" width="5.6640625" style="123" customWidth="1"/>
    <col min="2296" max="2296" width="3.5546875" style="123" customWidth="1"/>
    <col min="2297" max="2297" width="24.44140625" style="123" customWidth="1"/>
    <col min="2298" max="2298" width="67.109375" style="123" customWidth="1"/>
    <col min="2299" max="2299" width="10.33203125" style="123" customWidth="1"/>
    <col min="2300" max="2300" width="12.44140625" style="123" customWidth="1"/>
    <col min="2301" max="2301" width="8.5546875" style="123" customWidth="1"/>
    <col min="2302" max="2302" width="6.88671875" style="123" customWidth="1"/>
    <col min="2303" max="2316" width="8" style="123"/>
    <col min="2317" max="2317" width="7.5546875" style="123" customWidth="1"/>
    <col min="2318" max="2318" width="7.44140625" style="123" customWidth="1"/>
    <col min="2319" max="2326" width="8" style="123"/>
    <col min="2327" max="2327" width="11.109375" style="123" customWidth="1"/>
    <col min="2328" max="2550" width="8" style="123"/>
    <col min="2551" max="2551" width="5.6640625" style="123" customWidth="1"/>
    <col min="2552" max="2552" width="3.5546875" style="123" customWidth="1"/>
    <col min="2553" max="2553" width="24.44140625" style="123" customWidth="1"/>
    <col min="2554" max="2554" width="67.109375" style="123" customWidth="1"/>
    <col min="2555" max="2555" width="10.33203125" style="123" customWidth="1"/>
    <col min="2556" max="2556" width="12.44140625" style="123" customWidth="1"/>
    <col min="2557" max="2557" width="8.5546875" style="123" customWidth="1"/>
    <col min="2558" max="2558" width="6.88671875" style="123" customWidth="1"/>
    <col min="2559" max="2572" width="8" style="123"/>
    <col min="2573" max="2573" width="7.5546875" style="123" customWidth="1"/>
    <col min="2574" max="2574" width="7.44140625" style="123" customWidth="1"/>
    <col min="2575" max="2582" width="8" style="123"/>
    <col min="2583" max="2583" width="11.109375" style="123" customWidth="1"/>
    <col min="2584" max="2806" width="8" style="123"/>
    <col min="2807" max="2807" width="5.6640625" style="123" customWidth="1"/>
    <col min="2808" max="2808" width="3.5546875" style="123" customWidth="1"/>
    <col min="2809" max="2809" width="24.44140625" style="123" customWidth="1"/>
    <col min="2810" max="2810" width="67.109375" style="123" customWidth="1"/>
    <col min="2811" max="2811" width="10.33203125" style="123" customWidth="1"/>
    <col min="2812" max="2812" width="12.44140625" style="123" customWidth="1"/>
    <col min="2813" max="2813" width="8.5546875" style="123" customWidth="1"/>
    <col min="2814" max="2814" width="6.88671875" style="123" customWidth="1"/>
    <col min="2815" max="2828" width="8" style="123"/>
    <col min="2829" max="2829" width="7.5546875" style="123" customWidth="1"/>
    <col min="2830" max="2830" width="7.44140625" style="123" customWidth="1"/>
    <col min="2831" max="2838" width="8" style="123"/>
    <col min="2839" max="2839" width="11.109375" style="123" customWidth="1"/>
    <col min="2840" max="3062" width="8" style="123"/>
    <col min="3063" max="3063" width="5.6640625" style="123" customWidth="1"/>
    <col min="3064" max="3064" width="3.5546875" style="123" customWidth="1"/>
    <col min="3065" max="3065" width="24.44140625" style="123" customWidth="1"/>
    <col min="3066" max="3066" width="67.109375" style="123" customWidth="1"/>
    <col min="3067" max="3067" width="10.33203125" style="123" customWidth="1"/>
    <col min="3068" max="3068" width="12.44140625" style="123" customWidth="1"/>
    <col min="3069" max="3069" width="8.5546875" style="123" customWidth="1"/>
    <col min="3070" max="3070" width="6.88671875" style="123" customWidth="1"/>
    <col min="3071" max="3084" width="8" style="123"/>
    <col min="3085" max="3085" width="7.5546875" style="123" customWidth="1"/>
    <col min="3086" max="3086" width="7.44140625" style="123" customWidth="1"/>
    <col min="3087" max="3094" width="8" style="123"/>
    <col min="3095" max="3095" width="11.109375" style="123" customWidth="1"/>
    <col min="3096" max="3318" width="8" style="123"/>
    <col min="3319" max="3319" width="5.6640625" style="123" customWidth="1"/>
    <col min="3320" max="3320" width="3.5546875" style="123" customWidth="1"/>
    <col min="3321" max="3321" width="24.44140625" style="123" customWidth="1"/>
    <col min="3322" max="3322" width="67.109375" style="123" customWidth="1"/>
    <col min="3323" max="3323" width="10.33203125" style="123" customWidth="1"/>
    <col min="3324" max="3324" width="12.44140625" style="123" customWidth="1"/>
    <col min="3325" max="3325" width="8.5546875" style="123" customWidth="1"/>
    <col min="3326" max="3326" width="6.88671875" style="123" customWidth="1"/>
    <col min="3327" max="3340" width="8" style="123"/>
    <col min="3341" max="3341" width="7.5546875" style="123" customWidth="1"/>
    <col min="3342" max="3342" width="7.44140625" style="123" customWidth="1"/>
    <col min="3343" max="3350" width="8" style="123"/>
    <col min="3351" max="3351" width="11.109375" style="123" customWidth="1"/>
    <col min="3352" max="3574" width="8" style="123"/>
    <col min="3575" max="3575" width="5.6640625" style="123" customWidth="1"/>
    <col min="3576" max="3576" width="3.5546875" style="123" customWidth="1"/>
    <col min="3577" max="3577" width="24.44140625" style="123" customWidth="1"/>
    <col min="3578" max="3578" width="67.109375" style="123" customWidth="1"/>
    <col min="3579" max="3579" width="10.33203125" style="123" customWidth="1"/>
    <col min="3580" max="3580" width="12.44140625" style="123" customWidth="1"/>
    <col min="3581" max="3581" width="8.5546875" style="123" customWidth="1"/>
    <col min="3582" max="3582" width="6.88671875" style="123" customWidth="1"/>
    <col min="3583" max="3596" width="8" style="123"/>
    <col min="3597" max="3597" width="7.5546875" style="123" customWidth="1"/>
    <col min="3598" max="3598" width="7.44140625" style="123" customWidth="1"/>
    <col min="3599" max="3606" width="8" style="123"/>
    <col min="3607" max="3607" width="11.109375" style="123" customWidth="1"/>
    <col min="3608" max="3830" width="8" style="123"/>
    <col min="3831" max="3831" width="5.6640625" style="123" customWidth="1"/>
    <col min="3832" max="3832" width="3.5546875" style="123" customWidth="1"/>
    <col min="3833" max="3833" width="24.44140625" style="123" customWidth="1"/>
    <col min="3834" max="3834" width="67.109375" style="123" customWidth="1"/>
    <col min="3835" max="3835" width="10.33203125" style="123" customWidth="1"/>
    <col min="3836" max="3836" width="12.44140625" style="123" customWidth="1"/>
    <col min="3837" max="3837" width="8.5546875" style="123" customWidth="1"/>
    <col min="3838" max="3838" width="6.88671875" style="123" customWidth="1"/>
    <col min="3839" max="3852" width="8" style="123"/>
    <col min="3853" max="3853" width="7.5546875" style="123" customWidth="1"/>
    <col min="3854" max="3854" width="7.44140625" style="123" customWidth="1"/>
    <col min="3855" max="3862" width="8" style="123"/>
    <col min="3863" max="3863" width="11.109375" style="123" customWidth="1"/>
    <col min="3864" max="4086" width="8" style="123"/>
    <col min="4087" max="4087" width="5.6640625" style="123" customWidth="1"/>
    <col min="4088" max="4088" width="3.5546875" style="123" customWidth="1"/>
    <col min="4089" max="4089" width="24.44140625" style="123" customWidth="1"/>
    <col min="4090" max="4090" width="67.109375" style="123" customWidth="1"/>
    <col min="4091" max="4091" width="10.33203125" style="123" customWidth="1"/>
    <col min="4092" max="4092" width="12.44140625" style="123" customWidth="1"/>
    <col min="4093" max="4093" width="8.5546875" style="123" customWidth="1"/>
    <col min="4094" max="4094" width="6.88671875" style="123" customWidth="1"/>
    <col min="4095" max="4108" width="8" style="123"/>
    <col min="4109" max="4109" width="7.5546875" style="123" customWidth="1"/>
    <col min="4110" max="4110" width="7.44140625" style="123" customWidth="1"/>
    <col min="4111" max="4118" width="8" style="123"/>
    <col min="4119" max="4119" width="11.109375" style="123" customWidth="1"/>
    <col min="4120" max="4342" width="8" style="123"/>
    <col min="4343" max="4343" width="5.6640625" style="123" customWidth="1"/>
    <col min="4344" max="4344" width="3.5546875" style="123" customWidth="1"/>
    <col min="4345" max="4345" width="24.44140625" style="123" customWidth="1"/>
    <col min="4346" max="4346" width="67.109375" style="123" customWidth="1"/>
    <col min="4347" max="4347" width="10.33203125" style="123" customWidth="1"/>
    <col min="4348" max="4348" width="12.44140625" style="123" customWidth="1"/>
    <col min="4349" max="4349" width="8.5546875" style="123" customWidth="1"/>
    <col min="4350" max="4350" width="6.88671875" style="123" customWidth="1"/>
    <col min="4351" max="4364" width="8" style="123"/>
    <col min="4365" max="4365" width="7.5546875" style="123" customWidth="1"/>
    <col min="4366" max="4366" width="7.44140625" style="123" customWidth="1"/>
    <col min="4367" max="4374" width="8" style="123"/>
    <col min="4375" max="4375" width="11.109375" style="123" customWidth="1"/>
    <col min="4376" max="4598" width="8" style="123"/>
    <col min="4599" max="4599" width="5.6640625" style="123" customWidth="1"/>
    <col min="4600" max="4600" width="3.5546875" style="123" customWidth="1"/>
    <col min="4601" max="4601" width="24.44140625" style="123" customWidth="1"/>
    <col min="4602" max="4602" width="67.109375" style="123" customWidth="1"/>
    <col min="4603" max="4603" width="10.33203125" style="123" customWidth="1"/>
    <col min="4604" max="4604" width="12.44140625" style="123" customWidth="1"/>
    <col min="4605" max="4605" width="8.5546875" style="123" customWidth="1"/>
    <col min="4606" max="4606" width="6.88671875" style="123" customWidth="1"/>
    <col min="4607" max="4620" width="8" style="123"/>
    <col min="4621" max="4621" width="7.5546875" style="123" customWidth="1"/>
    <col min="4622" max="4622" width="7.44140625" style="123" customWidth="1"/>
    <col min="4623" max="4630" width="8" style="123"/>
    <col min="4631" max="4631" width="11.109375" style="123" customWidth="1"/>
    <col min="4632" max="4854" width="8" style="123"/>
    <col min="4855" max="4855" width="5.6640625" style="123" customWidth="1"/>
    <col min="4856" max="4856" width="3.5546875" style="123" customWidth="1"/>
    <col min="4857" max="4857" width="24.44140625" style="123" customWidth="1"/>
    <col min="4858" max="4858" width="67.109375" style="123" customWidth="1"/>
    <col min="4859" max="4859" width="10.33203125" style="123" customWidth="1"/>
    <col min="4860" max="4860" width="12.44140625" style="123" customWidth="1"/>
    <col min="4861" max="4861" width="8.5546875" style="123" customWidth="1"/>
    <col min="4862" max="4862" width="6.88671875" style="123" customWidth="1"/>
    <col min="4863" max="4876" width="8" style="123"/>
    <col min="4877" max="4877" width="7.5546875" style="123" customWidth="1"/>
    <col min="4878" max="4878" width="7.44140625" style="123" customWidth="1"/>
    <col min="4879" max="4886" width="8" style="123"/>
    <col min="4887" max="4887" width="11.109375" style="123" customWidth="1"/>
    <col min="4888" max="5110" width="8" style="123"/>
    <col min="5111" max="5111" width="5.6640625" style="123" customWidth="1"/>
    <col min="5112" max="5112" width="3.5546875" style="123" customWidth="1"/>
    <col min="5113" max="5113" width="24.44140625" style="123" customWidth="1"/>
    <col min="5114" max="5114" width="67.109375" style="123" customWidth="1"/>
    <col min="5115" max="5115" width="10.33203125" style="123" customWidth="1"/>
    <col min="5116" max="5116" width="12.44140625" style="123" customWidth="1"/>
    <col min="5117" max="5117" width="8.5546875" style="123" customWidth="1"/>
    <col min="5118" max="5118" width="6.88671875" style="123" customWidth="1"/>
    <col min="5119" max="5132" width="8" style="123"/>
    <col min="5133" max="5133" width="7.5546875" style="123" customWidth="1"/>
    <col min="5134" max="5134" width="7.44140625" style="123" customWidth="1"/>
    <col min="5135" max="5142" width="8" style="123"/>
    <col min="5143" max="5143" width="11.109375" style="123" customWidth="1"/>
    <col min="5144" max="5366" width="8" style="123"/>
    <col min="5367" max="5367" width="5.6640625" style="123" customWidth="1"/>
    <col min="5368" max="5368" width="3.5546875" style="123" customWidth="1"/>
    <col min="5369" max="5369" width="24.44140625" style="123" customWidth="1"/>
    <col min="5370" max="5370" width="67.109375" style="123" customWidth="1"/>
    <col min="5371" max="5371" width="10.33203125" style="123" customWidth="1"/>
    <col min="5372" max="5372" width="12.44140625" style="123" customWidth="1"/>
    <col min="5373" max="5373" width="8.5546875" style="123" customWidth="1"/>
    <col min="5374" max="5374" width="6.88671875" style="123" customWidth="1"/>
    <col min="5375" max="5388" width="8" style="123"/>
    <col min="5389" max="5389" width="7.5546875" style="123" customWidth="1"/>
    <col min="5390" max="5390" width="7.44140625" style="123" customWidth="1"/>
    <col min="5391" max="5398" width="8" style="123"/>
    <col min="5399" max="5399" width="11.109375" style="123" customWidth="1"/>
    <col min="5400" max="5622" width="8" style="123"/>
    <col min="5623" max="5623" width="5.6640625" style="123" customWidth="1"/>
    <col min="5624" max="5624" width="3.5546875" style="123" customWidth="1"/>
    <col min="5625" max="5625" width="24.44140625" style="123" customWidth="1"/>
    <col min="5626" max="5626" width="67.109375" style="123" customWidth="1"/>
    <col min="5627" max="5627" width="10.33203125" style="123" customWidth="1"/>
    <col min="5628" max="5628" width="12.44140625" style="123" customWidth="1"/>
    <col min="5629" max="5629" width="8.5546875" style="123" customWidth="1"/>
    <col min="5630" max="5630" width="6.88671875" style="123" customWidth="1"/>
    <col min="5631" max="5644" width="8" style="123"/>
    <col min="5645" max="5645" width="7.5546875" style="123" customWidth="1"/>
    <col min="5646" max="5646" width="7.44140625" style="123" customWidth="1"/>
    <col min="5647" max="5654" width="8" style="123"/>
    <col min="5655" max="5655" width="11.109375" style="123" customWidth="1"/>
    <col min="5656" max="5878" width="8" style="123"/>
    <col min="5879" max="5879" width="5.6640625" style="123" customWidth="1"/>
    <col min="5880" max="5880" width="3.5546875" style="123" customWidth="1"/>
    <col min="5881" max="5881" width="24.44140625" style="123" customWidth="1"/>
    <col min="5882" max="5882" width="67.109375" style="123" customWidth="1"/>
    <col min="5883" max="5883" width="10.33203125" style="123" customWidth="1"/>
    <col min="5884" max="5884" width="12.44140625" style="123" customWidth="1"/>
    <col min="5885" max="5885" width="8.5546875" style="123" customWidth="1"/>
    <col min="5886" max="5886" width="6.88671875" style="123" customWidth="1"/>
    <col min="5887" max="5900" width="8" style="123"/>
    <col min="5901" max="5901" width="7.5546875" style="123" customWidth="1"/>
    <col min="5902" max="5902" width="7.44140625" style="123" customWidth="1"/>
    <col min="5903" max="5910" width="8" style="123"/>
    <col min="5911" max="5911" width="11.109375" style="123" customWidth="1"/>
    <col min="5912" max="6134" width="8" style="123"/>
    <col min="6135" max="6135" width="5.6640625" style="123" customWidth="1"/>
    <col min="6136" max="6136" width="3.5546875" style="123" customWidth="1"/>
    <col min="6137" max="6137" width="24.44140625" style="123" customWidth="1"/>
    <col min="6138" max="6138" width="67.109375" style="123" customWidth="1"/>
    <col min="6139" max="6139" width="10.33203125" style="123" customWidth="1"/>
    <col min="6140" max="6140" width="12.44140625" style="123" customWidth="1"/>
    <col min="6141" max="6141" width="8.5546875" style="123" customWidth="1"/>
    <col min="6142" max="6142" width="6.88671875" style="123" customWidth="1"/>
    <col min="6143" max="6156" width="8" style="123"/>
    <col min="6157" max="6157" width="7.5546875" style="123" customWidth="1"/>
    <col min="6158" max="6158" width="7.44140625" style="123" customWidth="1"/>
    <col min="6159" max="6166" width="8" style="123"/>
    <col min="6167" max="6167" width="11.109375" style="123" customWidth="1"/>
    <col min="6168" max="6390" width="8" style="123"/>
    <col min="6391" max="6391" width="5.6640625" style="123" customWidth="1"/>
    <col min="6392" max="6392" width="3.5546875" style="123" customWidth="1"/>
    <col min="6393" max="6393" width="24.44140625" style="123" customWidth="1"/>
    <col min="6394" max="6394" width="67.109375" style="123" customWidth="1"/>
    <col min="6395" max="6395" width="10.33203125" style="123" customWidth="1"/>
    <col min="6396" max="6396" width="12.44140625" style="123" customWidth="1"/>
    <col min="6397" max="6397" width="8.5546875" style="123" customWidth="1"/>
    <col min="6398" max="6398" width="6.88671875" style="123" customWidth="1"/>
    <col min="6399" max="6412" width="8" style="123"/>
    <col min="6413" max="6413" width="7.5546875" style="123" customWidth="1"/>
    <col min="6414" max="6414" width="7.44140625" style="123" customWidth="1"/>
    <col min="6415" max="6422" width="8" style="123"/>
    <col min="6423" max="6423" width="11.109375" style="123" customWidth="1"/>
    <col min="6424" max="6646" width="8" style="123"/>
    <col min="6647" max="6647" width="5.6640625" style="123" customWidth="1"/>
    <col min="6648" max="6648" width="3.5546875" style="123" customWidth="1"/>
    <col min="6649" max="6649" width="24.44140625" style="123" customWidth="1"/>
    <col min="6650" max="6650" width="67.109375" style="123" customWidth="1"/>
    <col min="6651" max="6651" width="10.33203125" style="123" customWidth="1"/>
    <col min="6652" max="6652" width="12.44140625" style="123" customWidth="1"/>
    <col min="6653" max="6653" width="8.5546875" style="123" customWidth="1"/>
    <col min="6654" max="6654" width="6.88671875" style="123" customWidth="1"/>
    <col min="6655" max="6668" width="8" style="123"/>
    <col min="6669" max="6669" width="7.5546875" style="123" customWidth="1"/>
    <col min="6670" max="6670" width="7.44140625" style="123" customWidth="1"/>
    <col min="6671" max="6678" width="8" style="123"/>
    <col min="6679" max="6679" width="11.109375" style="123" customWidth="1"/>
    <col min="6680" max="6902" width="8" style="123"/>
    <col min="6903" max="6903" width="5.6640625" style="123" customWidth="1"/>
    <col min="6904" max="6904" width="3.5546875" style="123" customWidth="1"/>
    <col min="6905" max="6905" width="24.44140625" style="123" customWidth="1"/>
    <col min="6906" max="6906" width="67.109375" style="123" customWidth="1"/>
    <col min="6907" max="6907" width="10.33203125" style="123" customWidth="1"/>
    <col min="6908" max="6908" width="12.44140625" style="123" customWidth="1"/>
    <col min="6909" max="6909" width="8.5546875" style="123" customWidth="1"/>
    <col min="6910" max="6910" width="6.88671875" style="123" customWidth="1"/>
    <col min="6911" max="6924" width="8" style="123"/>
    <col min="6925" max="6925" width="7.5546875" style="123" customWidth="1"/>
    <col min="6926" max="6926" width="7.44140625" style="123" customWidth="1"/>
    <col min="6927" max="6934" width="8" style="123"/>
    <col min="6935" max="6935" width="11.109375" style="123" customWidth="1"/>
    <col min="6936" max="7158" width="8" style="123"/>
    <col min="7159" max="7159" width="5.6640625" style="123" customWidth="1"/>
    <col min="7160" max="7160" width="3.5546875" style="123" customWidth="1"/>
    <col min="7161" max="7161" width="24.44140625" style="123" customWidth="1"/>
    <col min="7162" max="7162" width="67.109375" style="123" customWidth="1"/>
    <col min="7163" max="7163" width="10.33203125" style="123" customWidth="1"/>
    <col min="7164" max="7164" width="12.44140625" style="123" customWidth="1"/>
    <col min="7165" max="7165" width="8.5546875" style="123" customWidth="1"/>
    <col min="7166" max="7166" width="6.88671875" style="123" customWidth="1"/>
    <col min="7167" max="7180" width="8" style="123"/>
    <col min="7181" max="7181" width="7.5546875" style="123" customWidth="1"/>
    <col min="7182" max="7182" width="7.44140625" style="123" customWidth="1"/>
    <col min="7183" max="7190" width="8" style="123"/>
    <col min="7191" max="7191" width="11.109375" style="123" customWidth="1"/>
    <col min="7192" max="7414" width="8" style="123"/>
    <col min="7415" max="7415" width="5.6640625" style="123" customWidth="1"/>
    <col min="7416" max="7416" width="3.5546875" style="123" customWidth="1"/>
    <col min="7417" max="7417" width="24.44140625" style="123" customWidth="1"/>
    <col min="7418" max="7418" width="67.109375" style="123" customWidth="1"/>
    <col min="7419" max="7419" width="10.33203125" style="123" customWidth="1"/>
    <col min="7420" max="7420" width="12.44140625" style="123" customWidth="1"/>
    <col min="7421" max="7421" width="8.5546875" style="123" customWidth="1"/>
    <col min="7422" max="7422" width="6.88671875" style="123" customWidth="1"/>
    <col min="7423" max="7436" width="8" style="123"/>
    <col min="7437" max="7437" width="7.5546875" style="123" customWidth="1"/>
    <col min="7438" max="7438" width="7.44140625" style="123" customWidth="1"/>
    <col min="7439" max="7446" width="8" style="123"/>
    <col min="7447" max="7447" width="11.109375" style="123" customWidth="1"/>
    <col min="7448" max="7670" width="8" style="123"/>
    <col min="7671" max="7671" width="5.6640625" style="123" customWidth="1"/>
    <col min="7672" max="7672" width="3.5546875" style="123" customWidth="1"/>
    <col min="7673" max="7673" width="24.44140625" style="123" customWidth="1"/>
    <col min="7674" max="7674" width="67.109375" style="123" customWidth="1"/>
    <col min="7675" max="7675" width="10.33203125" style="123" customWidth="1"/>
    <col min="7676" max="7676" width="12.44140625" style="123" customWidth="1"/>
    <col min="7677" max="7677" width="8.5546875" style="123" customWidth="1"/>
    <col min="7678" max="7678" width="6.88671875" style="123" customWidth="1"/>
    <col min="7679" max="7692" width="8" style="123"/>
    <col min="7693" max="7693" width="7.5546875" style="123" customWidth="1"/>
    <col min="7694" max="7694" width="7.44140625" style="123" customWidth="1"/>
    <col min="7695" max="7702" width="8" style="123"/>
    <col min="7703" max="7703" width="11.109375" style="123" customWidth="1"/>
    <col min="7704" max="7926" width="8" style="123"/>
    <col min="7927" max="7927" width="5.6640625" style="123" customWidth="1"/>
    <col min="7928" max="7928" width="3.5546875" style="123" customWidth="1"/>
    <col min="7929" max="7929" width="24.44140625" style="123" customWidth="1"/>
    <col min="7930" max="7930" width="67.109375" style="123" customWidth="1"/>
    <col min="7931" max="7931" width="10.33203125" style="123" customWidth="1"/>
    <col min="7932" max="7932" width="12.44140625" style="123" customWidth="1"/>
    <col min="7933" max="7933" width="8.5546875" style="123" customWidth="1"/>
    <col min="7934" max="7934" width="6.88671875" style="123" customWidth="1"/>
    <col min="7935" max="7948" width="8" style="123"/>
    <col min="7949" max="7949" width="7.5546875" style="123" customWidth="1"/>
    <col min="7950" max="7950" width="7.44140625" style="123" customWidth="1"/>
    <col min="7951" max="7958" width="8" style="123"/>
    <col min="7959" max="7959" width="11.109375" style="123" customWidth="1"/>
    <col min="7960" max="8182" width="8" style="123"/>
    <col min="8183" max="8183" width="5.6640625" style="123" customWidth="1"/>
    <col min="8184" max="8184" width="3.5546875" style="123" customWidth="1"/>
    <col min="8185" max="8185" width="24.44140625" style="123" customWidth="1"/>
    <col min="8186" max="8186" width="67.109375" style="123" customWidth="1"/>
    <col min="8187" max="8187" width="10.33203125" style="123" customWidth="1"/>
    <col min="8188" max="8188" width="12.44140625" style="123" customWidth="1"/>
    <col min="8189" max="8189" width="8.5546875" style="123" customWidth="1"/>
    <col min="8190" max="8190" width="6.88671875" style="123" customWidth="1"/>
    <col min="8191" max="8204" width="8" style="123"/>
    <col min="8205" max="8205" width="7.5546875" style="123" customWidth="1"/>
    <col min="8206" max="8206" width="7.44140625" style="123" customWidth="1"/>
    <col min="8207" max="8214" width="8" style="123"/>
    <col min="8215" max="8215" width="11.109375" style="123" customWidth="1"/>
    <col min="8216" max="8438" width="8" style="123"/>
    <col min="8439" max="8439" width="5.6640625" style="123" customWidth="1"/>
    <col min="8440" max="8440" width="3.5546875" style="123" customWidth="1"/>
    <col min="8441" max="8441" width="24.44140625" style="123" customWidth="1"/>
    <col min="8442" max="8442" width="67.109375" style="123" customWidth="1"/>
    <col min="8443" max="8443" width="10.33203125" style="123" customWidth="1"/>
    <col min="8444" max="8444" width="12.44140625" style="123" customWidth="1"/>
    <col min="8445" max="8445" width="8.5546875" style="123" customWidth="1"/>
    <col min="8446" max="8446" width="6.88671875" style="123" customWidth="1"/>
    <col min="8447" max="8460" width="8" style="123"/>
    <col min="8461" max="8461" width="7.5546875" style="123" customWidth="1"/>
    <col min="8462" max="8462" width="7.44140625" style="123" customWidth="1"/>
    <col min="8463" max="8470" width="8" style="123"/>
    <col min="8471" max="8471" width="11.109375" style="123" customWidth="1"/>
    <col min="8472" max="8694" width="8" style="123"/>
    <col min="8695" max="8695" width="5.6640625" style="123" customWidth="1"/>
    <col min="8696" max="8696" width="3.5546875" style="123" customWidth="1"/>
    <col min="8697" max="8697" width="24.44140625" style="123" customWidth="1"/>
    <col min="8698" max="8698" width="67.109375" style="123" customWidth="1"/>
    <col min="8699" max="8699" width="10.33203125" style="123" customWidth="1"/>
    <col min="8700" max="8700" width="12.44140625" style="123" customWidth="1"/>
    <col min="8701" max="8701" width="8.5546875" style="123" customWidth="1"/>
    <col min="8702" max="8702" width="6.88671875" style="123" customWidth="1"/>
    <col min="8703" max="8716" width="8" style="123"/>
    <col min="8717" max="8717" width="7.5546875" style="123" customWidth="1"/>
    <col min="8718" max="8718" width="7.44140625" style="123" customWidth="1"/>
    <col min="8719" max="8726" width="8" style="123"/>
    <col min="8727" max="8727" width="11.109375" style="123" customWidth="1"/>
    <col min="8728" max="8950" width="8" style="123"/>
    <col min="8951" max="8951" width="5.6640625" style="123" customWidth="1"/>
    <col min="8952" max="8952" width="3.5546875" style="123" customWidth="1"/>
    <col min="8953" max="8953" width="24.44140625" style="123" customWidth="1"/>
    <col min="8954" max="8954" width="67.109375" style="123" customWidth="1"/>
    <col min="8955" max="8955" width="10.33203125" style="123" customWidth="1"/>
    <col min="8956" max="8956" width="12.44140625" style="123" customWidth="1"/>
    <col min="8957" max="8957" width="8.5546875" style="123" customWidth="1"/>
    <col min="8958" max="8958" width="6.88671875" style="123" customWidth="1"/>
    <col min="8959" max="8972" width="8" style="123"/>
    <col min="8973" max="8973" width="7.5546875" style="123" customWidth="1"/>
    <col min="8974" max="8974" width="7.44140625" style="123" customWidth="1"/>
    <col min="8975" max="8982" width="8" style="123"/>
    <col min="8983" max="8983" width="11.109375" style="123" customWidth="1"/>
    <col min="8984" max="9206" width="8" style="123"/>
    <col min="9207" max="9207" width="5.6640625" style="123" customWidth="1"/>
    <col min="9208" max="9208" width="3.5546875" style="123" customWidth="1"/>
    <col min="9209" max="9209" width="24.44140625" style="123" customWidth="1"/>
    <col min="9210" max="9210" width="67.109375" style="123" customWidth="1"/>
    <col min="9211" max="9211" width="10.33203125" style="123" customWidth="1"/>
    <col min="9212" max="9212" width="12.44140625" style="123" customWidth="1"/>
    <col min="9213" max="9213" width="8.5546875" style="123" customWidth="1"/>
    <col min="9214" max="9214" width="6.88671875" style="123" customWidth="1"/>
    <col min="9215" max="9228" width="8" style="123"/>
    <col min="9229" max="9229" width="7.5546875" style="123" customWidth="1"/>
    <col min="9230" max="9230" width="7.44140625" style="123" customWidth="1"/>
    <col min="9231" max="9238" width="8" style="123"/>
    <col min="9239" max="9239" width="11.109375" style="123" customWidth="1"/>
    <col min="9240" max="9462" width="8" style="123"/>
    <col min="9463" max="9463" width="5.6640625" style="123" customWidth="1"/>
    <col min="9464" max="9464" width="3.5546875" style="123" customWidth="1"/>
    <col min="9465" max="9465" width="24.44140625" style="123" customWidth="1"/>
    <col min="9466" max="9466" width="67.109375" style="123" customWidth="1"/>
    <col min="9467" max="9467" width="10.33203125" style="123" customWidth="1"/>
    <col min="9468" max="9468" width="12.44140625" style="123" customWidth="1"/>
    <col min="9469" max="9469" width="8.5546875" style="123" customWidth="1"/>
    <col min="9470" max="9470" width="6.88671875" style="123" customWidth="1"/>
    <col min="9471" max="9484" width="8" style="123"/>
    <col min="9485" max="9485" width="7.5546875" style="123" customWidth="1"/>
    <col min="9486" max="9486" width="7.44140625" style="123" customWidth="1"/>
    <col min="9487" max="9494" width="8" style="123"/>
    <col min="9495" max="9495" width="11.109375" style="123" customWidth="1"/>
    <col min="9496" max="9718" width="8" style="123"/>
    <col min="9719" max="9719" width="5.6640625" style="123" customWidth="1"/>
    <col min="9720" max="9720" width="3.5546875" style="123" customWidth="1"/>
    <col min="9721" max="9721" width="24.44140625" style="123" customWidth="1"/>
    <col min="9722" max="9722" width="67.109375" style="123" customWidth="1"/>
    <col min="9723" max="9723" width="10.33203125" style="123" customWidth="1"/>
    <col min="9724" max="9724" width="12.44140625" style="123" customWidth="1"/>
    <col min="9725" max="9725" width="8.5546875" style="123" customWidth="1"/>
    <col min="9726" max="9726" width="6.88671875" style="123" customWidth="1"/>
    <col min="9727" max="9740" width="8" style="123"/>
    <col min="9741" max="9741" width="7.5546875" style="123" customWidth="1"/>
    <col min="9742" max="9742" width="7.44140625" style="123" customWidth="1"/>
    <col min="9743" max="9750" width="8" style="123"/>
    <col min="9751" max="9751" width="11.109375" style="123" customWidth="1"/>
    <col min="9752" max="9974" width="8" style="123"/>
    <col min="9975" max="9975" width="5.6640625" style="123" customWidth="1"/>
    <col min="9976" max="9976" width="3.5546875" style="123" customWidth="1"/>
    <col min="9977" max="9977" width="24.44140625" style="123" customWidth="1"/>
    <col min="9978" max="9978" width="67.109375" style="123" customWidth="1"/>
    <col min="9979" max="9979" width="10.33203125" style="123" customWidth="1"/>
    <col min="9980" max="9980" width="12.44140625" style="123" customWidth="1"/>
    <col min="9981" max="9981" width="8.5546875" style="123" customWidth="1"/>
    <col min="9982" max="9982" width="6.88671875" style="123" customWidth="1"/>
    <col min="9983" max="9996" width="8" style="123"/>
    <col min="9997" max="9997" width="7.5546875" style="123" customWidth="1"/>
    <col min="9998" max="9998" width="7.44140625" style="123" customWidth="1"/>
    <col min="9999" max="10006" width="8" style="123"/>
    <col min="10007" max="10007" width="11.109375" style="123" customWidth="1"/>
    <col min="10008" max="10230" width="8" style="123"/>
    <col min="10231" max="10231" width="5.6640625" style="123" customWidth="1"/>
    <col min="10232" max="10232" width="3.5546875" style="123" customWidth="1"/>
    <col min="10233" max="10233" width="24.44140625" style="123" customWidth="1"/>
    <col min="10234" max="10234" width="67.109375" style="123" customWidth="1"/>
    <col min="10235" max="10235" width="10.33203125" style="123" customWidth="1"/>
    <col min="10236" max="10236" width="12.44140625" style="123" customWidth="1"/>
    <col min="10237" max="10237" width="8.5546875" style="123" customWidth="1"/>
    <col min="10238" max="10238" width="6.88671875" style="123" customWidth="1"/>
    <col min="10239" max="10252" width="8" style="123"/>
    <col min="10253" max="10253" width="7.5546875" style="123" customWidth="1"/>
    <col min="10254" max="10254" width="7.44140625" style="123" customWidth="1"/>
    <col min="10255" max="10262" width="8" style="123"/>
    <col min="10263" max="10263" width="11.109375" style="123" customWidth="1"/>
    <col min="10264" max="10486" width="8" style="123"/>
    <col min="10487" max="10487" width="5.6640625" style="123" customWidth="1"/>
    <col min="10488" max="10488" width="3.5546875" style="123" customWidth="1"/>
    <col min="10489" max="10489" width="24.44140625" style="123" customWidth="1"/>
    <col min="10490" max="10490" width="67.109375" style="123" customWidth="1"/>
    <col min="10491" max="10491" width="10.33203125" style="123" customWidth="1"/>
    <col min="10492" max="10492" width="12.44140625" style="123" customWidth="1"/>
    <col min="10493" max="10493" width="8.5546875" style="123" customWidth="1"/>
    <col min="10494" max="10494" width="6.88671875" style="123" customWidth="1"/>
    <col min="10495" max="10508" width="8" style="123"/>
    <col min="10509" max="10509" width="7.5546875" style="123" customWidth="1"/>
    <col min="10510" max="10510" width="7.44140625" style="123" customWidth="1"/>
    <col min="10511" max="10518" width="8" style="123"/>
    <col min="10519" max="10519" width="11.109375" style="123" customWidth="1"/>
    <col min="10520" max="10742" width="8" style="123"/>
    <col min="10743" max="10743" width="5.6640625" style="123" customWidth="1"/>
    <col min="10744" max="10744" width="3.5546875" style="123" customWidth="1"/>
    <col min="10745" max="10745" width="24.44140625" style="123" customWidth="1"/>
    <col min="10746" max="10746" width="67.109375" style="123" customWidth="1"/>
    <col min="10747" max="10747" width="10.33203125" style="123" customWidth="1"/>
    <col min="10748" max="10748" width="12.44140625" style="123" customWidth="1"/>
    <col min="10749" max="10749" width="8.5546875" style="123" customWidth="1"/>
    <col min="10750" max="10750" width="6.88671875" style="123" customWidth="1"/>
    <col min="10751" max="10764" width="8" style="123"/>
    <col min="10765" max="10765" width="7.5546875" style="123" customWidth="1"/>
    <col min="10766" max="10766" width="7.44140625" style="123" customWidth="1"/>
    <col min="10767" max="10774" width="8" style="123"/>
    <col min="10775" max="10775" width="11.109375" style="123" customWidth="1"/>
    <col min="10776" max="10998" width="8" style="123"/>
    <col min="10999" max="10999" width="5.6640625" style="123" customWidth="1"/>
    <col min="11000" max="11000" width="3.5546875" style="123" customWidth="1"/>
    <col min="11001" max="11001" width="24.44140625" style="123" customWidth="1"/>
    <col min="11002" max="11002" width="67.109375" style="123" customWidth="1"/>
    <col min="11003" max="11003" width="10.33203125" style="123" customWidth="1"/>
    <col min="11004" max="11004" width="12.44140625" style="123" customWidth="1"/>
    <col min="11005" max="11005" width="8.5546875" style="123" customWidth="1"/>
    <col min="11006" max="11006" width="6.88671875" style="123" customWidth="1"/>
    <col min="11007" max="11020" width="8" style="123"/>
    <col min="11021" max="11021" width="7.5546875" style="123" customWidth="1"/>
    <col min="11022" max="11022" width="7.44140625" style="123" customWidth="1"/>
    <col min="11023" max="11030" width="8" style="123"/>
    <col min="11031" max="11031" width="11.109375" style="123" customWidth="1"/>
    <col min="11032" max="11254" width="8" style="123"/>
    <col min="11255" max="11255" width="5.6640625" style="123" customWidth="1"/>
    <col min="11256" max="11256" width="3.5546875" style="123" customWidth="1"/>
    <col min="11257" max="11257" width="24.44140625" style="123" customWidth="1"/>
    <col min="11258" max="11258" width="67.109375" style="123" customWidth="1"/>
    <col min="11259" max="11259" width="10.33203125" style="123" customWidth="1"/>
    <col min="11260" max="11260" width="12.44140625" style="123" customWidth="1"/>
    <col min="11261" max="11261" width="8.5546875" style="123" customWidth="1"/>
    <col min="11262" max="11262" width="6.88671875" style="123" customWidth="1"/>
    <col min="11263" max="11276" width="8" style="123"/>
    <col min="11277" max="11277" width="7.5546875" style="123" customWidth="1"/>
    <col min="11278" max="11278" width="7.44140625" style="123" customWidth="1"/>
    <col min="11279" max="11286" width="8" style="123"/>
    <col min="11287" max="11287" width="11.109375" style="123" customWidth="1"/>
    <col min="11288" max="11510" width="8" style="123"/>
    <col min="11511" max="11511" width="5.6640625" style="123" customWidth="1"/>
    <col min="11512" max="11512" width="3.5546875" style="123" customWidth="1"/>
    <col min="11513" max="11513" width="24.44140625" style="123" customWidth="1"/>
    <col min="11514" max="11514" width="67.109375" style="123" customWidth="1"/>
    <col min="11515" max="11515" width="10.33203125" style="123" customWidth="1"/>
    <col min="11516" max="11516" width="12.44140625" style="123" customWidth="1"/>
    <col min="11517" max="11517" width="8.5546875" style="123" customWidth="1"/>
    <col min="11518" max="11518" width="6.88671875" style="123" customWidth="1"/>
    <col min="11519" max="11532" width="8" style="123"/>
    <col min="11533" max="11533" width="7.5546875" style="123" customWidth="1"/>
    <col min="11534" max="11534" width="7.44140625" style="123" customWidth="1"/>
    <col min="11535" max="11542" width="8" style="123"/>
    <col min="11543" max="11543" width="11.109375" style="123" customWidth="1"/>
    <col min="11544" max="11766" width="8" style="123"/>
    <col min="11767" max="11767" width="5.6640625" style="123" customWidth="1"/>
    <col min="11768" max="11768" width="3.5546875" style="123" customWidth="1"/>
    <col min="11769" max="11769" width="24.44140625" style="123" customWidth="1"/>
    <col min="11770" max="11770" width="67.109375" style="123" customWidth="1"/>
    <col min="11771" max="11771" width="10.33203125" style="123" customWidth="1"/>
    <col min="11772" max="11772" width="12.44140625" style="123" customWidth="1"/>
    <col min="11773" max="11773" width="8.5546875" style="123" customWidth="1"/>
    <col min="11774" max="11774" width="6.88671875" style="123" customWidth="1"/>
    <col min="11775" max="11788" width="8" style="123"/>
    <col min="11789" max="11789" width="7.5546875" style="123" customWidth="1"/>
    <col min="11790" max="11790" width="7.44140625" style="123" customWidth="1"/>
    <col min="11791" max="11798" width="8" style="123"/>
    <col min="11799" max="11799" width="11.109375" style="123" customWidth="1"/>
    <col min="11800" max="12022" width="8" style="123"/>
    <col min="12023" max="12023" width="5.6640625" style="123" customWidth="1"/>
    <col min="12024" max="12024" width="3.5546875" style="123" customWidth="1"/>
    <col min="12025" max="12025" width="24.44140625" style="123" customWidth="1"/>
    <col min="12026" max="12026" width="67.109375" style="123" customWidth="1"/>
    <col min="12027" max="12027" width="10.33203125" style="123" customWidth="1"/>
    <col min="12028" max="12028" width="12.44140625" style="123" customWidth="1"/>
    <col min="12029" max="12029" width="8.5546875" style="123" customWidth="1"/>
    <col min="12030" max="12030" width="6.88671875" style="123" customWidth="1"/>
    <col min="12031" max="12044" width="8" style="123"/>
    <col min="12045" max="12045" width="7.5546875" style="123" customWidth="1"/>
    <col min="12046" max="12046" width="7.44140625" style="123" customWidth="1"/>
    <col min="12047" max="12054" width="8" style="123"/>
    <col min="12055" max="12055" width="11.109375" style="123" customWidth="1"/>
    <col min="12056" max="12278" width="8" style="123"/>
    <col min="12279" max="12279" width="5.6640625" style="123" customWidth="1"/>
    <col min="12280" max="12280" width="3.5546875" style="123" customWidth="1"/>
    <col min="12281" max="12281" width="24.44140625" style="123" customWidth="1"/>
    <col min="12282" max="12282" width="67.109375" style="123" customWidth="1"/>
    <col min="12283" max="12283" width="10.33203125" style="123" customWidth="1"/>
    <col min="12284" max="12284" width="12.44140625" style="123" customWidth="1"/>
    <col min="12285" max="12285" width="8.5546875" style="123" customWidth="1"/>
    <col min="12286" max="12286" width="6.88671875" style="123" customWidth="1"/>
    <col min="12287" max="12300" width="8" style="123"/>
    <col min="12301" max="12301" width="7.5546875" style="123" customWidth="1"/>
    <col min="12302" max="12302" width="7.44140625" style="123" customWidth="1"/>
    <col min="12303" max="12310" width="8" style="123"/>
    <col min="12311" max="12311" width="11.109375" style="123" customWidth="1"/>
    <col min="12312" max="12534" width="8" style="123"/>
    <col min="12535" max="12535" width="5.6640625" style="123" customWidth="1"/>
    <col min="12536" max="12536" width="3.5546875" style="123" customWidth="1"/>
    <col min="12537" max="12537" width="24.44140625" style="123" customWidth="1"/>
    <col min="12538" max="12538" width="67.109375" style="123" customWidth="1"/>
    <col min="12539" max="12539" width="10.33203125" style="123" customWidth="1"/>
    <col min="12540" max="12540" width="12.44140625" style="123" customWidth="1"/>
    <col min="12541" max="12541" width="8.5546875" style="123" customWidth="1"/>
    <col min="12542" max="12542" width="6.88671875" style="123" customWidth="1"/>
    <col min="12543" max="12556" width="8" style="123"/>
    <col min="12557" max="12557" width="7.5546875" style="123" customWidth="1"/>
    <col min="12558" max="12558" width="7.44140625" style="123" customWidth="1"/>
    <col min="12559" max="12566" width="8" style="123"/>
    <col min="12567" max="12567" width="11.109375" style="123" customWidth="1"/>
    <col min="12568" max="12790" width="8" style="123"/>
    <col min="12791" max="12791" width="5.6640625" style="123" customWidth="1"/>
    <col min="12792" max="12792" width="3.5546875" style="123" customWidth="1"/>
    <col min="12793" max="12793" width="24.44140625" style="123" customWidth="1"/>
    <col min="12794" max="12794" width="67.109375" style="123" customWidth="1"/>
    <col min="12795" max="12795" width="10.33203125" style="123" customWidth="1"/>
    <col min="12796" max="12796" width="12.44140625" style="123" customWidth="1"/>
    <col min="12797" max="12797" width="8.5546875" style="123" customWidth="1"/>
    <col min="12798" max="12798" width="6.88671875" style="123" customWidth="1"/>
    <col min="12799" max="12812" width="8" style="123"/>
    <col min="12813" max="12813" width="7.5546875" style="123" customWidth="1"/>
    <col min="12814" max="12814" width="7.44140625" style="123" customWidth="1"/>
    <col min="12815" max="12822" width="8" style="123"/>
    <col min="12823" max="12823" width="11.109375" style="123" customWidth="1"/>
    <col min="12824" max="13046" width="8" style="123"/>
    <col min="13047" max="13047" width="5.6640625" style="123" customWidth="1"/>
    <col min="13048" max="13048" width="3.5546875" style="123" customWidth="1"/>
    <col min="13049" max="13049" width="24.44140625" style="123" customWidth="1"/>
    <col min="13050" max="13050" width="67.109375" style="123" customWidth="1"/>
    <col min="13051" max="13051" width="10.33203125" style="123" customWidth="1"/>
    <col min="13052" max="13052" width="12.44140625" style="123" customWidth="1"/>
    <col min="13053" max="13053" width="8.5546875" style="123" customWidth="1"/>
    <col min="13054" max="13054" width="6.88671875" style="123" customWidth="1"/>
    <col min="13055" max="13068" width="8" style="123"/>
    <col min="13069" max="13069" width="7.5546875" style="123" customWidth="1"/>
    <col min="13070" max="13070" width="7.44140625" style="123" customWidth="1"/>
    <col min="13071" max="13078" width="8" style="123"/>
    <col min="13079" max="13079" width="11.109375" style="123" customWidth="1"/>
    <col min="13080" max="13302" width="8" style="123"/>
    <col min="13303" max="13303" width="5.6640625" style="123" customWidth="1"/>
    <col min="13304" max="13304" width="3.5546875" style="123" customWidth="1"/>
    <col min="13305" max="13305" width="24.44140625" style="123" customWidth="1"/>
    <col min="13306" max="13306" width="67.109375" style="123" customWidth="1"/>
    <col min="13307" max="13307" width="10.33203125" style="123" customWidth="1"/>
    <col min="13308" max="13308" width="12.44140625" style="123" customWidth="1"/>
    <col min="13309" max="13309" width="8.5546875" style="123" customWidth="1"/>
    <col min="13310" max="13310" width="6.88671875" style="123" customWidth="1"/>
    <col min="13311" max="13324" width="8" style="123"/>
    <col min="13325" max="13325" width="7.5546875" style="123" customWidth="1"/>
    <col min="13326" max="13326" width="7.44140625" style="123" customWidth="1"/>
    <col min="13327" max="13334" width="8" style="123"/>
    <col min="13335" max="13335" width="11.109375" style="123" customWidth="1"/>
    <col min="13336" max="13558" width="8" style="123"/>
    <col min="13559" max="13559" width="5.6640625" style="123" customWidth="1"/>
    <col min="13560" max="13560" width="3.5546875" style="123" customWidth="1"/>
    <col min="13561" max="13561" width="24.44140625" style="123" customWidth="1"/>
    <col min="13562" max="13562" width="67.109375" style="123" customWidth="1"/>
    <col min="13563" max="13563" width="10.33203125" style="123" customWidth="1"/>
    <col min="13564" max="13564" width="12.44140625" style="123" customWidth="1"/>
    <col min="13565" max="13565" width="8.5546875" style="123" customWidth="1"/>
    <col min="13566" max="13566" width="6.88671875" style="123" customWidth="1"/>
    <col min="13567" max="13580" width="8" style="123"/>
    <col min="13581" max="13581" width="7.5546875" style="123" customWidth="1"/>
    <col min="13582" max="13582" width="7.44140625" style="123" customWidth="1"/>
    <col min="13583" max="13590" width="8" style="123"/>
    <col min="13591" max="13591" width="11.109375" style="123" customWidth="1"/>
    <col min="13592" max="13814" width="8" style="123"/>
    <col min="13815" max="13815" width="5.6640625" style="123" customWidth="1"/>
    <col min="13816" max="13816" width="3.5546875" style="123" customWidth="1"/>
    <col min="13817" max="13817" width="24.44140625" style="123" customWidth="1"/>
    <col min="13818" max="13818" width="67.109375" style="123" customWidth="1"/>
    <col min="13819" max="13819" width="10.33203125" style="123" customWidth="1"/>
    <col min="13820" max="13820" width="12.44140625" style="123" customWidth="1"/>
    <col min="13821" max="13821" width="8.5546875" style="123" customWidth="1"/>
    <col min="13822" max="13822" width="6.88671875" style="123" customWidth="1"/>
    <col min="13823" max="13836" width="8" style="123"/>
    <col min="13837" max="13837" width="7.5546875" style="123" customWidth="1"/>
    <col min="13838" max="13838" width="7.44140625" style="123" customWidth="1"/>
    <col min="13839" max="13846" width="8" style="123"/>
    <col min="13847" max="13847" width="11.109375" style="123" customWidth="1"/>
    <col min="13848" max="14070" width="8" style="123"/>
    <col min="14071" max="14071" width="5.6640625" style="123" customWidth="1"/>
    <col min="14072" max="14072" width="3.5546875" style="123" customWidth="1"/>
    <col min="14073" max="14073" width="24.44140625" style="123" customWidth="1"/>
    <col min="14074" max="14074" width="67.109375" style="123" customWidth="1"/>
    <col min="14075" max="14075" width="10.33203125" style="123" customWidth="1"/>
    <col min="14076" max="14076" width="12.44140625" style="123" customWidth="1"/>
    <col min="14077" max="14077" width="8.5546875" style="123" customWidth="1"/>
    <col min="14078" max="14078" width="6.88671875" style="123" customWidth="1"/>
    <col min="14079" max="14092" width="8" style="123"/>
    <col min="14093" max="14093" width="7.5546875" style="123" customWidth="1"/>
    <col min="14094" max="14094" width="7.44140625" style="123" customWidth="1"/>
    <col min="14095" max="14102" width="8" style="123"/>
    <col min="14103" max="14103" width="11.109375" style="123" customWidth="1"/>
    <col min="14104" max="14326" width="8" style="123"/>
    <col min="14327" max="14327" width="5.6640625" style="123" customWidth="1"/>
    <col min="14328" max="14328" width="3.5546875" style="123" customWidth="1"/>
    <col min="14329" max="14329" width="24.44140625" style="123" customWidth="1"/>
    <col min="14330" max="14330" width="67.109375" style="123" customWidth="1"/>
    <col min="14331" max="14331" width="10.33203125" style="123" customWidth="1"/>
    <col min="14332" max="14332" width="12.44140625" style="123" customWidth="1"/>
    <col min="14333" max="14333" width="8.5546875" style="123" customWidth="1"/>
    <col min="14334" max="14334" width="6.88671875" style="123" customWidth="1"/>
    <col min="14335" max="14348" width="8" style="123"/>
    <col min="14349" max="14349" width="7.5546875" style="123" customWidth="1"/>
    <col min="14350" max="14350" width="7.44140625" style="123" customWidth="1"/>
    <col min="14351" max="14358" width="8" style="123"/>
    <col min="14359" max="14359" width="11.109375" style="123" customWidth="1"/>
    <col min="14360" max="14582" width="8" style="123"/>
    <col min="14583" max="14583" width="5.6640625" style="123" customWidth="1"/>
    <col min="14584" max="14584" width="3.5546875" style="123" customWidth="1"/>
    <col min="14585" max="14585" width="24.44140625" style="123" customWidth="1"/>
    <col min="14586" max="14586" width="67.109375" style="123" customWidth="1"/>
    <col min="14587" max="14587" width="10.33203125" style="123" customWidth="1"/>
    <col min="14588" max="14588" width="12.44140625" style="123" customWidth="1"/>
    <col min="14589" max="14589" width="8.5546875" style="123" customWidth="1"/>
    <col min="14590" max="14590" width="6.88671875" style="123" customWidth="1"/>
    <col min="14591" max="14604" width="8" style="123"/>
    <col min="14605" max="14605" width="7.5546875" style="123" customWidth="1"/>
    <col min="14606" max="14606" width="7.44140625" style="123" customWidth="1"/>
    <col min="14607" max="14614" width="8" style="123"/>
    <col min="14615" max="14615" width="11.109375" style="123" customWidth="1"/>
    <col min="14616" max="14838" width="8" style="123"/>
    <col min="14839" max="14839" width="5.6640625" style="123" customWidth="1"/>
    <col min="14840" max="14840" width="3.5546875" style="123" customWidth="1"/>
    <col min="14841" max="14841" width="24.44140625" style="123" customWidth="1"/>
    <col min="14842" max="14842" width="67.109375" style="123" customWidth="1"/>
    <col min="14843" max="14843" width="10.33203125" style="123" customWidth="1"/>
    <col min="14844" max="14844" width="12.44140625" style="123" customWidth="1"/>
    <col min="14845" max="14845" width="8.5546875" style="123" customWidth="1"/>
    <col min="14846" max="14846" width="6.88671875" style="123" customWidth="1"/>
    <col min="14847" max="14860" width="8" style="123"/>
    <col min="14861" max="14861" width="7.5546875" style="123" customWidth="1"/>
    <col min="14862" max="14862" width="7.44140625" style="123" customWidth="1"/>
    <col min="14863" max="14870" width="8" style="123"/>
    <col min="14871" max="14871" width="11.109375" style="123" customWidth="1"/>
    <col min="14872" max="15094" width="8" style="123"/>
    <col min="15095" max="15095" width="5.6640625" style="123" customWidth="1"/>
    <col min="15096" max="15096" width="3.5546875" style="123" customWidth="1"/>
    <col min="15097" max="15097" width="24.44140625" style="123" customWidth="1"/>
    <col min="15098" max="15098" width="67.109375" style="123" customWidth="1"/>
    <col min="15099" max="15099" width="10.33203125" style="123" customWidth="1"/>
    <col min="15100" max="15100" width="12.44140625" style="123" customWidth="1"/>
    <col min="15101" max="15101" width="8.5546875" style="123" customWidth="1"/>
    <col min="15102" max="15102" width="6.88671875" style="123" customWidth="1"/>
    <col min="15103" max="15116" width="8" style="123"/>
    <col min="15117" max="15117" width="7.5546875" style="123" customWidth="1"/>
    <col min="15118" max="15118" width="7.44140625" style="123" customWidth="1"/>
    <col min="15119" max="15126" width="8" style="123"/>
    <col min="15127" max="15127" width="11.109375" style="123" customWidth="1"/>
    <col min="15128" max="15350" width="8" style="123"/>
    <col min="15351" max="15351" width="5.6640625" style="123" customWidth="1"/>
    <col min="15352" max="15352" width="3.5546875" style="123" customWidth="1"/>
    <col min="15353" max="15353" width="24.44140625" style="123" customWidth="1"/>
    <col min="15354" max="15354" width="67.109375" style="123" customWidth="1"/>
    <col min="15355" max="15355" width="10.33203125" style="123" customWidth="1"/>
    <col min="15356" max="15356" width="12.44140625" style="123" customWidth="1"/>
    <col min="15357" max="15357" width="8.5546875" style="123" customWidth="1"/>
    <col min="15358" max="15358" width="6.88671875" style="123" customWidth="1"/>
    <col min="15359" max="15372" width="8" style="123"/>
    <col min="15373" max="15373" width="7.5546875" style="123" customWidth="1"/>
    <col min="15374" max="15374" width="7.44140625" style="123" customWidth="1"/>
    <col min="15375" max="15382" width="8" style="123"/>
    <col min="15383" max="15383" width="11.109375" style="123" customWidth="1"/>
    <col min="15384" max="15606" width="8" style="123"/>
    <col min="15607" max="15607" width="5.6640625" style="123" customWidth="1"/>
    <col min="15608" max="15608" width="3.5546875" style="123" customWidth="1"/>
    <col min="15609" max="15609" width="24.44140625" style="123" customWidth="1"/>
    <col min="15610" max="15610" width="67.109375" style="123" customWidth="1"/>
    <col min="15611" max="15611" width="10.33203125" style="123" customWidth="1"/>
    <col min="15612" max="15612" width="12.44140625" style="123" customWidth="1"/>
    <col min="15613" max="15613" width="8.5546875" style="123" customWidth="1"/>
    <col min="15614" max="15614" width="6.88671875" style="123" customWidth="1"/>
    <col min="15615" max="15628" width="8" style="123"/>
    <col min="15629" max="15629" width="7.5546875" style="123" customWidth="1"/>
    <col min="15630" max="15630" width="7.44140625" style="123" customWidth="1"/>
    <col min="15631" max="15638" width="8" style="123"/>
    <col min="15639" max="15639" width="11.109375" style="123" customWidth="1"/>
    <col min="15640" max="15862" width="8" style="123"/>
    <col min="15863" max="15863" width="5.6640625" style="123" customWidth="1"/>
    <col min="15864" max="15864" width="3.5546875" style="123" customWidth="1"/>
    <col min="15865" max="15865" width="24.44140625" style="123" customWidth="1"/>
    <col min="15866" max="15866" width="67.109375" style="123" customWidth="1"/>
    <col min="15867" max="15867" width="10.33203125" style="123" customWidth="1"/>
    <col min="15868" max="15868" width="12.44140625" style="123" customWidth="1"/>
    <col min="15869" max="15869" width="8.5546875" style="123" customWidth="1"/>
    <col min="15870" max="15870" width="6.88671875" style="123" customWidth="1"/>
    <col min="15871" max="15884" width="8" style="123"/>
    <col min="15885" max="15885" width="7.5546875" style="123" customWidth="1"/>
    <col min="15886" max="15886" width="7.44140625" style="123" customWidth="1"/>
    <col min="15887" max="15894" width="8" style="123"/>
    <col min="15895" max="15895" width="11.109375" style="123" customWidth="1"/>
    <col min="15896" max="16118" width="8" style="123"/>
    <col min="16119" max="16119" width="5.6640625" style="123" customWidth="1"/>
    <col min="16120" max="16120" width="3.5546875" style="123" customWidth="1"/>
    <col min="16121" max="16121" width="24.44140625" style="123" customWidth="1"/>
    <col min="16122" max="16122" width="67.109375" style="123" customWidth="1"/>
    <col min="16123" max="16123" width="10.33203125" style="123" customWidth="1"/>
    <col min="16124" max="16124" width="12.44140625" style="123" customWidth="1"/>
    <col min="16125" max="16125" width="8.5546875" style="123" customWidth="1"/>
    <col min="16126" max="16126" width="6.88671875" style="123" customWidth="1"/>
    <col min="16127" max="16140" width="8" style="123"/>
    <col min="16141" max="16141" width="7.5546875" style="123" customWidth="1"/>
    <col min="16142" max="16142" width="7.44140625" style="123" customWidth="1"/>
    <col min="16143" max="16150" width="8" style="123"/>
    <col min="16151" max="16151" width="11.109375" style="123" customWidth="1"/>
    <col min="16152" max="16384" width="8" style="123"/>
  </cols>
  <sheetData>
    <row r="3" spans="1:23" ht="13.8" x14ac:dyDescent="0.3">
      <c r="A3" s="123"/>
      <c r="B3" s="123"/>
      <c r="C3" s="123"/>
      <c r="D3" s="123"/>
      <c r="E3" s="123"/>
      <c r="F3" s="123"/>
      <c r="H3" s="123"/>
      <c r="I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</row>
    <row r="4" spans="1:23" ht="6.6" customHeight="1" x14ac:dyDescent="0.3">
      <c r="A4" s="124"/>
      <c r="B4" s="124"/>
      <c r="C4" s="124"/>
      <c r="D4" s="124"/>
      <c r="E4" s="124"/>
      <c r="F4" s="124"/>
    </row>
    <row r="5" spans="1:23" x14ac:dyDescent="0.3">
      <c r="A5" s="129" t="s">
        <v>113</v>
      </c>
      <c r="B5" s="129"/>
      <c r="C5" s="129"/>
      <c r="D5" s="129"/>
      <c r="E5" s="129"/>
      <c r="F5" s="130" t="s">
        <v>47</v>
      </c>
      <c r="G5" s="131" t="str">
        <f>BoQ!F7</f>
        <v>MODIFIKASI PIPA ARA METER 31 &amp; PENERIMAAN LPG</v>
      </c>
      <c r="H5" s="132"/>
    </row>
    <row r="6" spans="1:23" x14ac:dyDescent="0.3">
      <c r="A6" s="129" t="s">
        <v>114</v>
      </c>
      <c r="B6" s="129"/>
      <c r="C6" s="129"/>
      <c r="D6" s="129"/>
      <c r="E6" s="129"/>
      <c r="F6" s="130" t="s">
        <v>47</v>
      </c>
      <c r="G6" s="131" t="str">
        <f>BoQ!F8</f>
        <v>IT CILACAP</v>
      </c>
      <c r="H6" s="132"/>
    </row>
    <row r="7" spans="1:23" hidden="1" x14ac:dyDescent="0.3">
      <c r="A7" s="129" t="s">
        <v>115</v>
      </c>
      <c r="B7" s="129"/>
      <c r="C7" s="129"/>
      <c r="D7" s="129"/>
      <c r="E7" s="129"/>
      <c r="F7" s="130"/>
      <c r="G7" s="131"/>
      <c r="H7" s="132"/>
    </row>
    <row r="8" spans="1:23" x14ac:dyDescent="0.3">
      <c r="A8" s="129" t="s">
        <v>116</v>
      </c>
      <c r="B8" s="129"/>
      <c r="C8" s="129"/>
      <c r="D8" s="129"/>
      <c r="E8" s="129"/>
      <c r="F8" s="130" t="s">
        <v>47</v>
      </c>
      <c r="G8" s="131" t="s">
        <v>2258</v>
      </c>
      <c r="H8" s="132"/>
    </row>
    <row r="9" spans="1:23" ht="8.4" customHeight="1" thickBot="1" x14ac:dyDescent="0.35">
      <c r="A9" s="133"/>
      <c r="B9" s="133"/>
      <c r="C9" s="133"/>
      <c r="D9" s="133"/>
      <c r="E9" s="133"/>
      <c r="F9" s="133"/>
      <c r="G9" s="133"/>
      <c r="H9" s="134"/>
      <c r="K9" s="728"/>
      <c r="L9" s="728"/>
      <c r="M9" s="728"/>
      <c r="N9" s="728"/>
      <c r="O9" s="729"/>
      <c r="P9" s="729"/>
      <c r="Q9" s="729"/>
      <c r="R9" s="729"/>
      <c r="S9" s="729"/>
      <c r="T9" s="729"/>
      <c r="U9" s="729"/>
    </row>
    <row r="10" spans="1:23" ht="14.25" customHeight="1" x14ac:dyDescent="0.3">
      <c r="A10" s="730" t="s">
        <v>7</v>
      </c>
      <c r="B10" s="730" t="s">
        <v>1</v>
      </c>
      <c r="C10" s="733"/>
      <c r="D10" s="733"/>
      <c r="E10" s="733"/>
      <c r="F10" s="733"/>
      <c r="G10" s="734"/>
      <c r="H10" s="739" t="s">
        <v>65</v>
      </c>
      <c r="I10" s="742" t="s">
        <v>117</v>
      </c>
      <c r="J10" s="745" t="s">
        <v>118</v>
      </c>
      <c r="K10" s="748" t="s">
        <v>119</v>
      </c>
      <c r="L10" s="749"/>
      <c r="M10" s="749"/>
      <c r="N10" s="750"/>
      <c r="O10" s="748" t="s">
        <v>120</v>
      </c>
      <c r="P10" s="749"/>
      <c r="Q10" s="749"/>
      <c r="R10" s="750"/>
      <c r="S10" s="748" t="s">
        <v>121</v>
      </c>
      <c r="T10" s="749"/>
      <c r="U10" s="749"/>
      <c r="V10" s="750"/>
      <c r="W10" s="725" t="s">
        <v>122</v>
      </c>
    </row>
    <row r="11" spans="1:23" ht="15.75" customHeight="1" x14ac:dyDescent="0.3">
      <c r="A11" s="731"/>
      <c r="B11" s="731"/>
      <c r="C11" s="735"/>
      <c r="D11" s="735"/>
      <c r="E11" s="735"/>
      <c r="F11" s="735"/>
      <c r="G11" s="736"/>
      <c r="H11" s="740"/>
      <c r="I11" s="743"/>
      <c r="J11" s="746"/>
      <c r="K11" s="754" t="s">
        <v>123</v>
      </c>
      <c r="L11" s="755"/>
      <c r="M11" s="755"/>
      <c r="N11" s="756"/>
      <c r="O11" s="757" t="s">
        <v>123</v>
      </c>
      <c r="P11" s="758"/>
      <c r="Q11" s="758"/>
      <c r="R11" s="759"/>
      <c r="S11" s="760" t="s">
        <v>123</v>
      </c>
      <c r="T11" s="755"/>
      <c r="U11" s="755"/>
      <c r="V11" s="756"/>
      <c r="W11" s="726"/>
    </row>
    <row r="12" spans="1:23" ht="13.5" customHeight="1" thickBot="1" x14ac:dyDescent="0.35">
      <c r="A12" s="732"/>
      <c r="B12" s="732"/>
      <c r="C12" s="737"/>
      <c r="D12" s="737"/>
      <c r="E12" s="737"/>
      <c r="F12" s="737"/>
      <c r="G12" s="738"/>
      <c r="H12" s="741"/>
      <c r="I12" s="744"/>
      <c r="J12" s="747"/>
      <c r="K12" s="135">
        <v>1</v>
      </c>
      <c r="L12" s="136">
        <v>2</v>
      </c>
      <c r="M12" s="136">
        <v>3</v>
      </c>
      <c r="N12" s="137">
        <v>4</v>
      </c>
      <c r="O12" s="135">
        <v>5</v>
      </c>
      <c r="P12" s="136">
        <v>6</v>
      </c>
      <c r="Q12" s="136">
        <v>7</v>
      </c>
      <c r="R12" s="138">
        <v>8</v>
      </c>
      <c r="S12" s="139">
        <v>9</v>
      </c>
      <c r="T12" s="136">
        <v>10</v>
      </c>
      <c r="U12" s="136">
        <v>11</v>
      </c>
      <c r="V12" s="137">
        <v>12</v>
      </c>
      <c r="W12" s="727"/>
    </row>
    <row r="13" spans="1:23" ht="24.6" hidden="1" customHeight="1" thickBot="1" x14ac:dyDescent="0.35">
      <c r="A13" s="141"/>
      <c r="B13" s="141"/>
      <c r="C13" s="142"/>
      <c r="D13" s="142"/>
      <c r="E13" s="142"/>
      <c r="F13" s="142"/>
      <c r="G13" s="143"/>
      <c r="H13" s="261"/>
      <c r="I13" s="144"/>
      <c r="J13" s="145"/>
      <c r="K13" s="146" t="s">
        <v>124</v>
      </c>
      <c r="L13" s="147" t="s">
        <v>125</v>
      </c>
      <c r="M13" s="147" t="s">
        <v>126</v>
      </c>
      <c r="N13" s="148" t="s">
        <v>127</v>
      </c>
      <c r="O13" s="146" t="s">
        <v>128</v>
      </c>
      <c r="P13" s="147" t="s">
        <v>129</v>
      </c>
      <c r="Q13" s="147" t="s">
        <v>130</v>
      </c>
      <c r="R13" s="149" t="s">
        <v>131</v>
      </c>
      <c r="S13" s="150" t="s">
        <v>132</v>
      </c>
      <c r="T13" s="147" t="s">
        <v>133</v>
      </c>
      <c r="U13" s="147" t="s">
        <v>134</v>
      </c>
      <c r="V13" s="148"/>
      <c r="W13" s="140"/>
    </row>
    <row r="14" spans="1:23" s="164" customFormat="1" ht="14.4" customHeight="1" x14ac:dyDescent="0.3">
      <c r="A14" s="151"/>
      <c r="B14" s="152"/>
      <c r="C14" s="153"/>
      <c r="D14" s="153"/>
      <c r="E14" s="154"/>
      <c r="F14" s="154"/>
      <c r="G14" s="155"/>
      <c r="H14" s="262"/>
      <c r="I14" s="156"/>
      <c r="J14" s="157"/>
      <c r="K14" s="158"/>
      <c r="L14" s="159"/>
      <c r="M14" s="159"/>
      <c r="N14" s="160"/>
      <c r="O14" s="158"/>
      <c r="P14" s="159"/>
      <c r="Q14" s="159"/>
      <c r="R14" s="161"/>
      <c r="S14" s="162"/>
      <c r="T14" s="159"/>
      <c r="U14" s="159"/>
      <c r="V14" s="160"/>
      <c r="W14" s="163"/>
    </row>
    <row r="15" spans="1:23" s="164" customFormat="1" ht="21" customHeight="1" x14ac:dyDescent="0.3">
      <c r="A15" s="615" t="str">
        <f>BoQ!B14</f>
        <v>I</v>
      </c>
      <c r="B15" s="628" t="str">
        <f>BoQ!C14</f>
        <v>PEKERJAAN PERSIAPAN DAN PERALATAN KERJA</v>
      </c>
      <c r="C15" s="629"/>
      <c r="D15" s="166"/>
      <c r="E15" s="167"/>
      <c r="F15" s="167"/>
      <c r="G15" s="168"/>
      <c r="H15" s="263"/>
      <c r="I15" s="647"/>
      <c r="J15" s="169"/>
      <c r="K15" s="170"/>
      <c r="L15" s="171"/>
      <c r="M15" s="171"/>
      <c r="N15" s="172"/>
      <c r="O15" s="170"/>
      <c r="P15" s="171"/>
      <c r="Q15" s="171"/>
      <c r="R15" s="173"/>
      <c r="S15" s="174"/>
      <c r="T15" s="171"/>
      <c r="U15" s="171"/>
      <c r="V15" s="172"/>
      <c r="W15" s="163"/>
    </row>
    <row r="16" spans="1:23" s="164" customFormat="1" ht="21" customHeight="1" x14ac:dyDescent="0.3">
      <c r="A16" s="627">
        <v>1</v>
      </c>
      <c r="B16" s="616" t="str">
        <f>BoQ!C15</f>
        <v>PEKERJAAN PERSIAPAN</v>
      </c>
      <c r="C16" s="630"/>
      <c r="D16" s="166"/>
      <c r="E16" s="167"/>
      <c r="F16" s="167"/>
      <c r="G16" s="168"/>
      <c r="I16" s="647"/>
      <c r="J16" s="169"/>
      <c r="K16" s="170"/>
      <c r="L16" s="171"/>
      <c r="M16" s="171"/>
      <c r="N16" s="172"/>
      <c r="O16" s="170"/>
      <c r="P16" s="171"/>
      <c r="Q16" s="171"/>
      <c r="R16" s="650"/>
      <c r="S16" s="174"/>
      <c r="T16" s="171"/>
      <c r="U16" s="171"/>
      <c r="V16" s="172"/>
      <c r="W16" s="163"/>
    </row>
    <row r="17" spans="1:23" s="164" customFormat="1" ht="21" customHeight="1" x14ac:dyDescent="0.3">
      <c r="A17" s="627"/>
      <c r="B17" s="612" t="str">
        <f>BoQ!C16</f>
        <v>1.1</v>
      </c>
      <c r="C17" s="630" t="str">
        <f>BoQ!D16</f>
        <v>Mobilisasi dan Demobilisasi Pekerja dari Semarang ke FT Lomanis/IT Cilacap</v>
      </c>
      <c r="D17" s="166"/>
      <c r="E17" s="167"/>
      <c r="F17" s="167"/>
      <c r="G17" s="168"/>
      <c r="H17" s="263">
        <f>SUM(BoQ!K16:L16)</f>
        <v>3616800</v>
      </c>
      <c r="I17" s="647">
        <f>H17/H$178%</f>
        <v>0.11111499685968394</v>
      </c>
      <c r="J17" s="169" t="s">
        <v>135</v>
      </c>
      <c r="K17" s="170"/>
      <c r="L17" s="171"/>
      <c r="M17" s="171"/>
      <c r="N17" s="172"/>
      <c r="O17" s="170">
        <f>I17/7</f>
        <v>1.587357097995485E-2</v>
      </c>
      <c r="P17" s="171">
        <f>O17</f>
        <v>1.587357097995485E-2</v>
      </c>
      <c r="Q17" s="171">
        <f t="shared" ref="Q17:R17" si="0">P17</f>
        <v>1.587357097995485E-2</v>
      </c>
      <c r="R17" s="173">
        <f t="shared" si="0"/>
        <v>1.587357097995485E-2</v>
      </c>
      <c r="S17" s="174">
        <f>R17</f>
        <v>1.587357097995485E-2</v>
      </c>
      <c r="T17" s="171">
        <f>S17</f>
        <v>1.587357097995485E-2</v>
      </c>
      <c r="U17" s="171">
        <f>T17</f>
        <v>1.587357097995485E-2</v>
      </c>
      <c r="V17" s="172"/>
      <c r="W17" s="163"/>
    </row>
    <row r="18" spans="1:23" s="164" customFormat="1" ht="21" customHeight="1" x14ac:dyDescent="0.3">
      <c r="A18" s="627"/>
      <c r="B18" s="612" t="str">
        <f>BoQ!C17</f>
        <v>1.2</v>
      </c>
      <c r="C18" s="630" t="str">
        <f>BoQ!D17</f>
        <v>Mobilisasi Material dan Peralatan dengan Truck dari Semarang ke FT Lomanis/IT Cilacap</v>
      </c>
      <c r="D18" s="166"/>
      <c r="E18" s="167"/>
      <c r="F18" s="167"/>
      <c r="G18" s="168"/>
      <c r="H18" s="263">
        <f>SUM(BoQ!K17:L17)</f>
        <v>6321720</v>
      </c>
      <c r="I18" s="647">
        <f>H18/H$178%</f>
        <v>0.19421530025099568</v>
      </c>
      <c r="J18" s="169" t="s">
        <v>135</v>
      </c>
      <c r="K18" s="170"/>
      <c r="L18" s="171"/>
      <c r="M18" s="171"/>
      <c r="N18" s="172"/>
      <c r="O18" s="170">
        <f>'KURVA S'!I18/2</f>
        <v>9.7107650125497838E-2</v>
      </c>
      <c r="P18" s="171"/>
      <c r="Q18" s="171"/>
      <c r="R18" s="173"/>
      <c r="S18" s="174"/>
      <c r="T18" s="171"/>
      <c r="U18" s="171">
        <f>O18</f>
        <v>9.7107650125497838E-2</v>
      </c>
      <c r="V18" s="172"/>
      <c r="W18" s="163"/>
    </row>
    <row r="19" spans="1:23" s="164" customFormat="1" ht="21" customHeight="1" x14ac:dyDescent="0.3">
      <c r="A19" s="627"/>
      <c r="B19" s="612" t="str">
        <f>BoQ!C18</f>
        <v>1.3</v>
      </c>
      <c r="C19" s="630" t="str">
        <f>BoQ!D18</f>
        <v>Mobilisasi Material dan Peralatan dengan Truck dari Luar Jateng &amp; DIY ke FT Lomanis/IT Cilacap</v>
      </c>
      <c r="D19" s="166"/>
      <c r="E19" s="167"/>
      <c r="F19" s="167"/>
      <c r="G19" s="168"/>
      <c r="H19" s="263">
        <f>SUM(BoQ!K18:L18)</f>
        <v>5335330</v>
      </c>
      <c r="I19" s="647">
        <f>H19/H$178%</f>
        <v>0.16391151741743462</v>
      </c>
      <c r="J19" s="169" t="s">
        <v>135</v>
      </c>
      <c r="K19" s="170"/>
      <c r="L19" s="171"/>
      <c r="M19" s="171"/>
      <c r="N19" s="172"/>
      <c r="O19" s="170">
        <f>I19/3</f>
        <v>5.4637172472478207E-2</v>
      </c>
      <c r="P19" s="171"/>
      <c r="Q19" s="171"/>
      <c r="R19" s="173"/>
      <c r="S19" s="174"/>
      <c r="T19" s="171"/>
      <c r="U19" s="171"/>
      <c r="V19" s="172"/>
      <c r="W19" s="163"/>
    </row>
    <row r="20" spans="1:23" s="164" customFormat="1" ht="21" customHeight="1" x14ac:dyDescent="0.3">
      <c r="A20" s="627">
        <v>2</v>
      </c>
      <c r="B20" s="616" t="str">
        <f>BoQ!C19</f>
        <v>PENYEDIAAN PERALATAN KERJA DAN SARFAS HSSE UNTUK KONTRUKSI</v>
      </c>
      <c r="C20" s="630"/>
      <c r="D20" s="166"/>
      <c r="E20" s="167"/>
      <c r="F20" s="167"/>
      <c r="G20" s="168"/>
      <c r="H20" s="263"/>
      <c r="I20" s="647"/>
      <c r="J20" s="169"/>
      <c r="K20" s="170"/>
      <c r="L20" s="171"/>
      <c r="M20" s="171"/>
      <c r="N20" s="172"/>
      <c r="O20" s="170"/>
      <c r="P20" s="171"/>
      <c r="Q20" s="171"/>
      <c r="R20" s="173"/>
      <c r="S20" s="174"/>
      <c r="T20" s="171"/>
      <c r="U20" s="171"/>
      <c r="V20" s="172"/>
      <c r="W20" s="163"/>
    </row>
    <row r="21" spans="1:23" s="164" customFormat="1" ht="21" customHeight="1" x14ac:dyDescent="0.3">
      <c r="A21" s="627"/>
      <c r="B21" s="612" t="str">
        <f>BoQ!C20</f>
        <v>2.1</v>
      </c>
      <c r="C21" s="630" t="str">
        <f>BoQ!D20</f>
        <v>Sewa Gas Tester</v>
      </c>
      <c r="D21" s="166"/>
      <c r="E21" s="167"/>
      <c r="F21" s="167"/>
      <c r="G21" s="168"/>
      <c r="H21" s="263">
        <f>SUM(BoQ!K20:L20)</f>
        <v>1899520</v>
      </c>
      <c r="I21" s="647">
        <f>H21/H$178%</f>
        <v>5.8356878686935093E-2</v>
      </c>
      <c r="J21" s="169" t="s">
        <v>135</v>
      </c>
      <c r="K21" s="170"/>
      <c r="L21" s="171"/>
      <c r="M21" s="171"/>
      <c r="N21" s="172"/>
      <c r="O21" s="170"/>
      <c r="P21" s="171">
        <f>I21/5</f>
        <v>1.1671375737387019E-2</v>
      </c>
      <c r="Q21" s="171">
        <f>P21</f>
        <v>1.1671375737387019E-2</v>
      </c>
      <c r="R21" s="173">
        <f>Q21</f>
        <v>1.1671375737387019E-2</v>
      </c>
      <c r="S21" s="174">
        <f>Q21</f>
        <v>1.1671375737387019E-2</v>
      </c>
      <c r="T21" s="171">
        <f>S21</f>
        <v>1.1671375737387019E-2</v>
      </c>
      <c r="U21" s="171"/>
      <c r="V21" s="172"/>
      <c r="W21" s="163"/>
    </row>
    <row r="22" spans="1:23" s="164" customFormat="1" ht="21" customHeight="1" x14ac:dyDescent="0.3">
      <c r="A22" s="627"/>
      <c r="B22" s="612" t="str">
        <f>BoQ!C21</f>
        <v>2.2</v>
      </c>
      <c r="C22" s="630" t="str">
        <f>BoQ!D21</f>
        <v>Sewa Apar Powder 9 Kg</v>
      </c>
      <c r="D22" s="166"/>
      <c r="E22" s="167"/>
      <c r="F22" s="167"/>
      <c r="G22" s="168"/>
      <c r="H22" s="263">
        <f>SUM(BoQ!K21:L21)</f>
        <v>136192</v>
      </c>
      <c r="I22" s="647">
        <f>H22/H$178%</f>
        <v>4.1840780945349692E-3</v>
      </c>
      <c r="J22" s="169" t="s">
        <v>135</v>
      </c>
      <c r="K22" s="170"/>
      <c r="L22" s="171"/>
      <c r="M22" s="171"/>
      <c r="N22" s="172"/>
      <c r="O22" s="170">
        <f>I22/7</f>
        <v>5.977254420764242E-4</v>
      </c>
      <c r="P22" s="171">
        <f>O22</f>
        <v>5.977254420764242E-4</v>
      </c>
      <c r="Q22" s="171">
        <f>P22</f>
        <v>5.977254420764242E-4</v>
      </c>
      <c r="R22" s="173">
        <f>Q22</f>
        <v>5.977254420764242E-4</v>
      </c>
      <c r="S22" s="174">
        <f>R22</f>
        <v>5.977254420764242E-4</v>
      </c>
      <c r="T22" s="171">
        <f>S22</f>
        <v>5.977254420764242E-4</v>
      </c>
      <c r="U22" s="171">
        <f>T22</f>
        <v>5.977254420764242E-4</v>
      </c>
      <c r="V22" s="172"/>
      <c r="W22" s="163"/>
    </row>
    <row r="23" spans="1:23" s="164" customFormat="1" ht="21" customHeight="1" x14ac:dyDescent="0.3">
      <c r="A23" s="632">
        <v>3</v>
      </c>
      <c r="B23" s="616" t="str">
        <f>BoQ!C22</f>
        <v>Sewa Peralatan Pendukung Perbaikan &amp; Perawatan</v>
      </c>
      <c r="C23" s="630"/>
      <c r="D23" s="166"/>
      <c r="E23" s="167"/>
      <c r="F23" s="167"/>
      <c r="G23" s="168"/>
      <c r="H23" s="263"/>
      <c r="I23" s="647"/>
      <c r="J23" s="169"/>
      <c r="K23" s="170"/>
      <c r="L23" s="171"/>
      <c r="M23" s="171"/>
      <c r="N23" s="172"/>
      <c r="O23" s="170"/>
      <c r="P23" s="171"/>
      <c r="Q23" s="171"/>
      <c r="R23" s="173"/>
      <c r="S23" s="174"/>
      <c r="T23" s="171"/>
      <c r="U23" s="171"/>
      <c r="V23" s="172"/>
      <c r="W23" s="163"/>
    </row>
    <row r="24" spans="1:23" s="164" customFormat="1" ht="21" customHeight="1" x14ac:dyDescent="0.3">
      <c r="A24" s="165"/>
      <c r="B24" s="612" t="str">
        <f>BoQ!C23</f>
        <v>3.1</v>
      </c>
      <c r="C24" s="630" t="str">
        <f>BoQ!D23</f>
        <v>Crane 5 Ton inc BBM diluar Operator</v>
      </c>
      <c r="D24" s="166"/>
      <c r="E24" s="167"/>
      <c r="F24" s="167"/>
      <c r="G24" s="168"/>
      <c r="H24" s="263">
        <f>SUM(BoQ!K23:L23)</f>
        <v>20000000</v>
      </c>
      <c r="I24" s="647">
        <f>H24/H$178%</f>
        <v>0.61443816002921892</v>
      </c>
      <c r="J24" s="169" t="s">
        <v>135</v>
      </c>
      <c r="K24" s="170"/>
      <c r="L24" s="171"/>
      <c r="M24" s="171"/>
      <c r="N24" s="172"/>
      <c r="O24" s="170"/>
      <c r="P24" s="171"/>
      <c r="Q24" s="171">
        <f>I24/2</f>
        <v>0.30721908001460946</v>
      </c>
      <c r="R24" s="173"/>
      <c r="S24" s="174"/>
      <c r="T24" s="171">
        <f>Q24</f>
        <v>0.30721908001460946</v>
      </c>
      <c r="U24" s="171"/>
      <c r="V24" s="172"/>
      <c r="W24" s="163"/>
    </row>
    <row r="25" spans="1:23" s="164" customFormat="1" ht="21" customHeight="1" x14ac:dyDescent="0.3">
      <c r="A25" s="165"/>
      <c r="B25" s="612" t="str">
        <f>BoQ!C24</f>
        <v>3.2</v>
      </c>
      <c r="C25" s="630" t="str">
        <f>BoQ!D24</f>
        <v>Sewa Scafolding tubular pipe incld. platform pijakan include Scaffolder (1,7 m x 1,7m)</v>
      </c>
      <c r="D25" s="166"/>
      <c r="E25" s="167"/>
      <c r="F25" s="167"/>
      <c r="G25" s="168"/>
      <c r="H25" s="263">
        <f>SUM(BoQ!K24:L24)</f>
        <v>360000</v>
      </c>
      <c r="I25" s="647">
        <f>H25/H$178%</f>
        <v>1.105988688052594E-2</v>
      </c>
      <c r="J25" s="169" t="s">
        <v>135</v>
      </c>
      <c r="K25" s="170"/>
      <c r="L25" s="171"/>
      <c r="M25" s="171"/>
      <c r="N25" s="172"/>
      <c r="O25" s="170"/>
      <c r="P25" s="171"/>
      <c r="Q25" s="171">
        <f>I25/2</f>
        <v>5.52994344026297E-3</v>
      </c>
      <c r="R25" s="173"/>
      <c r="S25" s="174"/>
      <c r="T25" s="171">
        <f>Q25</f>
        <v>5.52994344026297E-3</v>
      </c>
      <c r="U25" s="171"/>
      <c r="V25" s="172"/>
      <c r="W25" s="163"/>
    </row>
    <row r="26" spans="1:23" s="164" customFormat="1" ht="21" customHeight="1" x14ac:dyDescent="0.3">
      <c r="A26" s="165"/>
      <c r="B26" s="612"/>
      <c r="C26" s="630"/>
      <c r="D26" s="166"/>
      <c r="E26" s="167"/>
      <c r="F26" s="167"/>
      <c r="G26" s="168"/>
      <c r="H26" s="263"/>
      <c r="I26" s="647"/>
      <c r="J26" s="169"/>
      <c r="K26" s="170"/>
      <c r="L26" s="171"/>
      <c r="M26" s="171"/>
      <c r="N26" s="172"/>
      <c r="O26" s="170"/>
      <c r="P26" s="171"/>
      <c r="Q26" s="171"/>
      <c r="R26" s="173"/>
      <c r="S26" s="174"/>
      <c r="T26" s="171"/>
      <c r="U26" s="171"/>
      <c r="V26" s="172"/>
      <c r="W26" s="163"/>
    </row>
    <row r="27" spans="1:23" s="164" customFormat="1" ht="21" customHeight="1" x14ac:dyDescent="0.3">
      <c r="A27" s="615" t="str">
        <f>BoQ!B26</f>
        <v>II</v>
      </c>
      <c r="B27" s="616" t="str">
        <f>BoQ!C26</f>
        <v>PEKERJAAN ENGINEERING DAN PROJECT MANAGEMENT</v>
      </c>
      <c r="C27" s="630"/>
      <c r="D27" s="166"/>
      <c r="E27" s="167"/>
      <c r="F27" s="167"/>
      <c r="G27" s="168"/>
      <c r="H27" s="263"/>
      <c r="I27" s="647"/>
      <c r="J27" s="169"/>
      <c r="K27" s="170"/>
      <c r="L27" s="171"/>
      <c r="M27" s="171"/>
      <c r="N27" s="172"/>
      <c r="O27" s="170"/>
      <c r="P27" s="171"/>
      <c r="Q27" s="171"/>
      <c r="R27" s="173"/>
      <c r="S27" s="174"/>
      <c r="T27" s="171"/>
      <c r="U27" s="171"/>
      <c r="V27" s="172"/>
      <c r="W27" s="163"/>
    </row>
    <row r="28" spans="1:23" s="164" customFormat="1" ht="21" customHeight="1" x14ac:dyDescent="0.3">
      <c r="A28" s="632">
        <f>BoQ!B27</f>
        <v>1</v>
      </c>
      <c r="B28" s="616" t="str">
        <f>BoQ!C27</f>
        <v>PROJECT MANAGEMENT</v>
      </c>
      <c r="C28" s="630"/>
      <c r="D28" s="166"/>
      <c r="E28" s="167"/>
      <c r="F28" s="167"/>
      <c r="G28" s="168"/>
      <c r="H28" s="263"/>
      <c r="I28" s="647"/>
      <c r="J28" s="169"/>
      <c r="K28" s="170"/>
      <c r="L28" s="171"/>
      <c r="M28" s="171"/>
      <c r="N28" s="172"/>
      <c r="O28" s="170"/>
      <c r="P28" s="171"/>
      <c r="Q28" s="171"/>
      <c r="R28" s="173"/>
      <c r="S28" s="174"/>
      <c r="T28" s="171"/>
      <c r="U28" s="171"/>
      <c r="V28" s="172"/>
      <c r="W28" s="163"/>
    </row>
    <row r="29" spans="1:23" s="164" customFormat="1" ht="21" customHeight="1" x14ac:dyDescent="0.3">
      <c r="A29" s="627"/>
      <c r="B29" s="612" t="str">
        <f>BoQ!C28</f>
        <v>1.1</v>
      </c>
      <c r="C29" s="630" t="str">
        <f>BoQ!D28</f>
        <v>Safetyman</v>
      </c>
      <c r="D29" s="166"/>
      <c r="E29" s="167"/>
      <c r="F29" s="167"/>
      <c r="G29" s="168"/>
      <c r="H29" s="263">
        <f>SUM(BoQ!K28:L28)</f>
        <v>21442520</v>
      </c>
      <c r="I29" s="647">
        <f t="shared" ref="I29:I38" si="1">H29/H$178%</f>
        <v>0.65875512675948633</v>
      </c>
      <c r="J29" s="169" t="s">
        <v>135</v>
      </c>
      <c r="K29" s="170"/>
      <c r="L29" s="171"/>
      <c r="M29" s="171"/>
      <c r="N29" s="172"/>
      <c r="O29" s="170">
        <f>I29/7</f>
        <v>9.4107875251355194E-2</v>
      </c>
      <c r="P29" s="171">
        <f t="shared" ref="P29:U29" si="2">O29</f>
        <v>9.4107875251355194E-2</v>
      </c>
      <c r="Q29" s="171">
        <f t="shared" si="2"/>
        <v>9.4107875251355194E-2</v>
      </c>
      <c r="R29" s="173">
        <f t="shared" si="2"/>
        <v>9.4107875251355194E-2</v>
      </c>
      <c r="S29" s="174">
        <f t="shared" si="2"/>
        <v>9.4107875251355194E-2</v>
      </c>
      <c r="T29" s="171">
        <f t="shared" si="2"/>
        <v>9.4107875251355194E-2</v>
      </c>
      <c r="U29" s="171">
        <f t="shared" si="2"/>
        <v>9.4107875251355194E-2</v>
      </c>
      <c r="V29" s="172"/>
      <c r="W29" s="163"/>
    </row>
    <row r="30" spans="1:23" s="164" customFormat="1" ht="21" customHeight="1" x14ac:dyDescent="0.3">
      <c r="A30" s="627"/>
      <c r="B30" s="612" t="str">
        <f>BoQ!C29</f>
        <v>1.2</v>
      </c>
      <c r="C30" s="630" t="str">
        <f>BoQ!D29</f>
        <v>Rigger</v>
      </c>
      <c r="D30" s="166"/>
      <c r="E30" s="167"/>
      <c r="F30" s="167"/>
      <c r="G30" s="168"/>
      <c r="H30" s="263">
        <f>SUM(BoQ!K29:L29)</f>
        <v>3251780</v>
      </c>
      <c r="I30" s="647">
        <f t="shared" si="1"/>
        <v>9.9900886000990674E-2</v>
      </c>
      <c r="J30" s="169" t="s">
        <v>135</v>
      </c>
      <c r="K30" s="170"/>
      <c r="L30" s="171"/>
      <c r="M30" s="171"/>
      <c r="N30" s="172"/>
      <c r="O30" s="170"/>
      <c r="P30" s="171"/>
      <c r="Q30" s="171">
        <f>I30/2</f>
        <v>4.9950443000495337E-2</v>
      </c>
      <c r="R30" s="173"/>
      <c r="S30" s="174"/>
      <c r="T30" s="171">
        <f>Q30</f>
        <v>4.9950443000495337E-2</v>
      </c>
      <c r="U30" s="171"/>
      <c r="V30" s="172"/>
      <c r="W30" s="163"/>
    </row>
    <row r="31" spans="1:23" s="164" customFormat="1" ht="21" customHeight="1" x14ac:dyDescent="0.3">
      <c r="A31" s="627"/>
      <c r="B31" s="612" t="str">
        <f>BoQ!C30</f>
        <v>1.3</v>
      </c>
      <c r="C31" s="630" t="str">
        <f>BoQ!D30</f>
        <v>Operator alat berat</v>
      </c>
      <c r="D31" s="166"/>
      <c r="E31" s="167"/>
      <c r="F31" s="167"/>
      <c r="G31" s="168"/>
      <c r="H31" s="263">
        <f>SUM(BoQ!K30:L30)</f>
        <v>3251780</v>
      </c>
      <c r="I31" s="647">
        <f t="shared" si="1"/>
        <v>9.9900886000990674E-2</v>
      </c>
      <c r="J31" s="169" t="s">
        <v>135</v>
      </c>
      <c r="K31" s="170"/>
      <c r="L31" s="171"/>
      <c r="M31" s="171"/>
      <c r="N31" s="172"/>
      <c r="O31" s="170"/>
      <c r="P31" s="171"/>
      <c r="Q31" s="171">
        <f>I31/2</f>
        <v>4.9950443000495337E-2</v>
      </c>
      <c r="R31" s="173"/>
      <c r="S31" s="174"/>
      <c r="T31" s="171">
        <f>Q31</f>
        <v>4.9950443000495337E-2</v>
      </c>
      <c r="U31" s="171"/>
      <c r="V31" s="172"/>
      <c r="W31" s="163"/>
    </row>
    <row r="32" spans="1:23" s="164" customFormat="1" ht="21" customHeight="1" x14ac:dyDescent="0.3">
      <c r="A32" s="632">
        <f>BoQ!B31</f>
        <v>2</v>
      </c>
      <c r="B32" s="616" t="str">
        <f>BoQ!C31</f>
        <v>Pemenuhan Dokumen Project &amp; Engineering</v>
      </c>
      <c r="C32" s="630"/>
      <c r="D32" s="166"/>
      <c r="E32" s="167"/>
      <c r="F32" s="167"/>
      <c r="G32" s="168"/>
      <c r="H32" s="263">
        <f>SUM(BoQ!K31:L31)</f>
        <v>0</v>
      </c>
      <c r="I32" s="647"/>
      <c r="J32" s="169"/>
      <c r="K32" s="170"/>
      <c r="L32" s="171"/>
      <c r="M32" s="171"/>
      <c r="N32" s="172"/>
      <c r="O32" s="170"/>
      <c r="P32" s="171"/>
      <c r="Q32" s="171"/>
      <c r="R32" s="173"/>
      <c r="S32" s="174"/>
      <c r="T32" s="171"/>
      <c r="U32" s="171"/>
      <c r="V32" s="172"/>
      <c r="W32" s="163"/>
    </row>
    <row r="33" spans="1:23" s="164" customFormat="1" ht="21" customHeight="1" x14ac:dyDescent="0.3">
      <c r="A33" s="165"/>
      <c r="B33" s="612" t="str">
        <f>BoQ!C32</f>
        <v>2.1</v>
      </c>
      <c r="C33" s="630" t="str">
        <f>BoQ!D32</f>
        <v>Shop Drawing &amp; Asbuilt Drawing  (1 set/project)</v>
      </c>
      <c r="D33" s="166"/>
      <c r="E33" s="167"/>
      <c r="F33" s="167"/>
      <c r="G33" s="168"/>
      <c r="H33" s="263">
        <f>SUM(BoQ!K32:L32)</f>
        <v>1500000</v>
      </c>
      <c r="I33" s="647">
        <f t="shared" si="1"/>
        <v>4.6082862002191416E-2</v>
      </c>
      <c r="J33" s="169" t="s">
        <v>135</v>
      </c>
      <c r="K33" s="170">
        <f>I33/4</f>
        <v>1.1520715500547854E-2</v>
      </c>
      <c r="L33" s="171">
        <f>K33</f>
        <v>1.1520715500547854E-2</v>
      </c>
      <c r="M33" s="171">
        <f t="shared" ref="M33:N33" si="3">L33</f>
        <v>1.1520715500547854E-2</v>
      </c>
      <c r="N33" s="171">
        <f t="shared" si="3"/>
        <v>1.1520715500547854E-2</v>
      </c>
      <c r="O33" s="170"/>
      <c r="P33" s="171"/>
      <c r="Q33" s="171"/>
      <c r="R33" s="173"/>
      <c r="S33" s="174"/>
      <c r="T33" s="171"/>
      <c r="U33" s="171"/>
      <c r="V33" s="172"/>
      <c r="W33" s="163"/>
    </row>
    <row r="34" spans="1:23" s="164" customFormat="1" ht="21" customHeight="1" x14ac:dyDescent="0.3">
      <c r="A34" s="165"/>
      <c r="B34" s="612" t="str">
        <f>BoQ!C33</f>
        <v>2.2</v>
      </c>
      <c r="C34" s="630" t="str">
        <f>BoQ!D33</f>
        <v>Spesifikasi / Approval Material (1 set/project)</v>
      </c>
      <c r="D34" s="166"/>
      <c r="E34" s="167"/>
      <c r="F34" s="167"/>
      <c r="G34" s="168"/>
      <c r="H34" s="263">
        <f>SUM(BoQ!K33:L33)</f>
        <v>750000</v>
      </c>
      <c r="I34" s="647">
        <f t="shared" si="1"/>
        <v>2.3041431001095708E-2</v>
      </c>
      <c r="J34" s="169" t="s">
        <v>135</v>
      </c>
      <c r="K34" s="170"/>
      <c r="L34" s="171">
        <f>I34/3</f>
        <v>7.6804770003652363E-3</v>
      </c>
      <c r="M34" s="171">
        <f>L34</f>
        <v>7.6804770003652363E-3</v>
      </c>
      <c r="N34" s="171">
        <f>M34</f>
        <v>7.6804770003652363E-3</v>
      </c>
      <c r="O34" s="170"/>
      <c r="P34" s="171"/>
      <c r="Q34" s="171"/>
      <c r="R34" s="173"/>
      <c r="S34" s="174"/>
      <c r="T34" s="171"/>
      <c r="U34" s="171"/>
      <c r="V34" s="172"/>
      <c r="W34" s="163"/>
    </row>
    <row r="35" spans="1:23" s="164" customFormat="1" ht="21" customHeight="1" x14ac:dyDescent="0.3">
      <c r="A35" s="165"/>
      <c r="B35" s="612" t="str">
        <f>BoQ!C34</f>
        <v>2.3</v>
      </c>
      <c r="C35" s="630" t="str">
        <f>BoQ!D34</f>
        <v>Laporan Teknis dan HSSE Bulanan (1 set/project)</v>
      </c>
      <c r="D35" s="166"/>
      <c r="E35" s="167"/>
      <c r="F35" s="167"/>
      <c r="G35" s="168"/>
      <c r="H35" s="263">
        <f>SUM(BoQ!K34:L34)</f>
        <v>1500000</v>
      </c>
      <c r="I35" s="647">
        <f t="shared" si="1"/>
        <v>4.6082862002191416E-2</v>
      </c>
      <c r="J35" s="169" t="s">
        <v>135</v>
      </c>
      <c r="K35" s="170"/>
      <c r="L35" s="171"/>
      <c r="M35" s="171"/>
      <c r="N35" s="172">
        <f>I35/3</f>
        <v>1.5360954000730473E-2</v>
      </c>
      <c r="O35" s="170"/>
      <c r="P35" s="171"/>
      <c r="Q35" s="171"/>
      <c r="R35" s="173">
        <f>N35</f>
        <v>1.5360954000730473E-2</v>
      </c>
      <c r="S35" s="174"/>
      <c r="T35" s="171"/>
      <c r="U35" s="171">
        <f>R35</f>
        <v>1.5360954000730473E-2</v>
      </c>
      <c r="V35" s="172"/>
      <c r="W35" s="163"/>
    </row>
    <row r="36" spans="1:23" s="164" customFormat="1" ht="21" customHeight="1" x14ac:dyDescent="0.3">
      <c r="A36" s="165"/>
      <c r="B36" s="612" t="str">
        <f>BoQ!C35</f>
        <v>2.4</v>
      </c>
      <c r="C36" s="630" t="str">
        <f>BoQ!D35</f>
        <v>WPQT include report</v>
      </c>
      <c r="D36" s="166"/>
      <c r="E36" s="167"/>
      <c r="F36" s="167"/>
      <c r="G36" s="168"/>
      <c r="H36" s="263">
        <f>SUM(BoQ!K35:L35)</f>
        <v>7785660</v>
      </c>
      <c r="I36" s="647">
        <f t="shared" si="1"/>
        <v>0.23919033025065442</v>
      </c>
      <c r="J36" s="169" t="s">
        <v>135</v>
      </c>
      <c r="K36" s="170"/>
      <c r="L36" s="171"/>
      <c r="M36" s="171"/>
      <c r="N36" s="172"/>
      <c r="O36" s="170"/>
      <c r="P36" s="171">
        <f>I36</f>
        <v>0.23919033025065442</v>
      </c>
      <c r="Q36" s="171"/>
      <c r="R36" s="173"/>
      <c r="S36" s="174"/>
      <c r="T36" s="171"/>
      <c r="U36" s="171"/>
      <c r="V36" s="172"/>
      <c r="W36" s="163"/>
    </row>
    <row r="37" spans="1:23" s="164" customFormat="1" ht="21" customHeight="1" x14ac:dyDescent="0.3">
      <c r="A37" s="165"/>
      <c r="B37" s="612" t="str">
        <f>BoQ!C36</f>
        <v>2.5</v>
      </c>
      <c r="C37" s="630" t="str">
        <f>BoQ!D36</f>
        <v>Inspection Report</v>
      </c>
      <c r="D37" s="166"/>
      <c r="E37" s="167"/>
      <c r="F37" s="167"/>
      <c r="G37" s="168"/>
      <c r="H37" s="263">
        <f>SUM(BoQ!K36:L36)</f>
        <v>750000</v>
      </c>
      <c r="I37" s="647">
        <f t="shared" si="1"/>
        <v>2.3041431001095708E-2</v>
      </c>
      <c r="J37" s="169" t="s">
        <v>135</v>
      </c>
      <c r="K37" s="170"/>
      <c r="L37" s="171"/>
      <c r="M37" s="171"/>
      <c r="N37" s="172"/>
      <c r="O37" s="170"/>
      <c r="P37" s="171"/>
      <c r="Q37" s="171"/>
      <c r="R37" s="173"/>
      <c r="S37" s="174"/>
      <c r="T37" s="171"/>
      <c r="U37" s="171">
        <f>I37</f>
        <v>2.3041431001095708E-2</v>
      </c>
      <c r="V37" s="172"/>
      <c r="W37" s="163"/>
    </row>
    <row r="38" spans="1:23" s="164" customFormat="1" ht="21" customHeight="1" x14ac:dyDescent="0.3">
      <c r="A38" s="165"/>
      <c r="B38" s="612" t="str">
        <f>BoQ!C37</f>
        <v>2.6</v>
      </c>
      <c r="C38" s="630" t="str">
        <f>BoQ!D37</f>
        <v>MCU personil</v>
      </c>
      <c r="D38" s="166"/>
      <c r="E38" s="167"/>
      <c r="F38" s="167"/>
      <c r="G38" s="168"/>
      <c r="H38" s="263">
        <f>SUM(BoQ!K37:L37)</f>
        <v>2670720</v>
      </c>
      <c r="I38" s="647">
        <f t="shared" si="1"/>
        <v>8.2049614137661778E-2</v>
      </c>
      <c r="J38" s="169" t="s">
        <v>135</v>
      </c>
      <c r="K38" s="170"/>
      <c r="L38" s="171">
        <f>I38/3</f>
        <v>2.7349871379220594E-2</v>
      </c>
      <c r="M38" s="171">
        <f>L38</f>
        <v>2.7349871379220594E-2</v>
      </c>
      <c r="N38" s="172">
        <f>M38</f>
        <v>2.7349871379220594E-2</v>
      </c>
      <c r="O38" s="170"/>
      <c r="P38" s="171"/>
      <c r="Q38" s="171"/>
      <c r="R38" s="173"/>
      <c r="S38" s="174"/>
      <c r="T38" s="171"/>
      <c r="U38" s="171"/>
      <c r="V38" s="172"/>
      <c r="W38" s="163"/>
    </row>
    <row r="39" spans="1:23" s="164" customFormat="1" ht="21" customHeight="1" x14ac:dyDescent="0.3">
      <c r="A39" s="615" t="str">
        <f>BoQ!B40</f>
        <v>III</v>
      </c>
      <c r="B39" s="616" t="str">
        <f>BoQ!C40</f>
        <v>PERBAIKAN AREA METER 39 DAN MODIFIKASI PIPA AREA KILANG PERTAMINA</v>
      </c>
      <c r="C39" s="631"/>
      <c r="D39" s="166"/>
      <c r="E39" s="167"/>
      <c r="F39" s="167"/>
      <c r="G39" s="168"/>
      <c r="H39" s="263"/>
      <c r="I39" s="647"/>
      <c r="J39" s="169"/>
      <c r="K39" s="170"/>
      <c r="L39" s="171"/>
      <c r="M39" s="171"/>
      <c r="N39" s="172"/>
      <c r="O39" s="170"/>
      <c r="P39" s="171"/>
      <c r="Q39" s="171"/>
      <c r="R39" s="173"/>
      <c r="S39" s="174"/>
      <c r="T39" s="171"/>
      <c r="U39" s="171"/>
      <c r="V39" s="172"/>
      <c r="W39" s="163"/>
    </row>
    <row r="40" spans="1:23" s="164" customFormat="1" ht="21" customHeight="1" x14ac:dyDescent="0.3">
      <c r="A40" s="632">
        <f>BoQ!B41</f>
        <v>1</v>
      </c>
      <c r="B40" s="616" t="str">
        <f>BoQ!C41</f>
        <v>MODIFIKASI AREA PENERIMAAN (LPG)</v>
      </c>
      <c r="C40" s="630"/>
      <c r="D40" s="166"/>
      <c r="E40" s="167"/>
      <c r="F40" s="167"/>
      <c r="G40" s="168"/>
      <c r="H40" s="263"/>
      <c r="I40" s="647"/>
      <c r="J40" s="169"/>
      <c r="K40" s="170"/>
      <c r="L40" s="171"/>
      <c r="M40" s="171"/>
      <c r="N40" s="172"/>
      <c r="O40" s="170"/>
      <c r="P40" s="171"/>
      <c r="Q40" s="171"/>
      <c r="R40" s="173"/>
      <c r="S40" s="174"/>
      <c r="T40" s="171"/>
      <c r="U40" s="171"/>
      <c r="V40" s="172"/>
      <c r="W40" s="163"/>
    </row>
    <row r="41" spans="1:23" s="164" customFormat="1" ht="21" customHeight="1" x14ac:dyDescent="0.3">
      <c r="A41" s="165"/>
      <c r="B41" s="612" t="str">
        <f>BoQ!C42</f>
        <v>1.1</v>
      </c>
      <c r="C41" s="630" t="str">
        <f>BoQ!D42</f>
        <v>Pipa API 5L grade B Ø 10" Sch. 40</v>
      </c>
      <c r="D41" s="166"/>
      <c r="E41" s="167"/>
      <c r="F41" s="167"/>
      <c r="G41" s="168"/>
      <c r="H41" s="263">
        <f>SUM(BoQ!K42:L42)</f>
        <v>20602891.02</v>
      </c>
      <c r="I41" s="647">
        <f t="shared" ref="I41:I48" si="4">H41/H$178%</f>
        <v>0.63296012248056577</v>
      </c>
      <c r="J41" s="169" t="s">
        <v>135</v>
      </c>
      <c r="K41" s="170"/>
      <c r="L41" s="171"/>
      <c r="M41" s="171"/>
      <c r="N41" s="172">
        <f>I41</f>
        <v>0.63296012248056577</v>
      </c>
      <c r="O41" s="170"/>
      <c r="P41" s="171"/>
      <c r="Q41" s="171"/>
      <c r="R41" s="173"/>
      <c r="S41" s="174"/>
      <c r="T41" s="171"/>
      <c r="U41" s="171"/>
      <c r="V41" s="172"/>
      <c r="W41" s="163"/>
    </row>
    <row r="42" spans="1:23" s="164" customFormat="1" ht="21" customHeight="1" x14ac:dyDescent="0.3">
      <c r="A42" s="165"/>
      <c r="B42" s="612" t="str">
        <f>BoQ!C43</f>
        <v>1.2</v>
      </c>
      <c r="C42" s="630" t="str">
        <f>BoQ!D43</f>
        <v>Pipa API 5L grade B Ø 2" Sch. 40</v>
      </c>
      <c r="D42" s="166"/>
      <c r="E42" s="167"/>
      <c r="F42" s="167"/>
      <c r="G42" s="168"/>
      <c r="H42" s="263">
        <f>SUM(BoQ!K43:L43)</f>
        <v>21878.76</v>
      </c>
      <c r="I42" s="647">
        <f t="shared" si="4"/>
        <v>6.721572519060436E-4</v>
      </c>
      <c r="J42" s="169" t="s">
        <v>135</v>
      </c>
      <c r="K42" s="170"/>
      <c r="L42" s="171"/>
      <c r="M42" s="171"/>
      <c r="N42" s="172">
        <f>I42</f>
        <v>6.721572519060436E-4</v>
      </c>
      <c r="O42" s="170"/>
      <c r="P42" s="171"/>
      <c r="Q42" s="171"/>
      <c r="R42" s="173"/>
      <c r="S42" s="174"/>
      <c r="T42" s="171"/>
      <c r="U42" s="171"/>
      <c r="V42" s="172"/>
      <c r="W42" s="163"/>
    </row>
    <row r="43" spans="1:23" s="164" customFormat="1" ht="21" customHeight="1" x14ac:dyDescent="0.3">
      <c r="A43" s="165"/>
      <c r="B43" s="612" t="str">
        <f>BoQ!C44</f>
        <v>1.3</v>
      </c>
      <c r="C43" s="630" t="str">
        <f>BoQ!D44</f>
        <v>Elbow 90° schd. 40, 10"</v>
      </c>
      <c r="D43" s="166"/>
      <c r="E43" s="167"/>
      <c r="F43" s="167"/>
      <c r="G43" s="168"/>
      <c r="H43" s="263">
        <f>SUM(BoQ!K44:L44)</f>
        <v>8227400</v>
      </c>
      <c r="I43" s="647">
        <f t="shared" si="4"/>
        <v>0.25276142589121975</v>
      </c>
      <c r="J43" s="169" t="s">
        <v>135</v>
      </c>
      <c r="K43" s="170"/>
      <c r="L43" s="171"/>
      <c r="M43" s="171"/>
      <c r="N43" s="172"/>
      <c r="O43" s="170">
        <f t="shared" ref="O43:O48" si="5">I43</f>
        <v>0.25276142589121975</v>
      </c>
      <c r="P43" s="171"/>
      <c r="Q43" s="171"/>
      <c r="R43" s="173"/>
      <c r="S43" s="174"/>
      <c r="T43" s="171"/>
      <c r="U43" s="171"/>
      <c r="V43" s="172"/>
      <c r="W43" s="163"/>
    </row>
    <row r="44" spans="1:23" s="164" customFormat="1" ht="21" customHeight="1" x14ac:dyDescent="0.3">
      <c r="A44" s="165"/>
      <c r="B44" s="612" t="str">
        <f>BoQ!C45</f>
        <v>1.4</v>
      </c>
      <c r="C44" s="630" t="str">
        <f>BoQ!D45</f>
        <v>Tee schd. 40, 10"</v>
      </c>
      <c r="D44" s="166"/>
      <c r="E44" s="167"/>
      <c r="F44" s="167"/>
      <c r="G44" s="168"/>
      <c r="H44" s="263">
        <f>SUM(BoQ!K45:L45)</f>
        <v>10135480</v>
      </c>
      <c r="I44" s="647">
        <f t="shared" si="4"/>
        <v>0.31138128411064736</v>
      </c>
      <c r="J44" s="169" t="s">
        <v>135</v>
      </c>
      <c r="K44" s="170"/>
      <c r="L44" s="171"/>
      <c r="M44" s="171"/>
      <c r="N44" s="172"/>
      <c r="O44" s="170">
        <f t="shared" si="5"/>
        <v>0.31138128411064736</v>
      </c>
      <c r="P44" s="171"/>
      <c r="Q44" s="171"/>
      <c r="R44" s="173"/>
      <c r="S44" s="174"/>
      <c r="T44" s="171"/>
      <c r="U44" s="171"/>
      <c r="V44" s="172"/>
      <c r="W44" s="163"/>
    </row>
    <row r="45" spans="1:23" s="164" customFormat="1" ht="21" customHeight="1" x14ac:dyDescent="0.3">
      <c r="A45" s="165"/>
      <c r="B45" s="612" t="str">
        <f>BoQ!C46</f>
        <v>1.5</v>
      </c>
      <c r="C45" s="630" t="str">
        <f>BoQ!D46</f>
        <v>Weld Neck Flange #300, 10"</v>
      </c>
      <c r="D45" s="166"/>
      <c r="E45" s="167"/>
      <c r="F45" s="167"/>
      <c r="G45" s="168"/>
      <c r="H45" s="263">
        <f>SUM(BoQ!K46:L46)</f>
        <v>22350000</v>
      </c>
      <c r="I45" s="647">
        <f t="shared" si="4"/>
        <v>0.68663464383265216</v>
      </c>
      <c r="J45" s="169" t="s">
        <v>135</v>
      </c>
      <c r="K45" s="170"/>
      <c r="L45" s="171"/>
      <c r="M45" s="171"/>
      <c r="N45" s="172"/>
      <c r="O45" s="170">
        <f t="shared" si="5"/>
        <v>0.68663464383265216</v>
      </c>
      <c r="P45" s="171"/>
      <c r="Q45" s="171"/>
      <c r="R45" s="173"/>
      <c r="S45" s="174"/>
      <c r="T45" s="171"/>
      <c r="U45" s="171"/>
      <c r="V45" s="172"/>
      <c r="W45" s="163"/>
    </row>
    <row r="46" spans="1:23" s="164" customFormat="1" ht="21" customHeight="1" x14ac:dyDescent="0.3">
      <c r="A46" s="165"/>
      <c r="B46" s="612" t="str">
        <f>BoQ!C47</f>
        <v>1.6</v>
      </c>
      <c r="C46" s="630" t="str">
        <f>BoQ!D47</f>
        <v>Weld Neck Flange #150, 10"</v>
      </c>
      <c r="D46" s="166"/>
      <c r="E46" s="167"/>
      <c r="F46" s="167"/>
      <c r="G46" s="168"/>
      <c r="H46" s="263">
        <f>SUM(BoQ!K47:L47)</f>
        <v>8834280</v>
      </c>
      <c r="I46" s="647">
        <f t="shared" si="4"/>
        <v>0.27140593741914637</v>
      </c>
      <c r="J46" s="169" t="s">
        <v>135</v>
      </c>
      <c r="K46" s="170"/>
      <c r="L46" s="171"/>
      <c r="M46" s="171"/>
      <c r="N46" s="172"/>
      <c r="O46" s="170">
        <f t="shared" si="5"/>
        <v>0.27140593741914637</v>
      </c>
      <c r="P46" s="171"/>
      <c r="Q46" s="171"/>
      <c r="R46" s="173"/>
      <c r="S46" s="174"/>
      <c r="T46" s="171"/>
      <c r="U46" s="171"/>
      <c r="V46" s="172"/>
      <c r="W46" s="163"/>
    </row>
    <row r="47" spans="1:23" s="164" customFormat="1" ht="21" customHeight="1" x14ac:dyDescent="0.3">
      <c r="A47" s="165"/>
      <c r="B47" s="612" t="str">
        <f>BoQ!C48</f>
        <v>1.7</v>
      </c>
      <c r="C47" s="630" t="str">
        <f>BoQ!D48</f>
        <v>Weld Neck Flange #150, 1"</v>
      </c>
      <c r="D47" s="166"/>
      <c r="E47" s="167"/>
      <c r="F47" s="167"/>
      <c r="G47" s="168"/>
      <c r="H47" s="263">
        <f>SUM(BoQ!K48:L48)</f>
        <v>464660</v>
      </c>
      <c r="I47" s="647">
        <f t="shared" si="4"/>
        <v>1.4275241771958842E-2</v>
      </c>
      <c r="J47" s="169" t="s">
        <v>135</v>
      </c>
      <c r="K47" s="170"/>
      <c r="L47" s="171"/>
      <c r="M47" s="171"/>
      <c r="N47" s="172"/>
      <c r="O47" s="170">
        <f t="shared" si="5"/>
        <v>1.4275241771958842E-2</v>
      </c>
      <c r="P47" s="171"/>
      <c r="Q47" s="171"/>
      <c r="R47" s="173"/>
      <c r="S47" s="174"/>
      <c r="T47" s="171"/>
      <c r="U47" s="171"/>
      <c r="V47" s="172"/>
      <c r="W47" s="163"/>
    </row>
    <row r="48" spans="1:23" s="164" customFormat="1" ht="21" customHeight="1" x14ac:dyDescent="0.3">
      <c r="A48" s="165"/>
      <c r="B48" s="612" t="str">
        <f>BoQ!C49</f>
        <v>1.8</v>
      </c>
      <c r="C48" s="630" t="str">
        <f>BoQ!D49</f>
        <v>Weld Neck Flange #150, 1/2"</v>
      </c>
      <c r="D48" s="166"/>
      <c r="E48" s="167"/>
      <c r="F48" s="167"/>
      <c r="G48" s="168"/>
      <c r="H48" s="263">
        <f>SUM(BoQ!K49:L49)</f>
        <v>338140</v>
      </c>
      <c r="I48" s="647">
        <f t="shared" si="4"/>
        <v>1.0388305971614003E-2</v>
      </c>
      <c r="J48" s="169" t="s">
        <v>135</v>
      </c>
      <c r="K48" s="170"/>
      <c r="L48" s="171"/>
      <c r="M48" s="171"/>
      <c r="N48" s="172"/>
      <c r="O48" s="170">
        <f t="shared" si="5"/>
        <v>1.0388305971614003E-2</v>
      </c>
      <c r="P48" s="171"/>
      <c r="Q48" s="171"/>
      <c r="R48" s="173"/>
      <c r="S48" s="174"/>
      <c r="T48" s="171"/>
      <c r="U48" s="171"/>
      <c r="V48" s="172"/>
      <c r="W48" s="163"/>
    </row>
    <row r="49" spans="1:23" s="164" customFormat="1" ht="21" customHeight="1" x14ac:dyDescent="0.3">
      <c r="A49" s="165"/>
      <c r="B49" s="612" t="str">
        <f>BoQ!C50</f>
        <v>1.9</v>
      </c>
      <c r="C49" s="630" t="str">
        <f>BoQ!D50</f>
        <v>BALL VALVES #300 A-216 WCB, Trunnion Mounted</v>
      </c>
      <c r="D49" s="166"/>
      <c r="E49" s="167"/>
      <c r="F49" s="167"/>
      <c r="G49" s="168"/>
      <c r="H49" s="263"/>
      <c r="I49" s="647"/>
      <c r="J49" s="169"/>
      <c r="K49" s="170"/>
      <c r="L49" s="171"/>
      <c r="M49" s="171"/>
      <c r="N49" s="172"/>
      <c r="O49" s="170"/>
      <c r="P49" s="171"/>
      <c r="Q49" s="171"/>
      <c r="R49" s="173"/>
      <c r="S49" s="174"/>
      <c r="T49" s="171"/>
      <c r="U49" s="171"/>
      <c r="V49" s="172"/>
      <c r="W49" s="163"/>
    </row>
    <row r="50" spans="1:23" s="164" customFormat="1" ht="21" customHeight="1" x14ac:dyDescent="0.3">
      <c r="A50" s="165"/>
      <c r="B50" s="612"/>
      <c r="C50" s="630" t="str">
        <f>BoQ!D51</f>
        <v>1.9.1</v>
      </c>
      <c r="D50" s="630" t="str">
        <f>BoQ!E51</f>
        <v>Ball valves #300, 10"</v>
      </c>
      <c r="E50" s="167"/>
      <c r="F50" s="167"/>
      <c r="G50" s="168"/>
      <c r="H50" s="263">
        <f>SUM(BoQ!K51:L51)</f>
        <v>1070208600</v>
      </c>
      <c r="I50" s="647">
        <f t="shared" ref="I50:I61" si="6">H50/H$178%</f>
        <v>32.878850151572315</v>
      </c>
      <c r="J50" s="169" t="s">
        <v>135</v>
      </c>
      <c r="K50" s="170"/>
      <c r="L50" s="171"/>
      <c r="M50" s="171"/>
      <c r="N50" s="172">
        <f>I50/4</f>
        <v>8.2197125378930789</v>
      </c>
      <c r="O50" s="170">
        <f t="shared" ref="O50:Q51" si="7">N50</f>
        <v>8.2197125378930789</v>
      </c>
      <c r="P50" s="171">
        <f t="shared" si="7"/>
        <v>8.2197125378930789</v>
      </c>
      <c r="Q50" s="171">
        <f t="shared" si="7"/>
        <v>8.2197125378930789</v>
      </c>
      <c r="R50" s="173"/>
      <c r="S50" s="174"/>
      <c r="T50" s="171"/>
      <c r="U50" s="171"/>
      <c r="V50" s="172"/>
      <c r="W50" s="163"/>
    </row>
    <row r="51" spans="1:23" s="164" customFormat="1" ht="21" customHeight="1" x14ac:dyDescent="0.3">
      <c r="A51" s="165"/>
      <c r="B51" s="612"/>
      <c r="C51" s="630" t="str">
        <f>BoQ!D52</f>
        <v>1.9.2</v>
      </c>
      <c r="D51" s="630" t="str">
        <f>BoQ!E52</f>
        <v>Ball valves #150, 10"</v>
      </c>
      <c r="E51" s="167"/>
      <c r="F51" s="167"/>
      <c r="G51" s="168"/>
      <c r="H51" s="263">
        <f>SUM(BoQ!K52:L52)</f>
        <v>493138340</v>
      </c>
      <c r="I51" s="647">
        <f t="shared" si="6"/>
        <v>15.150150713473167</v>
      </c>
      <c r="J51" s="169" t="s">
        <v>135</v>
      </c>
      <c r="K51" s="170"/>
      <c r="L51" s="171"/>
      <c r="M51" s="171"/>
      <c r="N51" s="172">
        <f>I51/4</f>
        <v>3.7875376783682917</v>
      </c>
      <c r="O51" s="170">
        <f t="shared" si="7"/>
        <v>3.7875376783682917</v>
      </c>
      <c r="P51" s="171">
        <f t="shared" si="7"/>
        <v>3.7875376783682917</v>
      </c>
      <c r="Q51" s="171">
        <f t="shared" si="7"/>
        <v>3.7875376783682917</v>
      </c>
      <c r="R51" s="173"/>
      <c r="S51" s="174"/>
      <c r="T51" s="171"/>
      <c r="U51" s="171"/>
      <c r="V51" s="172"/>
      <c r="W51" s="163"/>
    </row>
    <row r="52" spans="1:23" s="164" customFormat="1" ht="21" customHeight="1" x14ac:dyDescent="0.3">
      <c r="A52" s="165"/>
      <c r="B52" s="612"/>
      <c r="C52" s="630" t="str">
        <f>BoQ!D53</f>
        <v>1.9.3</v>
      </c>
      <c r="D52" s="630" t="str">
        <f>BoQ!E53</f>
        <v>Ball valves #150, 1"</v>
      </c>
      <c r="E52" s="167"/>
      <c r="F52" s="167"/>
      <c r="G52" s="168"/>
      <c r="H52" s="263">
        <f>SUM(BoQ!K53:L53)</f>
        <v>4728410</v>
      </c>
      <c r="I52" s="647">
        <f t="shared" si="6"/>
        <v>0.14526577701318794</v>
      </c>
      <c r="J52" s="169" t="s">
        <v>135</v>
      </c>
      <c r="K52" s="170"/>
      <c r="L52" s="171"/>
      <c r="M52" s="171"/>
      <c r="N52" s="172"/>
      <c r="O52" s="170"/>
      <c r="P52" s="171">
        <f t="shared" ref="P52:P61" si="8">I52</f>
        <v>0.14526577701318794</v>
      </c>
      <c r="Q52" s="171"/>
      <c r="R52" s="173"/>
      <c r="S52" s="174"/>
      <c r="T52" s="171"/>
      <c r="U52" s="171"/>
      <c r="V52" s="172"/>
      <c r="W52" s="163"/>
    </row>
    <row r="53" spans="1:23" s="164" customFormat="1" ht="21" customHeight="1" x14ac:dyDescent="0.3">
      <c r="A53" s="165"/>
      <c r="B53" s="612"/>
      <c r="C53" s="630" t="str">
        <f>BoQ!D54</f>
        <v>1.9.4</v>
      </c>
      <c r="D53" s="630" t="str">
        <f>BoQ!E54</f>
        <v>Ball valves #150, 1/2"</v>
      </c>
      <c r="E53" s="167"/>
      <c r="F53" s="167"/>
      <c r="G53" s="168"/>
      <c r="H53" s="263">
        <f>SUM(BoQ!K54:L54)</f>
        <v>3417680</v>
      </c>
      <c r="I53" s="647">
        <f t="shared" si="6"/>
        <v>0.10499765053843305</v>
      </c>
      <c r="J53" s="169" t="s">
        <v>135</v>
      </c>
      <c r="K53" s="170"/>
      <c r="L53" s="171"/>
      <c r="M53" s="171"/>
      <c r="N53" s="172"/>
      <c r="O53" s="170"/>
      <c r="P53" s="171">
        <f t="shared" si="8"/>
        <v>0.10499765053843305</v>
      </c>
      <c r="Q53" s="171"/>
      <c r="R53" s="173"/>
      <c r="S53" s="174"/>
      <c r="T53" s="171"/>
      <c r="U53" s="171"/>
      <c r="V53" s="172"/>
      <c r="W53" s="163"/>
    </row>
    <row r="54" spans="1:23" s="164" customFormat="1" ht="21" customHeight="1" x14ac:dyDescent="0.3">
      <c r="A54" s="165"/>
      <c r="B54" s="612" t="str">
        <f>BoQ!C55</f>
        <v>1.10</v>
      </c>
      <c r="C54" s="630" t="str">
        <f>BoQ!D55</f>
        <v>Gasket Spiral Wound #300 SS316L 10"</v>
      </c>
      <c r="D54" s="166"/>
      <c r="E54" s="167"/>
      <c r="F54" s="167"/>
      <c r="G54" s="168"/>
      <c r="H54" s="263">
        <f>SUM(BoQ!K55:L55)</f>
        <v>2773280</v>
      </c>
      <c r="I54" s="647">
        <f t="shared" si="6"/>
        <v>8.5200453022291608E-2</v>
      </c>
      <c r="J54" s="169" t="s">
        <v>135</v>
      </c>
      <c r="K54" s="170"/>
      <c r="L54" s="171"/>
      <c r="M54" s="171"/>
      <c r="N54" s="172"/>
      <c r="O54" s="170"/>
      <c r="P54" s="171">
        <f t="shared" si="8"/>
        <v>8.5200453022291608E-2</v>
      </c>
      <c r="Q54" s="171"/>
      <c r="R54" s="173"/>
      <c r="S54" s="174"/>
      <c r="T54" s="171"/>
      <c r="U54" s="171"/>
      <c r="V54" s="172"/>
      <c r="W54" s="163"/>
    </row>
    <row r="55" spans="1:23" s="164" customFormat="1" ht="21" customHeight="1" x14ac:dyDescent="0.3">
      <c r="A55" s="165"/>
      <c r="B55" s="612" t="str">
        <f>BoQ!C56</f>
        <v>1.11</v>
      </c>
      <c r="C55" s="630" t="str">
        <f>BoQ!D56</f>
        <v>Gasket Spiral Wound #150 SS316L 10"</v>
      </c>
      <c r="D55" s="166"/>
      <c r="E55" s="167"/>
      <c r="F55" s="167"/>
      <c r="G55" s="168"/>
      <c r="H55" s="263">
        <f>SUM(BoQ!K56:L56)</f>
        <v>2374300</v>
      </c>
      <c r="I55" s="647">
        <f t="shared" si="6"/>
        <v>7.2943026167868727E-2</v>
      </c>
      <c r="J55" s="169" t="s">
        <v>135</v>
      </c>
      <c r="K55" s="170"/>
      <c r="L55" s="171"/>
      <c r="M55" s="171"/>
      <c r="N55" s="172"/>
      <c r="O55" s="170"/>
      <c r="P55" s="171">
        <f t="shared" si="8"/>
        <v>7.2943026167868727E-2</v>
      </c>
      <c r="Q55" s="171"/>
      <c r="R55" s="173"/>
      <c r="S55" s="174"/>
      <c r="T55" s="171"/>
      <c r="U55" s="171"/>
      <c r="V55" s="172"/>
      <c r="W55" s="163"/>
    </row>
    <row r="56" spans="1:23" s="164" customFormat="1" ht="21" customHeight="1" x14ac:dyDescent="0.3">
      <c r="A56" s="165"/>
      <c r="B56" s="612" t="str">
        <f>BoQ!C57</f>
        <v>1.12</v>
      </c>
      <c r="C56" s="630" t="str">
        <f>BoQ!D57</f>
        <v>Gasket Spiral Wound #150 SS316L 1"</v>
      </c>
      <c r="D56" s="166"/>
      <c r="E56" s="167"/>
      <c r="F56" s="167"/>
      <c r="G56" s="168"/>
      <c r="H56" s="263">
        <f>SUM(BoQ!K57:L57)</f>
        <v>140920</v>
      </c>
      <c r="I56" s="647">
        <f t="shared" si="6"/>
        <v>4.3293312755658762E-3</v>
      </c>
      <c r="J56" s="169" t="s">
        <v>135</v>
      </c>
      <c r="K56" s="170"/>
      <c r="L56" s="171"/>
      <c r="M56" s="171"/>
      <c r="N56" s="172"/>
      <c r="O56" s="170"/>
      <c r="P56" s="171">
        <f t="shared" si="8"/>
        <v>4.3293312755658762E-3</v>
      </c>
      <c r="Q56" s="171"/>
      <c r="R56" s="173"/>
      <c r="S56" s="174"/>
      <c r="T56" s="171"/>
      <c r="U56" s="171"/>
      <c r="V56" s="172"/>
      <c r="W56" s="163"/>
    </row>
    <row r="57" spans="1:23" s="164" customFormat="1" ht="21" customHeight="1" x14ac:dyDescent="0.3">
      <c r="A57" s="165"/>
      <c r="B57" s="612" t="str">
        <f>BoQ!C58</f>
        <v>1.13</v>
      </c>
      <c r="C57" s="630" t="str">
        <f>BoQ!D58</f>
        <v>Gasket Spiral Wound #150 SS316L 1/2"</v>
      </c>
      <c r="D57" s="166"/>
      <c r="E57" s="167"/>
      <c r="F57" s="167"/>
      <c r="G57" s="168"/>
      <c r="H57" s="263">
        <f>SUM(BoQ!K58:L58)</f>
        <v>79660</v>
      </c>
      <c r="I57" s="647">
        <f t="shared" si="6"/>
        <v>2.4473071913963789E-3</v>
      </c>
      <c r="J57" s="169" t="s">
        <v>135</v>
      </c>
      <c r="K57" s="170"/>
      <c r="L57" s="171"/>
      <c r="M57" s="171"/>
      <c r="N57" s="172"/>
      <c r="O57" s="170"/>
      <c r="P57" s="171">
        <f t="shared" si="8"/>
        <v>2.4473071913963789E-3</v>
      </c>
      <c r="Q57" s="171"/>
      <c r="R57" s="173"/>
      <c r="S57" s="174"/>
      <c r="T57" s="171"/>
      <c r="U57" s="171"/>
      <c r="V57" s="172"/>
      <c r="W57" s="163"/>
    </row>
    <row r="58" spans="1:23" s="164" customFormat="1" ht="21" customHeight="1" x14ac:dyDescent="0.3">
      <c r="A58" s="165"/>
      <c r="B58" s="612" t="str">
        <f>BoQ!C59</f>
        <v>1.14</v>
      </c>
      <c r="C58" s="630" t="str">
        <f>BoQ!D59</f>
        <v>Stud Bolt C/W 2 NUT, ASTM A193 Gr. B7 / ASTM A194
Gr. 2H 1" X 6" HITAM</v>
      </c>
      <c r="D58" s="166"/>
      <c r="E58" s="167"/>
      <c r="F58" s="167"/>
      <c r="G58" s="168"/>
      <c r="H58" s="263">
        <f>SUM(BoQ!K59:L59)</f>
        <v>2480000</v>
      </c>
      <c r="I58" s="647">
        <f t="shared" si="6"/>
        <v>7.6190331843623144E-2</v>
      </c>
      <c r="J58" s="169" t="s">
        <v>135</v>
      </c>
      <c r="K58" s="170"/>
      <c r="L58" s="171"/>
      <c r="M58" s="171"/>
      <c r="N58" s="172"/>
      <c r="O58" s="170"/>
      <c r="P58" s="171">
        <f t="shared" si="8"/>
        <v>7.6190331843623144E-2</v>
      </c>
      <c r="Q58" s="171"/>
      <c r="R58" s="173"/>
      <c r="S58" s="174"/>
      <c r="T58" s="171"/>
      <c r="U58" s="171"/>
      <c r="V58" s="172"/>
      <c r="W58" s="163"/>
    </row>
    <row r="59" spans="1:23" s="164" customFormat="1" ht="21" customHeight="1" x14ac:dyDescent="0.3">
      <c r="A59" s="165"/>
      <c r="B59" s="612" t="str">
        <f>BoQ!C60</f>
        <v>1.15</v>
      </c>
      <c r="C59" s="630" t="str">
        <f>BoQ!D60</f>
        <v>Stud Bolt C/W 2 NUT, ASTM A193 Gr. B7 / ASTM A194Gr. 2H 1-1/8" X 6" HITAM</v>
      </c>
      <c r="D59" s="166"/>
      <c r="E59" s="167"/>
      <c r="F59" s="167"/>
      <c r="G59" s="168"/>
      <c r="H59" s="263">
        <f>SUM(BoQ!K60:L60)</f>
        <v>1494950</v>
      </c>
      <c r="I59" s="647">
        <f t="shared" si="6"/>
        <v>4.5927716366784041E-2</v>
      </c>
      <c r="J59" s="169" t="s">
        <v>135</v>
      </c>
      <c r="K59" s="170"/>
      <c r="L59" s="171"/>
      <c r="M59" s="171"/>
      <c r="N59" s="172"/>
      <c r="O59" s="170"/>
      <c r="P59" s="171">
        <f t="shared" si="8"/>
        <v>4.5927716366784041E-2</v>
      </c>
      <c r="Q59" s="171"/>
      <c r="R59" s="173"/>
      <c r="S59" s="174"/>
      <c r="T59" s="171"/>
      <c r="U59" s="171"/>
      <c r="V59" s="172"/>
      <c r="W59" s="163"/>
    </row>
    <row r="60" spans="1:23" s="164" customFormat="1" ht="21" customHeight="1" x14ac:dyDescent="0.3">
      <c r="A60" s="165"/>
      <c r="B60" s="612" t="str">
        <f>BoQ!C61</f>
        <v>1.16</v>
      </c>
      <c r="C60" s="630" t="str">
        <f>BoQ!D61</f>
        <v>Stud Bolt C/W 2 NUT, ASTM A193 Gr. B7 / ASTM A194Gr. 2H 1/2" X 2-1/2" HITAM</v>
      </c>
      <c r="D60" s="166"/>
      <c r="E60" s="167"/>
      <c r="F60" s="167"/>
      <c r="G60" s="168"/>
      <c r="H60" s="263">
        <f>SUM(BoQ!K61:L61)</f>
        <v>57200</v>
      </c>
      <c r="I60" s="647">
        <f t="shared" si="6"/>
        <v>1.757293137683566E-3</v>
      </c>
      <c r="J60" s="169" t="s">
        <v>135</v>
      </c>
      <c r="K60" s="170"/>
      <c r="L60" s="171"/>
      <c r="M60" s="171"/>
      <c r="N60" s="172"/>
      <c r="O60" s="170"/>
      <c r="P60" s="171">
        <f t="shared" si="8"/>
        <v>1.757293137683566E-3</v>
      </c>
      <c r="Q60" s="171"/>
      <c r="R60" s="173"/>
      <c r="S60" s="174"/>
      <c r="T60" s="171"/>
      <c r="U60" s="171"/>
      <c r="V60" s="172"/>
      <c r="W60" s="163"/>
    </row>
    <row r="61" spans="1:23" s="164" customFormat="1" ht="21" customHeight="1" x14ac:dyDescent="0.3">
      <c r="A61" s="165"/>
      <c r="B61" s="612" t="str">
        <f>BoQ!C62</f>
        <v>1.17</v>
      </c>
      <c r="C61" s="630" t="str">
        <f>BoQ!D62</f>
        <v>Stud Bolt C/W 2 NUT, ASTM A193 Gr. B7 / ASTM A194
Gr. 2H 1/2" X 2-1/4" HITAM</v>
      </c>
      <c r="D61" s="166"/>
      <c r="E61" s="167"/>
      <c r="F61" s="167"/>
      <c r="G61" s="168"/>
      <c r="H61" s="263">
        <f>SUM(BoQ!K62:L62)</f>
        <v>44780</v>
      </c>
      <c r="I61" s="647">
        <f t="shared" si="6"/>
        <v>1.3757270403054211E-3</v>
      </c>
      <c r="J61" s="169" t="s">
        <v>135</v>
      </c>
      <c r="K61" s="170"/>
      <c r="L61" s="171"/>
      <c r="M61" s="171"/>
      <c r="N61" s="172"/>
      <c r="O61" s="170"/>
      <c r="P61" s="171">
        <f t="shared" si="8"/>
        <v>1.3757270403054211E-3</v>
      </c>
      <c r="Q61" s="171"/>
      <c r="R61" s="173"/>
      <c r="S61" s="174"/>
      <c r="T61" s="171"/>
      <c r="U61" s="171"/>
      <c r="V61" s="172"/>
      <c r="W61" s="163"/>
    </row>
    <row r="62" spans="1:23" s="164" customFormat="1" ht="21" customHeight="1" x14ac:dyDescent="0.3">
      <c r="A62" s="165"/>
      <c r="B62" s="612" t="str">
        <f>BoQ!C63</f>
        <v>1.18</v>
      </c>
      <c r="C62" s="630" t="str">
        <f>BoQ!D63</f>
        <v>Sockolet Sch 40</v>
      </c>
      <c r="D62" s="166"/>
      <c r="E62" s="167"/>
      <c r="F62" s="167"/>
      <c r="G62" s="168"/>
      <c r="H62" s="263"/>
      <c r="I62" s="647"/>
      <c r="J62" s="169"/>
      <c r="K62" s="170"/>
      <c r="L62" s="171"/>
      <c r="M62" s="171"/>
      <c r="N62" s="172"/>
      <c r="O62" s="170"/>
      <c r="P62" s="171"/>
      <c r="Q62" s="171"/>
      <c r="R62" s="173"/>
      <c r="S62" s="174"/>
      <c r="T62" s="171"/>
      <c r="U62" s="171"/>
      <c r="V62" s="172"/>
      <c r="W62" s="163"/>
    </row>
    <row r="63" spans="1:23" s="164" customFormat="1" ht="21" customHeight="1" x14ac:dyDescent="0.3">
      <c r="A63" s="165"/>
      <c r="B63" s="612"/>
      <c r="C63" s="630" t="str">
        <f>BoQ!D64</f>
        <v>1.18.1</v>
      </c>
      <c r="D63" s="630" t="str">
        <f>BoQ!E64</f>
        <v>Size Ø 1/2" x 10</v>
      </c>
      <c r="E63" s="167"/>
      <c r="F63" s="167"/>
      <c r="G63" s="168"/>
      <c r="H63" s="263">
        <f>SUM(BoQ!K64:L64)</f>
        <v>66665</v>
      </c>
      <c r="I63" s="647">
        <f>H63/H$178%</f>
        <v>2.048075996917394E-3</v>
      </c>
      <c r="J63" s="169" t="s">
        <v>135</v>
      </c>
      <c r="K63" s="170"/>
      <c r="L63" s="171"/>
      <c r="M63" s="171"/>
      <c r="N63" s="172"/>
      <c r="O63" s="170"/>
      <c r="P63" s="171">
        <f>I63</f>
        <v>2.048075996917394E-3</v>
      </c>
      <c r="Q63" s="171"/>
      <c r="R63" s="173"/>
      <c r="S63" s="174"/>
      <c r="T63" s="171"/>
      <c r="U63" s="171"/>
      <c r="V63" s="172"/>
      <c r="W63" s="163"/>
    </row>
    <row r="64" spans="1:23" s="164" customFormat="1" ht="21" customHeight="1" x14ac:dyDescent="0.3">
      <c r="A64" s="165"/>
      <c r="B64" s="612"/>
      <c r="C64" s="630" t="str">
        <f>BoQ!D65</f>
        <v>1.18.2</v>
      </c>
      <c r="D64" s="630" t="str">
        <f>BoQ!E65</f>
        <v>Size Ø 1" x 10</v>
      </c>
      <c r="E64" s="167"/>
      <c r="F64" s="167"/>
      <c r="G64" s="168"/>
      <c r="H64" s="263">
        <f>SUM(BoQ!K65:L65)</f>
        <v>76000</v>
      </c>
      <c r="I64" s="647">
        <f>H64/H$178%</f>
        <v>2.3348650081110316E-3</v>
      </c>
      <c r="J64" s="169" t="s">
        <v>135</v>
      </c>
      <c r="K64" s="170"/>
      <c r="L64" s="171"/>
      <c r="M64" s="171"/>
      <c r="N64" s="172"/>
      <c r="O64" s="170"/>
      <c r="P64" s="171">
        <f>I64</f>
        <v>2.3348650081110316E-3</v>
      </c>
      <c r="Q64" s="171"/>
      <c r="R64" s="173"/>
      <c r="S64" s="174"/>
      <c r="T64" s="171"/>
      <c r="U64" s="171"/>
      <c r="V64" s="172"/>
      <c r="W64" s="163"/>
    </row>
    <row r="65" spans="1:23" s="164" customFormat="1" ht="21" customHeight="1" x14ac:dyDescent="0.3">
      <c r="A65" s="165"/>
      <c r="B65" s="612" t="str">
        <f>BoQ!C66</f>
        <v>1.19</v>
      </c>
      <c r="C65" s="630" t="str">
        <f>BoQ!D66</f>
        <v>Handling / Stringing and Aligning pipa ø10"</v>
      </c>
      <c r="D65" s="166"/>
      <c r="E65" s="167"/>
      <c r="F65" s="167"/>
      <c r="G65" s="168"/>
      <c r="H65" s="263">
        <f>SUM(BoQ!K66:L66)</f>
        <v>688680</v>
      </c>
      <c r="I65" s="647">
        <f>H65/H$178%</f>
        <v>2.1157563602446122E-2</v>
      </c>
      <c r="J65" s="169" t="s">
        <v>135</v>
      </c>
      <c r="K65" s="170"/>
      <c r="L65" s="171"/>
      <c r="M65" s="171"/>
      <c r="N65" s="172"/>
      <c r="O65" s="170"/>
      <c r="P65" s="171"/>
      <c r="Q65" s="171">
        <f>I65</f>
        <v>2.1157563602446122E-2</v>
      </c>
      <c r="R65" s="173"/>
      <c r="S65" s="174"/>
      <c r="T65" s="171"/>
      <c r="U65" s="171"/>
      <c r="V65" s="172"/>
      <c r="W65" s="163"/>
    </row>
    <row r="66" spans="1:23" s="164" customFormat="1" ht="21" customHeight="1" x14ac:dyDescent="0.3">
      <c r="A66" s="165"/>
      <c r="B66" s="612" t="str">
        <f>BoQ!C67</f>
        <v>1.20</v>
      </c>
      <c r="C66" s="630" t="str">
        <f>BoQ!D67</f>
        <v xml:space="preserve">Pengangkutan hasil bongkaran Pipa ø10" </v>
      </c>
      <c r="D66" s="166"/>
      <c r="E66" s="167"/>
      <c r="F66" s="167"/>
      <c r="G66" s="168"/>
      <c r="H66" s="263">
        <f>SUM(BoQ!K67:L67)</f>
        <v>860800</v>
      </c>
      <c r="I66" s="647">
        <f>H66/H$178%</f>
        <v>2.644541840765758E-2</v>
      </c>
      <c r="J66" s="169" t="s">
        <v>135</v>
      </c>
      <c r="K66" s="170"/>
      <c r="L66" s="171"/>
      <c r="M66" s="171"/>
      <c r="N66" s="172"/>
      <c r="O66" s="170"/>
      <c r="P66" s="171"/>
      <c r="Q66" s="171">
        <f>I66</f>
        <v>2.644541840765758E-2</v>
      </c>
      <c r="R66" s="173"/>
      <c r="S66" s="174"/>
      <c r="T66" s="171"/>
      <c r="U66" s="171"/>
      <c r="V66" s="172"/>
      <c r="W66" s="163"/>
    </row>
    <row r="67" spans="1:23" s="164" customFormat="1" ht="21" customHeight="1" x14ac:dyDescent="0.3">
      <c r="A67" s="165"/>
      <c r="B67" s="612" t="str">
        <f>BoQ!C68</f>
        <v>1.21</v>
      </c>
      <c r="C67" s="630" t="str">
        <f>BoQ!D68</f>
        <v>Pengelasan Welded Neck Flange #300</v>
      </c>
      <c r="D67" s="166"/>
      <c r="E67" s="167"/>
      <c r="F67" s="167"/>
      <c r="G67" s="168"/>
      <c r="H67" s="263"/>
      <c r="I67" s="647"/>
      <c r="J67" s="169"/>
      <c r="K67" s="170"/>
      <c r="L67" s="171"/>
      <c r="M67" s="171"/>
      <c r="N67" s="172"/>
      <c r="O67" s="170"/>
      <c r="P67" s="171"/>
      <c r="Q67" s="171"/>
      <c r="R67" s="173"/>
      <c r="S67" s="174"/>
      <c r="T67" s="171"/>
      <c r="U67" s="171"/>
      <c r="V67" s="172"/>
      <c r="W67" s="163"/>
    </row>
    <row r="68" spans="1:23" s="164" customFormat="1" ht="21" customHeight="1" x14ac:dyDescent="0.3">
      <c r="A68" s="165"/>
      <c r="B68" s="612"/>
      <c r="C68" s="630" t="str">
        <f>BoQ!D69</f>
        <v>1.21.1</v>
      </c>
      <c r="D68" s="630" t="str">
        <f>BoQ!E69</f>
        <v>Flange ø10" #300</v>
      </c>
      <c r="E68" s="167"/>
      <c r="F68" s="167"/>
      <c r="G68" s="168"/>
      <c r="H68" s="263">
        <f>SUM(BoQ!K69:L69)</f>
        <v>5815920</v>
      </c>
      <c r="I68" s="647">
        <f>H68/H$178%</f>
        <v>0.17867615918385674</v>
      </c>
      <c r="J68" s="169" t="s">
        <v>135</v>
      </c>
      <c r="K68" s="170"/>
      <c r="L68" s="171"/>
      <c r="M68" s="171"/>
      <c r="N68" s="172"/>
      <c r="O68" s="170"/>
      <c r="P68" s="171"/>
      <c r="Q68" s="171">
        <f>I68</f>
        <v>0.17867615918385674</v>
      </c>
      <c r="R68" s="173"/>
      <c r="S68" s="174"/>
      <c r="T68" s="171"/>
      <c r="U68" s="171"/>
      <c r="V68" s="172"/>
      <c r="W68" s="163"/>
    </row>
    <row r="69" spans="1:23" s="164" customFormat="1" ht="21" customHeight="1" x14ac:dyDescent="0.3">
      <c r="A69" s="165"/>
      <c r="B69" s="612"/>
      <c r="C69" s="630" t="str">
        <f>BoQ!D70</f>
        <v>1.21.2</v>
      </c>
      <c r="D69" s="630" t="str">
        <f>BoQ!E70</f>
        <v>Flange ø10" #150</v>
      </c>
      <c r="E69" s="167"/>
      <c r="F69" s="167"/>
      <c r="G69" s="168"/>
      <c r="H69" s="263">
        <f>SUM(BoQ!K70:L70)</f>
        <v>3328850</v>
      </c>
      <c r="I69" s="647">
        <f>H69/H$178%</f>
        <v>0.10226862345066326</v>
      </c>
      <c r="J69" s="169" t="s">
        <v>135</v>
      </c>
      <c r="K69" s="170"/>
      <c r="L69" s="171"/>
      <c r="M69" s="171"/>
      <c r="N69" s="172"/>
      <c r="O69" s="170"/>
      <c r="P69" s="171"/>
      <c r="Q69" s="171">
        <f>I69</f>
        <v>0.10226862345066326</v>
      </c>
      <c r="R69" s="173"/>
      <c r="S69" s="174"/>
      <c r="T69" s="171"/>
      <c r="U69" s="171"/>
      <c r="V69" s="172"/>
      <c r="W69" s="163"/>
    </row>
    <row r="70" spans="1:23" s="164" customFormat="1" ht="21" customHeight="1" x14ac:dyDescent="0.3">
      <c r="A70" s="165"/>
      <c r="B70" s="612"/>
      <c r="C70" s="630" t="str">
        <f>BoQ!D71</f>
        <v>1.21.3</v>
      </c>
      <c r="D70" s="630" t="str">
        <f>BoQ!E71</f>
        <v>Flange ø2" #150 dan dibawahnya</v>
      </c>
      <c r="E70" s="167"/>
      <c r="F70" s="167"/>
      <c r="G70" s="168"/>
      <c r="H70" s="263">
        <f>SUM(BoQ!K71:L71)</f>
        <v>634880</v>
      </c>
      <c r="I70" s="647">
        <f>H70/H$178%</f>
        <v>1.9504724951967523E-2</v>
      </c>
      <c r="J70" s="169" t="s">
        <v>135</v>
      </c>
      <c r="K70" s="170"/>
      <c r="L70" s="171"/>
      <c r="M70" s="171"/>
      <c r="N70" s="172"/>
      <c r="O70" s="170"/>
      <c r="P70" s="171"/>
      <c r="Q70" s="171">
        <f>I70</f>
        <v>1.9504724951967523E-2</v>
      </c>
      <c r="R70" s="173"/>
      <c r="S70" s="174"/>
      <c r="T70" s="171"/>
      <c r="U70" s="171"/>
      <c r="V70" s="172"/>
      <c r="W70" s="163"/>
    </row>
    <row r="71" spans="1:23" s="164" customFormat="1" ht="21" customHeight="1" x14ac:dyDescent="0.3">
      <c r="A71" s="165"/>
      <c r="B71" s="612" t="str">
        <f>BoQ!C72</f>
        <v>1.22</v>
      </c>
      <c r="C71" s="630" t="str">
        <f>BoQ!D72</f>
        <v>Pekerjaan Bolting-ups Flange #300</v>
      </c>
      <c r="D71" s="630"/>
      <c r="E71" s="167"/>
      <c r="F71" s="167"/>
      <c r="G71" s="168"/>
      <c r="H71" s="263"/>
      <c r="I71" s="647"/>
      <c r="J71" s="169"/>
      <c r="K71" s="170"/>
      <c r="L71" s="171"/>
      <c r="M71" s="171"/>
      <c r="N71" s="172"/>
      <c r="O71" s="170"/>
      <c r="P71" s="171"/>
      <c r="Q71" s="171"/>
      <c r="R71" s="173"/>
      <c r="S71" s="174"/>
      <c r="T71" s="171"/>
      <c r="U71" s="171"/>
      <c r="V71" s="172"/>
      <c r="W71" s="163"/>
    </row>
    <row r="72" spans="1:23" s="164" customFormat="1" ht="21" customHeight="1" x14ac:dyDescent="0.3">
      <c r="A72" s="165"/>
      <c r="B72" s="612"/>
      <c r="C72" s="630" t="str">
        <f>BoQ!D73</f>
        <v>1.22.1</v>
      </c>
      <c r="D72" s="630" t="str">
        <f>BoQ!E73</f>
        <v>Flange ø10" #300</v>
      </c>
      <c r="E72" s="167"/>
      <c r="F72" s="167"/>
      <c r="G72" s="168"/>
      <c r="H72" s="263">
        <f>SUM(BoQ!K73:L73)</f>
        <v>5815920</v>
      </c>
      <c r="I72" s="647">
        <f>H72/H$178%</f>
        <v>0.17867615918385674</v>
      </c>
      <c r="J72" s="169" t="s">
        <v>135</v>
      </c>
      <c r="K72" s="170"/>
      <c r="L72" s="171"/>
      <c r="M72" s="171"/>
      <c r="N72" s="172"/>
      <c r="O72" s="170"/>
      <c r="P72" s="171"/>
      <c r="Q72" s="171"/>
      <c r="R72" s="173">
        <f>I72</f>
        <v>0.17867615918385674</v>
      </c>
      <c r="S72" s="174"/>
      <c r="T72" s="171"/>
      <c r="U72" s="171"/>
      <c r="V72" s="172"/>
      <c r="W72" s="163"/>
    </row>
    <row r="73" spans="1:23" s="164" customFormat="1" ht="21" customHeight="1" x14ac:dyDescent="0.3">
      <c r="A73" s="165"/>
      <c r="B73" s="612"/>
      <c r="C73" s="630" t="str">
        <f>BoQ!D74</f>
        <v>1.22.2</v>
      </c>
      <c r="D73" s="630" t="str">
        <f>BoQ!E74</f>
        <v>Flange ø10" #150</v>
      </c>
      <c r="E73" s="167"/>
      <c r="F73" s="167"/>
      <c r="G73" s="168"/>
      <c r="H73" s="263">
        <f>SUM(BoQ!K74:L74)</f>
        <v>3328850</v>
      </c>
      <c r="I73" s="647">
        <f>H73/H$178%</f>
        <v>0.10226862345066326</v>
      </c>
      <c r="J73" s="169" t="s">
        <v>135</v>
      </c>
      <c r="K73" s="170"/>
      <c r="L73" s="171"/>
      <c r="M73" s="171"/>
      <c r="N73" s="172"/>
      <c r="O73" s="170"/>
      <c r="P73" s="171"/>
      <c r="Q73" s="171"/>
      <c r="R73" s="173">
        <f>I73</f>
        <v>0.10226862345066326</v>
      </c>
      <c r="S73" s="174"/>
      <c r="T73" s="171"/>
      <c r="U73" s="171"/>
      <c r="V73" s="172"/>
      <c r="W73" s="163"/>
    </row>
    <row r="74" spans="1:23" s="164" customFormat="1" ht="21" customHeight="1" x14ac:dyDescent="0.3">
      <c r="A74" s="165"/>
      <c r="B74" s="612"/>
      <c r="C74" s="630" t="str">
        <f>BoQ!D75</f>
        <v>1.22.3</v>
      </c>
      <c r="D74" s="630" t="str">
        <f>BoQ!E75</f>
        <v>Flange ø2" #150 dan dibawahnya</v>
      </c>
      <c r="E74" s="167"/>
      <c r="F74" s="167"/>
      <c r="G74" s="168"/>
      <c r="H74" s="263">
        <f>SUM(BoQ!K75:L75)</f>
        <v>634880</v>
      </c>
      <c r="I74" s="647">
        <f>H74/H$178%</f>
        <v>1.9504724951967523E-2</v>
      </c>
      <c r="J74" s="169" t="s">
        <v>135</v>
      </c>
      <c r="K74" s="170"/>
      <c r="L74" s="171"/>
      <c r="M74" s="171"/>
      <c r="N74" s="172"/>
      <c r="O74" s="170"/>
      <c r="P74" s="171"/>
      <c r="Q74" s="171"/>
      <c r="R74" s="173">
        <f>I74</f>
        <v>1.9504724951967523E-2</v>
      </c>
      <c r="S74" s="174"/>
      <c r="T74" s="171"/>
      <c r="U74" s="171"/>
      <c r="V74" s="172"/>
      <c r="W74" s="163"/>
    </row>
    <row r="75" spans="1:23" s="164" customFormat="1" ht="21" customHeight="1" x14ac:dyDescent="0.3">
      <c r="A75" s="165"/>
      <c r="B75" s="612" t="str">
        <f>BoQ!C76</f>
        <v>1.23</v>
      </c>
      <c r="C75" s="630" t="str">
        <f>BoQ!D76</f>
        <v>Pekerjaan Unbolting Flange #150</v>
      </c>
      <c r="D75" s="630"/>
      <c r="E75" s="167"/>
      <c r="F75" s="167"/>
      <c r="G75" s="168"/>
      <c r="H75" s="263"/>
      <c r="I75" s="647"/>
      <c r="J75" s="169"/>
      <c r="K75" s="170"/>
      <c r="L75" s="171"/>
      <c r="M75" s="171"/>
      <c r="N75" s="172"/>
      <c r="O75" s="170"/>
      <c r="P75" s="171"/>
      <c r="Q75" s="171"/>
      <c r="R75" s="173"/>
      <c r="S75" s="174"/>
      <c r="T75" s="171"/>
      <c r="U75" s="171"/>
      <c r="V75" s="172"/>
      <c r="W75" s="163"/>
    </row>
    <row r="76" spans="1:23" s="164" customFormat="1" ht="21" customHeight="1" x14ac:dyDescent="0.3">
      <c r="A76" s="165"/>
      <c r="B76" s="612"/>
      <c r="C76" s="630" t="str">
        <f>BoQ!D77</f>
        <v>1.23.1</v>
      </c>
      <c r="D76" s="630" t="str">
        <f>BoQ!E77</f>
        <v>Flange ø10" #150</v>
      </c>
      <c r="E76" s="167"/>
      <c r="F76" s="167"/>
      <c r="G76" s="168"/>
      <c r="H76" s="263">
        <f>SUM(BoQ!K77:L77)</f>
        <v>5991930</v>
      </c>
      <c r="I76" s="647">
        <f>H76/H$178%</f>
        <v>0.18408352221119387</v>
      </c>
      <c r="J76" s="169" t="s">
        <v>135</v>
      </c>
      <c r="K76" s="170"/>
      <c r="L76" s="171"/>
      <c r="M76" s="171"/>
      <c r="N76" s="172"/>
      <c r="O76" s="170"/>
      <c r="P76" s="171"/>
      <c r="Q76" s="171">
        <f>I76</f>
        <v>0.18408352221119387</v>
      </c>
      <c r="R76" s="173"/>
      <c r="S76" s="174"/>
      <c r="T76" s="171"/>
      <c r="U76" s="171"/>
      <c r="V76" s="172"/>
      <c r="W76" s="163"/>
    </row>
    <row r="77" spans="1:23" s="164" customFormat="1" ht="21" customHeight="1" x14ac:dyDescent="0.3">
      <c r="A77" s="165"/>
      <c r="B77" s="612"/>
      <c r="C77" s="630" t="str">
        <f>BoQ!D78</f>
        <v>1.23.2</v>
      </c>
      <c r="D77" s="630" t="str">
        <f>BoQ!E78</f>
        <v>Flange ø2" #150 dan dibawahnya</v>
      </c>
      <c r="E77" s="167"/>
      <c r="F77" s="167"/>
      <c r="G77" s="168"/>
      <c r="H77" s="263">
        <f>SUM(BoQ!K78:L78)</f>
        <v>634880</v>
      </c>
      <c r="I77" s="647">
        <f>H77/H$178%</f>
        <v>1.9504724951967523E-2</v>
      </c>
      <c r="J77" s="169" t="s">
        <v>135</v>
      </c>
      <c r="K77" s="170"/>
      <c r="L77" s="171"/>
      <c r="M77" s="171"/>
      <c r="N77" s="172"/>
      <c r="O77" s="170"/>
      <c r="P77" s="171"/>
      <c r="Q77" s="171">
        <f>I77</f>
        <v>1.9504724951967523E-2</v>
      </c>
      <c r="R77" s="173"/>
      <c r="S77" s="174"/>
      <c r="T77" s="171"/>
      <c r="U77" s="171"/>
      <c r="V77" s="172"/>
      <c r="W77" s="163"/>
    </row>
    <row r="78" spans="1:23" s="164" customFormat="1" ht="21" customHeight="1" x14ac:dyDescent="0.3">
      <c r="A78" s="165"/>
      <c r="B78" s="612" t="str">
        <f>BoQ!C79</f>
        <v>1.24</v>
      </c>
      <c r="C78" s="630" t="str">
        <f>BoQ!D79</f>
        <v>Pekerjaan Unbolting Flange #300</v>
      </c>
      <c r="D78" s="630"/>
      <c r="E78" s="167"/>
      <c r="F78" s="167"/>
      <c r="G78" s="168"/>
      <c r="H78" s="263"/>
      <c r="I78" s="647"/>
      <c r="J78" s="169"/>
      <c r="K78" s="170"/>
      <c r="L78" s="171"/>
      <c r="M78" s="171"/>
      <c r="N78" s="172"/>
      <c r="O78" s="170"/>
      <c r="P78" s="171"/>
      <c r="Q78" s="171"/>
      <c r="R78" s="173"/>
      <c r="S78" s="174"/>
      <c r="T78" s="171"/>
      <c r="U78" s="171"/>
      <c r="V78" s="172"/>
      <c r="W78" s="163"/>
    </row>
    <row r="79" spans="1:23" s="164" customFormat="1" ht="21" customHeight="1" x14ac:dyDescent="0.3">
      <c r="A79" s="165"/>
      <c r="B79" s="612"/>
      <c r="C79" s="630" t="str">
        <f>BoQ!D80</f>
        <v>1.24.1</v>
      </c>
      <c r="D79" s="630" t="str">
        <f>BoQ!E80</f>
        <v>Flange ø8" #300</v>
      </c>
      <c r="E79" s="167"/>
      <c r="F79" s="167"/>
      <c r="G79" s="168"/>
      <c r="H79" s="263">
        <f>SUM(BoQ!K80:L80)</f>
        <v>1110220</v>
      </c>
      <c r="I79" s="647">
        <f>H79/H$178%</f>
        <v>3.4108076701381967E-2</v>
      </c>
      <c r="J79" s="169" t="s">
        <v>135</v>
      </c>
      <c r="K79" s="170"/>
      <c r="L79" s="171"/>
      <c r="M79" s="171"/>
      <c r="N79" s="172"/>
      <c r="O79" s="170"/>
      <c r="P79" s="171"/>
      <c r="Q79" s="171">
        <f>I79</f>
        <v>3.4108076701381967E-2</v>
      </c>
      <c r="R79" s="173"/>
      <c r="S79" s="174"/>
      <c r="T79" s="171"/>
      <c r="U79" s="171"/>
      <c r="V79" s="172"/>
      <c r="W79" s="163"/>
    </row>
    <row r="80" spans="1:23" s="164" customFormat="1" ht="21" customHeight="1" x14ac:dyDescent="0.3">
      <c r="A80" s="165"/>
      <c r="B80" s="612"/>
      <c r="C80" s="630" t="str">
        <f>BoQ!D81</f>
        <v>1.24.2</v>
      </c>
      <c r="D80" s="630" t="str">
        <f>BoQ!E81</f>
        <v>Flange ø10" #300</v>
      </c>
      <c r="E80" s="167"/>
      <c r="F80" s="167"/>
      <c r="G80" s="168"/>
      <c r="H80" s="263">
        <f>SUM(BoQ!K81:L81)</f>
        <v>1453980</v>
      </c>
      <c r="I80" s="647">
        <f>H80/H$178%</f>
        <v>4.4669039795964184E-2</v>
      </c>
      <c r="J80" s="169" t="s">
        <v>135</v>
      </c>
      <c r="K80" s="170"/>
      <c r="L80" s="171"/>
      <c r="M80" s="171"/>
      <c r="N80" s="172"/>
      <c r="O80" s="170"/>
      <c r="P80" s="171"/>
      <c r="Q80" s="171">
        <f>I80</f>
        <v>4.4669039795964184E-2</v>
      </c>
      <c r="R80" s="173"/>
      <c r="S80" s="174"/>
      <c r="T80" s="171"/>
      <c r="U80" s="171"/>
      <c r="V80" s="172"/>
      <c r="W80" s="163"/>
    </row>
    <row r="81" spans="1:23" s="164" customFormat="1" ht="21" customHeight="1" x14ac:dyDescent="0.3">
      <c r="A81" s="165"/>
      <c r="B81" s="612" t="str">
        <f>BoQ!C82</f>
        <v>1.25</v>
      </c>
      <c r="C81" s="630" t="str">
        <f>BoQ!D82</f>
        <v xml:space="preserve">Penyetelan dan Pengelasan Elbow 90 ø10" </v>
      </c>
      <c r="D81" s="166"/>
      <c r="E81" s="167"/>
      <c r="F81" s="167"/>
      <c r="G81" s="168"/>
      <c r="H81" s="263">
        <f>SUM(BoQ!K82:L82)</f>
        <v>4861960</v>
      </c>
      <c r="I81" s="647">
        <f>H81/H$178%</f>
        <v>0.14936868782678306</v>
      </c>
      <c r="J81" s="169" t="s">
        <v>135</v>
      </c>
      <c r="K81" s="170"/>
      <c r="L81" s="171"/>
      <c r="M81" s="171"/>
      <c r="N81" s="172"/>
      <c r="O81" s="170"/>
      <c r="P81" s="171"/>
      <c r="Q81" s="171">
        <f>I81</f>
        <v>0.14936868782678306</v>
      </c>
      <c r="R81" s="173"/>
      <c r="S81" s="174"/>
      <c r="T81" s="171"/>
      <c r="U81" s="171"/>
      <c r="V81" s="172"/>
      <c r="W81" s="163"/>
    </row>
    <row r="82" spans="1:23" s="164" customFormat="1" ht="21" customHeight="1" x14ac:dyDescent="0.3">
      <c r="A82" s="165"/>
      <c r="B82" s="612" t="str">
        <f>BoQ!C83</f>
        <v>1.26</v>
      </c>
      <c r="C82" s="630" t="str">
        <f>BoQ!D83</f>
        <v xml:space="preserve">Penyetelan dan Pengelasan Tee Equal ø10" </v>
      </c>
      <c r="D82" s="166"/>
      <c r="E82" s="167"/>
      <c r="F82" s="167"/>
      <c r="G82" s="168"/>
      <c r="H82" s="263">
        <f>SUM(BoQ!K83:L83)</f>
        <v>7299540</v>
      </c>
      <c r="I82" s="647">
        <f>H82/H$178%</f>
        <v>0.22425579633298423</v>
      </c>
      <c r="J82" s="169" t="s">
        <v>135</v>
      </c>
      <c r="K82" s="170"/>
      <c r="L82" s="171"/>
      <c r="M82" s="171"/>
      <c r="N82" s="172"/>
      <c r="O82" s="170"/>
      <c r="P82" s="171"/>
      <c r="Q82" s="171">
        <f>I82</f>
        <v>0.22425579633298423</v>
      </c>
      <c r="R82" s="173"/>
      <c r="S82" s="174"/>
      <c r="T82" s="171"/>
      <c r="U82" s="171"/>
      <c r="V82" s="172"/>
      <c r="W82" s="163"/>
    </row>
    <row r="83" spans="1:23" s="164" customFormat="1" ht="21" customHeight="1" x14ac:dyDescent="0.3">
      <c r="A83" s="165"/>
      <c r="B83" s="612" t="str">
        <f>BoQ!C84</f>
        <v>1.27</v>
      </c>
      <c r="C83" s="630" t="str">
        <f>BoQ!D84</f>
        <v>Pembongkaran 2 Flange Accessories #150 (GV, BV, Check Valve, Flexible Pipe, Spool etc)</v>
      </c>
      <c r="D83" s="166"/>
      <c r="E83" s="167"/>
      <c r="F83" s="167"/>
      <c r="G83" s="168"/>
      <c r="H83" s="263"/>
      <c r="I83" s="647"/>
      <c r="J83" s="169"/>
      <c r="K83" s="170"/>
      <c r="L83" s="171"/>
      <c r="M83" s="171"/>
      <c r="N83" s="172"/>
      <c r="O83" s="170"/>
      <c r="P83" s="171"/>
      <c r="Q83" s="171"/>
      <c r="R83" s="173"/>
      <c r="S83" s="174"/>
      <c r="T83" s="171"/>
      <c r="U83" s="171"/>
      <c r="V83" s="172"/>
      <c r="W83" s="163"/>
    </row>
    <row r="84" spans="1:23" s="164" customFormat="1" ht="21" customHeight="1" x14ac:dyDescent="0.3">
      <c r="A84" s="165"/>
      <c r="B84" s="612"/>
      <c r="C84" s="630" t="str">
        <f>BoQ!D85</f>
        <v>1.27.1</v>
      </c>
      <c r="D84" s="630" t="str">
        <f>BoQ!E85</f>
        <v xml:space="preserve">Pembongkaran 2 Flange Accessories  ø10" </v>
      </c>
      <c r="E84" s="167"/>
      <c r="F84" s="167"/>
      <c r="G84" s="168"/>
      <c r="H84" s="263">
        <f>SUM(BoQ!K85:L85)</f>
        <v>490960</v>
      </c>
      <c r="I84" s="647">
        <f>H84/H$178%</f>
        <v>1.5083227952397265E-2</v>
      </c>
      <c r="J84" s="169" t="s">
        <v>135</v>
      </c>
      <c r="K84" s="170"/>
      <c r="L84" s="171"/>
      <c r="M84" s="171"/>
      <c r="N84" s="172"/>
      <c r="O84" s="170"/>
      <c r="P84" s="171"/>
      <c r="Q84" s="171">
        <f>I84</f>
        <v>1.5083227952397265E-2</v>
      </c>
      <c r="R84" s="173"/>
      <c r="S84" s="174"/>
      <c r="T84" s="171"/>
      <c r="U84" s="171"/>
      <c r="V84" s="172"/>
      <c r="W84" s="163"/>
    </row>
    <row r="85" spans="1:23" s="164" customFormat="1" ht="21" customHeight="1" x14ac:dyDescent="0.3">
      <c r="A85" s="165"/>
      <c r="B85" s="612" t="str">
        <f>BoQ!C86</f>
        <v>1.28</v>
      </c>
      <c r="C85" s="630" t="str">
        <f>BoQ!D86</f>
        <v>Penyetelan dan Pemasangan 2 Flange Accessories #300 (GV, BV, Check Valve, Flexible Pipe, Spool etc)</v>
      </c>
      <c r="D85" s="630"/>
      <c r="E85" s="167"/>
      <c r="F85" s="167"/>
      <c r="G85" s="168"/>
      <c r="H85" s="263"/>
      <c r="I85" s="647"/>
      <c r="J85" s="169"/>
      <c r="K85" s="170"/>
      <c r="L85" s="171"/>
      <c r="M85" s="171"/>
      <c r="N85" s="172"/>
      <c r="O85" s="170"/>
      <c r="P85" s="171"/>
      <c r="Q85" s="171"/>
      <c r="R85" s="173"/>
      <c r="S85" s="174"/>
      <c r="T85" s="171"/>
      <c r="U85" s="171"/>
      <c r="V85" s="172"/>
      <c r="W85" s="163"/>
    </row>
    <row r="86" spans="1:23" s="164" customFormat="1" ht="21" customHeight="1" x14ac:dyDescent="0.3">
      <c r="A86" s="165"/>
      <c r="B86" s="612"/>
      <c r="C86" s="630" t="str">
        <f>BoQ!D87</f>
        <v>1.28.1</v>
      </c>
      <c r="D86" s="630" t="str">
        <f>BoQ!E87</f>
        <v xml:space="preserve">Penyetelan dan Pemasangan 2 Flange Accessories  ø10" </v>
      </c>
      <c r="E86" s="167"/>
      <c r="F86" s="167"/>
      <c r="G86" s="168"/>
      <c r="H86" s="263">
        <f>SUM(BoQ!K87:L87)</f>
        <v>1726800</v>
      </c>
      <c r="I86" s="647">
        <f>H86/H$178%</f>
        <v>5.3050590736922761E-2</v>
      </c>
      <c r="J86" s="169" t="s">
        <v>135</v>
      </c>
      <c r="K86" s="170"/>
      <c r="L86" s="171"/>
      <c r="M86" s="171"/>
      <c r="N86" s="172"/>
      <c r="O86" s="170"/>
      <c r="P86" s="171"/>
      <c r="Q86" s="171"/>
      <c r="R86" s="173">
        <f>I86</f>
        <v>5.3050590736922761E-2</v>
      </c>
      <c r="S86" s="174"/>
      <c r="T86" s="171"/>
      <c r="U86" s="171"/>
      <c r="V86" s="172"/>
      <c r="W86" s="163"/>
    </row>
    <row r="87" spans="1:23" s="164" customFormat="1" ht="21" customHeight="1" x14ac:dyDescent="0.3">
      <c r="A87" s="165"/>
      <c r="B87" s="612" t="str">
        <f>BoQ!C88</f>
        <v>1.29</v>
      </c>
      <c r="C87" s="630" t="str">
        <f>BoQ!D88</f>
        <v>Coating External Pipe, 3 layer total DFT 250 Micron menggunakan Roller Brush</v>
      </c>
      <c r="D87" s="630"/>
      <c r="E87" s="167"/>
      <c r="F87" s="167"/>
      <c r="G87" s="168"/>
      <c r="H87" s="263"/>
      <c r="I87" s="647"/>
      <c r="J87" s="169"/>
      <c r="K87" s="170"/>
      <c r="L87" s="171"/>
      <c r="M87" s="171"/>
      <c r="N87" s="172"/>
      <c r="O87" s="170"/>
      <c r="P87" s="171"/>
      <c r="Q87" s="171"/>
      <c r="R87" s="173"/>
      <c r="S87" s="648"/>
      <c r="T87" s="171"/>
      <c r="U87" s="171"/>
      <c r="V87" s="172"/>
      <c r="W87" s="163"/>
    </row>
    <row r="88" spans="1:23" s="164" customFormat="1" ht="21" customHeight="1" x14ac:dyDescent="0.3">
      <c r="A88" s="165"/>
      <c r="B88" s="612"/>
      <c r="C88" s="630" t="str">
        <f>BoQ!D89</f>
        <v>1.29.1</v>
      </c>
      <c r="D88" s="630" t="str">
        <f>BoQ!E89</f>
        <v>Primer Coat (Anti corrosion surface tolerant epoxy + thinner) DFT 100 micron</v>
      </c>
      <c r="E88" s="167"/>
      <c r="F88" s="167"/>
      <c r="G88" s="168"/>
      <c r="H88" s="263">
        <f>SUM(BoQ!K89:L89)</f>
        <v>1098391.1705638173</v>
      </c>
      <c r="I88" s="647">
        <f>H88/H$178%</f>
        <v>3.374467249167859E-2</v>
      </c>
      <c r="J88" s="169" t="s">
        <v>135</v>
      </c>
      <c r="K88" s="170"/>
      <c r="L88" s="171"/>
      <c r="M88" s="171"/>
      <c r="N88" s="172"/>
      <c r="O88" s="170"/>
      <c r="P88" s="171"/>
      <c r="Q88" s="171"/>
      <c r="R88" s="173">
        <f>I88/2</f>
        <v>1.6872336245839295E-2</v>
      </c>
      <c r="S88" s="651">
        <f>R88</f>
        <v>1.6872336245839295E-2</v>
      </c>
      <c r="T88" s="171"/>
      <c r="U88" s="171"/>
      <c r="V88" s="172"/>
      <c r="W88" s="163"/>
    </row>
    <row r="89" spans="1:23" s="164" customFormat="1" ht="21" customHeight="1" x14ac:dyDescent="0.3">
      <c r="A89" s="165"/>
      <c r="B89" s="612"/>
      <c r="C89" s="630" t="str">
        <f>BoQ!D90</f>
        <v>1.29.2</v>
      </c>
      <c r="D89" s="630" t="str">
        <f>BoQ!E90</f>
        <v>Intermediate Coat (High Build – High Solid Epoxy + thinner) DFT 100 micron</v>
      </c>
      <c r="E89" s="167"/>
      <c r="F89" s="167"/>
      <c r="G89" s="168"/>
      <c r="H89" s="263">
        <f>SUM(BoQ!K90:L90)</f>
        <v>926730.74054447818</v>
      </c>
      <c r="I89" s="647">
        <f>H89/H$178%</f>
        <v>2.8470936553133229E-2</v>
      </c>
      <c r="J89" s="169" t="s">
        <v>135</v>
      </c>
      <c r="K89" s="170"/>
      <c r="L89" s="171"/>
      <c r="M89" s="171"/>
      <c r="N89" s="172"/>
      <c r="O89" s="170"/>
      <c r="P89" s="171"/>
      <c r="Q89" s="171"/>
      <c r="R89" s="173"/>
      <c r="S89" s="648">
        <f>I89</f>
        <v>2.8470936553133229E-2</v>
      </c>
      <c r="T89" s="171"/>
      <c r="U89" s="171"/>
      <c r="V89" s="172"/>
      <c r="W89" s="163"/>
    </row>
    <row r="90" spans="1:23" s="164" customFormat="1" ht="21" customHeight="1" x14ac:dyDescent="0.3">
      <c r="A90" s="165"/>
      <c r="B90" s="612"/>
      <c r="C90" s="630" t="str">
        <f>BoQ!D91</f>
        <v>1.29.3</v>
      </c>
      <c r="D90" s="630" t="str">
        <f>BoQ!E91</f>
        <v>Finish Coat (Polyurethane + thinner) DFT 50 micron</v>
      </c>
      <c r="E90" s="167"/>
      <c r="F90" s="167"/>
      <c r="G90" s="168"/>
      <c r="H90" s="263">
        <f>SUM(BoQ!K91:L91)</f>
        <v>975590.35607880238</v>
      </c>
      <c r="I90" s="647">
        <f>H90/H$178%</f>
        <v>2.9971997166565491E-2</v>
      </c>
      <c r="J90" s="169" t="s">
        <v>135</v>
      </c>
      <c r="K90" s="170"/>
      <c r="L90" s="171"/>
      <c r="M90" s="171"/>
      <c r="N90" s="172"/>
      <c r="O90" s="170"/>
      <c r="P90" s="171"/>
      <c r="Q90" s="171"/>
      <c r="R90" s="173"/>
      <c r="S90" s="174">
        <f>I90</f>
        <v>2.9971997166565491E-2</v>
      </c>
      <c r="T90" s="171"/>
      <c r="U90" s="171"/>
      <c r="V90" s="172"/>
      <c r="W90" s="163"/>
    </row>
    <row r="91" spans="1:23" s="164" customFormat="1" ht="21" customHeight="1" x14ac:dyDescent="0.3">
      <c r="A91" s="632">
        <f>BoQ!B92</f>
        <v>2</v>
      </c>
      <c r="B91" s="616" t="str">
        <f>BoQ!C92</f>
        <v>MODIFIKASI PIPA AREA METER 39</v>
      </c>
      <c r="C91" s="630"/>
      <c r="D91" s="166"/>
      <c r="E91" s="167"/>
      <c r="F91" s="167"/>
      <c r="G91" s="168"/>
      <c r="H91" s="263"/>
      <c r="I91" s="647"/>
      <c r="J91" s="169"/>
      <c r="K91" s="170"/>
      <c r="L91" s="171"/>
      <c r="M91" s="171"/>
      <c r="N91" s="172"/>
      <c r="O91" s="170"/>
      <c r="P91" s="171"/>
      <c r="Q91" s="171"/>
      <c r="R91" s="173"/>
      <c r="S91" s="174"/>
      <c r="T91" s="171"/>
      <c r="U91" s="171"/>
      <c r="V91" s="172"/>
      <c r="W91" s="163"/>
    </row>
    <row r="92" spans="1:23" s="164" customFormat="1" ht="21" customHeight="1" x14ac:dyDescent="0.3">
      <c r="A92" s="165"/>
      <c r="B92" s="612" t="str">
        <f>BoQ!C93</f>
        <v>2.1</v>
      </c>
      <c r="C92" s="630" t="str">
        <f>BoQ!D93</f>
        <v>Pipa API 5L grade B Ø 6" Sch. 40</v>
      </c>
      <c r="D92" s="166"/>
      <c r="E92" s="167"/>
      <c r="F92" s="167"/>
      <c r="G92" s="168"/>
      <c r="H92" s="263">
        <f>SUM(BoQ!K93:L93)</f>
        <v>10083956.279999999</v>
      </c>
      <c r="I92" s="647">
        <f t="shared" ref="I92:I100" si="9">H92/H$178%</f>
        <v>0.30979837712491431</v>
      </c>
      <c r="J92" s="169" t="s">
        <v>135</v>
      </c>
      <c r="K92" s="170"/>
      <c r="L92" s="171"/>
      <c r="M92" s="171"/>
      <c r="N92" s="172">
        <f>I92</f>
        <v>0.30979837712491431</v>
      </c>
      <c r="O92" s="170"/>
      <c r="P92" s="171"/>
      <c r="Q92" s="171"/>
      <c r="R92" s="173"/>
      <c r="S92" s="174"/>
      <c r="T92" s="171"/>
      <c r="U92" s="171"/>
      <c r="V92" s="172"/>
      <c r="W92" s="163"/>
    </row>
    <row r="93" spans="1:23" s="164" customFormat="1" ht="21" customHeight="1" x14ac:dyDescent="0.3">
      <c r="A93" s="165"/>
      <c r="B93" s="612" t="str">
        <f>BoQ!C94</f>
        <v>2.2</v>
      </c>
      <c r="C93" s="630" t="str">
        <f>BoQ!D94</f>
        <v>Pipa API 5L grade B Ø 10" Sch. 40</v>
      </c>
      <c r="D93" s="166"/>
      <c r="E93" s="167"/>
      <c r="F93" s="167"/>
      <c r="G93" s="168"/>
      <c r="H93" s="263">
        <f>SUM(BoQ!K94:L94)</f>
        <v>26245530.739999998</v>
      </c>
      <c r="I93" s="647">
        <f t="shared" si="9"/>
        <v>0.8063127808437951</v>
      </c>
      <c r="J93" s="169" t="s">
        <v>135</v>
      </c>
      <c r="K93" s="170"/>
      <c r="L93" s="171"/>
      <c r="M93" s="171"/>
      <c r="N93" s="172">
        <f>I93</f>
        <v>0.8063127808437951</v>
      </c>
      <c r="O93" s="170"/>
      <c r="P93" s="171"/>
      <c r="Q93" s="171"/>
      <c r="R93" s="173"/>
      <c r="S93" s="174"/>
      <c r="T93" s="171"/>
      <c r="U93" s="171"/>
      <c r="V93" s="172"/>
      <c r="W93" s="163"/>
    </row>
    <row r="94" spans="1:23" s="164" customFormat="1" ht="21" customHeight="1" x14ac:dyDescent="0.3">
      <c r="A94" s="165"/>
      <c r="B94" s="612" t="str">
        <f>BoQ!C95</f>
        <v>2.3</v>
      </c>
      <c r="C94" s="630" t="str">
        <f>BoQ!D95</f>
        <v>Pipa ASTM A53 Grade B Ø 1" Sch. 40</v>
      </c>
      <c r="D94" s="166"/>
      <c r="E94" s="167"/>
      <c r="F94" s="167"/>
      <c r="G94" s="168"/>
      <c r="H94" s="263">
        <f>SUM(BoQ!K95:L95)</f>
        <v>1483.4</v>
      </c>
      <c r="I94" s="647">
        <f t="shared" si="9"/>
        <v>4.5572878329367168E-5</v>
      </c>
      <c r="J94" s="169" t="s">
        <v>135</v>
      </c>
      <c r="K94" s="170"/>
      <c r="L94" s="171"/>
      <c r="M94" s="171"/>
      <c r="N94" s="172">
        <f>I94</f>
        <v>4.5572878329367168E-5</v>
      </c>
      <c r="O94" s="170"/>
      <c r="P94" s="171"/>
      <c r="Q94" s="171"/>
      <c r="R94" s="173"/>
      <c r="S94" s="174"/>
      <c r="T94" s="171"/>
      <c r="U94" s="171"/>
      <c r="V94" s="172"/>
      <c r="W94" s="163"/>
    </row>
    <row r="95" spans="1:23" s="164" customFormat="1" ht="21" customHeight="1" x14ac:dyDescent="0.3">
      <c r="A95" s="165"/>
      <c r="B95" s="612" t="str">
        <f>BoQ!C96</f>
        <v>2.4</v>
      </c>
      <c r="C95" s="630" t="str">
        <f>BoQ!D96</f>
        <v>Elbow 90° schd. 40, 6"</v>
      </c>
      <c r="D95" s="166"/>
      <c r="E95" s="167"/>
      <c r="F95" s="167"/>
      <c r="G95" s="168"/>
      <c r="H95" s="263">
        <f>SUM(BoQ!K96:L96)</f>
        <v>4562880</v>
      </c>
      <c r="I95" s="647">
        <f t="shared" si="9"/>
        <v>0.14018037958170612</v>
      </c>
      <c r="J95" s="169" t="s">
        <v>135</v>
      </c>
      <c r="K95" s="170"/>
      <c r="L95" s="171"/>
      <c r="M95" s="171"/>
      <c r="N95" s="172"/>
      <c r="O95" s="170">
        <f t="shared" ref="O95:O100" si="10">I95</f>
        <v>0.14018037958170612</v>
      </c>
      <c r="P95" s="171"/>
      <c r="Q95" s="171"/>
      <c r="R95" s="173"/>
      <c r="S95" s="174"/>
      <c r="T95" s="171"/>
      <c r="U95" s="171"/>
      <c r="V95" s="172"/>
      <c r="W95" s="163"/>
    </row>
    <row r="96" spans="1:23" s="164" customFormat="1" ht="21" customHeight="1" x14ac:dyDescent="0.3">
      <c r="A96" s="165"/>
      <c r="B96" s="612" t="str">
        <f>BoQ!C97</f>
        <v>2.5</v>
      </c>
      <c r="C96" s="630" t="str">
        <f>BoQ!D97</f>
        <v>Elbow 90° schd. 40, 10"</v>
      </c>
      <c r="D96" s="166"/>
      <c r="E96" s="167"/>
      <c r="F96" s="167"/>
      <c r="G96" s="168"/>
      <c r="H96" s="263">
        <f>SUM(BoQ!K97:L97)</f>
        <v>16454800</v>
      </c>
      <c r="I96" s="647">
        <f t="shared" si="9"/>
        <v>0.5055228517824395</v>
      </c>
      <c r="J96" s="169" t="s">
        <v>135</v>
      </c>
      <c r="K96" s="170"/>
      <c r="L96" s="171"/>
      <c r="M96" s="171"/>
      <c r="N96" s="172"/>
      <c r="O96" s="170">
        <f t="shared" si="10"/>
        <v>0.5055228517824395</v>
      </c>
      <c r="P96" s="171"/>
      <c r="Q96" s="171"/>
      <c r="R96" s="173"/>
      <c r="S96" s="174"/>
      <c r="T96" s="171"/>
      <c r="U96" s="171"/>
      <c r="V96" s="172"/>
      <c r="W96" s="163"/>
    </row>
    <row r="97" spans="1:23" s="164" customFormat="1" ht="21" customHeight="1" x14ac:dyDescent="0.3">
      <c r="A97" s="165"/>
      <c r="B97" s="612" t="str">
        <f>BoQ!C98</f>
        <v>2.6</v>
      </c>
      <c r="C97" s="630" t="str">
        <f>BoQ!D98</f>
        <v>Elbow 90° schd. 40, 1"</v>
      </c>
      <c r="D97" s="166"/>
      <c r="E97" s="167"/>
      <c r="F97" s="167"/>
      <c r="G97" s="168"/>
      <c r="H97" s="263">
        <f>SUM(BoQ!K98:L98)</f>
        <v>66600</v>
      </c>
      <c r="I97" s="647">
        <f t="shared" si="9"/>
        <v>2.046079072897299E-3</v>
      </c>
      <c r="J97" s="169" t="s">
        <v>135</v>
      </c>
      <c r="K97" s="170"/>
      <c r="L97" s="171"/>
      <c r="M97" s="171"/>
      <c r="N97" s="172"/>
      <c r="O97" s="170">
        <f t="shared" si="10"/>
        <v>2.046079072897299E-3</v>
      </c>
      <c r="P97" s="171"/>
      <c r="Q97" s="171"/>
      <c r="R97" s="173"/>
      <c r="S97" s="174"/>
      <c r="T97" s="171"/>
      <c r="U97" s="171"/>
      <c r="V97" s="172"/>
      <c r="W97" s="163"/>
    </row>
    <row r="98" spans="1:23" s="164" customFormat="1" ht="21" customHeight="1" x14ac:dyDescent="0.3">
      <c r="A98" s="165"/>
      <c r="B98" s="612" t="str">
        <f>BoQ!C99</f>
        <v>2.7</v>
      </c>
      <c r="C98" s="630" t="str">
        <f>BoQ!D99</f>
        <v>Concentric Reducer Sch. 40, 10" x 6"</v>
      </c>
      <c r="D98" s="166"/>
      <c r="E98" s="167"/>
      <c r="F98" s="167"/>
      <c r="G98" s="168"/>
      <c r="H98" s="263">
        <f>SUM(BoQ!K99:L99)</f>
        <v>1843520</v>
      </c>
      <c r="I98" s="647">
        <f t="shared" si="9"/>
        <v>5.6636451838853283E-2</v>
      </c>
      <c r="J98" s="169" t="s">
        <v>135</v>
      </c>
      <c r="K98" s="170"/>
      <c r="L98" s="171"/>
      <c r="M98" s="171"/>
      <c r="N98" s="172"/>
      <c r="O98" s="170">
        <f t="shared" si="10"/>
        <v>5.6636451838853283E-2</v>
      </c>
      <c r="P98" s="171"/>
      <c r="Q98" s="171"/>
      <c r="R98" s="173"/>
      <c r="S98" s="174"/>
      <c r="T98" s="171"/>
      <c r="U98" s="171"/>
      <c r="V98" s="172"/>
      <c r="W98" s="163"/>
    </row>
    <row r="99" spans="1:23" s="164" customFormat="1" ht="21" customHeight="1" x14ac:dyDescent="0.3">
      <c r="A99" s="165"/>
      <c r="B99" s="612" t="str">
        <f>BoQ!C100</f>
        <v>2.8</v>
      </c>
      <c r="C99" s="630" t="str">
        <f>BoQ!D100</f>
        <v>Tee schd. 40, 10"</v>
      </c>
      <c r="D99" s="166"/>
      <c r="E99" s="167"/>
      <c r="F99" s="167"/>
      <c r="G99" s="168"/>
      <c r="H99" s="263">
        <f>SUM(BoQ!K100:L100)</f>
        <v>10135480</v>
      </c>
      <c r="I99" s="647">
        <f t="shared" si="9"/>
        <v>0.31138128411064736</v>
      </c>
      <c r="J99" s="169" t="s">
        <v>135</v>
      </c>
      <c r="K99" s="170"/>
      <c r="L99" s="171"/>
      <c r="M99" s="171"/>
      <c r="N99" s="172"/>
      <c r="O99" s="170">
        <f t="shared" si="10"/>
        <v>0.31138128411064736</v>
      </c>
      <c r="P99" s="171"/>
      <c r="Q99" s="171"/>
      <c r="R99" s="173"/>
      <c r="S99" s="174"/>
      <c r="T99" s="171"/>
      <c r="U99" s="171"/>
      <c r="V99" s="172"/>
      <c r="W99" s="163"/>
    </row>
    <row r="100" spans="1:23" s="164" customFormat="1" ht="21" customHeight="1" x14ac:dyDescent="0.3">
      <c r="A100" s="165"/>
      <c r="B100" s="612" t="str">
        <f>BoQ!C101</f>
        <v>2.9</v>
      </c>
      <c r="C100" s="630" t="str">
        <f>BoQ!D101</f>
        <v>Tee schd. 40, 6"</v>
      </c>
      <c r="D100" s="166"/>
      <c r="E100" s="167"/>
      <c r="F100" s="167"/>
      <c r="G100" s="168"/>
      <c r="H100" s="263">
        <f>SUM(BoQ!K101:L101)</f>
        <v>2816400</v>
      </c>
      <c r="I100" s="647">
        <f t="shared" si="9"/>
        <v>8.6525181695314604E-2</v>
      </c>
      <c r="J100" s="169" t="s">
        <v>135</v>
      </c>
      <c r="K100" s="170"/>
      <c r="L100" s="171"/>
      <c r="M100" s="171"/>
      <c r="N100" s="172"/>
      <c r="O100" s="170">
        <f t="shared" si="10"/>
        <v>8.6525181695314604E-2</v>
      </c>
      <c r="P100" s="171"/>
      <c r="Q100" s="171"/>
      <c r="R100" s="173"/>
      <c r="S100" s="174"/>
      <c r="T100" s="171"/>
      <c r="U100" s="171"/>
      <c r="V100" s="172"/>
      <c r="W100" s="163"/>
    </row>
    <row r="101" spans="1:23" s="164" customFormat="1" ht="21" customHeight="1" x14ac:dyDescent="0.3">
      <c r="A101" s="165"/>
      <c r="B101" s="612" t="str">
        <f>BoQ!C102</f>
        <v>2.10</v>
      </c>
      <c r="C101" s="630" t="str">
        <f>BoQ!D102</f>
        <v>Sockolet Sch 40</v>
      </c>
      <c r="D101" s="166"/>
      <c r="E101" s="167"/>
      <c r="F101" s="167"/>
      <c r="G101" s="168"/>
      <c r="H101" s="263"/>
      <c r="I101" s="647"/>
      <c r="J101" s="169"/>
      <c r="K101" s="170"/>
      <c r="L101" s="171"/>
      <c r="M101" s="171"/>
      <c r="N101" s="172"/>
      <c r="O101" s="170"/>
      <c r="P101" s="171"/>
      <c r="Q101" s="171"/>
      <c r="R101" s="173"/>
      <c r="S101" s="174"/>
      <c r="T101" s="171"/>
      <c r="U101" s="171"/>
      <c r="V101" s="172"/>
      <c r="W101" s="163"/>
    </row>
    <row r="102" spans="1:23" s="164" customFormat="1" ht="21" customHeight="1" x14ac:dyDescent="0.3">
      <c r="A102" s="165"/>
      <c r="B102" s="612"/>
      <c r="C102" s="630" t="str">
        <f>BoQ!D103</f>
        <v>2.10.1</v>
      </c>
      <c r="D102" s="630" t="str">
        <f>BoQ!E103</f>
        <v>Size Ø 1" x 10</v>
      </c>
      <c r="E102" s="167"/>
      <c r="F102" s="167"/>
      <c r="G102" s="168"/>
      <c r="H102" s="263">
        <f>SUM(BoQ!K103:L103)</f>
        <v>152000</v>
      </c>
      <c r="I102" s="647">
        <f t="shared" ref="I102:I122" si="11">H102/H$178%</f>
        <v>4.6697300162220632E-3</v>
      </c>
      <c r="J102" s="169" t="s">
        <v>135</v>
      </c>
      <c r="K102" s="170"/>
      <c r="L102" s="171"/>
      <c r="M102" s="171"/>
      <c r="N102" s="172"/>
      <c r="O102" s="170"/>
      <c r="P102" s="171">
        <f t="shared" ref="P102:P108" si="12">I102</f>
        <v>4.6697300162220632E-3</v>
      </c>
      <c r="Q102" s="171"/>
      <c r="R102" s="173"/>
      <c r="S102" s="174"/>
      <c r="T102" s="171"/>
      <c r="U102" s="171"/>
      <c r="V102" s="172"/>
      <c r="W102" s="163"/>
    </row>
    <row r="103" spans="1:23" s="164" customFormat="1" ht="21" customHeight="1" x14ac:dyDescent="0.3">
      <c r="A103" s="165"/>
      <c r="B103" s="612" t="str">
        <f>BoQ!C104</f>
        <v>2.11</v>
      </c>
      <c r="C103" s="630" t="str">
        <f>BoQ!D104</f>
        <v>Pressure Gauge 0-10 bar liquid 1/2 size display 100mm</v>
      </c>
      <c r="D103" s="166"/>
      <c r="E103" s="167"/>
      <c r="F103" s="167"/>
      <c r="G103" s="168"/>
      <c r="H103" s="263">
        <f>SUM(BoQ!K104:L104)</f>
        <v>4193320</v>
      </c>
      <c r="I103" s="647">
        <f t="shared" si="11"/>
        <v>0.12882679126068622</v>
      </c>
      <c r="J103" s="169" t="s">
        <v>135</v>
      </c>
      <c r="K103" s="170"/>
      <c r="L103" s="171"/>
      <c r="M103" s="171"/>
      <c r="N103" s="172"/>
      <c r="O103" s="170"/>
      <c r="P103" s="171">
        <f t="shared" si="12"/>
        <v>0.12882679126068622</v>
      </c>
      <c r="Q103" s="171"/>
      <c r="R103" s="173"/>
      <c r="S103" s="174"/>
      <c r="T103" s="171"/>
      <c r="U103" s="171"/>
      <c r="V103" s="172"/>
      <c r="W103" s="163"/>
    </row>
    <row r="104" spans="1:23" s="164" customFormat="1" ht="21" customHeight="1" x14ac:dyDescent="0.3">
      <c r="A104" s="165"/>
      <c r="B104" s="612" t="str">
        <f>BoQ!C105</f>
        <v>2.12</v>
      </c>
      <c r="C104" s="630" t="str">
        <f>BoQ!D105</f>
        <v>Weld Neck Flange #300, 10"</v>
      </c>
      <c r="D104" s="166"/>
      <c r="E104" s="167"/>
      <c r="F104" s="167"/>
      <c r="G104" s="168"/>
      <c r="H104" s="263">
        <f>SUM(BoQ!K105:L105)</f>
        <v>52150000</v>
      </c>
      <c r="I104" s="647">
        <f t="shared" si="11"/>
        <v>1.6021475022761882</v>
      </c>
      <c r="J104" s="169" t="s">
        <v>135</v>
      </c>
      <c r="K104" s="170"/>
      <c r="L104" s="171"/>
      <c r="M104" s="171"/>
      <c r="N104" s="172"/>
      <c r="O104" s="170"/>
      <c r="P104" s="171">
        <f t="shared" si="12"/>
        <v>1.6021475022761882</v>
      </c>
      <c r="Q104" s="171"/>
      <c r="R104" s="173"/>
      <c r="S104" s="174"/>
      <c r="T104" s="171"/>
      <c r="U104" s="171"/>
      <c r="V104" s="172"/>
      <c r="W104" s="163"/>
    </row>
    <row r="105" spans="1:23" s="164" customFormat="1" ht="21" customHeight="1" x14ac:dyDescent="0.3">
      <c r="A105" s="165"/>
      <c r="B105" s="612" t="str">
        <f>BoQ!C106</f>
        <v>2.13</v>
      </c>
      <c r="C105" s="630" t="str">
        <f>BoQ!D106</f>
        <v>Weld Neck Flange #150, 10"</v>
      </c>
      <c r="D105" s="166"/>
      <c r="E105" s="167"/>
      <c r="F105" s="167"/>
      <c r="G105" s="168"/>
      <c r="H105" s="263">
        <f>SUM(BoQ!K106:L106)</f>
        <v>5889520</v>
      </c>
      <c r="I105" s="647">
        <f t="shared" si="11"/>
        <v>0.18093729161276426</v>
      </c>
      <c r="J105" s="169" t="s">
        <v>135</v>
      </c>
      <c r="K105" s="170"/>
      <c r="L105" s="171"/>
      <c r="M105" s="171"/>
      <c r="N105" s="172"/>
      <c r="O105" s="170"/>
      <c r="P105" s="171">
        <f t="shared" si="12"/>
        <v>0.18093729161276426</v>
      </c>
      <c r="Q105" s="171"/>
      <c r="R105" s="173"/>
      <c r="S105" s="174"/>
      <c r="T105" s="171"/>
      <c r="U105" s="171"/>
      <c r="V105" s="172"/>
      <c r="W105" s="163"/>
    </row>
    <row r="106" spans="1:23" s="164" customFormat="1" ht="21" customHeight="1" x14ac:dyDescent="0.3">
      <c r="A106" s="165"/>
      <c r="B106" s="612" t="str">
        <f>BoQ!C107</f>
        <v>2.14</v>
      </c>
      <c r="C106" s="630" t="str">
        <f>BoQ!D107</f>
        <v>Weld Neck Flange #300, 6"</v>
      </c>
      <c r="D106" s="166"/>
      <c r="E106" s="167"/>
      <c r="F106" s="167"/>
      <c r="G106" s="168"/>
      <c r="H106" s="263">
        <f>SUM(BoQ!K107:L107)</f>
        <v>3173320</v>
      </c>
      <c r="I106" s="647">
        <f t="shared" si="11"/>
        <v>9.7490445099196049E-2</v>
      </c>
      <c r="J106" s="169" t="s">
        <v>135</v>
      </c>
      <c r="K106" s="170"/>
      <c r="L106" s="171"/>
      <c r="M106" s="171"/>
      <c r="N106" s="172"/>
      <c r="O106" s="170"/>
      <c r="P106" s="171">
        <f t="shared" si="12"/>
        <v>9.7490445099196049E-2</v>
      </c>
      <c r="Q106" s="171"/>
      <c r="R106" s="173"/>
      <c r="S106" s="174"/>
      <c r="T106" s="171"/>
      <c r="U106" s="171"/>
      <c r="V106" s="172"/>
      <c r="W106" s="163"/>
    </row>
    <row r="107" spans="1:23" s="164" customFormat="1" ht="21" customHeight="1" x14ac:dyDescent="0.3">
      <c r="A107" s="165"/>
      <c r="B107" s="612" t="str">
        <f>BoQ!C108</f>
        <v>2.15</v>
      </c>
      <c r="C107" s="630" t="str">
        <f>BoQ!D108</f>
        <v>Weld Neck Flange #150, 6"</v>
      </c>
      <c r="D107" s="166"/>
      <c r="E107" s="167"/>
      <c r="F107" s="167"/>
      <c r="G107" s="168"/>
      <c r="H107" s="263">
        <f>SUM(BoQ!K108:L108)</f>
        <v>8126520</v>
      </c>
      <c r="I107" s="647">
        <f t="shared" si="11"/>
        <v>0.24966219981203239</v>
      </c>
      <c r="J107" s="169" t="s">
        <v>135</v>
      </c>
      <c r="K107" s="170"/>
      <c r="L107" s="171"/>
      <c r="M107" s="171"/>
      <c r="N107" s="172"/>
      <c r="O107" s="170"/>
      <c r="P107" s="171">
        <f t="shared" si="12"/>
        <v>0.24966219981203239</v>
      </c>
      <c r="Q107" s="171"/>
      <c r="R107" s="173"/>
      <c r="S107" s="174"/>
      <c r="T107" s="171"/>
      <c r="U107" s="171"/>
      <c r="V107" s="172"/>
      <c r="W107" s="163"/>
    </row>
    <row r="108" spans="1:23" s="164" customFormat="1" ht="21" customHeight="1" x14ac:dyDescent="0.3">
      <c r="A108" s="165"/>
      <c r="B108" s="612" t="str">
        <f>BoQ!C109</f>
        <v>2.16</v>
      </c>
      <c r="C108" s="630" t="str">
        <f>BoQ!D109</f>
        <v>Weld Neck Flange #150, 1/2"</v>
      </c>
      <c r="D108" s="166"/>
      <c r="E108" s="167"/>
      <c r="F108" s="167"/>
      <c r="G108" s="168"/>
      <c r="H108" s="263">
        <f>SUM(BoQ!K109:L109)</f>
        <v>169070</v>
      </c>
      <c r="I108" s="647">
        <f t="shared" si="11"/>
        <v>5.1941529858070016E-3</v>
      </c>
      <c r="J108" s="169" t="s">
        <v>135</v>
      </c>
      <c r="K108" s="170"/>
      <c r="L108" s="171"/>
      <c r="M108" s="171"/>
      <c r="N108" s="172"/>
      <c r="O108" s="170"/>
      <c r="P108" s="171">
        <f t="shared" si="12"/>
        <v>5.1941529858070016E-3</v>
      </c>
      <c r="Q108" s="171"/>
      <c r="R108" s="173"/>
      <c r="S108" s="174"/>
      <c r="T108" s="171"/>
      <c r="U108" s="171"/>
      <c r="V108" s="172"/>
      <c r="W108" s="163"/>
    </row>
    <row r="109" spans="1:23" s="164" customFormat="1" ht="21" customHeight="1" x14ac:dyDescent="0.3">
      <c r="A109" s="165"/>
      <c r="B109" s="612" t="str">
        <f>BoQ!C110</f>
        <v>2.17</v>
      </c>
      <c r="C109" s="630" t="str">
        <f>BoQ!D110</f>
        <v>Gasket Spiral Wound #300 SS316L 10"</v>
      </c>
      <c r="D109" s="166"/>
      <c r="E109" s="167"/>
      <c r="F109" s="167"/>
      <c r="G109" s="168"/>
      <c r="H109" s="263">
        <f>SUM(BoQ!K110:L110)</f>
        <v>3466600</v>
      </c>
      <c r="I109" s="647">
        <f t="shared" si="11"/>
        <v>0.10650056627786451</v>
      </c>
      <c r="J109" s="169" t="s">
        <v>135</v>
      </c>
      <c r="K109" s="170"/>
      <c r="L109" s="171"/>
      <c r="M109" s="171"/>
      <c r="N109" s="172"/>
      <c r="O109" s="170"/>
      <c r="P109" s="171"/>
      <c r="Q109" s="171">
        <f>I109</f>
        <v>0.10650056627786451</v>
      </c>
      <c r="R109" s="173"/>
      <c r="S109" s="174"/>
      <c r="T109" s="171"/>
      <c r="U109" s="171"/>
      <c r="V109" s="172"/>
      <c r="W109" s="163"/>
    </row>
    <row r="110" spans="1:23" s="164" customFormat="1" ht="21" customHeight="1" x14ac:dyDescent="0.3">
      <c r="A110" s="165"/>
      <c r="B110" s="612" t="str">
        <f>BoQ!C111</f>
        <v>2.18</v>
      </c>
      <c r="C110" s="630" t="str">
        <f>BoQ!D111</f>
        <v>Gasket Spiral Wound #150 SS316L 10"</v>
      </c>
      <c r="D110" s="166"/>
      <c r="E110" s="167"/>
      <c r="F110" s="167"/>
      <c r="G110" s="168"/>
      <c r="H110" s="263">
        <f>SUM(BoQ!K111:L111)</f>
        <v>949720</v>
      </c>
      <c r="I110" s="647">
        <f t="shared" si="11"/>
        <v>2.9177210467147489E-2</v>
      </c>
      <c r="J110" s="169" t="s">
        <v>135</v>
      </c>
      <c r="K110" s="170"/>
      <c r="L110" s="171"/>
      <c r="M110" s="171"/>
      <c r="N110" s="172"/>
      <c r="O110" s="170"/>
      <c r="P110" s="171"/>
      <c r="Q110" s="171">
        <f>I110</f>
        <v>2.9177210467147489E-2</v>
      </c>
      <c r="R110" s="173"/>
      <c r="S110" s="174"/>
      <c r="T110" s="171"/>
      <c r="U110" s="171"/>
      <c r="V110" s="172"/>
      <c r="W110" s="163"/>
    </row>
    <row r="111" spans="1:23" s="164" customFormat="1" ht="21" customHeight="1" x14ac:dyDescent="0.3">
      <c r="A111" s="165"/>
      <c r="B111" s="612" t="str">
        <f>BoQ!C112</f>
        <v>2.19</v>
      </c>
      <c r="C111" s="630" t="str">
        <f>BoQ!D112</f>
        <v>Gasket Spiral Wound #300 SS316L 6"</v>
      </c>
      <c r="D111" s="166"/>
      <c r="E111" s="167"/>
      <c r="F111" s="167"/>
      <c r="G111" s="168"/>
      <c r="H111" s="263">
        <f>SUM(BoQ!K112:L112)</f>
        <v>508440</v>
      </c>
      <c r="I111" s="647">
        <f t="shared" si="11"/>
        <v>1.5620246904262803E-2</v>
      </c>
      <c r="J111" s="169" t="s">
        <v>135</v>
      </c>
      <c r="K111" s="170"/>
      <c r="L111" s="171"/>
      <c r="M111" s="171"/>
      <c r="N111" s="172"/>
      <c r="O111" s="170"/>
      <c r="P111" s="171"/>
      <c r="Q111" s="171">
        <f>I111</f>
        <v>1.5620246904262803E-2</v>
      </c>
      <c r="R111" s="173"/>
      <c r="S111" s="174"/>
      <c r="T111" s="171"/>
      <c r="U111" s="171"/>
      <c r="V111" s="172"/>
      <c r="W111" s="163"/>
    </row>
    <row r="112" spans="1:23" s="164" customFormat="1" ht="21" customHeight="1" x14ac:dyDescent="0.3">
      <c r="A112" s="165"/>
      <c r="B112" s="612" t="str">
        <f>BoQ!C113</f>
        <v>2.20</v>
      </c>
      <c r="C112" s="630" t="str">
        <f>BoQ!D113</f>
        <v>Gasket Spiral Wound #150 SS316L 6"</v>
      </c>
      <c r="D112" s="166"/>
      <c r="E112" s="167"/>
      <c r="F112" s="167"/>
      <c r="G112" s="168"/>
      <c r="H112" s="263">
        <f>SUM(BoQ!K113:L113)</f>
        <v>1318520</v>
      </c>
      <c r="I112" s="647">
        <f t="shared" si="11"/>
        <v>4.0507450138086286E-2</v>
      </c>
      <c r="J112" s="169" t="s">
        <v>135</v>
      </c>
      <c r="K112" s="170"/>
      <c r="L112" s="171"/>
      <c r="M112" s="171"/>
      <c r="N112" s="172"/>
      <c r="O112" s="648"/>
      <c r="P112" s="649"/>
      <c r="Q112" s="171">
        <f>I112</f>
        <v>4.0507450138086286E-2</v>
      </c>
      <c r="R112" s="650"/>
      <c r="S112" s="174"/>
      <c r="T112" s="171"/>
      <c r="U112" s="171"/>
      <c r="V112" s="172"/>
      <c r="W112" s="163"/>
    </row>
    <row r="113" spans="1:23" s="164" customFormat="1" ht="21" customHeight="1" x14ac:dyDescent="0.3">
      <c r="A113" s="165"/>
      <c r="B113" s="612" t="str">
        <f>BoQ!C114</f>
        <v>2.21</v>
      </c>
      <c r="C113" s="630" t="str">
        <f>BoQ!D114</f>
        <v>Ball valves #300, 10"</v>
      </c>
      <c r="D113" s="166"/>
      <c r="E113" s="167"/>
      <c r="F113" s="167"/>
      <c r="G113" s="168"/>
      <c r="H113" s="263">
        <f>SUM(BoQ!K114:L114)</f>
        <v>1070208600</v>
      </c>
      <c r="I113" s="647">
        <f t="shared" si="11"/>
        <v>32.878850151572315</v>
      </c>
      <c r="J113" s="169" t="s">
        <v>135</v>
      </c>
      <c r="K113" s="170"/>
      <c r="L113" s="171"/>
      <c r="M113" s="171"/>
      <c r="N113" s="172">
        <f>I113/4</f>
        <v>8.2197125378930789</v>
      </c>
      <c r="O113" s="170">
        <f>N113</f>
        <v>8.2197125378930789</v>
      </c>
      <c r="P113" s="171">
        <f t="shared" ref="P113:Q113" si="13">O113</f>
        <v>8.2197125378930789</v>
      </c>
      <c r="Q113" s="171">
        <f t="shared" si="13"/>
        <v>8.2197125378930789</v>
      </c>
      <c r="R113" s="173"/>
      <c r="S113" s="174"/>
      <c r="T113" s="171"/>
      <c r="U113" s="171"/>
      <c r="V113" s="172"/>
      <c r="W113" s="163"/>
    </row>
    <row r="114" spans="1:23" s="164" customFormat="1" ht="21" customHeight="1" x14ac:dyDescent="0.3">
      <c r="A114" s="165"/>
      <c r="B114" s="612" t="str">
        <f>BoQ!C115</f>
        <v>2.22</v>
      </c>
      <c r="C114" s="630" t="str">
        <f>BoQ!D115</f>
        <v>Ball valves #300, 1"</v>
      </c>
      <c r="D114" s="166"/>
      <c r="E114" s="167"/>
      <c r="F114" s="167"/>
      <c r="G114" s="168"/>
      <c r="H114" s="263">
        <f>SUM(BoQ!K115:L115)</f>
        <v>13050280</v>
      </c>
      <c r="I114" s="647">
        <f t="shared" si="11"/>
        <v>0.40092950155330576</v>
      </c>
      <c r="J114" s="169" t="s">
        <v>135</v>
      </c>
      <c r="K114" s="170"/>
      <c r="L114" s="171"/>
      <c r="M114" s="171"/>
      <c r="N114" s="172"/>
      <c r="O114" s="170"/>
      <c r="P114" s="171"/>
      <c r="Q114" s="171">
        <f>I114</f>
        <v>0.40092950155330576</v>
      </c>
      <c r="R114" s="173"/>
      <c r="S114" s="174"/>
      <c r="T114" s="171"/>
      <c r="U114" s="171"/>
      <c r="V114" s="172"/>
      <c r="W114" s="163"/>
    </row>
    <row r="115" spans="1:23" s="164" customFormat="1" ht="21" customHeight="1" x14ac:dyDescent="0.3">
      <c r="A115" s="165"/>
      <c r="B115" s="612" t="str">
        <f>BoQ!C116</f>
        <v>2.23</v>
      </c>
      <c r="C115" s="630" t="str">
        <f>BoQ!D116</f>
        <v>Stud Bolt C/W 2 NUT, ASTM A193 Gr. B7 / ASTM A194
Gr. 2H 3/4" X 4-1/4" HITAM</v>
      </c>
      <c r="D115" s="166"/>
      <c r="E115" s="167"/>
      <c r="F115" s="167"/>
      <c r="G115" s="168"/>
      <c r="H115" s="263">
        <f>SUM(BoQ!K116:L116)</f>
        <v>16080000</v>
      </c>
      <c r="I115" s="647">
        <f t="shared" si="11"/>
        <v>0.49400828066349201</v>
      </c>
      <c r="J115" s="169" t="s">
        <v>135</v>
      </c>
      <c r="K115" s="170"/>
      <c r="L115" s="171"/>
      <c r="M115" s="171"/>
      <c r="N115" s="172"/>
      <c r="O115" s="170"/>
      <c r="P115" s="171"/>
      <c r="Q115" s="171">
        <f>I115</f>
        <v>0.49400828066349201</v>
      </c>
      <c r="R115" s="173"/>
      <c r="S115" s="174"/>
      <c r="T115" s="171"/>
      <c r="U115" s="171"/>
      <c r="V115" s="172"/>
      <c r="W115" s="163"/>
    </row>
    <row r="116" spans="1:23" s="164" customFormat="1" ht="21" customHeight="1" x14ac:dyDescent="0.3">
      <c r="A116" s="165"/>
      <c r="B116" s="612" t="str">
        <f>BoQ!C117</f>
        <v>2.24</v>
      </c>
      <c r="C116" s="630" t="str">
        <f>BoQ!D117</f>
        <v>Stud Bolt C/W 2 NUT, ASTM A193 Gr. B7 / ASTM A194Gr. 2H 7/8" X 4-1/2" HITAM</v>
      </c>
      <c r="D116" s="166"/>
      <c r="E116" s="167"/>
      <c r="F116" s="167"/>
      <c r="G116" s="168"/>
      <c r="H116" s="263">
        <f>SUM(BoQ!K117:L117)</f>
        <v>4954320</v>
      </c>
      <c r="I116" s="647">
        <f t="shared" si="11"/>
        <v>0.15220616324979799</v>
      </c>
      <c r="J116" s="169" t="s">
        <v>135</v>
      </c>
      <c r="K116" s="170"/>
      <c r="L116" s="171"/>
      <c r="M116" s="171"/>
      <c r="N116" s="172"/>
      <c r="O116" s="170"/>
      <c r="P116" s="171"/>
      <c r="Q116" s="171">
        <f>I116</f>
        <v>0.15220616324979799</v>
      </c>
      <c r="R116" s="173"/>
      <c r="S116" s="174"/>
      <c r="T116" s="171"/>
      <c r="U116" s="171"/>
      <c r="V116" s="172"/>
      <c r="W116" s="163"/>
    </row>
    <row r="117" spans="1:23" s="164" customFormat="1" ht="21" customHeight="1" x14ac:dyDescent="0.3">
      <c r="A117" s="165"/>
      <c r="B117" s="612" t="str">
        <f>BoQ!C118</f>
        <v>2.25</v>
      </c>
      <c r="C117" s="630" t="str">
        <f>BoQ!D118</f>
        <v>Stud Bolt C/W 2 NUT, ASTM A193 Gr. B7 / ASTM A194
Gr. 2H 3/4" X 4-1/4" HITAM</v>
      </c>
      <c r="D117" s="166"/>
      <c r="E117" s="167"/>
      <c r="F117" s="167"/>
      <c r="G117" s="168"/>
      <c r="H117" s="263">
        <f>SUM(BoQ!K118:L118)</f>
        <v>4288000</v>
      </c>
      <c r="I117" s="647">
        <f t="shared" si="11"/>
        <v>0.13173554151026454</v>
      </c>
      <c r="J117" s="169" t="s">
        <v>135</v>
      </c>
      <c r="K117" s="170"/>
      <c r="L117" s="171"/>
      <c r="M117" s="171"/>
      <c r="N117" s="172"/>
      <c r="O117" s="170"/>
      <c r="P117" s="171"/>
      <c r="Q117" s="171">
        <f>I117</f>
        <v>0.13173554151026454</v>
      </c>
      <c r="R117" s="173"/>
      <c r="S117" s="174"/>
      <c r="T117" s="171"/>
      <c r="U117" s="171"/>
      <c r="V117" s="172"/>
      <c r="W117" s="163"/>
    </row>
    <row r="118" spans="1:23" s="164" customFormat="1" ht="21" customHeight="1" x14ac:dyDescent="0.3">
      <c r="A118" s="165"/>
      <c r="B118" s="612" t="str">
        <f>BoQ!C119</f>
        <v>2.26</v>
      </c>
      <c r="C118" s="630" t="str">
        <f>BoQ!D119</f>
        <v>Stud Bolt C/W 2 NUT, ASTM A193 Gr. B7 / ASTM A194Gr. 2H 3/4" X 4" HITAM</v>
      </c>
      <c r="D118" s="166"/>
      <c r="E118" s="167"/>
      <c r="F118" s="167"/>
      <c r="G118" s="168"/>
      <c r="H118" s="263">
        <f>SUM(BoQ!K119:L119)</f>
        <v>2423360</v>
      </c>
      <c r="I118" s="647">
        <f t="shared" si="11"/>
        <v>7.4450242974420391E-2</v>
      </c>
      <c r="J118" s="169" t="s">
        <v>135</v>
      </c>
      <c r="K118" s="170"/>
      <c r="L118" s="171"/>
      <c r="M118" s="171"/>
      <c r="N118" s="172"/>
      <c r="O118" s="170"/>
      <c r="P118" s="171"/>
      <c r="Q118" s="171">
        <f>I118</f>
        <v>7.4450242974420391E-2</v>
      </c>
      <c r="R118" s="173"/>
      <c r="S118" s="174"/>
      <c r="T118" s="171"/>
      <c r="U118" s="171"/>
      <c r="V118" s="172"/>
      <c r="W118" s="163"/>
    </row>
    <row r="119" spans="1:23" s="164" customFormat="1" ht="21" customHeight="1" x14ac:dyDescent="0.3">
      <c r="A119" s="165"/>
      <c r="B119" s="612" t="str">
        <f>BoQ!C120</f>
        <v>2.27</v>
      </c>
      <c r="C119" s="630" t="str">
        <f>BoQ!D120</f>
        <v>Handling / Stringing and Aligning pipa ø10"</v>
      </c>
      <c r="D119" s="166"/>
      <c r="E119" s="167"/>
      <c r="F119" s="167"/>
      <c r="G119" s="168"/>
      <c r="H119" s="263">
        <f>SUM(BoQ!K120:L120)</f>
        <v>860850</v>
      </c>
      <c r="I119" s="647">
        <f t="shared" si="11"/>
        <v>2.6446954503057653E-2</v>
      </c>
      <c r="J119" s="169" t="s">
        <v>135</v>
      </c>
      <c r="K119" s="170"/>
      <c r="L119" s="171"/>
      <c r="M119" s="171"/>
      <c r="N119" s="172"/>
      <c r="O119" s="170"/>
      <c r="P119" s="171"/>
      <c r="Q119" s="171"/>
      <c r="R119" s="173">
        <f>I119</f>
        <v>2.6446954503057653E-2</v>
      </c>
      <c r="S119" s="174"/>
      <c r="T119" s="171"/>
      <c r="U119" s="171"/>
      <c r="V119" s="172"/>
      <c r="W119" s="163"/>
    </row>
    <row r="120" spans="1:23" s="164" customFormat="1" ht="21" customHeight="1" x14ac:dyDescent="0.3">
      <c r="A120" s="165"/>
      <c r="B120" s="612" t="str">
        <f>BoQ!C121</f>
        <v>2.28</v>
      </c>
      <c r="C120" s="630" t="str">
        <f>BoQ!D121</f>
        <v>Handling / Stringing and Aligning pipa ø6"</v>
      </c>
      <c r="D120" s="166"/>
      <c r="E120" s="167"/>
      <c r="F120" s="167"/>
      <c r="G120" s="168"/>
      <c r="H120" s="263">
        <f>SUM(BoQ!K121:L121)</f>
        <v>191490</v>
      </c>
      <c r="I120" s="647">
        <f t="shared" si="11"/>
        <v>5.8829381631997565E-3</v>
      </c>
      <c r="J120" s="169" t="s">
        <v>135</v>
      </c>
      <c r="K120" s="170"/>
      <c r="L120" s="171"/>
      <c r="M120" s="171"/>
      <c r="N120" s="172"/>
      <c r="O120" s="170"/>
      <c r="P120" s="171"/>
      <c r="Q120" s="171"/>
      <c r="R120" s="173">
        <f>I120</f>
        <v>5.8829381631997565E-3</v>
      </c>
      <c r="S120" s="174"/>
      <c r="T120" s="171"/>
      <c r="U120" s="171"/>
      <c r="V120" s="172"/>
      <c r="W120" s="163"/>
    </row>
    <row r="121" spans="1:23" s="164" customFormat="1" ht="21" customHeight="1" x14ac:dyDescent="0.3">
      <c r="A121" s="165"/>
      <c r="B121" s="612" t="str">
        <f>BoQ!C122</f>
        <v>2.29</v>
      </c>
      <c r="C121" s="630" t="str">
        <f>BoQ!D122</f>
        <v xml:space="preserve">Pengangkutan hasil bongkaran Pipa ø10" </v>
      </c>
      <c r="D121" s="166"/>
      <c r="E121" s="167"/>
      <c r="F121" s="167"/>
      <c r="G121" s="168"/>
      <c r="H121" s="263">
        <f>SUM(BoQ!K122:L122)</f>
        <v>430400</v>
      </c>
      <c r="I121" s="647">
        <f t="shared" si="11"/>
        <v>1.322270920382879E-2</v>
      </c>
      <c r="J121" s="169" t="s">
        <v>135</v>
      </c>
      <c r="K121" s="170"/>
      <c r="L121" s="171"/>
      <c r="M121" s="171"/>
      <c r="N121" s="172"/>
      <c r="O121" s="170"/>
      <c r="P121" s="171"/>
      <c r="Q121" s="171"/>
      <c r="R121" s="173">
        <f>I121</f>
        <v>1.322270920382879E-2</v>
      </c>
      <c r="S121" s="174"/>
      <c r="T121" s="171"/>
      <c r="U121" s="171"/>
      <c r="V121" s="172"/>
      <c r="W121" s="163"/>
    </row>
    <row r="122" spans="1:23" s="164" customFormat="1" ht="21" customHeight="1" x14ac:dyDescent="0.3">
      <c r="A122" s="165"/>
      <c r="B122" s="612" t="str">
        <f>BoQ!C123</f>
        <v>2.30</v>
      </c>
      <c r="C122" s="630" t="str">
        <f>BoQ!D123</f>
        <v xml:space="preserve">Pengangkutan hasil bongkaran Pipa ø6" </v>
      </c>
      <c r="D122" s="166"/>
      <c r="E122" s="167"/>
      <c r="F122" s="167"/>
      <c r="G122" s="168"/>
      <c r="H122" s="263">
        <f>SUM(BoQ!K123:L123)</f>
        <v>95745</v>
      </c>
      <c r="I122" s="647">
        <f t="shared" si="11"/>
        <v>2.9414690815998783E-3</v>
      </c>
      <c r="J122" s="169" t="s">
        <v>135</v>
      </c>
      <c r="K122" s="170"/>
      <c r="L122" s="171"/>
      <c r="M122" s="171"/>
      <c r="N122" s="172"/>
      <c r="O122" s="170"/>
      <c r="P122" s="171"/>
      <c r="Q122" s="171"/>
      <c r="R122" s="173">
        <f>I122</f>
        <v>2.9414690815998783E-3</v>
      </c>
      <c r="S122" s="174"/>
      <c r="T122" s="171"/>
      <c r="U122" s="171"/>
      <c r="V122" s="172"/>
      <c r="W122" s="163"/>
    </row>
    <row r="123" spans="1:23" s="164" customFormat="1" ht="21" customHeight="1" x14ac:dyDescent="0.3">
      <c r="A123" s="165"/>
      <c r="B123" s="612" t="str">
        <f>BoQ!C124</f>
        <v>2.31</v>
      </c>
      <c r="C123" s="630" t="str">
        <f>BoQ!D124</f>
        <v>Pembongkaran 2 Flange Accessories #150 (GV, BV, Check Valve, Flexible Pipe, Spool etc)</v>
      </c>
      <c r="D123" s="166"/>
      <c r="E123" s="167"/>
      <c r="F123" s="167"/>
      <c r="G123" s="168"/>
      <c r="H123" s="263"/>
      <c r="I123" s="647"/>
      <c r="J123" s="169"/>
      <c r="K123" s="170"/>
      <c r="L123" s="171"/>
      <c r="M123" s="171"/>
      <c r="N123" s="172"/>
      <c r="O123" s="170"/>
      <c r="P123" s="171"/>
      <c r="Q123" s="171"/>
      <c r="R123" s="173"/>
      <c r="S123" s="174"/>
      <c r="T123" s="171"/>
      <c r="U123" s="171"/>
      <c r="V123" s="172"/>
      <c r="W123" s="163"/>
    </row>
    <row r="124" spans="1:23" s="164" customFormat="1" ht="21" customHeight="1" x14ac:dyDescent="0.3">
      <c r="A124" s="165"/>
      <c r="B124" s="612"/>
      <c r="C124" s="630" t="str">
        <f>BoQ!D125</f>
        <v>2.31.1</v>
      </c>
      <c r="D124" s="630" t="str">
        <f>BoQ!E125</f>
        <v xml:space="preserve">Pembongkaran 2 Flange Accessories  ø10" </v>
      </c>
      <c r="E124" s="167"/>
      <c r="F124" s="167"/>
      <c r="G124" s="168"/>
      <c r="H124" s="263">
        <f>SUM(BoQ!K125:L125)</f>
        <v>245480</v>
      </c>
      <c r="I124" s="647">
        <f>H124/H$178%</f>
        <v>7.5416139761986323E-3</v>
      </c>
      <c r="J124" s="169" t="s">
        <v>135</v>
      </c>
      <c r="K124" s="170"/>
      <c r="L124" s="171"/>
      <c r="M124" s="171"/>
      <c r="N124" s="172"/>
      <c r="O124" s="170"/>
      <c r="P124" s="171"/>
      <c r="Q124" s="171"/>
      <c r="R124" s="173">
        <f>I124</f>
        <v>7.5416139761986323E-3</v>
      </c>
      <c r="S124" s="174"/>
      <c r="T124" s="171"/>
      <c r="U124" s="171"/>
      <c r="V124" s="172"/>
      <c r="W124" s="163"/>
    </row>
    <row r="125" spans="1:23" s="164" customFormat="1" ht="21" customHeight="1" x14ac:dyDescent="0.3">
      <c r="A125" s="165"/>
      <c r="B125" s="612"/>
      <c r="C125" s="630" t="str">
        <f>BoQ!D126</f>
        <v>2.31.2</v>
      </c>
      <c r="D125" s="630" t="str">
        <f>BoQ!E126</f>
        <v xml:space="preserve">Pembongkaran 2 Flange Accessories  ø6" </v>
      </c>
      <c r="E125" s="167"/>
      <c r="F125" s="167"/>
      <c r="G125" s="168"/>
      <c r="H125" s="263">
        <f>SUM(BoQ!K126:L126)</f>
        <v>270040</v>
      </c>
      <c r="I125" s="647">
        <f>H125/H$178%</f>
        <v>8.2961440367145135E-3</v>
      </c>
      <c r="J125" s="169" t="s">
        <v>135</v>
      </c>
      <c r="K125" s="170"/>
      <c r="L125" s="171"/>
      <c r="M125" s="171"/>
      <c r="N125" s="172"/>
      <c r="O125" s="170"/>
      <c r="P125" s="171"/>
      <c r="Q125" s="171"/>
      <c r="R125" s="173">
        <f>I125</f>
        <v>8.2961440367145135E-3</v>
      </c>
      <c r="S125" s="174"/>
      <c r="T125" s="171"/>
      <c r="U125" s="171"/>
      <c r="V125" s="172"/>
      <c r="W125" s="163"/>
    </row>
    <row r="126" spans="1:23" s="164" customFormat="1" ht="21" customHeight="1" x14ac:dyDescent="0.3">
      <c r="A126" s="165"/>
      <c r="B126" s="612" t="str">
        <f>BoQ!C127</f>
        <v>2.32</v>
      </c>
      <c r="C126" s="630" t="str">
        <f>BoQ!D127</f>
        <v>Pembongkaran 2 Flange Accessories #300 (GV, BV, Check Valve, Flexible Pipe, Spool etc)</v>
      </c>
      <c r="D126" s="630"/>
      <c r="E126" s="167"/>
      <c r="F126" s="167"/>
      <c r="G126" s="168"/>
      <c r="H126" s="263"/>
      <c r="I126" s="647"/>
      <c r="J126" s="169"/>
      <c r="K126" s="170"/>
      <c r="L126" s="171"/>
      <c r="M126" s="171"/>
      <c r="N126" s="172"/>
      <c r="O126" s="170"/>
      <c r="P126" s="171"/>
      <c r="Q126" s="171"/>
      <c r="R126" s="173"/>
      <c r="S126" s="174"/>
      <c r="T126" s="171"/>
      <c r="U126" s="171"/>
      <c r="V126" s="172"/>
      <c r="W126" s="163"/>
    </row>
    <row r="127" spans="1:23" s="164" customFormat="1" ht="21" customHeight="1" x14ac:dyDescent="0.3">
      <c r="A127" s="165"/>
      <c r="B127" s="612"/>
      <c r="C127" s="630" t="str">
        <f>BoQ!D128</f>
        <v>2.32.1</v>
      </c>
      <c r="D127" s="630" t="str">
        <f>BoQ!E128</f>
        <v xml:space="preserve">Pembongkaran 2 Flange Accessories  ø10" </v>
      </c>
      <c r="E127" s="167"/>
      <c r="F127" s="167"/>
      <c r="G127" s="168"/>
      <c r="H127" s="263">
        <f>SUM(BoQ!K128:L128)</f>
        <v>245480</v>
      </c>
      <c r="I127" s="647">
        <f>H127/H$178%</f>
        <v>7.5416139761986323E-3</v>
      </c>
      <c r="J127" s="169" t="s">
        <v>135</v>
      </c>
      <c r="K127" s="170"/>
      <c r="L127" s="171"/>
      <c r="M127" s="171"/>
      <c r="N127" s="172"/>
      <c r="O127" s="170"/>
      <c r="P127" s="171"/>
      <c r="Q127" s="171"/>
      <c r="R127" s="173">
        <f>I127</f>
        <v>7.5416139761986323E-3</v>
      </c>
      <c r="S127" s="174"/>
      <c r="T127" s="171"/>
      <c r="U127" s="171"/>
      <c r="V127" s="172"/>
      <c r="W127" s="163"/>
    </row>
    <row r="128" spans="1:23" s="164" customFormat="1" ht="21" customHeight="1" x14ac:dyDescent="0.3">
      <c r="A128" s="165"/>
      <c r="B128" s="612"/>
      <c r="C128" s="630" t="str">
        <f>BoQ!D129</f>
        <v>2.32.2</v>
      </c>
      <c r="D128" s="630" t="str">
        <f>BoQ!E129</f>
        <v xml:space="preserve">Pembongkaran 2 Flange Accessories  ø6" </v>
      </c>
      <c r="E128" s="167"/>
      <c r="F128" s="167"/>
      <c r="G128" s="168"/>
      <c r="H128" s="263">
        <f>SUM(BoQ!K129:L129)</f>
        <v>270040</v>
      </c>
      <c r="I128" s="647">
        <f>H128/H$178%</f>
        <v>8.2961440367145135E-3</v>
      </c>
      <c r="J128" s="169" t="s">
        <v>135</v>
      </c>
      <c r="K128" s="170"/>
      <c r="L128" s="171"/>
      <c r="M128" s="171"/>
      <c r="N128" s="172"/>
      <c r="O128" s="170"/>
      <c r="P128" s="171"/>
      <c r="Q128" s="171"/>
      <c r="R128" s="173">
        <f>I128</f>
        <v>8.2961440367145135E-3</v>
      </c>
      <c r="S128" s="174"/>
      <c r="T128" s="171"/>
      <c r="U128" s="171"/>
      <c r="V128" s="172"/>
      <c r="W128" s="163"/>
    </row>
    <row r="129" spans="1:23" s="164" customFormat="1" ht="21" customHeight="1" x14ac:dyDescent="0.3">
      <c r="A129" s="165"/>
      <c r="B129" s="612" t="str">
        <f>BoQ!C130</f>
        <v>2.33</v>
      </c>
      <c r="C129" s="630" t="str">
        <f>BoQ!D130</f>
        <v>Pengelasan Welded Neck Flange #300</v>
      </c>
      <c r="D129" s="630"/>
      <c r="E129" s="167"/>
      <c r="F129" s="167"/>
      <c r="G129" s="168"/>
      <c r="H129" s="263"/>
      <c r="I129" s="647"/>
      <c r="J129" s="169"/>
      <c r="K129" s="170"/>
      <c r="L129" s="171"/>
      <c r="M129" s="171"/>
      <c r="N129" s="172"/>
      <c r="O129" s="170"/>
      <c r="P129" s="171"/>
      <c r="Q129" s="171"/>
      <c r="R129" s="173"/>
      <c r="S129" s="174"/>
      <c r="T129" s="171"/>
      <c r="U129" s="171"/>
      <c r="V129" s="172"/>
      <c r="W129" s="163"/>
    </row>
    <row r="130" spans="1:23" s="164" customFormat="1" ht="21" customHeight="1" x14ac:dyDescent="0.3">
      <c r="A130" s="165"/>
      <c r="B130" s="612"/>
      <c r="C130" s="630" t="str">
        <f>BoQ!D131</f>
        <v>2.33.1</v>
      </c>
      <c r="D130" s="630" t="str">
        <f>BoQ!E131</f>
        <v>Flange ø10" #300</v>
      </c>
      <c r="E130" s="167"/>
      <c r="F130" s="167"/>
      <c r="G130" s="168"/>
      <c r="H130" s="263">
        <f>SUM(BoQ!K131:L131)</f>
        <v>10177860</v>
      </c>
      <c r="I130" s="647">
        <f>H130/H$178%</f>
        <v>0.31268327857174927</v>
      </c>
      <c r="J130" s="169" t="s">
        <v>135</v>
      </c>
      <c r="K130" s="170"/>
      <c r="L130" s="171"/>
      <c r="M130" s="171"/>
      <c r="N130" s="172"/>
      <c r="O130" s="170"/>
      <c r="P130" s="171"/>
      <c r="Q130" s="171"/>
      <c r="R130" s="173"/>
      <c r="S130" s="174">
        <f>I130</f>
        <v>0.31268327857174927</v>
      </c>
      <c r="T130" s="171"/>
      <c r="U130" s="171"/>
      <c r="V130" s="172"/>
      <c r="W130" s="163"/>
    </row>
    <row r="131" spans="1:23" s="164" customFormat="1" ht="21" customHeight="1" x14ac:dyDescent="0.3">
      <c r="A131" s="165"/>
      <c r="B131" s="612"/>
      <c r="C131" s="630" t="str">
        <f>BoQ!D132</f>
        <v>2.33.2</v>
      </c>
      <c r="D131" s="630" t="str">
        <f>BoQ!E132</f>
        <v>Flange ø10" #150</v>
      </c>
      <c r="E131" s="167"/>
      <c r="F131" s="167"/>
      <c r="G131" s="168"/>
      <c r="H131" s="263">
        <f>SUM(BoQ!K132:L132)</f>
        <v>1331540</v>
      </c>
      <c r="I131" s="647">
        <f>H131/H$178%</f>
        <v>4.0907449380265304E-2</v>
      </c>
      <c r="J131" s="169" t="s">
        <v>135</v>
      </c>
      <c r="K131" s="170"/>
      <c r="L131" s="171"/>
      <c r="M131" s="171"/>
      <c r="N131" s="172"/>
      <c r="O131" s="170"/>
      <c r="P131" s="171"/>
      <c r="Q131" s="171"/>
      <c r="R131" s="173"/>
      <c r="S131" s="174">
        <f>I131</f>
        <v>4.0907449380265304E-2</v>
      </c>
      <c r="T131" s="171"/>
      <c r="U131" s="171"/>
      <c r="V131" s="172"/>
      <c r="W131" s="163"/>
    </row>
    <row r="132" spans="1:23" s="164" customFormat="1" ht="21" customHeight="1" x14ac:dyDescent="0.3">
      <c r="A132" s="165"/>
      <c r="B132" s="612"/>
      <c r="C132" s="630" t="str">
        <f>BoQ!D133</f>
        <v>2.33.3</v>
      </c>
      <c r="D132" s="630" t="str">
        <f>BoQ!E133</f>
        <v>Flange ø6" #300</v>
      </c>
      <c r="E132" s="167"/>
      <c r="F132" s="167"/>
      <c r="G132" s="168"/>
      <c r="H132" s="263">
        <f>SUM(BoQ!K133:L133)</f>
        <v>2574900</v>
      </c>
      <c r="I132" s="647">
        <f>H132/H$178%</f>
        <v>7.9105840912961786E-2</v>
      </c>
      <c r="J132" s="169" t="s">
        <v>135</v>
      </c>
      <c r="K132" s="170"/>
      <c r="L132" s="171"/>
      <c r="M132" s="171"/>
      <c r="N132" s="172"/>
      <c r="O132" s="170"/>
      <c r="P132" s="171"/>
      <c r="Q132" s="171"/>
      <c r="R132" s="173"/>
      <c r="S132" s="174">
        <f>I132</f>
        <v>7.9105840912961786E-2</v>
      </c>
      <c r="T132" s="171"/>
      <c r="U132" s="171"/>
      <c r="V132" s="172"/>
      <c r="W132" s="163"/>
    </row>
    <row r="133" spans="1:23" s="164" customFormat="1" ht="21" customHeight="1" x14ac:dyDescent="0.3">
      <c r="A133" s="165"/>
      <c r="B133" s="612"/>
      <c r="C133" s="630" t="str">
        <f>BoQ!D134</f>
        <v>2.33.4</v>
      </c>
      <c r="D133" s="630" t="str">
        <f>BoQ!E134</f>
        <v>Flange ø6" #150</v>
      </c>
      <c r="E133" s="167"/>
      <c r="F133" s="167"/>
      <c r="G133" s="168"/>
      <c r="H133" s="263">
        <f>SUM(BoQ!K134:L134)</f>
        <v>785120</v>
      </c>
      <c r="I133" s="647">
        <f>H133/H$178%</f>
        <v>2.4120384410107016E-2</v>
      </c>
      <c r="J133" s="169" t="s">
        <v>135</v>
      </c>
      <c r="K133" s="170"/>
      <c r="L133" s="171"/>
      <c r="M133" s="171"/>
      <c r="N133" s="172"/>
      <c r="O133" s="170"/>
      <c r="P133" s="171"/>
      <c r="Q133" s="171"/>
      <c r="R133" s="173"/>
      <c r="S133" s="174">
        <f>I133</f>
        <v>2.4120384410107016E-2</v>
      </c>
      <c r="T133" s="171"/>
      <c r="U133" s="171"/>
      <c r="V133" s="172"/>
      <c r="W133" s="163"/>
    </row>
    <row r="134" spans="1:23" s="164" customFormat="1" ht="21" customHeight="1" x14ac:dyDescent="0.3">
      <c r="A134" s="165"/>
      <c r="B134" s="612" t="str">
        <f>BoQ!C135</f>
        <v>2.24</v>
      </c>
      <c r="C134" s="630" t="str">
        <f>BoQ!D135</f>
        <v>Pekerjaan Unbolting Flange #300</v>
      </c>
      <c r="D134" s="630"/>
      <c r="E134" s="167"/>
      <c r="F134" s="167"/>
      <c r="G134" s="168"/>
      <c r="H134" s="263"/>
      <c r="I134" s="647"/>
      <c r="J134" s="169"/>
      <c r="K134" s="170"/>
      <c r="L134" s="171"/>
      <c r="M134" s="171"/>
      <c r="N134" s="172"/>
      <c r="O134" s="170"/>
      <c r="P134" s="171"/>
      <c r="Q134" s="171"/>
      <c r="R134" s="173"/>
      <c r="S134" s="174"/>
      <c r="T134" s="171"/>
      <c r="U134" s="171"/>
      <c r="V134" s="172"/>
      <c r="W134" s="163"/>
    </row>
    <row r="135" spans="1:23" s="164" customFormat="1" ht="21" customHeight="1" x14ac:dyDescent="0.3">
      <c r="A135" s="165"/>
      <c r="B135" s="612"/>
      <c r="C135" s="630" t="str">
        <f>BoQ!D136</f>
        <v>2.24.1</v>
      </c>
      <c r="D135" s="630" t="str">
        <f>BoQ!E136</f>
        <v>Flange ø10" #300</v>
      </c>
      <c r="E135" s="167"/>
      <c r="F135" s="167"/>
      <c r="G135" s="168"/>
      <c r="H135" s="263">
        <f>SUM(BoQ!K136:L136)</f>
        <v>4361940</v>
      </c>
      <c r="I135" s="647">
        <f>H135/H$178%</f>
        <v>0.13400711938789256</v>
      </c>
      <c r="J135" s="169" t="s">
        <v>135</v>
      </c>
      <c r="K135" s="170"/>
      <c r="L135" s="171"/>
      <c r="M135" s="171"/>
      <c r="N135" s="172"/>
      <c r="O135" s="170"/>
      <c r="P135" s="171"/>
      <c r="Q135" s="171"/>
      <c r="R135" s="173"/>
      <c r="S135" s="174">
        <f>I135</f>
        <v>0.13400711938789256</v>
      </c>
      <c r="T135" s="171"/>
      <c r="U135" s="171"/>
      <c r="V135" s="172"/>
      <c r="W135" s="163"/>
    </row>
    <row r="136" spans="1:23" s="164" customFormat="1" ht="21" customHeight="1" x14ac:dyDescent="0.3">
      <c r="A136" s="165"/>
      <c r="B136" s="612"/>
      <c r="C136" s="630" t="str">
        <f>BoQ!D137</f>
        <v>2.24.2</v>
      </c>
      <c r="D136" s="630" t="str">
        <f>BoQ!E137</f>
        <v>Flange ø10" #150</v>
      </c>
      <c r="E136" s="167"/>
      <c r="F136" s="167"/>
      <c r="G136" s="168"/>
      <c r="H136" s="263">
        <f>SUM(BoQ!K137:L137)</f>
        <v>1331540</v>
      </c>
      <c r="I136" s="647">
        <f>H136/H$178%</f>
        <v>4.0907449380265304E-2</v>
      </c>
      <c r="J136" s="169" t="s">
        <v>135</v>
      </c>
      <c r="K136" s="170"/>
      <c r="L136" s="171"/>
      <c r="M136" s="171"/>
      <c r="N136" s="172"/>
      <c r="O136" s="170"/>
      <c r="P136" s="171"/>
      <c r="Q136" s="171"/>
      <c r="R136" s="173"/>
      <c r="S136" s="174">
        <f>I136</f>
        <v>4.0907449380265304E-2</v>
      </c>
      <c r="T136" s="171"/>
      <c r="U136" s="171"/>
      <c r="V136" s="172"/>
      <c r="W136" s="163"/>
    </row>
    <row r="137" spans="1:23" s="164" customFormat="1" ht="21" customHeight="1" x14ac:dyDescent="0.3">
      <c r="A137" s="165"/>
      <c r="B137" s="612"/>
      <c r="C137" s="630" t="str">
        <f>BoQ!D138</f>
        <v>2.24.3</v>
      </c>
      <c r="D137" s="630" t="str">
        <f>BoQ!E138</f>
        <v>Flange ø6" #150</v>
      </c>
      <c r="E137" s="167"/>
      <c r="F137" s="167"/>
      <c r="G137" s="168"/>
      <c r="H137" s="263">
        <f>SUM(BoQ!K138:L138)</f>
        <v>1570240</v>
      </c>
      <c r="I137" s="647">
        <f>H137/H$178%</f>
        <v>4.8240768820214032E-2</v>
      </c>
      <c r="J137" s="169" t="s">
        <v>135</v>
      </c>
      <c r="K137" s="170"/>
      <c r="L137" s="171"/>
      <c r="M137" s="171"/>
      <c r="N137" s="172"/>
      <c r="O137" s="170"/>
      <c r="P137" s="171"/>
      <c r="Q137" s="171"/>
      <c r="R137" s="173"/>
      <c r="S137" s="174">
        <f>I137</f>
        <v>4.8240768820214032E-2</v>
      </c>
      <c r="T137" s="171"/>
      <c r="U137" s="171"/>
      <c r="V137" s="172"/>
      <c r="W137" s="163"/>
    </row>
    <row r="138" spans="1:23" s="164" customFormat="1" ht="21" customHeight="1" x14ac:dyDescent="0.3">
      <c r="A138" s="165"/>
      <c r="B138" s="612"/>
      <c r="C138" s="630" t="str">
        <f>BoQ!D139</f>
        <v>2.24.4</v>
      </c>
      <c r="D138" s="630" t="str">
        <f>BoQ!E139</f>
        <v>Flange ø6" #300</v>
      </c>
      <c r="E138" s="167"/>
      <c r="F138" s="167"/>
      <c r="G138" s="168"/>
      <c r="H138" s="263">
        <f>SUM(BoQ!K139:L139)</f>
        <v>2574900</v>
      </c>
      <c r="I138" s="647">
        <f>H138/H$178%</f>
        <v>7.9105840912961786E-2</v>
      </c>
      <c r="J138" s="169" t="s">
        <v>135</v>
      </c>
      <c r="K138" s="170"/>
      <c r="L138" s="171"/>
      <c r="M138" s="171"/>
      <c r="N138" s="172"/>
      <c r="O138" s="170"/>
      <c r="P138" s="171"/>
      <c r="Q138" s="171"/>
      <c r="R138" s="173"/>
      <c r="S138" s="174">
        <f>I138</f>
        <v>7.9105840912961786E-2</v>
      </c>
      <c r="T138" s="171"/>
      <c r="U138" s="171"/>
      <c r="V138" s="172"/>
      <c r="W138" s="163"/>
    </row>
    <row r="139" spans="1:23" s="164" customFormat="1" ht="21" customHeight="1" x14ac:dyDescent="0.3">
      <c r="A139" s="165"/>
      <c r="B139" s="612" t="str">
        <f>BoQ!C140</f>
        <v>2.25</v>
      </c>
      <c r="C139" s="630" t="str">
        <f>BoQ!D140</f>
        <v>Pekerjaan Bolting-ups Flange #300</v>
      </c>
      <c r="D139" s="630"/>
      <c r="E139" s="167"/>
      <c r="F139" s="167"/>
      <c r="G139" s="168"/>
      <c r="H139" s="263"/>
      <c r="I139" s="647"/>
      <c r="J139" s="169"/>
      <c r="K139" s="170"/>
      <c r="L139" s="171"/>
      <c r="M139" s="171"/>
      <c r="N139" s="172"/>
      <c r="O139" s="170"/>
      <c r="P139" s="171"/>
      <c r="Q139" s="171"/>
      <c r="R139" s="173"/>
      <c r="S139" s="174"/>
      <c r="T139" s="171"/>
      <c r="U139" s="171"/>
      <c r="V139" s="172"/>
      <c r="W139" s="163"/>
    </row>
    <row r="140" spans="1:23" s="164" customFormat="1" ht="21" customHeight="1" x14ac:dyDescent="0.3">
      <c r="A140" s="165"/>
      <c r="B140" s="612"/>
      <c r="C140" s="630" t="str">
        <f>BoQ!D141</f>
        <v>2.25.1</v>
      </c>
      <c r="D140" s="630" t="str">
        <f>BoQ!E141</f>
        <v>Flange ø10" #300</v>
      </c>
      <c r="E140" s="167"/>
      <c r="F140" s="167"/>
      <c r="G140" s="168"/>
      <c r="H140" s="263">
        <f>SUM(BoQ!K141:L141)</f>
        <v>10177860</v>
      </c>
      <c r="I140" s="647">
        <f t="shared" ref="I140:I148" si="14">H140/H$178%</f>
        <v>0.31268327857174927</v>
      </c>
      <c r="J140" s="169" t="s">
        <v>135</v>
      </c>
      <c r="K140" s="170"/>
      <c r="L140" s="171"/>
      <c r="M140" s="171"/>
      <c r="N140" s="172"/>
      <c r="O140" s="170"/>
      <c r="P140" s="171"/>
      <c r="Q140" s="171"/>
      <c r="R140" s="173"/>
      <c r="S140" s="174">
        <f t="shared" ref="S140:S148" si="15">I140</f>
        <v>0.31268327857174927</v>
      </c>
      <c r="T140" s="171"/>
      <c r="U140" s="171"/>
      <c r="V140" s="172"/>
      <c r="W140" s="163"/>
    </row>
    <row r="141" spans="1:23" s="164" customFormat="1" ht="21" customHeight="1" x14ac:dyDescent="0.3">
      <c r="A141" s="165"/>
      <c r="B141" s="612"/>
      <c r="C141" s="630" t="str">
        <f>BoQ!D142</f>
        <v>2.25.2</v>
      </c>
      <c r="D141" s="630" t="str">
        <f>BoQ!E142</f>
        <v>Flange ø10" #150</v>
      </c>
      <c r="E141" s="167"/>
      <c r="F141" s="167"/>
      <c r="G141" s="168"/>
      <c r="H141" s="263">
        <f>SUM(BoQ!K142:L142)</f>
        <v>1331540</v>
      </c>
      <c r="I141" s="647">
        <f t="shared" si="14"/>
        <v>4.0907449380265304E-2</v>
      </c>
      <c r="J141" s="169" t="s">
        <v>135</v>
      </c>
      <c r="K141" s="170"/>
      <c r="L141" s="171"/>
      <c r="M141" s="171"/>
      <c r="N141" s="172"/>
      <c r="O141" s="170"/>
      <c r="P141" s="171"/>
      <c r="Q141" s="171"/>
      <c r="R141" s="173"/>
      <c r="S141" s="174">
        <f t="shared" si="15"/>
        <v>4.0907449380265304E-2</v>
      </c>
      <c r="T141" s="171"/>
      <c r="U141" s="171"/>
      <c r="V141" s="172"/>
      <c r="W141" s="163"/>
    </row>
    <row r="142" spans="1:23" s="164" customFormat="1" ht="21" customHeight="1" x14ac:dyDescent="0.3">
      <c r="A142" s="165"/>
      <c r="B142" s="612"/>
      <c r="C142" s="630" t="str">
        <f>BoQ!D143</f>
        <v>2.25.3</v>
      </c>
      <c r="D142" s="630" t="str">
        <f>BoQ!E143</f>
        <v>Flange ø6" #300</v>
      </c>
      <c r="E142" s="167"/>
      <c r="F142" s="167"/>
      <c r="G142" s="168"/>
      <c r="H142" s="263">
        <f>SUM(BoQ!K143:L143)</f>
        <v>2574900</v>
      </c>
      <c r="I142" s="647">
        <f t="shared" si="14"/>
        <v>7.9105840912961786E-2</v>
      </c>
      <c r="J142" s="169" t="s">
        <v>135</v>
      </c>
      <c r="K142" s="170"/>
      <c r="L142" s="171"/>
      <c r="M142" s="171"/>
      <c r="N142" s="172"/>
      <c r="O142" s="170"/>
      <c r="P142" s="171"/>
      <c r="Q142" s="171"/>
      <c r="R142" s="173"/>
      <c r="S142" s="174">
        <f t="shared" si="15"/>
        <v>7.9105840912961786E-2</v>
      </c>
      <c r="T142" s="171"/>
      <c r="U142" s="171"/>
      <c r="V142" s="172"/>
      <c r="W142" s="163"/>
    </row>
    <row r="143" spans="1:23" s="164" customFormat="1" ht="21" customHeight="1" x14ac:dyDescent="0.3">
      <c r="A143" s="165"/>
      <c r="B143" s="612"/>
      <c r="C143" s="630" t="str">
        <f>BoQ!D144</f>
        <v>2.25.4</v>
      </c>
      <c r="D143" s="630" t="str">
        <f>BoQ!E144</f>
        <v>Flange ø6" #150</v>
      </c>
      <c r="E143" s="167"/>
      <c r="F143" s="167"/>
      <c r="G143" s="168"/>
      <c r="H143" s="263">
        <f>SUM(BoQ!K144:L144)</f>
        <v>785120</v>
      </c>
      <c r="I143" s="647">
        <f t="shared" si="14"/>
        <v>2.4120384410107016E-2</v>
      </c>
      <c r="J143" s="169" t="s">
        <v>135</v>
      </c>
      <c r="K143" s="170"/>
      <c r="L143" s="171"/>
      <c r="M143" s="171"/>
      <c r="N143" s="172"/>
      <c r="O143" s="170"/>
      <c r="P143" s="171"/>
      <c r="Q143" s="171"/>
      <c r="R143" s="173"/>
      <c r="S143" s="174">
        <f t="shared" si="15"/>
        <v>2.4120384410107016E-2</v>
      </c>
      <c r="T143" s="171"/>
      <c r="U143" s="171"/>
      <c r="V143" s="172"/>
      <c r="W143" s="163"/>
    </row>
    <row r="144" spans="1:23" s="164" customFormat="1" ht="21" customHeight="1" x14ac:dyDescent="0.3">
      <c r="A144" s="165"/>
      <c r="B144" s="612" t="str">
        <f>BoQ!C145</f>
        <v>2.26</v>
      </c>
      <c r="C144" s="630" t="str">
        <f>BoQ!D145</f>
        <v xml:space="preserve">Penyetelan dan Pengelasan Elbow 90 ø10" </v>
      </c>
      <c r="D144" s="166"/>
      <c r="E144" s="167"/>
      <c r="F144" s="167"/>
      <c r="G144" s="168"/>
      <c r="H144" s="263">
        <f>SUM(BoQ!K145:L145)</f>
        <v>4861960</v>
      </c>
      <c r="I144" s="647">
        <f t="shared" si="14"/>
        <v>0.14936868782678306</v>
      </c>
      <c r="J144" s="169" t="s">
        <v>135</v>
      </c>
      <c r="K144" s="170"/>
      <c r="L144" s="171"/>
      <c r="M144" s="171"/>
      <c r="N144" s="172"/>
      <c r="O144" s="170"/>
      <c r="P144" s="171"/>
      <c r="Q144" s="171"/>
      <c r="R144" s="173"/>
      <c r="S144" s="174">
        <f t="shared" si="15"/>
        <v>0.14936868782678306</v>
      </c>
      <c r="T144" s="171"/>
      <c r="U144" s="171"/>
      <c r="V144" s="172"/>
      <c r="W144" s="163"/>
    </row>
    <row r="145" spans="1:23" s="164" customFormat="1" ht="21" customHeight="1" x14ac:dyDescent="0.3">
      <c r="A145" s="165"/>
      <c r="B145" s="612" t="str">
        <f>BoQ!C146</f>
        <v>2.27</v>
      </c>
      <c r="C145" s="630" t="str">
        <f>BoQ!D146</f>
        <v xml:space="preserve">Penyetelan dan Pengelasan Elbow 90 ø6" </v>
      </c>
      <c r="D145" s="166"/>
      <c r="E145" s="167"/>
      <c r="F145" s="167"/>
      <c r="G145" s="168"/>
      <c r="H145" s="263">
        <f>SUM(BoQ!K146:L146)</f>
        <v>6041240</v>
      </c>
      <c r="I145" s="647">
        <f t="shared" si="14"/>
        <v>0.18559841949474593</v>
      </c>
      <c r="J145" s="169" t="s">
        <v>135</v>
      </c>
      <c r="K145" s="170"/>
      <c r="L145" s="171"/>
      <c r="M145" s="171"/>
      <c r="N145" s="172"/>
      <c r="O145" s="170"/>
      <c r="P145" s="171"/>
      <c r="Q145" s="171"/>
      <c r="R145" s="173"/>
      <c r="S145" s="174">
        <f t="shared" si="15"/>
        <v>0.18559841949474593</v>
      </c>
      <c r="T145" s="171"/>
      <c r="U145" s="171"/>
      <c r="V145" s="172"/>
      <c r="W145" s="163"/>
    </row>
    <row r="146" spans="1:23" s="164" customFormat="1" ht="21" customHeight="1" x14ac:dyDescent="0.3">
      <c r="A146" s="165"/>
      <c r="B146" s="612" t="str">
        <f>BoQ!C147</f>
        <v>2.28</v>
      </c>
      <c r="C146" s="630" t="str">
        <f>BoQ!D147</f>
        <v xml:space="preserve">Penyetelan dan Pengelasan Tee Equal ø10" </v>
      </c>
      <c r="D146" s="166"/>
      <c r="E146" s="167"/>
      <c r="F146" s="167"/>
      <c r="G146" s="168"/>
      <c r="H146" s="263">
        <f>SUM(BoQ!K147:L147)</f>
        <v>7299540</v>
      </c>
      <c r="I146" s="647">
        <f t="shared" si="14"/>
        <v>0.22425579633298423</v>
      </c>
      <c r="J146" s="169" t="s">
        <v>135</v>
      </c>
      <c r="K146" s="170"/>
      <c r="L146" s="171"/>
      <c r="M146" s="171"/>
      <c r="N146" s="172"/>
      <c r="O146" s="170"/>
      <c r="P146" s="171"/>
      <c r="Q146" s="171"/>
      <c r="R146" s="173"/>
      <c r="S146" s="174">
        <f t="shared" si="15"/>
        <v>0.22425579633298423</v>
      </c>
      <c r="T146" s="171"/>
      <c r="U146" s="171"/>
      <c r="V146" s="172"/>
      <c r="W146" s="163"/>
    </row>
    <row r="147" spans="1:23" s="164" customFormat="1" ht="21" customHeight="1" x14ac:dyDescent="0.3">
      <c r="A147" s="165"/>
      <c r="B147" s="612" t="str">
        <f>BoQ!C148</f>
        <v>2.29</v>
      </c>
      <c r="C147" s="630" t="str">
        <f>BoQ!D148</f>
        <v xml:space="preserve">Penyetelan dan Pengelasan Tee Equal ø6" </v>
      </c>
      <c r="D147" s="166"/>
      <c r="E147" s="167"/>
      <c r="F147" s="167"/>
      <c r="G147" s="168"/>
      <c r="H147" s="263">
        <f>SUM(BoQ!K148:L148)</f>
        <v>4540860</v>
      </c>
      <c r="I147" s="647">
        <f t="shared" si="14"/>
        <v>0.13950388316751394</v>
      </c>
      <c r="J147" s="169" t="s">
        <v>135</v>
      </c>
      <c r="K147" s="170"/>
      <c r="L147" s="171"/>
      <c r="M147" s="171"/>
      <c r="N147" s="172"/>
      <c r="O147" s="170"/>
      <c r="P147" s="171"/>
      <c r="Q147" s="171"/>
      <c r="R147" s="173"/>
      <c r="S147" s="174">
        <f t="shared" si="15"/>
        <v>0.13950388316751394</v>
      </c>
      <c r="T147" s="171"/>
      <c r="U147" s="171"/>
      <c r="V147" s="172"/>
      <c r="W147" s="163"/>
    </row>
    <row r="148" spans="1:23" s="164" customFormat="1" ht="21" customHeight="1" x14ac:dyDescent="0.3">
      <c r="A148" s="165"/>
      <c r="B148" s="612" t="str">
        <f>BoQ!C149</f>
        <v>2.30</v>
      </c>
      <c r="C148" s="630" t="str">
        <f>BoQ!D149</f>
        <v xml:space="preserve">Penyetelan dan Pengelasan Reducer ø 10" x 8" </v>
      </c>
      <c r="D148" s="166"/>
      <c r="E148" s="167"/>
      <c r="F148" s="167"/>
      <c r="G148" s="168"/>
      <c r="H148" s="263">
        <f>SUM(BoQ!K149:L149)</f>
        <v>4338200</v>
      </c>
      <c r="I148" s="647">
        <f t="shared" si="14"/>
        <v>0.13327778129193787</v>
      </c>
      <c r="J148" s="169" t="s">
        <v>135</v>
      </c>
      <c r="K148" s="170"/>
      <c r="L148" s="171"/>
      <c r="M148" s="171"/>
      <c r="N148" s="172"/>
      <c r="O148" s="170"/>
      <c r="P148" s="171"/>
      <c r="Q148" s="171"/>
      <c r="R148" s="173"/>
      <c r="S148" s="174">
        <f t="shared" si="15"/>
        <v>0.13327778129193787</v>
      </c>
      <c r="T148" s="171"/>
      <c r="U148" s="171"/>
      <c r="V148" s="172"/>
      <c r="W148" s="163"/>
    </row>
    <row r="149" spans="1:23" s="164" customFormat="1" ht="21" customHeight="1" x14ac:dyDescent="0.3">
      <c r="A149" s="165"/>
      <c r="B149" s="612" t="str">
        <f>BoQ!C150</f>
        <v>2.31</v>
      </c>
      <c r="C149" s="630" t="str">
        <f>BoQ!D150</f>
        <v>Penyetelan dan Pemasangan 2 Flange Accessories #150 (GV, BV, Check Valve, Flexible Pipe, Spool etc)</v>
      </c>
      <c r="D149" s="166"/>
      <c r="E149" s="167"/>
      <c r="F149" s="167"/>
      <c r="G149" s="168"/>
      <c r="H149" s="263"/>
      <c r="I149" s="647"/>
      <c r="J149" s="169"/>
      <c r="K149" s="170"/>
      <c r="L149" s="171"/>
      <c r="M149" s="171"/>
      <c r="N149" s="172"/>
      <c r="O149" s="170"/>
      <c r="P149" s="171"/>
      <c r="Q149" s="171"/>
      <c r="R149" s="173"/>
      <c r="S149" s="174"/>
      <c r="T149" s="171"/>
      <c r="U149" s="171"/>
      <c r="V149" s="172"/>
      <c r="W149" s="163"/>
    </row>
    <row r="150" spans="1:23" s="164" customFormat="1" ht="21" customHeight="1" x14ac:dyDescent="0.3">
      <c r="A150" s="165"/>
      <c r="B150" s="612"/>
      <c r="C150" s="630" t="str">
        <f>BoQ!D151</f>
        <v>2.31.1</v>
      </c>
      <c r="D150" s="630" t="str">
        <f>BoQ!E151</f>
        <v xml:space="preserve">Penyetelan dan Pemasangan 2 Flange Accessories  ø10" </v>
      </c>
      <c r="E150" s="167"/>
      <c r="F150" s="167"/>
      <c r="G150" s="168"/>
      <c r="H150" s="263">
        <f>SUM(BoQ!K151:L151)</f>
        <v>863400</v>
      </c>
      <c r="I150" s="647">
        <f>H150/H$178%</f>
        <v>2.652529536846138E-2</v>
      </c>
      <c r="J150" s="169" t="s">
        <v>135</v>
      </c>
      <c r="K150" s="170"/>
      <c r="L150" s="171"/>
      <c r="M150" s="171"/>
      <c r="N150" s="172"/>
      <c r="O150" s="170"/>
      <c r="P150" s="171"/>
      <c r="Q150" s="171"/>
      <c r="R150" s="173"/>
      <c r="S150" s="174"/>
      <c r="T150" s="171">
        <f>I150</f>
        <v>2.652529536846138E-2</v>
      </c>
      <c r="U150" s="171"/>
      <c r="V150" s="172"/>
      <c r="W150" s="163"/>
    </row>
    <row r="151" spans="1:23" s="164" customFormat="1" ht="21" customHeight="1" x14ac:dyDescent="0.3">
      <c r="A151" s="165"/>
      <c r="B151" s="612"/>
      <c r="C151" s="630" t="str">
        <f>BoQ!D152</f>
        <v>2.31.2</v>
      </c>
      <c r="D151" s="630" t="str">
        <f>BoQ!E152</f>
        <v xml:space="preserve">Penyetelan dan Pemasangan 2 Flange Accessories  ø6" </v>
      </c>
      <c r="E151" s="167"/>
      <c r="F151" s="167"/>
      <c r="G151" s="168"/>
      <c r="H151" s="263">
        <f>SUM(BoQ!K152:L152)</f>
        <v>482120</v>
      </c>
      <c r="I151" s="647">
        <f>H151/H$178%</f>
        <v>1.4811646285664351E-2</v>
      </c>
      <c r="J151" s="169" t="s">
        <v>135</v>
      </c>
      <c r="K151" s="170"/>
      <c r="L151" s="171"/>
      <c r="M151" s="171"/>
      <c r="N151" s="172"/>
      <c r="O151" s="170"/>
      <c r="P151" s="171"/>
      <c r="Q151" s="171"/>
      <c r="R151" s="173"/>
      <c r="S151" s="174"/>
      <c r="T151" s="171">
        <f>I151</f>
        <v>1.4811646285664351E-2</v>
      </c>
      <c r="U151" s="171"/>
      <c r="V151" s="172"/>
      <c r="W151" s="163"/>
    </row>
    <row r="152" spans="1:23" s="164" customFormat="1" ht="21" customHeight="1" x14ac:dyDescent="0.3">
      <c r="A152" s="165"/>
      <c r="B152" s="612" t="str">
        <f>BoQ!C153</f>
        <v>2.32</v>
      </c>
      <c r="C152" s="630" t="str">
        <f>BoQ!D153</f>
        <v>Penyetelan dan Pemasangan 2 Flange Accessories #300 (GV, BV, Check Valve, Flexible Pipe, Spool etc)</v>
      </c>
      <c r="D152" s="630"/>
      <c r="E152" s="167"/>
      <c r="F152" s="167"/>
      <c r="G152" s="168"/>
      <c r="H152" s="263"/>
      <c r="I152" s="647"/>
      <c r="J152" s="169"/>
      <c r="K152" s="170"/>
      <c r="L152" s="171"/>
      <c r="M152" s="171"/>
      <c r="N152" s="172"/>
      <c r="O152" s="170"/>
      <c r="P152" s="171"/>
      <c r="Q152" s="171"/>
      <c r="R152" s="173"/>
      <c r="S152" s="174"/>
      <c r="T152" s="171"/>
      <c r="U152" s="171"/>
      <c r="V152" s="172"/>
      <c r="W152" s="163"/>
    </row>
    <row r="153" spans="1:23" s="164" customFormat="1" ht="21" customHeight="1" x14ac:dyDescent="0.3">
      <c r="A153" s="165"/>
      <c r="B153" s="612"/>
      <c r="C153" s="630" t="str">
        <f>BoQ!D154</f>
        <v>2.32.1</v>
      </c>
      <c r="D153" s="630" t="str">
        <f>BoQ!E154</f>
        <v xml:space="preserve">Penyetelan dan Pemasangan 2 Flange Accessories  ø10" </v>
      </c>
      <c r="E153" s="167"/>
      <c r="F153" s="167"/>
      <c r="G153" s="168"/>
      <c r="H153" s="263">
        <f>SUM(BoQ!K154:L154)</f>
        <v>1726800</v>
      </c>
      <c r="I153" s="647">
        <f>H153/H$178%</f>
        <v>5.3050590736922761E-2</v>
      </c>
      <c r="J153" s="169" t="s">
        <v>135</v>
      </c>
      <c r="K153" s="170"/>
      <c r="L153" s="171"/>
      <c r="M153" s="171"/>
      <c r="N153" s="172"/>
      <c r="O153" s="170"/>
      <c r="P153" s="171"/>
      <c r="Q153" s="171"/>
      <c r="R153" s="173"/>
      <c r="S153" s="174"/>
      <c r="T153" s="171">
        <f>I153</f>
        <v>5.3050590736922761E-2</v>
      </c>
      <c r="U153" s="171"/>
      <c r="V153" s="172"/>
      <c r="W153" s="163"/>
    </row>
    <row r="154" spans="1:23" s="164" customFormat="1" ht="21" customHeight="1" x14ac:dyDescent="0.3">
      <c r="A154" s="165"/>
      <c r="B154" s="612"/>
      <c r="C154" s="630" t="str">
        <f>BoQ!D155</f>
        <v>2.32.2</v>
      </c>
      <c r="D154" s="630" t="str">
        <f>BoQ!E155</f>
        <v xml:space="preserve">Penyetelan dan Pemasangan 2 Flange Accessories  ø6" </v>
      </c>
      <c r="E154" s="167"/>
      <c r="F154" s="167"/>
      <c r="G154" s="168"/>
      <c r="H154" s="263">
        <f>SUM(BoQ!K155:L155)</f>
        <v>482120</v>
      </c>
      <c r="I154" s="647">
        <f>H154/H$178%</f>
        <v>1.4811646285664351E-2</v>
      </c>
      <c r="J154" s="169" t="s">
        <v>135</v>
      </c>
      <c r="K154" s="170"/>
      <c r="L154" s="171"/>
      <c r="M154" s="171"/>
      <c r="N154" s="172"/>
      <c r="O154" s="170"/>
      <c r="P154" s="171"/>
      <c r="Q154" s="171"/>
      <c r="R154" s="173"/>
      <c r="S154" s="174"/>
      <c r="T154" s="171">
        <f>I154</f>
        <v>1.4811646285664351E-2</v>
      </c>
      <c r="U154" s="171"/>
      <c r="V154" s="172"/>
      <c r="W154" s="163"/>
    </row>
    <row r="155" spans="1:23" s="626" customFormat="1" ht="21" customHeight="1" x14ac:dyDescent="0.3">
      <c r="A155" s="615" t="str">
        <f>BoQ!B159</f>
        <v>IV</v>
      </c>
      <c r="B155" s="616" t="str">
        <f>BoQ!C159</f>
        <v xml:space="preserve">PEKERJAAN PEMBUATAN PLATFORM </v>
      </c>
      <c r="C155" s="631"/>
      <c r="D155" s="631"/>
      <c r="E155" s="618"/>
      <c r="F155" s="618"/>
      <c r="G155" s="619"/>
      <c r="H155" s="263"/>
      <c r="I155" s="647"/>
      <c r="J155" s="169"/>
      <c r="K155" s="620"/>
      <c r="L155" s="621"/>
      <c r="M155" s="621"/>
      <c r="N155" s="622"/>
      <c r="O155" s="620"/>
      <c r="P155" s="621"/>
      <c r="Q155" s="621"/>
      <c r="R155" s="623"/>
      <c r="S155" s="624"/>
      <c r="T155" s="621"/>
      <c r="U155" s="621"/>
      <c r="V155" s="622"/>
      <c r="W155" s="625"/>
    </row>
    <row r="156" spans="1:23" s="164" customFormat="1" ht="21" customHeight="1" x14ac:dyDescent="0.3">
      <c r="A156" s="165"/>
      <c r="B156" s="612" t="str">
        <f>BoQ!C160</f>
        <v>Perbaikan pondasi eksisting Beton, Slab, Aspal, Rabat Beton, Grouting</v>
      </c>
      <c r="C156" s="630"/>
      <c r="D156" s="630"/>
      <c r="E156" s="167"/>
      <c r="F156" s="167"/>
      <c r="G156" s="168"/>
      <c r="H156" s="263"/>
      <c r="I156" s="647"/>
      <c r="J156" s="169"/>
      <c r="K156" s="170"/>
      <c r="L156" s="171"/>
      <c r="M156" s="171"/>
      <c r="N156" s="172"/>
      <c r="O156" s="170"/>
      <c r="P156" s="171"/>
      <c r="Q156" s="171"/>
      <c r="R156" s="173"/>
      <c r="S156" s="174"/>
      <c r="T156" s="171"/>
      <c r="U156" s="171"/>
      <c r="V156" s="172"/>
      <c r="W156" s="163"/>
    </row>
    <row r="157" spans="1:23" s="164" customFormat="1" ht="21" customHeight="1" x14ac:dyDescent="0.3">
      <c r="A157" s="165"/>
      <c r="B157" s="612" t="str">
        <f>BoQ!C161</f>
        <v>1.1</v>
      </c>
      <c r="C157" s="630" t="str">
        <f>BoQ!D161</f>
        <v>galian Tanah Biasa ≤1m</v>
      </c>
      <c r="D157" s="166"/>
      <c r="E157" s="167"/>
      <c r="F157" s="167"/>
      <c r="G157" s="168"/>
      <c r="H157" s="263">
        <f>SUM(BoQ!K161:L161)</f>
        <v>77992.200000000012</v>
      </c>
      <c r="I157" s="647">
        <f t="shared" ref="I157:I163" si="16">H157/H$178%</f>
        <v>2.3960691932315425E-3</v>
      </c>
      <c r="J157" s="169" t="s">
        <v>135</v>
      </c>
      <c r="K157" s="170"/>
      <c r="L157" s="171"/>
      <c r="M157" s="171"/>
      <c r="N157" s="172"/>
      <c r="O157" s="170"/>
      <c r="P157" s="171"/>
      <c r="Q157" s="171"/>
      <c r="R157" s="173"/>
      <c r="S157" s="174"/>
      <c r="T157" s="171">
        <f>I157</f>
        <v>2.3960691932315425E-3</v>
      </c>
      <c r="U157" s="171"/>
      <c r="V157" s="172"/>
      <c r="W157" s="163"/>
    </row>
    <row r="158" spans="1:23" s="164" customFormat="1" ht="21" customHeight="1" x14ac:dyDescent="0.3">
      <c r="A158" s="165"/>
      <c r="B158" s="612" t="str">
        <f>BoQ!C162</f>
        <v>1.2</v>
      </c>
      <c r="C158" s="630" t="str">
        <f>BoQ!D162</f>
        <v>Pembesian untuk cor beton</v>
      </c>
      <c r="D158" s="166"/>
      <c r="E158" s="167"/>
      <c r="F158" s="167"/>
      <c r="G158" s="168"/>
      <c r="H158" s="263">
        <f>SUM(BoQ!K162:L162)</f>
        <v>4048174.3875299999</v>
      </c>
      <c r="I158" s="647">
        <f t="shared" si="16"/>
        <v>0.12436764110756716</v>
      </c>
      <c r="J158" s="169" t="s">
        <v>135</v>
      </c>
      <c r="K158" s="170"/>
      <c r="L158" s="171"/>
      <c r="M158" s="171"/>
      <c r="N158" s="172"/>
      <c r="O158" s="170"/>
      <c r="P158" s="171"/>
      <c r="Q158" s="171"/>
      <c r="R158" s="173"/>
      <c r="S158" s="174">
        <f>I158</f>
        <v>0.12436764110756716</v>
      </c>
      <c r="T158" s="171"/>
      <c r="U158" s="171"/>
      <c r="V158" s="172"/>
      <c r="W158" s="163"/>
    </row>
    <row r="159" spans="1:23" s="164" customFormat="1" ht="21" customHeight="1" x14ac:dyDescent="0.3">
      <c r="A159" s="165"/>
      <c r="B159" s="612" t="str">
        <f>BoQ!C163</f>
        <v>1.3</v>
      </c>
      <c r="C159" s="630" t="str">
        <f>BoQ!D163</f>
        <v>Fabrikasi &amp; Pemasangan angkur baru secara manual</v>
      </c>
      <c r="D159" s="166"/>
      <c r="E159" s="167"/>
      <c r="F159" s="167"/>
      <c r="G159" s="168"/>
      <c r="H159" s="263">
        <f>SUM(BoQ!K163:L163)</f>
        <v>1993920</v>
      </c>
      <c r="I159" s="647">
        <f t="shared" si="16"/>
        <v>6.1257026802273004E-2</v>
      </c>
      <c r="J159" s="169" t="s">
        <v>135</v>
      </c>
      <c r="K159" s="170"/>
      <c r="L159" s="171"/>
      <c r="M159" s="171"/>
      <c r="N159" s="172"/>
      <c r="O159" s="170"/>
      <c r="P159" s="171"/>
      <c r="Q159" s="171"/>
      <c r="R159" s="173"/>
      <c r="S159" s="174">
        <f>I159</f>
        <v>6.1257026802273004E-2</v>
      </c>
      <c r="T159" s="171"/>
      <c r="U159" s="171"/>
      <c r="V159" s="172"/>
      <c r="W159" s="163"/>
    </row>
    <row r="160" spans="1:23" s="164" customFormat="1" ht="21" customHeight="1" x14ac:dyDescent="0.3">
      <c r="A160" s="165"/>
      <c r="B160" s="612" t="str">
        <f>BoQ!C164</f>
        <v>1.4</v>
      </c>
      <c r="C160" s="630" t="str">
        <f>BoQ!D164</f>
        <v>Lantai Kerja beton cor (K-100 s.d. K-125) setara 1 PC : 2 PB : 3 KR</v>
      </c>
      <c r="D160" s="166"/>
      <c r="E160" s="167"/>
      <c r="F160" s="167"/>
      <c r="G160" s="168"/>
      <c r="H160" s="263">
        <f>SUM(BoQ!K164:L164)</f>
        <v>794828.16</v>
      </c>
      <c r="I160" s="647">
        <f t="shared" si="16"/>
        <v>2.441863760849048E-2</v>
      </c>
      <c r="J160" s="169" t="s">
        <v>135</v>
      </c>
      <c r="K160" s="170"/>
      <c r="L160" s="171"/>
      <c r="M160" s="171"/>
      <c r="N160" s="172"/>
      <c r="O160" s="170"/>
      <c r="P160" s="171"/>
      <c r="Q160" s="171"/>
      <c r="R160" s="173"/>
      <c r="S160" s="174"/>
      <c r="T160" s="171">
        <f t="shared" ref="T160:T163" si="17">I160</f>
        <v>2.441863760849048E-2</v>
      </c>
      <c r="U160" s="171"/>
      <c r="V160" s="172"/>
      <c r="W160" s="163"/>
    </row>
    <row r="161" spans="1:23" s="164" customFormat="1" ht="21" customHeight="1" x14ac:dyDescent="0.3">
      <c r="A161" s="165"/>
      <c r="B161" s="612" t="str">
        <f>BoQ!C165</f>
        <v>1.5</v>
      </c>
      <c r="C161" s="630" t="str">
        <f>BoQ!D165</f>
        <v>Besi profil (WF, UNP, H Beam, CNP)</v>
      </c>
      <c r="D161" s="166"/>
      <c r="E161" s="167"/>
      <c r="F161" s="167"/>
      <c r="G161" s="168"/>
      <c r="H161" s="263">
        <f>SUM(BoQ!K165:L165)</f>
        <v>13557325.986689813</v>
      </c>
      <c r="I161" s="647">
        <f t="shared" si="16"/>
        <v>0.41650692170890019</v>
      </c>
      <c r="J161" s="169" t="s">
        <v>135</v>
      </c>
      <c r="K161" s="170"/>
      <c r="L161" s="171"/>
      <c r="M161" s="171"/>
      <c r="N161" s="172"/>
      <c r="O161" s="170"/>
      <c r="P161" s="171"/>
      <c r="Q161" s="171"/>
      <c r="R161" s="173"/>
      <c r="S161" s="174">
        <f>I161</f>
        <v>0.41650692170890019</v>
      </c>
      <c r="T161" s="171"/>
      <c r="U161" s="171"/>
      <c r="V161" s="172"/>
      <c r="W161" s="163"/>
    </row>
    <row r="162" spans="1:23" s="164" customFormat="1" ht="21" customHeight="1" x14ac:dyDescent="0.3">
      <c r="A162" s="165"/>
      <c r="B162" s="612" t="str">
        <f>BoQ!C166</f>
        <v>1.6</v>
      </c>
      <c r="C162" s="630" t="str">
        <f>BoQ!D166</f>
        <v>Pengadaan dan Pemasangan Steel Grating (Knock Down) Thickness 25 mm, include pengunci</v>
      </c>
      <c r="D162" s="166"/>
      <c r="E162" s="167"/>
      <c r="F162" s="167"/>
      <c r="G162" s="168"/>
      <c r="H162" s="263">
        <f>SUM(BoQ!K166:L166)</f>
        <v>6194018.4250000007</v>
      </c>
      <c r="I162" s="647">
        <f t="shared" si="16"/>
        <v>0.19029206421220404</v>
      </c>
      <c r="J162" s="169" t="s">
        <v>135</v>
      </c>
      <c r="K162" s="170"/>
      <c r="L162" s="171"/>
      <c r="M162" s="171"/>
      <c r="N162" s="172"/>
      <c r="O162" s="170"/>
      <c r="P162" s="171"/>
      <c r="Q162" s="171"/>
      <c r="R162" s="173"/>
      <c r="S162" s="174">
        <f>I162/2</f>
        <v>9.5146032106102021E-2</v>
      </c>
      <c r="T162" s="171">
        <f>S162</f>
        <v>9.5146032106102021E-2</v>
      </c>
      <c r="U162" s="171"/>
      <c r="V162" s="172"/>
      <c r="W162" s="163"/>
    </row>
    <row r="163" spans="1:23" s="164" customFormat="1" ht="21" customHeight="1" x14ac:dyDescent="0.3">
      <c r="A163" s="165"/>
      <c r="B163" s="612" t="str">
        <f>BoQ!C167</f>
        <v>1.7</v>
      </c>
      <c r="C163" s="630" t="str">
        <f>BoQ!D167</f>
        <v>Fabrikasi Rangka Tangga dan Support Handrail (Besi profil)</v>
      </c>
      <c r="D163" s="166"/>
      <c r="E163" s="167"/>
      <c r="F163" s="167"/>
      <c r="G163" s="168"/>
      <c r="H163" s="263">
        <f>SUM(BoQ!K167:L167)</f>
        <v>31747477.454000004</v>
      </c>
      <c r="I163" s="647">
        <f t="shared" si="16"/>
        <v>0.97534308162024363</v>
      </c>
      <c r="J163" s="169" t="s">
        <v>135</v>
      </c>
      <c r="K163" s="170"/>
      <c r="L163" s="171"/>
      <c r="M163" s="171"/>
      <c r="N163" s="172"/>
      <c r="O163" s="170"/>
      <c r="P163" s="171"/>
      <c r="Q163" s="171"/>
      <c r="R163" s="173"/>
      <c r="S163" s="174"/>
      <c r="T163" s="171">
        <f t="shared" si="17"/>
        <v>0.97534308162024363</v>
      </c>
      <c r="U163" s="171"/>
      <c r="V163" s="172"/>
      <c r="W163" s="163"/>
    </row>
    <row r="164" spans="1:23" s="626" customFormat="1" ht="21" customHeight="1" x14ac:dyDescent="0.3">
      <c r="A164" s="615" t="str">
        <f>BoQ!B170</f>
        <v>V</v>
      </c>
      <c r="B164" s="616" t="str">
        <f>BoQ!C170</f>
        <v xml:space="preserve">PEKERJAAN COATING </v>
      </c>
      <c r="C164" s="631"/>
      <c r="D164" s="617"/>
      <c r="E164" s="618"/>
      <c r="F164" s="618"/>
      <c r="G164" s="619"/>
      <c r="H164" s="263"/>
      <c r="I164" s="647"/>
      <c r="J164" s="169"/>
      <c r="K164" s="620"/>
      <c r="L164" s="621"/>
      <c r="M164" s="621"/>
      <c r="N164" s="622"/>
      <c r="O164" s="620"/>
      <c r="P164" s="621"/>
      <c r="Q164" s="621"/>
      <c r="R164" s="623"/>
      <c r="S164" s="624"/>
      <c r="T164" s="621"/>
      <c r="U164" s="621"/>
      <c r="V164" s="622"/>
      <c r="W164" s="625"/>
    </row>
    <row r="165" spans="1:23" s="164" customFormat="1" ht="21" customHeight="1" x14ac:dyDescent="0.3">
      <c r="A165" s="627">
        <f>BoQ!B172</f>
        <v>1</v>
      </c>
      <c r="B165" s="612" t="str">
        <f>BoQ!C172</f>
        <v>COATING PIPA DFT 250 Micron</v>
      </c>
      <c r="C165" s="630"/>
      <c r="D165" s="166"/>
      <c r="E165" s="167"/>
      <c r="F165" s="167"/>
      <c r="G165" s="168"/>
      <c r="H165" s="263"/>
      <c r="I165" s="647"/>
      <c r="J165" s="169"/>
      <c r="K165" s="170"/>
      <c r="L165" s="171"/>
      <c r="M165" s="171"/>
      <c r="N165" s="172"/>
      <c r="O165" s="170"/>
      <c r="P165" s="171"/>
      <c r="Q165" s="171"/>
      <c r="R165" s="173"/>
      <c r="S165" s="174"/>
      <c r="T165" s="171"/>
      <c r="U165" s="171"/>
      <c r="V165" s="172"/>
      <c r="W165" s="163"/>
    </row>
    <row r="166" spans="1:23" s="164" customFormat="1" ht="21" customHeight="1" x14ac:dyDescent="0.3">
      <c r="A166" s="165"/>
      <c r="B166" s="612" t="str">
        <f>BoQ!C173</f>
        <v>1.1</v>
      </c>
      <c r="C166" s="630" t="str">
        <f>BoQ!D173</f>
        <v>Primer Coat (Anti corrosion surface tolerant epoxy + thinner) DFT 100 micron</v>
      </c>
      <c r="D166" s="166"/>
      <c r="E166" s="167"/>
      <c r="F166" s="167"/>
      <c r="G166" s="168"/>
      <c r="H166" s="263">
        <f>SUM(BoQ!K173:L173)</f>
        <v>1223618.628948993</v>
      </c>
      <c r="I166" s="647">
        <f>H166/H$178%</f>
        <v>3.7591898947444739E-2</v>
      </c>
      <c r="J166" s="169" t="s">
        <v>135</v>
      </c>
      <c r="K166" s="170"/>
      <c r="L166" s="171"/>
      <c r="M166" s="171"/>
      <c r="N166" s="172"/>
      <c r="O166" s="170"/>
      <c r="P166" s="171"/>
      <c r="Q166" s="171"/>
      <c r="R166" s="173"/>
      <c r="S166" s="174"/>
      <c r="T166" s="171"/>
      <c r="U166" s="171">
        <f>I166</f>
        <v>3.7591898947444739E-2</v>
      </c>
      <c r="V166" s="172"/>
      <c r="W166" s="163"/>
    </row>
    <row r="167" spans="1:23" s="164" customFormat="1" ht="21" customHeight="1" x14ac:dyDescent="0.3">
      <c r="A167" s="165"/>
      <c r="B167" s="612" t="str">
        <f>BoQ!C174</f>
        <v>1.2</v>
      </c>
      <c r="C167" s="630" t="str">
        <f>BoQ!D174</f>
        <v>Intermediate Coat (High Build – High Solid Epoxy + thinner) DFT 100 micron</v>
      </c>
      <c r="D167" s="166"/>
      <c r="E167" s="167"/>
      <c r="F167" s="167"/>
      <c r="G167" s="168"/>
      <c r="H167" s="263">
        <f>SUM(BoQ!K174:L174)</f>
        <v>1032387.2118963244</v>
      </c>
      <c r="I167" s="647">
        <f>H167/H$178%</f>
        <v>3.1716904945763645E-2</v>
      </c>
      <c r="J167" s="169" t="s">
        <v>135</v>
      </c>
      <c r="K167" s="170"/>
      <c r="L167" s="171"/>
      <c r="M167" s="171"/>
      <c r="N167" s="172"/>
      <c r="O167" s="170"/>
      <c r="P167" s="171"/>
      <c r="Q167" s="171"/>
      <c r="R167" s="173"/>
      <c r="S167" s="174"/>
      <c r="T167" s="171"/>
      <c r="U167" s="171">
        <f t="shared" ref="U167:U168" si="18">I167</f>
        <v>3.1716904945763645E-2</v>
      </c>
      <c r="V167" s="172"/>
      <c r="W167" s="163"/>
    </row>
    <row r="168" spans="1:23" s="164" customFormat="1" ht="21" customHeight="1" x14ac:dyDescent="0.3">
      <c r="A168" s="165"/>
      <c r="B168" s="612" t="str">
        <f>BoQ!C175</f>
        <v>1.3</v>
      </c>
      <c r="C168" s="630" t="str">
        <f>BoQ!D175</f>
        <v>Finish Coat (Polyurethane + thinner) DFT 50 micron</v>
      </c>
      <c r="D168" s="166"/>
      <c r="E168" s="167"/>
      <c r="F168" s="167"/>
      <c r="G168" s="168"/>
      <c r="H168" s="263">
        <f>SUM(BoQ!K175:L175)</f>
        <v>1086817.3069055516</v>
      </c>
      <c r="I168" s="647">
        <f>H168/H$178%</f>
        <v>3.3389101317147903E-2</v>
      </c>
      <c r="J168" s="169" t="s">
        <v>135</v>
      </c>
      <c r="K168" s="170"/>
      <c r="L168" s="171"/>
      <c r="M168" s="171"/>
      <c r="N168" s="172"/>
      <c r="O168" s="170"/>
      <c r="P168" s="171"/>
      <c r="Q168" s="171"/>
      <c r="R168" s="173"/>
      <c r="S168" s="174"/>
      <c r="T168" s="171"/>
      <c r="U168" s="171">
        <f t="shared" si="18"/>
        <v>3.3389101317147903E-2</v>
      </c>
      <c r="V168" s="172"/>
      <c r="W168" s="163"/>
    </row>
    <row r="169" spans="1:23" s="626" customFormat="1" ht="21" customHeight="1" x14ac:dyDescent="0.3">
      <c r="A169" s="615" t="str">
        <f>BoQ!B179</f>
        <v>V</v>
      </c>
      <c r="B169" s="616" t="str">
        <f>BoQ!C179</f>
        <v>PEKERJAAN TESTING DAN FINISHING</v>
      </c>
      <c r="C169" s="631"/>
      <c r="D169" s="617"/>
      <c r="E169" s="618"/>
      <c r="F169" s="618"/>
      <c r="G169" s="619"/>
      <c r="H169" s="263"/>
      <c r="I169" s="647"/>
      <c r="J169" s="169"/>
      <c r="K169" s="620"/>
      <c r="L169" s="621"/>
      <c r="M169" s="621"/>
      <c r="N169" s="622"/>
      <c r="O169" s="620"/>
      <c r="P169" s="621"/>
      <c r="Q169" s="621"/>
      <c r="R169" s="623"/>
      <c r="S169" s="624"/>
      <c r="T169" s="621"/>
      <c r="U169" s="621"/>
      <c r="V169" s="622"/>
      <c r="W169" s="625"/>
    </row>
    <row r="170" spans="1:23" s="164" customFormat="1" ht="21" customHeight="1" x14ac:dyDescent="0.3">
      <c r="A170" s="627">
        <f>BoQ!B180</f>
        <v>1</v>
      </c>
      <c r="B170" s="612" t="str">
        <f>BoQ!C180</f>
        <v>Dye Penetrant Test</v>
      </c>
      <c r="C170" s="630"/>
      <c r="D170" s="166"/>
      <c r="E170" s="167"/>
      <c r="F170" s="167"/>
      <c r="G170" s="168"/>
      <c r="H170" s="263">
        <f>SUM(BoQ!K180:L180)</f>
        <v>23571896.281737365</v>
      </c>
      <c r="I170" s="647">
        <f t="shared" ref="I170:I176" si="19">H170/H$178%</f>
        <v>0.72417362898751458</v>
      </c>
      <c r="J170" s="169" t="s">
        <v>135</v>
      </c>
      <c r="K170" s="170"/>
      <c r="L170" s="171"/>
      <c r="M170" s="171"/>
      <c r="N170" s="172"/>
      <c r="O170" s="170"/>
      <c r="P170" s="171"/>
      <c r="Q170" s="171">
        <f>I170/2</f>
        <v>0.36208681449375729</v>
      </c>
      <c r="R170" s="173"/>
      <c r="S170" s="174"/>
      <c r="T170" s="171"/>
      <c r="U170" s="171">
        <f>Q170</f>
        <v>0.36208681449375729</v>
      </c>
      <c r="V170" s="172"/>
      <c r="W170" s="163"/>
    </row>
    <row r="171" spans="1:23" s="164" customFormat="1" ht="21" customHeight="1" x14ac:dyDescent="0.3">
      <c r="A171" s="627">
        <f>BoQ!B181</f>
        <v>2</v>
      </c>
      <c r="B171" s="612" t="str">
        <f>BoQ!C181</f>
        <v>Hydrotest</v>
      </c>
      <c r="C171" s="630"/>
      <c r="D171" s="166"/>
      <c r="E171" s="167"/>
      <c r="F171" s="167"/>
      <c r="G171" s="168"/>
      <c r="H171" s="263">
        <f>SUM(BoQ!K181:L181)</f>
        <v>2234325.77</v>
      </c>
      <c r="I171" s="647">
        <f t="shared" si="19"/>
        <v>6.8642750751233383E-2</v>
      </c>
      <c r="J171" s="169" t="s">
        <v>135</v>
      </c>
      <c r="K171" s="170"/>
      <c r="L171" s="171"/>
      <c r="M171" s="171"/>
      <c r="N171" s="172"/>
      <c r="O171" s="170"/>
      <c r="P171" s="171"/>
      <c r="Q171" s="171">
        <f>I171/2</f>
        <v>3.4321375375616692E-2</v>
      </c>
      <c r="R171" s="173"/>
      <c r="S171" s="174"/>
      <c r="T171" s="171"/>
      <c r="U171" s="171">
        <f>Q171</f>
        <v>3.4321375375616692E-2</v>
      </c>
      <c r="V171" s="172"/>
      <c r="W171" s="163"/>
    </row>
    <row r="172" spans="1:23" s="164" customFormat="1" ht="21" customHeight="1" x14ac:dyDescent="0.3">
      <c r="A172" s="627">
        <f>BoQ!B182</f>
        <v>3</v>
      </c>
      <c r="B172" s="612" t="str">
        <f>BoQ!C182</f>
        <v>Radiography Test 6"-8"</v>
      </c>
      <c r="C172" s="630"/>
      <c r="D172" s="166"/>
      <c r="E172" s="167"/>
      <c r="F172" s="167"/>
      <c r="G172" s="168"/>
      <c r="H172" s="263">
        <f>SUM(BoQ!K182:L182)</f>
        <v>3824400</v>
      </c>
      <c r="I172" s="647">
        <f t="shared" si="19"/>
        <v>0.11749286496078723</v>
      </c>
      <c r="J172" s="169" t="s">
        <v>135</v>
      </c>
      <c r="K172" s="170"/>
      <c r="L172" s="171"/>
      <c r="M172" s="171"/>
      <c r="N172" s="172"/>
      <c r="O172" s="170"/>
      <c r="P172" s="171"/>
      <c r="Q172" s="171">
        <f>I172</f>
        <v>0.11749286496078723</v>
      </c>
      <c r="R172" s="173"/>
      <c r="S172" s="174"/>
      <c r="T172" s="171"/>
      <c r="U172" s="171"/>
      <c r="V172" s="172"/>
      <c r="W172" s="163"/>
    </row>
    <row r="173" spans="1:23" s="164" customFormat="1" ht="21" customHeight="1" x14ac:dyDescent="0.3">
      <c r="A173" s="627">
        <f>BoQ!B183</f>
        <v>4</v>
      </c>
      <c r="B173" s="612" t="str">
        <f>BoQ!C183</f>
        <v>Radiography Test 10"-12"</v>
      </c>
      <c r="C173" s="630"/>
      <c r="D173" s="166"/>
      <c r="E173" s="167"/>
      <c r="F173" s="167"/>
      <c r="G173" s="168"/>
      <c r="H173" s="263">
        <f>SUM(BoQ!K183:L183)</f>
        <v>7168800</v>
      </c>
      <c r="I173" s="647">
        <f t="shared" si="19"/>
        <v>0.22023921408087321</v>
      </c>
      <c r="J173" s="169" t="s">
        <v>135</v>
      </c>
      <c r="K173" s="170"/>
      <c r="L173" s="171"/>
      <c r="M173" s="171"/>
      <c r="N173" s="172"/>
      <c r="O173" s="170"/>
      <c r="P173" s="171"/>
      <c r="Q173" s="171">
        <f>I173/2</f>
        <v>0.11011960704043661</v>
      </c>
      <c r="R173" s="173"/>
      <c r="S173" s="174"/>
      <c r="T173" s="171"/>
      <c r="U173" s="171">
        <f>Q173</f>
        <v>0.11011960704043661</v>
      </c>
      <c r="V173" s="172"/>
      <c r="W173" s="163"/>
    </row>
    <row r="174" spans="1:23" s="164" customFormat="1" ht="21" customHeight="1" x14ac:dyDescent="0.3">
      <c r="A174" s="627">
        <f>BoQ!B184</f>
        <v>5</v>
      </c>
      <c r="B174" s="612" t="str">
        <f>BoQ!C184</f>
        <v>Commissioning Test</v>
      </c>
      <c r="C174" s="630"/>
      <c r="D174" s="166"/>
      <c r="E174" s="167"/>
      <c r="F174" s="167"/>
      <c r="G174" s="168"/>
      <c r="H174" s="263">
        <f>SUM(BoQ!K184:L184)</f>
        <v>1670340</v>
      </c>
      <c r="I174" s="647">
        <f t="shared" si="19"/>
        <v>5.1316031811160276E-2</v>
      </c>
      <c r="J174" s="169" t="s">
        <v>135</v>
      </c>
      <c r="K174" s="170"/>
      <c r="L174" s="171"/>
      <c r="M174" s="171"/>
      <c r="N174" s="172"/>
      <c r="O174" s="170"/>
      <c r="P174" s="171"/>
      <c r="Q174" s="171"/>
      <c r="R174" s="173"/>
      <c r="S174" s="174"/>
      <c r="T174" s="171"/>
      <c r="U174" s="171">
        <f>I174/2</f>
        <v>2.5658015905580138E-2</v>
      </c>
      <c r="V174" s="172">
        <f>U174</f>
        <v>2.5658015905580138E-2</v>
      </c>
      <c r="W174" s="163"/>
    </row>
    <row r="175" spans="1:23" s="164" customFormat="1" ht="21" customHeight="1" x14ac:dyDescent="0.3">
      <c r="A175" s="627">
        <f>BoQ!B185</f>
        <v>6</v>
      </c>
      <c r="B175" s="612" t="str">
        <f>BoQ!C185</f>
        <v>Pembersihan Lokasi Ex-Pekerjaan</v>
      </c>
      <c r="C175" s="630"/>
      <c r="D175" s="166"/>
      <c r="E175" s="167"/>
      <c r="F175" s="167"/>
      <c r="G175" s="168"/>
      <c r="H175" s="263">
        <f>SUM(BoQ!K185:L185)</f>
        <v>2737080.5</v>
      </c>
      <c r="I175" s="647">
        <f t="shared" si="19"/>
        <v>8.4088335313592721E-2</v>
      </c>
      <c r="J175" s="169" t="s">
        <v>135</v>
      </c>
      <c r="K175" s="170"/>
      <c r="L175" s="171"/>
      <c r="M175" s="171"/>
      <c r="N175" s="172"/>
      <c r="O175" s="170"/>
      <c r="P175" s="171"/>
      <c r="Q175" s="171"/>
      <c r="R175" s="173"/>
      <c r="S175" s="174"/>
      <c r="T175" s="171"/>
      <c r="U175" s="171">
        <f>I175/2</f>
        <v>4.2044167656796361E-2</v>
      </c>
      <c r="V175" s="172">
        <f>U175</f>
        <v>4.2044167656796361E-2</v>
      </c>
      <c r="W175" s="163"/>
    </row>
    <row r="176" spans="1:23" s="164" customFormat="1" ht="21" customHeight="1" x14ac:dyDescent="0.3">
      <c r="A176" s="627">
        <f>BoQ!B186</f>
        <v>7</v>
      </c>
      <c r="B176" s="612" t="str">
        <f>BoQ!C186</f>
        <v>Verifikasi TKDN dengan Verifikator Independent (&gt;1M)</v>
      </c>
      <c r="C176" s="630"/>
      <c r="D176" s="166"/>
      <c r="E176" s="167"/>
      <c r="F176" s="167"/>
      <c r="G176" s="168"/>
      <c r="H176" s="263">
        <f>SUM(BoQ!K186:L186)</f>
        <v>35600000</v>
      </c>
      <c r="I176" s="647">
        <f t="shared" si="19"/>
        <v>1.0936999248520096</v>
      </c>
      <c r="J176" s="169" t="s">
        <v>135</v>
      </c>
      <c r="K176" s="170"/>
      <c r="L176" s="171"/>
      <c r="M176" s="171"/>
      <c r="N176" s="172"/>
      <c r="O176" s="170"/>
      <c r="P176" s="171"/>
      <c r="Q176" s="171"/>
      <c r="R176" s="173"/>
      <c r="S176" s="174"/>
      <c r="T176" s="171"/>
      <c r="U176" s="171"/>
      <c r="V176" s="172">
        <f>I176</f>
        <v>1.0936999248520096</v>
      </c>
      <c r="W176" s="163"/>
    </row>
    <row r="177" spans="1:24" s="176" customFormat="1" ht="21" customHeight="1" thickBot="1" x14ac:dyDescent="0.35">
      <c r="A177" s="178"/>
      <c r="B177" s="613"/>
      <c r="C177" s="614"/>
      <c r="D177" s="179"/>
      <c r="E177" s="179"/>
      <c r="F177" s="179"/>
      <c r="G177" s="180"/>
      <c r="H177" s="264"/>
      <c r="I177" s="181"/>
      <c r="J177" s="182"/>
      <c r="K177" s="183"/>
      <c r="L177" s="184"/>
      <c r="M177" s="184"/>
      <c r="N177" s="185"/>
      <c r="O177" s="186"/>
      <c r="P177" s="187"/>
      <c r="Q177" s="187"/>
      <c r="R177" s="188"/>
      <c r="S177" s="189"/>
      <c r="T177" s="184"/>
      <c r="U177" s="184"/>
      <c r="V177" s="185"/>
      <c r="W177" s="177"/>
      <c r="X177" s="175"/>
    </row>
    <row r="178" spans="1:24" ht="15" customHeight="1" thickBot="1" x14ac:dyDescent="0.35">
      <c r="A178" s="751" t="s">
        <v>136</v>
      </c>
      <c r="B178" s="752"/>
      <c r="C178" s="752"/>
      <c r="D178" s="752"/>
      <c r="E178" s="752"/>
      <c r="F178" s="752"/>
      <c r="G178" s="753"/>
      <c r="H178" s="265">
        <f>SUM(H15:H177)</f>
        <v>3255006166.7798958</v>
      </c>
      <c r="I178" s="190">
        <f>SUM(I17:I177)</f>
        <v>99.999999999999957</v>
      </c>
      <c r="J178" s="191"/>
      <c r="K178" s="654"/>
      <c r="L178" s="655"/>
      <c r="M178" s="655"/>
      <c r="N178" s="656"/>
      <c r="O178" s="654"/>
      <c r="P178" s="655"/>
      <c r="Q178" s="655"/>
      <c r="R178" s="656"/>
      <c r="S178" s="654"/>
      <c r="T178" s="655"/>
      <c r="U178" s="655"/>
      <c r="V178" s="656"/>
      <c r="W178" s="653"/>
    </row>
    <row r="179" spans="1:24" ht="15.6" customHeight="1" x14ac:dyDescent="0.3">
      <c r="A179" s="192" t="s">
        <v>137</v>
      </c>
      <c r="B179" s="193"/>
      <c r="C179" s="193"/>
      <c r="D179" s="193"/>
      <c r="E179" s="193"/>
      <c r="F179" s="193"/>
      <c r="G179" s="193"/>
      <c r="H179" s="194"/>
      <c r="I179" s="195"/>
      <c r="J179" s="193"/>
      <c r="K179" s="196">
        <f>SUM(K16:K176)</f>
        <v>1.1520715500547854E-2</v>
      </c>
      <c r="L179" s="197">
        <f t="shared" ref="L179:V179" si="20">SUM(L16:L176)</f>
        <v>4.6551063880133685E-2</v>
      </c>
      <c r="M179" s="197">
        <f t="shared" si="20"/>
        <v>4.6551063880133685E-2</v>
      </c>
      <c r="N179" s="657">
        <f t="shared" si="20"/>
        <v>22.038663782614826</v>
      </c>
      <c r="O179" s="196">
        <f t="shared" si="20"/>
        <v>23.13842581550491</v>
      </c>
      <c r="P179" s="197">
        <f t="shared" si="20"/>
        <v>23.402149299480939</v>
      </c>
      <c r="Q179" s="197">
        <f t="shared" si="20"/>
        <v>23.850144641999591</v>
      </c>
      <c r="R179" s="657">
        <f t="shared" si="20"/>
        <v>0.58815352295826606</v>
      </c>
      <c r="S179" s="196">
        <f t="shared" si="20"/>
        <v>2.9427430922666198</v>
      </c>
      <c r="T179" s="197">
        <f t="shared" si="20"/>
        <v>1.7414034560714171</v>
      </c>
      <c r="U179" s="197">
        <f t="shared" si="20"/>
        <v>0.92301709248325392</v>
      </c>
      <c r="V179" s="657">
        <f t="shared" si="20"/>
        <v>1.1614021084143862</v>
      </c>
      <c r="W179" s="653"/>
    </row>
    <row r="180" spans="1:24" ht="15.6" customHeight="1" thickBot="1" x14ac:dyDescent="0.35">
      <c r="A180" s="198" t="s">
        <v>138</v>
      </c>
      <c r="B180" s="199"/>
      <c r="C180" s="199"/>
      <c r="D180" s="199"/>
      <c r="E180" s="199"/>
      <c r="F180" s="199"/>
      <c r="G180" s="199"/>
      <c r="H180" s="200"/>
      <c r="I180" s="201">
        <v>0</v>
      </c>
      <c r="J180" s="202">
        <v>0</v>
      </c>
      <c r="K180" s="203">
        <f>K179</f>
        <v>1.1520715500547854E-2</v>
      </c>
      <c r="L180" s="204">
        <f>K180+L179</f>
        <v>5.8071779380681539E-2</v>
      </c>
      <c r="M180" s="204">
        <f t="shared" ref="M180:U180" si="21">L180+M179</f>
        <v>0.10462284326081522</v>
      </c>
      <c r="N180" s="658">
        <f t="shared" si="21"/>
        <v>22.143286625875643</v>
      </c>
      <c r="O180" s="203">
        <f t="shared" si="21"/>
        <v>45.281712441380549</v>
      </c>
      <c r="P180" s="204">
        <f t="shared" si="21"/>
        <v>68.683861740861488</v>
      </c>
      <c r="Q180" s="204">
        <f t="shared" si="21"/>
        <v>92.534006382861079</v>
      </c>
      <c r="R180" s="658">
        <f t="shared" si="21"/>
        <v>93.122159905819345</v>
      </c>
      <c r="S180" s="203">
        <f t="shared" si="21"/>
        <v>96.064902998085969</v>
      </c>
      <c r="T180" s="204">
        <f t="shared" si="21"/>
        <v>97.806306454157379</v>
      </c>
      <c r="U180" s="204">
        <f t="shared" si="21"/>
        <v>98.729323546640629</v>
      </c>
      <c r="V180" s="658">
        <v>100</v>
      </c>
      <c r="W180" s="653"/>
    </row>
    <row r="181" spans="1:24" s="213" customFormat="1" ht="15.6" customHeight="1" x14ac:dyDescent="0.3">
      <c r="A181" s="205" t="s">
        <v>139</v>
      </c>
      <c r="B181" s="206"/>
      <c r="C181" s="206"/>
      <c r="D181" s="206"/>
      <c r="E181" s="206"/>
      <c r="F181" s="206"/>
      <c r="G181" s="206"/>
      <c r="H181" s="207"/>
      <c r="I181" s="208"/>
      <c r="J181" s="209"/>
      <c r="K181" s="210">
        <v>0</v>
      </c>
      <c r="L181" s="211">
        <v>0</v>
      </c>
      <c r="M181" s="211">
        <v>0</v>
      </c>
      <c r="N181" s="212">
        <v>0</v>
      </c>
      <c r="O181" s="210">
        <v>0</v>
      </c>
      <c r="P181" s="211">
        <v>0</v>
      </c>
      <c r="Q181" s="211">
        <v>0</v>
      </c>
      <c r="R181" s="212">
        <v>0</v>
      </c>
      <c r="S181" s="210">
        <v>0</v>
      </c>
      <c r="T181" s="211">
        <v>0</v>
      </c>
      <c r="U181" s="211">
        <v>0</v>
      </c>
      <c r="V181" s="212">
        <v>0</v>
      </c>
      <c r="W181" s="653"/>
    </row>
    <row r="182" spans="1:24" s="213" customFormat="1" ht="15.6" customHeight="1" thickBot="1" x14ac:dyDescent="0.35">
      <c r="A182" s="214" t="s">
        <v>140</v>
      </c>
      <c r="B182" s="215"/>
      <c r="C182" s="215"/>
      <c r="D182" s="215"/>
      <c r="E182" s="215"/>
      <c r="F182" s="215"/>
      <c r="G182" s="215"/>
      <c r="H182" s="216"/>
      <c r="I182" s="217"/>
      <c r="J182" s="218">
        <v>0</v>
      </c>
      <c r="K182" s="219">
        <v>0</v>
      </c>
      <c r="L182" s="220">
        <v>0</v>
      </c>
      <c r="M182" s="220">
        <v>0</v>
      </c>
      <c r="N182" s="221">
        <v>0</v>
      </c>
      <c r="O182" s="219">
        <v>0</v>
      </c>
      <c r="P182" s="220">
        <v>0</v>
      </c>
      <c r="Q182" s="220">
        <v>0</v>
      </c>
      <c r="R182" s="221">
        <v>0</v>
      </c>
      <c r="S182" s="219">
        <v>0</v>
      </c>
      <c r="T182" s="220">
        <v>0</v>
      </c>
      <c r="U182" s="220">
        <v>0</v>
      </c>
      <c r="V182" s="221">
        <v>0</v>
      </c>
      <c r="W182" s="653"/>
    </row>
    <row r="183" spans="1:24" s="213" customFormat="1" ht="15.6" customHeight="1" x14ac:dyDescent="0.3">
      <c r="A183" s="222" t="s">
        <v>141</v>
      </c>
      <c r="B183" s="206"/>
      <c r="C183" s="206"/>
      <c r="D183" s="206"/>
      <c r="E183" s="206"/>
      <c r="F183" s="206"/>
      <c r="G183" s="206"/>
      <c r="H183" s="207"/>
      <c r="I183" s="208"/>
      <c r="J183" s="223"/>
      <c r="K183" s="224"/>
      <c r="L183" s="225"/>
      <c r="M183" s="225"/>
      <c r="N183" s="226"/>
      <c r="O183" s="224"/>
      <c r="P183" s="225"/>
      <c r="Q183" s="225"/>
      <c r="R183" s="226"/>
      <c r="S183" s="224"/>
      <c r="T183" s="225"/>
      <c r="U183" s="225"/>
      <c r="V183" s="226"/>
      <c r="W183" s="653"/>
    </row>
    <row r="184" spans="1:24" s="213" customFormat="1" ht="15.6" customHeight="1" thickBot="1" x14ac:dyDescent="0.35">
      <c r="A184" s="227" t="s">
        <v>142</v>
      </c>
      <c r="B184" s="215"/>
      <c r="C184" s="215"/>
      <c r="D184" s="215"/>
      <c r="E184" s="215"/>
      <c r="F184" s="215"/>
      <c r="G184" s="215"/>
      <c r="H184" s="216"/>
      <c r="I184" s="217"/>
      <c r="J184" s="218"/>
      <c r="K184" s="219"/>
      <c r="L184" s="220"/>
      <c r="M184" s="220"/>
      <c r="N184" s="221"/>
      <c r="O184" s="219"/>
      <c r="P184" s="220"/>
      <c r="Q184" s="220"/>
      <c r="R184" s="221"/>
      <c r="S184" s="219"/>
      <c r="T184" s="220"/>
      <c r="U184" s="220"/>
      <c r="V184" s="221"/>
      <c r="W184" s="228"/>
    </row>
    <row r="185" spans="1:24" s="213" customFormat="1" ht="15.6" customHeight="1" x14ac:dyDescent="0.3">
      <c r="A185" s="209"/>
      <c r="B185" s="209"/>
      <c r="C185" s="209"/>
      <c r="D185" s="209"/>
      <c r="E185" s="209"/>
      <c r="F185" s="209"/>
      <c r="G185" s="209"/>
      <c r="H185" s="229"/>
      <c r="I185" s="230"/>
      <c r="J185" s="231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3"/>
    </row>
    <row r="186" spans="1:24" ht="17.399999999999999" x14ac:dyDescent="0.3">
      <c r="A186" s="234"/>
      <c r="B186" s="267" t="str">
        <f>REKAP!C28</f>
        <v>Jakarta,</v>
      </c>
      <c r="C186" s="236"/>
      <c r="D186" s="236"/>
      <c r="E186" s="236"/>
      <c r="F186" s="236"/>
      <c r="G186" s="236"/>
      <c r="H186" s="237"/>
      <c r="I186" s="238"/>
      <c r="J186" s="239"/>
      <c r="K186" s="240"/>
      <c r="L186" s="652"/>
      <c r="M186" s="240"/>
      <c r="N186" s="240"/>
      <c r="O186" s="240"/>
      <c r="P186" s="240"/>
      <c r="Q186" s="240"/>
      <c r="R186" s="240"/>
      <c r="S186" s="269" t="str">
        <f>REKAP!J29</f>
        <v>Disetujui :</v>
      </c>
      <c r="T186" s="240"/>
      <c r="U186" s="240"/>
      <c r="V186" s="240"/>
    </row>
    <row r="187" spans="1:24" ht="17.399999999999999" x14ac:dyDescent="0.3">
      <c r="A187" s="234"/>
      <c r="B187" s="235" t="str">
        <f>REKAP!C29</f>
        <v>Diajukan :</v>
      </c>
      <c r="C187" s="241"/>
      <c r="D187" s="241"/>
      <c r="E187" s="241"/>
      <c r="F187" s="241"/>
      <c r="G187" s="236"/>
      <c r="H187" s="237"/>
      <c r="I187" s="238"/>
      <c r="J187" s="239"/>
      <c r="K187" s="240"/>
      <c r="L187" s="240"/>
      <c r="M187" s="240"/>
      <c r="N187" s="240"/>
      <c r="O187" s="240"/>
      <c r="P187" s="123"/>
      <c r="Q187" s="240"/>
      <c r="R187" s="240"/>
      <c r="S187" s="270" t="str">
        <f>REKAP!J30</f>
        <v>PT. PERTAMINA PATRA NIAGA</v>
      </c>
      <c r="T187" s="240"/>
      <c r="U187" s="240"/>
      <c r="V187" s="240"/>
    </row>
    <row r="188" spans="1:24" ht="17.399999999999999" x14ac:dyDescent="0.3">
      <c r="A188" s="234"/>
      <c r="B188" s="266" t="str">
        <f>REKAP!C30</f>
        <v>PT. PERTAMINA MAINTENANCE AND CONSTRUCTION</v>
      </c>
      <c r="C188" s="241"/>
      <c r="D188" s="241"/>
      <c r="E188" s="241"/>
      <c r="F188" s="241"/>
      <c r="G188" s="236"/>
      <c r="H188" s="237"/>
      <c r="I188" s="238"/>
      <c r="J188" s="239"/>
      <c r="K188" s="240"/>
      <c r="L188" s="240"/>
      <c r="M188" s="240"/>
      <c r="N188" s="240"/>
      <c r="O188" s="240"/>
      <c r="P188" s="123"/>
      <c r="Q188" s="240"/>
      <c r="R188" s="240"/>
      <c r="S188" s="269" t="str">
        <f>REKAP!J31</f>
        <v>Region Manager RPD JBT</v>
      </c>
      <c r="T188" s="240"/>
      <c r="U188" s="240"/>
      <c r="V188" s="240"/>
    </row>
    <row r="189" spans="1:24" ht="17.399999999999999" x14ac:dyDescent="0.3">
      <c r="A189" s="234"/>
      <c r="B189" s="267" t="str">
        <f>REKAP!C31</f>
        <v>Project Manager</v>
      </c>
      <c r="C189" s="241"/>
      <c r="D189" s="241"/>
      <c r="E189" s="241"/>
      <c r="F189" s="241"/>
      <c r="G189" s="236"/>
      <c r="H189" s="237"/>
      <c r="I189" s="238"/>
      <c r="J189" s="239"/>
      <c r="K189" s="240"/>
      <c r="L189" s="240"/>
      <c r="M189" s="240"/>
      <c r="N189" s="240"/>
      <c r="O189" s="240"/>
      <c r="P189" s="123"/>
      <c r="Q189" s="240"/>
      <c r="R189" s="240"/>
      <c r="S189" s="269"/>
      <c r="T189" s="240"/>
      <c r="U189" s="240"/>
      <c r="V189" s="240"/>
    </row>
    <row r="190" spans="1:24" ht="17.399999999999999" x14ac:dyDescent="0.3">
      <c r="A190" s="234"/>
      <c r="B190" s="235"/>
      <c r="C190" s="241"/>
      <c r="D190" s="241"/>
      <c r="E190" s="241"/>
      <c r="F190" s="241"/>
      <c r="G190" s="242"/>
      <c r="H190" s="237"/>
      <c r="I190" s="243"/>
      <c r="J190" s="242"/>
      <c r="K190" s="244"/>
      <c r="L190" s="244"/>
      <c r="M190" s="240"/>
      <c r="N190" s="240"/>
      <c r="O190" s="240"/>
      <c r="P190" s="123"/>
      <c r="Q190" s="240"/>
      <c r="R190" s="240"/>
      <c r="S190" s="269"/>
      <c r="T190" s="240"/>
      <c r="U190" s="240"/>
      <c r="V190" s="240"/>
    </row>
    <row r="191" spans="1:24" ht="17.399999999999999" x14ac:dyDescent="0.3">
      <c r="A191" s="234"/>
      <c r="B191" s="235"/>
      <c r="C191" s="241"/>
      <c r="D191" s="241"/>
      <c r="E191" s="241"/>
      <c r="F191" s="241"/>
      <c r="G191" s="245"/>
      <c r="H191" s="237"/>
      <c r="I191" s="243"/>
      <c r="J191" s="242"/>
      <c r="K191" s="244"/>
      <c r="L191" s="244"/>
      <c r="M191" s="240"/>
      <c r="N191" s="240"/>
      <c r="O191" s="240"/>
      <c r="P191" s="123"/>
      <c r="Q191" s="240"/>
      <c r="R191" s="240"/>
      <c r="S191" s="269"/>
      <c r="T191" s="240"/>
      <c r="U191" s="240"/>
      <c r="V191" s="240"/>
    </row>
    <row r="192" spans="1:24" ht="17.399999999999999" x14ac:dyDescent="0.3">
      <c r="A192" s="234"/>
      <c r="B192" s="235"/>
      <c r="C192" s="241"/>
      <c r="D192" s="241"/>
      <c r="E192" s="241"/>
      <c r="F192" s="241"/>
      <c r="G192" s="245"/>
      <c r="H192" s="237"/>
      <c r="I192" s="243"/>
      <c r="J192" s="242"/>
      <c r="K192" s="244"/>
      <c r="L192" s="244"/>
      <c r="M192" s="240"/>
      <c r="N192" s="240"/>
      <c r="O192" s="240"/>
      <c r="P192" s="123"/>
      <c r="Q192" s="240"/>
      <c r="R192" s="240"/>
      <c r="S192" s="269"/>
      <c r="T192" s="240"/>
      <c r="U192" s="240"/>
      <c r="V192" s="240"/>
    </row>
    <row r="193" spans="1:22" ht="17.399999999999999" x14ac:dyDescent="0.3">
      <c r="A193" s="234"/>
      <c r="B193" s="235"/>
      <c r="C193" s="241"/>
      <c r="D193" s="241"/>
      <c r="E193" s="241"/>
      <c r="F193" s="241"/>
      <c r="G193" s="245"/>
      <c r="H193" s="237"/>
      <c r="I193" s="243"/>
      <c r="J193" s="242"/>
      <c r="K193" s="244"/>
      <c r="L193" s="244"/>
      <c r="M193" s="240"/>
      <c r="N193" s="240"/>
      <c r="O193" s="240"/>
      <c r="P193" s="123"/>
      <c r="Q193" s="240"/>
      <c r="R193" s="240"/>
      <c r="S193" s="269"/>
      <c r="T193" s="240"/>
      <c r="U193" s="240"/>
      <c r="V193" s="240"/>
    </row>
    <row r="194" spans="1:22" ht="17.399999999999999" x14ac:dyDescent="0.3">
      <c r="A194" s="234"/>
      <c r="B194" s="235"/>
      <c r="C194" s="241"/>
      <c r="D194" s="241"/>
      <c r="E194" s="241"/>
      <c r="F194" s="241"/>
      <c r="G194" s="245"/>
      <c r="H194" s="237"/>
      <c r="I194" s="243"/>
      <c r="J194" s="242"/>
      <c r="K194" s="244"/>
      <c r="L194" s="244"/>
      <c r="M194" s="240"/>
      <c r="N194" s="240"/>
      <c r="O194" s="240"/>
      <c r="P194" s="123"/>
      <c r="Q194" s="240"/>
      <c r="R194" s="240"/>
      <c r="S194" s="269"/>
      <c r="T194" s="240"/>
      <c r="U194" s="240"/>
      <c r="V194" s="240"/>
    </row>
    <row r="195" spans="1:22" ht="17.399999999999999" x14ac:dyDescent="0.3">
      <c r="A195" s="234"/>
      <c r="B195" s="235"/>
      <c r="C195" s="241"/>
      <c r="D195" s="241"/>
      <c r="E195" s="241"/>
      <c r="F195" s="241"/>
      <c r="G195" s="242"/>
      <c r="H195" s="237"/>
      <c r="I195" s="243"/>
      <c r="J195" s="242"/>
      <c r="K195" s="244"/>
      <c r="L195" s="244"/>
      <c r="M195" s="240"/>
      <c r="N195" s="240"/>
      <c r="O195" s="240"/>
      <c r="P195" s="123"/>
      <c r="Q195" s="240"/>
      <c r="R195" s="240"/>
      <c r="S195" s="269"/>
      <c r="T195" s="240"/>
      <c r="U195" s="240"/>
      <c r="V195" s="240"/>
    </row>
    <row r="196" spans="1:22" ht="17.399999999999999" x14ac:dyDescent="0.3">
      <c r="A196" s="234"/>
      <c r="B196" s="235"/>
      <c r="C196" s="241"/>
      <c r="D196" s="241"/>
      <c r="E196" s="241"/>
      <c r="F196" s="241"/>
      <c r="G196" s="246"/>
      <c r="H196" s="247"/>
      <c r="I196" s="248"/>
      <c r="J196" s="246"/>
      <c r="K196" s="249"/>
      <c r="L196" s="249"/>
      <c r="M196" s="240"/>
      <c r="N196" s="240"/>
      <c r="O196" s="240"/>
      <c r="P196" s="123"/>
      <c r="Q196" s="240"/>
      <c r="R196" s="240"/>
      <c r="S196" s="269"/>
      <c r="T196" s="240"/>
      <c r="U196" s="240"/>
      <c r="V196" s="240"/>
    </row>
    <row r="197" spans="1:22" ht="17.399999999999999" x14ac:dyDescent="0.3">
      <c r="A197" s="234"/>
      <c r="B197" s="235"/>
      <c r="C197" s="241"/>
      <c r="D197" s="250"/>
      <c r="E197" s="250"/>
      <c r="F197" s="250"/>
      <c r="G197" s="246"/>
      <c r="H197" s="247"/>
      <c r="I197" s="248"/>
      <c r="J197" s="246"/>
      <c r="K197" s="249"/>
      <c r="L197" s="249"/>
      <c r="M197" s="240"/>
      <c r="N197" s="240"/>
      <c r="O197" s="240"/>
      <c r="P197" s="123"/>
      <c r="Q197" s="240"/>
      <c r="R197" s="240"/>
      <c r="S197" s="271" t="str">
        <f>REKAP!J40</f>
        <v>M. IRSAN</v>
      </c>
      <c r="T197" s="240"/>
      <c r="U197" s="240"/>
      <c r="V197" s="240"/>
    </row>
    <row r="198" spans="1:22" ht="17.399999999999999" x14ac:dyDescent="0.3">
      <c r="A198" s="234"/>
      <c r="B198" s="268" t="str">
        <f>REKAP!C40</f>
        <v>RIKKI ANDARFIYAN SAPUTRA</v>
      </c>
      <c r="C198" s="241"/>
      <c r="D198" s="236"/>
      <c r="E198" s="236"/>
      <c r="F198" s="236"/>
      <c r="G198" s="242"/>
      <c r="H198" s="237"/>
      <c r="I198" s="243"/>
      <c r="J198" s="242"/>
      <c r="K198" s="244"/>
      <c r="L198" s="244"/>
      <c r="M198" s="240"/>
      <c r="N198" s="240"/>
      <c r="O198" s="240"/>
      <c r="P198" s="123"/>
      <c r="Q198" s="240"/>
      <c r="R198" s="240"/>
      <c r="S198" s="240"/>
      <c r="T198" s="240"/>
      <c r="U198" s="240"/>
      <c r="V198" s="240"/>
    </row>
    <row r="199" spans="1:22" x14ac:dyDescent="0.3">
      <c r="A199" s="234"/>
      <c r="B199" s="251"/>
      <c r="C199" s="234"/>
      <c r="D199" s="234"/>
      <c r="E199" s="234"/>
      <c r="F199" s="234"/>
      <c r="G199" s="252"/>
      <c r="H199" s="253"/>
      <c r="I199" s="254"/>
      <c r="J199" s="255"/>
      <c r="K199" s="130"/>
      <c r="L199" s="130"/>
    </row>
    <row r="200" spans="1:22" x14ac:dyDescent="0.3">
      <c r="A200" s="234"/>
      <c r="B200" s="234"/>
      <c r="C200" s="234"/>
      <c r="D200" s="234"/>
      <c r="E200" s="234"/>
      <c r="F200" s="234"/>
      <c r="G200" s="256"/>
      <c r="H200" s="253"/>
    </row>
    <row r="201" spans="1:22" x14ac:dyDescent="0.3">
      <c r="A201" s="234"/>
      <c r="B201" s="234"/>
      <c r="C201" s="234"/>
      <c r="D201" s="234"/>
      <c r="E201" s="234"/>
      <c r="F201" s="234"/>
      <c r="G201" s="256"/>
      <c r="H201" s="253"/>
    </row>
    <row r="202" spans="1:22" x14ac:dyDescent="0.3">
      <c r="A202" s="234"/>
      <c r="B202" s="234"/>
      <c r="C202" s="234"/>
      <c r="D202" s="234"/>
      <c r="E202" s="234"/>
      <c r="F202" s="234"/>
      <c r="G202" s="257"/>
      <c r="H202" s="258"/>
    </row>
    <row r="203" spans="1:22" x14ac:dyDescent="0.3">
      <c r="A203" s="234"/>
      <c r="B203" s="234"/>
      <c r="C203" s="234"/>
      <c r="D203" s="234"/>
      <c r="E203" s="234"/>
      <c r="F203" s="234"/>
      <c r="G203" s="256"/>
      <c r="H203" s="253"/>
    </row>
    <row r="204" spans="1:22" x14ac:dyDescent="0.3">
      <c r="A204" s="234"/>
      <c r="B204" s="234"/>
      <c r="C204" s="234"/>
      <c r="D204" s="234"/>
      <c r="E204" s="234"/>
      <c r="F204" s="234"/>
      <c r="G204" s="256"/>
      <c r="H204" s="253"/>
    </row>
    <row r="205" spans="1:22" x14ac:dyDescent="0.3">
      <c r="A205" s="234"/>
      <c r="B205" s="234"/>
      <c r="C205" s="234"/>
      <c r="D205" s="234"/>
      <c r="E205" s="234"/>
      <c r="F205" s="234"/>
      <c r="G205" s="256"/>
      <c r="H205" s="253"/>
    </row>
    <row r="206" spans="1:22" x14ac:dyDescent="0.3">
      <c r="A206" s="234"/>
      <c r="B206" s="234"/>
      <c r="C206" s="234"/>
      <c r="D206" s="234"/>
      <c r="E206" s="234"/>
      <c r="F206" s="234"/>
      <c r="G206" s="256"/>
      <c r="H206" s="253"/>
    </row>
    <row r="207" spans="1:22" x14ac:dyDescent="0.3">
      <c r="A207" s="234"/>
      <c r="B207" s="234"/>
      <c r="C207" s="234"/>
      <c r="D207" s="234"/>
      <c r="E207" s="234"/>
      <c r="F207" s="234"/>
    </row>
    <row r="208" spans="1:22" x14ac:dyDescent="0.3">
      <c r="A208" s="234"/>
      <c r="B208" s="234"/>
      <c r="C208" s="234"/>
      <c r="D208" s="234"/>
      <c r="E208" s="234"/>
      <c r="F208" s="234"/>
      <c r="G208" s="259"/>
      <c r="H208" s="260"/>
    </row>
    <row r="209" spans="1:8" x14ac:dyDescent="0.3">
      <c r="A209" s="234"/>
      <c r="B209" s="234"/>
      <c r="C209" s="234"/>
      <c r="D209" s="234"/>
      <c r="E209" s="234"/>
      <c r="F209" s="234"/>
      <c r="G209" s="256"/>
      <c r="H209" s="253"/>
    </row>
    <row r="210" spans="1:8" x14ac:dyDescent="0.3">
      <c r="A210" s="234"/>
      <c r="B210" s="234"/>
      <c r="C210" s="234"/>
      <c r="D210" s="234"/>
      <c r="E210" s="234"/>
      <c r="F210" s="234"/>
      <c r="G210" s="256"/>
      <c r="H210" s="253"/>
    </row>
    <row r="211" spans="1:8" x14ac:dyDescent="0.3">
      <c r="A211" s="234"/>
      <c r="B211" s="234"/>
      <c r="C211" s="234"/>
      <c r="D211" s="234"/>
      <c r="E211" s="234"/>
      <c r="F211" s="234"/>
      <c r="G211" s="256"/>
      <c r="H211" s="253"/>
    </row>
    <row r="212" spans="1:8" x14ac:dyDescent="0.3">
      <c r="A212" s="234"/>
      <c r="B212" s="234"/>
      <c r="C212" s="234"/>
      <c r="D212" s="234"/>
      <c r="E212" s="234"/>
      <c r="F212" s="234"/>
      <c r="G212" s="256"/>
      <c r="H212" s="253"/>
    </row>
    <row r="213" spans="1:8" x14ac:dyDescent="0.3">
      <c r="A213" s="234"/>
      <c r="B213" s="234"/>
      <c r="C213" s="234"/>
      <c r="D213" s="234"/>
      <c r="E213" s="234"/>
      <c r="F213" s="234"/>
      <c r="G213" s="256"/>
      <c r="H213" s="253"/>
    </row>
    <row r="214" spans="1:8" x14ac:dyDescent="0.3">
      <c r="A214" s="234"/>
      <c r="B214" s="234"/>
      <c r="C214" s="234"/>
      <c r="D214" s="234"/>
      <c r="E214" s="234"/>
      <c r="F214" s="234"/>
      <c r="G214" s="256"/>
      <c r="H214" s="253"/>
    </row>
    <row r="215" spans="1:8" x14ac:dyDescent="0.3">
      <c r="A215" s="234"/>
      <c r="B215" s="234"/>
      <c r="C215" s="234"/>
      <c r="D215" s="234"/>
      <c r="E215" s="234"/>
      <c r="F215" s="234"/>
      <c r="G215" s="256"/>
      <c r="H215" s="253"/>
    </row>
    <row r="216" spans="1:8" x14ac:dyDescent="0.3">
      <c r="A216" s="234"/>
      <c r="B216" s="234"/>
      <c r="C216" s="234"/>
      <c r="D216" s="234"/>
      <c r="E216" s="234"/>
      <c r="F216" s="234"/>
      <c r="G216" s="256"/>
      <c r="H216" s="253"/>
    </row>
    <row r="217" spans="1:8" x14ac:dyDescent="0.3">
      <c r="A217" s="234"/>
      <c r="B217" s="234"/>
      <c r="C217" s="234"/>
      <c r="D217" s="234"/>
      <c r="E217" s="234"/>
      <c r="F217" s="234"/>
      <c r="G217" s="256"/>
      <c r="H217" s="253"/>
    </row>
    <row r="218" spans="1:8" x14ac:dyDescent="0.3">
      <c r="A218" s="234"/>
      <c r="B218" s="234"/>
      <c r="C218" s="234"/>
      <c r="D218" s="234"/>
      <c r="E218" s="234"/>
      <c r="F218" s="234"/>
      <c r="G218" s="256"/>
      <c r="H218" s="253"/>
    </row>
    <row r="219" spans="1:8" x14ac:dyDescent="0.3">
      <c r="A219" s="234"/>
      <c r="B219" s="234"/>
      <c r="C219" s="234"/>
      <c r="D219" s="234"/>
      <c r="E219" s="234"/>
      <c r="F219" s="234"/>
      <c r="G219" s="256"/>
      <c r="H219" s="253"/>
    </row>
    <row r="220" spans="1:8" x14ac:dyDescent="0.3">
      <c r="A220" s="234"/>
      <c r="B220" s="234"/>
      <c r="C220" s="234"/>
      <c r="D220" s="234"/>
      <c r="E220" s="234"/>
      <c r="F220" s="234"/>
      <c r="G220" s="256"/>
      <c r="H220" s="253"/>
    </row>
    <row r="221" spans="1:8" x14ac:dyDescent="0.3">
      <c r="A221" s="234"/>
      <c r="B221" s="234"/>
      <c r="C221" s="234"/>
      <c r="D221" s="234"/>
      <c r="E221" s="234"/>
      <c r="F221" s="234"/>
      <c r="G221" s="256"/>
      <c r="H221" s="253"/>
    </row>
    <row r="222" spans="1:8" x14ac:dyDescent="0.3">
      <c r="A222" s="234"/>
      <c r="B222" s="234"/>
      <c r="C222" s="234"/>
      <c r="D222" s="234"/>
      <c r="E222" s="234"/>
      <c r="F222" s="234"/>
      <c r="G222" s="256"/>
      <c r="H222" s="253"/>
    </row>
    <row r="223" spans="1:8" x14ac:dyDescent="0.3">
      <c r="A223" s="234"/>
      <c r="B223" s="234"/>
      <c r="C223" s="234"/>
      <c r="D223" s="234"/>
      <c r="E223" s="234"/>
      <c r="F223" s="234"/>
      <c r="G223" s="256"/>
      <c r="H223" s="253"/>
    </row>
    <row r="224" spans="1:8" x14ac:dyDescent="0.3">
      <c r="A224" s="234"/>
      <c r="B224" s="234"/>
      <c r="C224" s="234"/>
      <c r="D224" s="234"/>
      <c r="E224" s="234"/>
      <c r="F224" s="234"/>
      <c r="G224" s="256"/>
      <c r="H224" s="253"/>
    </row>
    <row r="225" spans="1:8" x14ac:dyDescent="0.3">
      <c r="A225" s="234"/>
      <c r="B225" s="234"/>
      <c r="C225" s="234"/>
      <c r="D225" s="234"/>
      <c r="E225" s="234"/>
      <c r="F225" s="234"/>
      <c r="G225" s="256"/>
      <c r="H225" s="253"/>
    </row>
    <row r="226" spans="1:8" x14ac:dyDescent="0.3">
      <c r="A226" s="234"/>
      <c r="B226" s="234"/>
      <c r="C226" s="234"/>
      <c r="D226" s="234"/>
      <c r="E226" s="234"/>
      <c r="F226" s="234"/>
      <c r="G226" s="256"/>
      <c r="H226" s="253"/>
    </row>
    <row r="227" spans="1:8" x14ac:dyDescent="0.3">
      <c r="A227" s="234"/>
      <c r="B227" s="234"/>
      <c r="C227" s="234"/>
      <c r="D227" s="234"/>
      <c r="E227" s="234"/>
      <c r="F227" s="234"/>
      <c r="G227" s="256"/>
      <c r="H227" s="253"/>
    </row>
    <row r="228" spans="1:8" x14ac:dyDescent="0.3">
      <c r="A228" s="234"/>
      <c r="B228" s="234"/>
      <c r="C228" s="234"/>
      <c r="D228" s="234"/>
      <c r="E228" s="234"/>
      <c r="F228" s="234"/>
      <c r="G228" s="256"/>
      <c r="H228" s="253"/>
    </row>
    <row r="229" spans="1:8" x14ac:dyDescent="0.3">
      <c r="A229" s="234"/>
      <c r="B229" s="234"/>
      <c r="C229" s="234"/>
      <c r="D229" s="234"/>
      <c r="E229" s="234"/>
      <c r="F229" s="234"/>
      <c r="G229" s="256"/>
      <c r="H229" s="253"/>
    </row>
    <row r="230" spans="1:8" x14ac:dyDescent="0.3">
      <c r="A230" s="234"/>
      <c r="B230" s="234"/>
      <c r="C230" s="234"/>
      <c r="D230" s="234"/>
      <c r="E230" s="234"/>
      <c r="F230" s="234"/>
      <c r="G230" s="256"/>
      <c r="H230" s="253"/>
    </row>
    <row r="231" spans="1:8" x14ac:dyDescent="0.3">
      <c r="A231" s="234"/>
      <c r="B231" s="234"/>
      <c r="C231" s="234"/>
      <c r="D231" s="234"/>
      <c r="E231" s="234"/>
      <c r="F231" s="234"/>
      <c r="G231" s="256"/>
      <c r="H231" s="253"/>
    </row>
    <row r="232" spans="1:8" x14ac:dyDescent="0.3">
      <c r="A232" s="234"/>
      <c r="B232" s="234"/>
      <c r="C232" s="234"/>
      <c r="D232" s="234"/>
      <c r="E232" s="234"/>
      <c r="F232" s="234"/>
      <c r="G232" s="256"/>
      <c r="H232" s="253"/>
    </row>
    <row r="233" spans="1:8" x14ac:dyDescent="0.3">
      <c r="A233" s="234"/>
      <c r="B233" s="234"/>
      <c r="C233" s="234"/>
      <c r="D233" s="234"/>
      <c r="E233" s="234"/>
      <c r="F233" s="234"/>
      <c r="G233" s="256"/>
      <c r="H233" s="253"/>
    </row>
    <row r="234" spans="1:8" x14ac:dyDescent="0.3">
      <c r="A234" s="234"/>
      <c r="B234" s="234"/>
      <c r="C234" s="234"/>
      <c r="D234" s="234"/>
      <c r="E234" s="234"/>
      <c r="F234" s="234"/>
      <c r="G234" s="256"/>
      <c r="H234" s="253"/>
    </row>
    <row r="235" spans="1:8" x14ac:dyDescent="0.3">
      <c r="A235" s="234"/>
      <c r="B235" s="234"/>
      <c r="C235" s="234"/>
      <c r="D235" s="234"/>
      <c r="E235" s="234"/>
      <c r="F235" s="234"/>
      <c r="G235" s="256"/>
      <c r="H235" s="253"/>
    </row>
    <row r="236" spans="1:8" x14ac:dyDescent="0.3">
      <c r="A236" s="234"/>
      <c r="B236" s="234"/>
      <c r="C236" s="234"/>
      <c r="D236" s="234"/>
      <c r="E236" s="234"/>
      <c r="F236" s="234"/>
      <c r="G236" s="256"/>
      <c r="H236" s="253"/>
    </row>
    <row r="237" spans="1:8" x14ac:dyDescent="0.3">
      <c r="A237" s="234"/>
      <c r="B237" s="234"/>
      <c r="C237" s="234"/>
      <c r="D237" s="234"/>
      <c r="E237" s="234"/>
      <c r="F237" s="234"/>
      <c r="G237" s="256"/>
      <c r="H237" s="253"/>
    </row>
    <row r="238" spans="1:8" x14ac:dyDescent="0.3">
      <c r="A238" s="234"/>
      <c r="B238" s="234"/>
      <c r="C238" s="234"/>
      <c r="D238" s="234"/>
      <c r="E238" s="234"/>
      <c r="F238" s="234"/>
      <c r="G238" s="256"/>
      <c r="H238" s="253"/>
    </row>
    <row r="239" spans="1:8" x14ac:dyDescent="0.3">
      <c r="A239" s="234"/>
      <c r="B239" s="234"/>
      <c r="C239" s="234"/>
      <c r="D239" s="234"/>
      <c r="E239" s="234"/>
      <c r="F239" s="234"/>
      <c r="G239" s="256"/>
      <c r="H239" s="253"/>
    </row>
    <row r="240" spans="1:8" x14ac:dyDescent="0.3">
      <c r="A240" s="234"/>
      <c r="B240" s="234"/>
      <c r="C240" s="234"/>
      <c r="D240" s="234"/>
      <c r="E240" s="234"/>
      <c r="F240" s="234"/>
      <c r="G240" s="256"/>
      <c r="H240" s="253"/>
    </row>
    <row r="241" spans="1:8" x14ac:dyDescent="0.3">
      <c r="A241" s="234"/>
      <c r="B241" s="234"/>
      <c r="C241" s="234"/>
      <c r="D241" s="234"/>
      <c r="E241" s="234"/>
      <c r="F241" s="234"/>
      <c r="G241" s="256"/>
      <c r="H241" s="253"/>
    </row>
    <row r="242" spans="1:8" x14ac:dyDescent="0.3">
      <c r="A242" s="234"/>
      <c r="B242" s="234"/>
      <c r="C242" s="234"/>
      <c r="D242" s="234"/>
      <c r="E242" s="234"/>
      <c r="F242" s="234"/>
      <c r="G242" s="256"/>
      <c r="H242" s="253"/>
    </row>
    <row r="243" spans="1:8" x14ac:dyDescent="0.3">
      <c r="A243" s="234"/>
      <c r="B243" s="234"/>
      <c r="C243" s="234"/>
      <c r="D243" s="234"/>
      <c r="E243" s="234"/>
      <c r="F243" s="234"/>
      <c r="G243" s="256"/>
      <c r="H243" s="253"/>
    </row>
    <row r="244" spans="1:8" x14ac:dyDescent="0.3">
      <c r="A244" s="234"/>
      <c r="B244" s="234"/>
      <c r="C244" s="234"/>
      <c r="D244" s="234"/>
      <c r="E244" s="234"/>
      <c r="F244" s="234"/>
      <c r="G244" s="256"/>
      <c r="H244" s="253"/>
    </row>
    <row r="245" spans="1:8" x14ac:dyDescent="0.3">
      <c r="A245" s="234"/>
      <c r="B245" s="234"/>
      <c r="C245" s="234"/>
      <c r="D245" s="234"/>
      <c r="E245" s="234"/>
      <c r="F245" s="234"/>
      <c r="G245" s="256"/>
      <c r="H245" s="253"/>
    </row>
    <row r="246" spans="1:8" x14ac:dyDescent="0.3">
      <c r="A246" s="234"/>
      <c r="B246" s="234"/>
      <c r="C246" s="234"/>
      <c r="D246" s="234"/>
      <c r="E246" s="234"/>
      <c r="F246" s="234"/>
      <c r="G246" s="256"/>
      <c r="H246" s="253"/>
    </row>
    <row r="247" spans="1:8" x14ac:dyDescent="0.3">
      <c r="A247" s="234"/>
      <c r="B247" s="234"/>
      <c r="C247" s="234"/>
      <c r="D247" s="234"/>
      <c r="E247" s="234"/>
      <c r="F247" s="234"/>
      <c r="G247" s="256"/>
      <c r="H247" s="253"/>
    </row>
    <row r="248" spans="1:8" x14ac:dyDescent="0.3">
      <c r="A248" s="234"/>
      <c r="B248" s="234"/>
      <c r="C248" s="234"/>
      <c r="D248" s="234"/>
      <c r="E248" s="234"/>
      <c r="F248" s="234"/>
      <c r="G248" s="256"/>
      <c r="H248" s="253"/>
    </row>
    <row r="249" spans="1:8" x14ac:dyDescent="0.3">
      <c r="A249" s="234"/>
      <c r="B249" s="234"/>
      <c r="C249" s="234"/>
      <c r="D249" s="234"/>
      <c r="E249" s="234"/>
      <c r="F249" s="234"/>
      <c r="G249" s="256"/>
      <c r="H249" s="253"/>
    </row>
    <row r="250" spans="1:8" x14ac:dyDescent="0.3">
      <c r="A250" s="234"/>
      <c r="B250" s="234"/>
      <c r="C250" s="234"/>
      <c r="D250" s="234"/>
      <c r="E250" s="234"/>
      <c r="F250" s="234"/>
      <c r="G250" s="256"/>
      <c r="H250" s="253"/>
    </row>
    <row r="251" spans="1:8" x14ac:dyDescent="0.3">
      <c r="A251" s="234"/>
      <c r="B251" s="234"/>
      <c r="C251" s="234"/>
      <c r="D251" s="234"/>
      <c r="E251" s="234"/>
      <c r="F251" s="234"/>
      <c r="G251" s="256"/>
      <c r="H251" s="253"/>
    </row>
    <row r="252" spans="1:8" x14ac:dyDescent="0.3">
      <c r="A252" s="234"/>
      <c r="B252" s="234"/>
      <c r="C252" s="234"/>
      <c r="D252" s="234"/>
      <c r="E252" s="234"/>
      <c r="F252" s="234"/>
      <c r="G252" s="256"/>
      <c r="H252" s="253"/>
    </row>
    <row r="253" spans="1:8" x14ac:dyDescent="0.3">
      <c r="A253" s="234"/>
      <c r="B253" s="234"/>
      <c r="C253" s="234"/>
      <c r="D253" s="234"/>
      <c r="E253" s="234"/>
      <c r="F253" s="234"/>
      <c r="G253" s="256"/>
      <c r="H253" s="253"/>
    </row>
    <row r="254" spans="1:8" x14ac:dyDescent="0.3">
      <c r="A254" s="234"/>
      <c r="B254" s="234"/>
      <c r="C254" s="234"/>
      <c r="D254" s="234"/>
      <c r="E254" s="234"/>
      <c r="F254" s="234"/>
      <c r="G254" s="256"/>
      <c r="H254" s="253"/>
    </row>
    <row r="255" spans="1:8" x14ac:dyDescent="0.3">
      <c r="A255" s="234"/>
      <c r="B255" s="234"/>
      <c r="C255" s="234"/>
      <c r="D255" s="234"/>
      <c r="E255" s="234"/>
      <c r="F255" s="234"/>
      <c r="G255" s="256"/>
      <c r="H255" s="253"/>
    </row>
    <row r="256" spans="1:8" x14ac:dyDescent="0.3">
      <c r="A256" s="234"/>
      <c r="B256" s="234"/>
      <c r="C256" s="234"/>
      <c r="D256" s="234"/>
      <c r="E256" s="234"/>
      <c r="F256" s="234"/>
      <c r="G256" s="256"/>
      <c r="H256" s="253"/>
    </row>
    <row r="257" spans="1:8" x14ac:dyDescent="0.3">
      <c r="A257" s="234"/>
      <c r="B257" s="234"/>
      <c r="C257" s="234"/>
      <c r="D257" s="234"/>
      <c r="E257" s="234"/>
      <c r="F257" s="234"/>
      <c r="G257" s="256"/>
      <c r="H257" s="253"/>
    </row>
    <row r="258" spans="1:8" x14ac:dyDescent="0.3">
      <c r="A258" s="234"/>
      <c r="B258" s="234"/>
      <c r="C258" s="234"/>
      <c r="D258" s="234"/>
      <c r="E258" s="234"/>
      <c r="F258" s="234"/>
      <c r="G258" s="256"/>
      <c r="H258" s="253"/>
    </row>
    <row r="259" spans="1:8" x14ac:dyDescent="0.3">
      <c r="A259" s="234"/>
      <c r="B259" s="234"/>
      <c r="C259" s="234"/>
      <c r="D259" s="234"/>
      <c r="E259" s="234"/>
      <c r="F259" s="234"/>
      <c r="G259" s="256"/>
      <c r="H259" s="253"/>
    </row>
    <row r="260" spans="1:8" x14ac:dyDescent="0.3">
      <c r="A260" s="234"/>
      <c r="B260" s="234"/>
      <c r="C260" s="234"/>
      <c r="D260" s="234"/>
      <c r="E260" s="234"/>
      <c r="F260" s="234"/>
      <c r="G260" s="256"/>
      <c r="H260" s="253"/>
    </row>
    <row r="261" spans="1:8" x14ac:dyDescent="0.3">
      <c r="A261" s="234"/>
      <c r="B261" s="234"/>
      <c r="C261" s="234"/>
      <c r="D261" s="234"/>
      <c r="E261" s="234"/>
      <c r="F261" s="234"/>
      <c r="G261" s="256"/>
      <c r="H261" s="253"/>
    </row>
    <row r="262" spans="1:8" x14ac:dyDescent="0.3">
      <c r="A262" s="234"/>
      <c r="B262" s="234"/>
      <c r="C262" s="234"/>
      <c r="D262" s="234"/>
      <c r="E262" s="234"/>
      <c r="F262" s="234"/>
      <c r="G262" s="256"/>
      <c r="H262" s="253"/>
    </row>
    <row r="263" spans="1:8" x14ac:dyDescent="0.3">
      <c r="A263" s="234"/>
      <c r="B263" s="234"/>
      <c r="C263" s="234"/>
      <c r="D263" s="234"/>
      <c r="E263" s="234"/>
      <c r="F263" s="234"/>
      <c r="G263" s="256"/>
      <c r="H263" s="253"/>
    </row>
    <row r="264" spans="1:8" x14ac:dyDescent="0.3">
      <c r="A264" s="234"/>
      <c r="B264" s="234"/>
      <c r="C264" s="234"/>
      <c r="D264" s="234"/>
      <c r="E264" s="234"/>
      <c r="F264" s="234"/>
      <c r="G264" s="256"/>
      <c r="H264" s="253"/>
    </row>
    <row r="265" spans="1:8" x14ac:dyDescent="0.3">
      <c r="A265" s="234"/>
      <c r="B265" s="234"/>
      <c r="C265" s="234"/>
      <c r="D265" s="234"/>
      <c r="E265" s="234"/>
      <c r="F265" s="234"/>
      <c r="G265" s="256"/>
      <c r="H265" s="253"/>
    </row>
    <row r="266" spans="1:8" x14ac:dyDescent="0.3">
      <c r="A266" s="234"/>
      <c r="B266" s="234"/>
      <c r="C266" s="234"/>
      <c r="D266" s="234"/>
      <c r="E266" s="234"/>
      <c r="F266" s="234"/>
      <c r="G266" s="256"/>
      <c r="H266" s="253"/>
    </row>
    <row r="267" spans="1:8" x14ac:dyDescent="0.3">
      <c r="A267" s="234"/>
      <c r="B267" s="234"/>
      <c r="C267" s="234"/>
      <c r="D267" s="234"/>
      <c r="E267" s="234"/>
      <c r="F267" s="234"/>
      <c r="G267" s="256"/>
      <c r="H267" s="253"/>
    </row>
    <row r="268" spans="1:8" x14ac:dyDescent="0.3">
      <c r="A268" s="234"/>
      <c r="B268" s="234"/>
      <c r="C268" s="234"/>
      <c r="D268" s="234"/>
      <c r="E268" s="234"/>
      <c r="F268" s="234"/>
      <c r="G268" s="256"/>
      <c r="H268" s="253"/>
    </row>
    <row r="269" spans="1:8" x14ac:dyDescent="0.3">
      <c r="A269" s="234"/>
      <c r="B269" s="234"/>
      <c r="C269" s="234"/>
      <c r="D269" s="234"/>
      <c r="E269" s="234"/>
      <c r="F269" s="234"/>
      <c r="G269" s="256"/>
      <c r="H269" s="253"/>
    </row>
    <row r="270" spans="1:8" x14ac:dyDescent="0.3">
      <c r="A270" s="234"/>
      <c r="B270" s="234"/>
      <c r="C270" s="234"/>
      <c r="D270" s="234"/>
      <c r="E270" s="234"/>
      <c r="F270" s="234"/>
      <c r="G270" s="256"/>
      <c r="H270" s="253"/>
    </row>
    <row r="271" spans="1:8" x14ac:dyDescent="0.3">
      <c r="A271" s="234"/>
      <c r="B271" s="234"/>
      <c r="C271" s="234"/>
      <c r="D271" s="234"/>
      <c r="E271" s="234"/>
      <c r="F271" s="234"/>
      <c r="G271" s="256"/>
      <c r="H271" s="253"/>
    </row>
    <row r="272" spans="1:8" x14ac:dyDescent="0.3">
      <c r="A272" s="234"/>
      <c r="B272" s="234"/>
      <c r="C272" s="234"/>
      <c r="D272" s="234"/>
      <c r="E272" s="234"/>
      <c r="F272" s="234"/>
      <c r="G272" s="256"/>
      <c r="H272" s="253"/>
    </row>
    <row r="273" spans="1:8" x14ac:dyDescent="0.3">
      <c r="A273" s="234"/>
      <c r="B273" s="234"/>
      <c r="C273" s="234"/>
      <c r="D273" s="234"/>
      <c r="E273" s="234"/>
      <c r="F273" s="234"/>
      <c r="G273" s="256"/>
      <c r="H273" s="253"/>
    </row>
    <row r="274" spans="1:8" x14ac:dyDescent="0.3">
      <c r="A274" s="234"/>
      <c r="B274" s="234"/>
      <c r="C274" s="234"/>
      <c r="D274" s="234"/>
      <c r="E274" s="234"/>
      <c r="F274" s="234"/>
      <c r="G274" s="256"/>
      <c r="H274" s="253"/>
    </row>
    <row r="275" spans="1:8" x14ac:dyDescent="0.3">
      <c r="A275" s="234"/>
      <c r="B275" s="234"/>
      <c r="C275" s="234"/>
      <c r="D275" s="234"/>
      <c r="E275" s="234"/>
      <c r="F275" s="234"/>
      <c r="G275" s="256"/>
      <c r="H275" s="253"/>
    </row>
    <row r="276" spans="1:8" x14ac:dyDescent="0.3">
      <c r="A276" s="234"/>
      <c r="B276" s="234"/>
      <c r="C276" s="234"/>
      <c r="D276" s="234"/>
      <c r="E276" s="234"/>
      <c r="F276" s="234"/>
      <c r="G276" s="256"/>
      <c r="H276" s="253"/>
    </row>
    <row r="277" spans="1:8" x14ac:dyDescent="0.3">
      <c r="A277" s="234"/>
      <c r="B277" s="234"/>
      <c r="C277" s="234"/>
      <c r="D277" s="234"/>
      <c r="E277" s="234"/>
      <c r="F277" s="234"/>
      <c r="G277" s="256"/>
      <c r="H277" s="253"/>
    </row>
    <row r="278" spans="1:8" x14ac:dyDescent="0.3">
      <c r="A278" s="234"/>
      <c r="B278" s="234"/>
      <c r="C278" s="234"/>
      <c r="D278" s="234"/>
      <c r="E278" s="234"/>
      <c r="F278" s="234"/>
      <c r="G278" s="256"/>
      <c r="H278" s="253"/>
    </row>
    <row r="279" spans="1:8" x14ac:dyDescent="0.3">
      <c r="A279" s="234"/>
      <c r="B279" s="234"/>
      <c r="C279" s="234"/>
      <c r="D279" s="234"/>
      <c r="E279" s="234"/>
      <c r="F279" s="234"/>
      <c r="G279" s="256"/>
      <c r="H279" s="253"/>
    </row>
    <row r="280" spans="1:8" x14ac:dyDescent="0.3">
      <c r="A280" s="234"/>
      <c r="B280" s="234"/>
      <c r="C280" s="234"/>
      <c r="D280" s="234"/>
      <c r="E280" s="234"/>
      <c r="F280" s="234"/>
      <c r="G280" s="256"/>
      <c r="H280" s="253"/>
    </row>
    <row r="281" spans="1:8" x14ac:dyDescent="0.3">
      <c r="A281" s="234"/>
      <c r="B281" s="234"/>
      <c r="C281" s="234"/>
      <c r="D281" s="234"/>
      <c r="E281" s="234"/>
      <c r="F281" s="234"/>
      <c r="G281" s="256"/>
      <c r="H281" s="253"/>
    </row>
    <row r="282" spans="1:8" x14ac:dyDescent="0.3">
      <c r="A282" s="234"/>
      <c r="B282" s="234"/>
      <c r="C282" s="234"/>
      <c r="D282" s="234"/>
      <c r="E282" s="234"/>
      <c r="F282" s="234"/>
      <c r="G282" s="256"/>
      <c r="H282" s="253"/>
    </row>
    <row r="283" spans="1:8" x14ac:dyDescent="0.3">
      <c r="A283" s="234"/>
      <c r="B283" s="234"/>
      <c r="C283" s="234"/>
      <c r="D283" s="234"/>
      <c r="E283" s="234"/>
      <c r="F283" s="234"/>
      <c r="G283" s="256"/>
      <c r="H283" s="253"/>
    </row>
    <row r="284" spans="1:8" x14ac:dyDescent="0.3">
      <c r="A284" s="234"/>
      <c r="B284" s="234"/>
      <c r="C284" s="234"/>
      <c r="D284" s="234"/>
      <c r="E284" s="234"/>
      <c r="F284" s="234"/>
      <c r="G284" s="256"/>
      <c r="H284" s="253"/>
    </row>
    <row r="285" spans="1:8" x14ac:dyDescent="0.3">
      <c r="A285" s="234"/>
      <c r="B285" s="234"/>
      <c r="C285" s="234"/>
      <c r="D285" s="234"/>
      <c r="E285" s="234"/>
      <c r="F285" s="234"/>
      <c r="G285" s="256"/>
      <c r="H285" s="253"/>
    </row>
    <row r="286" spans="1:8" x14ac:dyDescent="0.3">
      <c r="A286" s="234"/>
      <c r="B286" s="234"/>
      <c r="C286" s="234"/>
      <c r="D286" s="234"/>
      <c r="E286" s="234"/>
      <c r="F286" s="234"/>
      <c r="G286" s="256"/>
      <c r="H286" s="253"/>
    </row>
    <row r="287" spans="1:8" x14ac:dyDescent="0.3">
      <c r="A287" s="234"/>
      <c r="B287" s="234"/>
      <c r="C287" s="234"/>
      <c r="D287" s="234"/>
      <c r="E287" s="234"/>
      <c r="F287" s="234"/>
      <c r="G287" s="256"/>
      <c r="H287" s="253"/>
    </row>
    <row r="288" spans="1:8" x14ac:dyDescent="0.3">
      <c r="A288" s="234"/>
      <c r="B288" s="234"/>
      <c r="C288" s="234"/>
      <c r="D288" s="234"/>
      <c r="E288" s="234"/>
      <c r="F288" s="234"/>
      <c r="G288" s="256"/>
      <c r="H288" s="253"/>
    </row>
    <row r="289" spans="1:8" x14ac:dyDescent="0.3">
      <c r="A289" s="234"/>
      <c r="B289" s="234"/>
      <c r="C289" s="234"/>
      <c r="D289" s="234"/>
      <c r="E289" s="234"/>
      <c r="F289" s="234"/>
      <c r="G289" s="256"/>
      <c r="H289" s="253"/>
    </row>
    <row r="290" spans="1:8" x14ac:dyDescent="0.3">
      <c r="A290" s="234"/>
      <c r="B290" s="234"/>
      <c r="C290" s="234"/>
      <c r="D290" s="234"/>
      <c r="E290" s="234"/>
      <c r="F290" s="234"/>
      <c r="G290" s="256"/>
      <c r="H290" s="253"/>
    </row>
    <row r="291" spans="1:8" x14ac:dyDescent="0.3">
      <c r="A291" s="234"/>
      <c r="B291" s="234"/>
      <c r="C291" s="234"/>
      <c r="D291" s="234"/>
      <c r="E291" s="234"/>
      <c r="F291" s="234"/>
      <c r="G291" s="256"/>
      <c r="H291" s="253"/>
    </row>
    <row r="292" spans="1:8" x14ac:dyDescent="0.3">
      <c r="A292" s="234"/>
      <c r="B292" s="234"/>
      <c r="C292" s="234"/>
      <c r="D292" s="234"/>
      <c r="E292" s="234"/>
      <c r="F292" s="234"/>
      <c r="G292" s="256"/>
      <c r="H292" s="253"/>
    </row>
    <row r="293" spans="1:8" x14ac:dyDescent="0.3">
      <c r="A293" s="234"/>
      <c r="B293" s="234"/>
      <c r="C293" s="234"/>
      <c r="D293" s="234"/>
      <c r="E293" s="234"/>
      <c r="F293" s="234"/>
      <c r="G293" s="256"/>
      <c r="H293" s="253"/>
    </row>
    <row r="294" spans="1:8" x14ac:dyDescent="0.3">
      <c r="A294" s="234"/>
      <c r="B294" s="234"/>
      <c r="C294" s="234"/>
      <c r="D294" s="234"/>
      <c r="E294" s="234"/>
      <c r="F294" s="234"/>
      <c r="G294" s="256"/>
      <c r="H294" s="253"/>
    </row>
    <row r="295" spans="1:8" x14ac:dyDescent="0.3">
      <c r="A295" s="234"/>
      <c r="B295" s="234"/>
      <c r="C295" s="234"/>
      <c r="D295" s="234"/>
      <c r="E295" s="234"/>
      <c r="F295" s="234"/>
      <c r="G295" s="256"/>
      <c r="H295" s="253"/>
    </row>
    <row r="296" spans="1:8" x14ac:dyDescent="0.3">
      <c r="A296" s="234"/>
      <c r="B296" s="234"/>
      <c r="C296" s="234"/>
      <c r="D296" s="234"/>
      <c r="E296" s="234"/>
      <c r="F296" s="234"/>
      <c r="G296" s="256"/>
      <c r="H296" s="253"/>
    </row>
    <row r="297" spans="1:8" x14ac:dyDescent="0.3">
      <c r="A297" s="234"/>
      <c r="B297" s="234"/>
      <c r="C297" s="234"/>
      <c r="D297" s="234"/>
      <c r="E297" s="234"/>
      <c r="F297" s="234"/>
      <c r="G297" s="256"/>
      <c r="H297" s="253"/>
    </row>
    <row r="298" spans="1:8" x14ac:dyDescent="0.3">
      <c r="A298" s="234"/>
      <c r="B298" s="234"/>
      <c r="C298" s="234"/>
      <c r="D298" s="234"/>
      <c r="E298" s="234"/>
      <c r="F298" s="234"/>
      <c r="G298" s="256"/>
      <c r="H298" s="253"/>
    </row>
    <row r="299" spans="1:8" x14ac:dyDescent="0.3">
      <c r="A299" s="234"/>
      <c r="B299" s="234"/>
      <c r="C299" s="234"/>
      <c r="D299" s="234"/>
      <c r="E299" s="234"/>
      <c r="F299" s="234"/>
      <c r="G299" s="256"/>
      <c r="H299" s="253"/>
    </row>
    <row r="300" spans="1:8" x14ac:dyDescent="0.3">
      <c r="A300" s="234"/>
      <c r="B300" s="234"/>
      <c r="C300" s="234"/>
      <c r="D300" s="234"/>
      <c r="E300" s="234"/>
      <c r="F300" s="234"/>
      <c r="G300" s="256"/>
      <c r="H300" s="253"/>
    </row>
    <row r="301" spans="1:8" x14ac:dyDescent="0.3">
      <c r="A301" s="234"/>
      <c r="B301" s="234"/>
      <c r="C301" s="234"/>
      <c r="D301" s="234"/>
      <c r="E301" s="234"/>
      <c r="F301" s="234"/>
      <c r="G301" s="256"/>
      <c r="H301" s="253"/>
    </row>
    <row r="302" spans="1:8" x14ac:dyDescent="0.3">
      <c r="A302" s="234"/>
      <c r="B302" s="234"/>
      <c r="C302" s="234"/>
      <c r="D302" s="234"/>
      <c r="E302" s="234"/>
      <c r="F302" s="234"/>
      <c r="G302" s="256"/>
      <c r="H302" s="253"/>
    </row>
    <row r="303" spans="1:8" x14ac:dyDescent="0.3">
      <c r="A303" s="234"/>
      <c r="B303" s="234"/>
      <c r="C303" s="234"/>
      <c r="D303" s="234"/>
      <c r="E303" s="234"/>
      <c r="F303" s="234"/>
      <c r="G303" s="256"/>
      <c r="H303" s="253"/>
    </row>
    <row r="304" spans="1:8" x14ac:dyDescent="0.3">
      <c r="A304" s="234"/>
      <c r="B304" s="234"/>
      <c r="C304" s="234"/>
      <c r="D304" s="234"/>
      <c r="E304" s="234"/>
      <c r="F304" s="234"/>
      <c r="G304" s="256"/>
      <c r="H304" s="253"/>
    </row>
    <row r="305" spans="1:8" x14ac:dyDescent="0.3">
      <c r="A305" s="234"/>
      <c r="B305" s="234"/>
      <c r="C305" s="234"/>
      <c r="D305" s="234"/>
      <c r="E305" s="234"/>
      <c r="F305" s="234"/>
      <c r="G305" s="256"/>
      <c r="H305" s="253"/>
    </row>
    <row r="306" spans="1:8" x14ac:dyDescent="0.3">
      <c r="A306" s="234"/>
      <c r="B306" s="234"/>
      <c r="C306" s="234"/>
      <c r="D306" s="234"/>
      <c r="E306" s="234"/>
      <c r="F306" s="234"/>
      <c r="G306" s="256"/>
      <c r="H306" s="253"/>
    </row>
    <row r="307" spans="1:8" x14ac:dyDescent="0.3">
      <c r="A307" s="234"/>
      <c r="B307" s="234"/>
      <c r="C307" s="234"/>
      <c r="D307" s="234"/>
      <c r="E307" s="234"/>
      <c r="F307" s="234"/>
      <c r="G307" s="256"/>
      <c r="H307" s="253"/>
    </row>
    <row r="308" spans="1:8" x14ac:dyDescent="0.3">
      <c r="A308" s="234"/>
      <c r="B308" s="234"/>
      <c r="C308" s="234"/>
      <c r="D308" s="234"/>
      <c r="E308" s="234"/>
      <c r="F308" s="234"/>
      <c r="G308" s="256"/>
      <c r="H308" s="253"/>
    </row>
    <row r="309" spans="1:8" x14ac:dyDescent="0.3">
      <c r="A309" s="234"/>
      <c r="B309" s="234"/>
      <c r="C309" s="234"/>
      <c r="D309" s="234"/>
      <c r="E309" s="234"/>
      <c r="F309" s="234"/>
      <c r="G309" s="256"/>
      <c r="H309" s="253"/>
    </row>
    <row r="310" spans="1:8" x14ac:dyDescent="0.3">
      <c r="A310" s="234"/>
      <c r="B310" s="234"/>
      <c r="C310" s="234"/>
      <c r="D310" s="234"/>
      <c r="E310" s="234"/>
      <c r="F310" s="234"/>
      <c r="G310" s="256"/>
      <c r="H310" s="253"/>
    </row>
    <row r="311" spans="1:8" x14ac:dyDescent="0.3">
      <c r="A311" s="234"/>
      <c r="B311" s="234"/>
      <c r="C311" s="234"/>
      <c r="D311" s="234"/>
      <c r="E311" s="234"/>
      <c r="F311" s="234"/>
      <c r="G311" s="256"/>
      <c r="H311" s="253"/>
    </row>
    <row r="312" spans="1:8" x14ac:dyDescent="0.3">
      <c r="A312" s="234"/>
      <c r="B312" s="234"/>
      <c r="C312" s="234"/>
      <c r="D312" s="234"/>
      <c r="E312" s="234"/>
      <c r="F312" s="234"/>
      <c r="G312" s="256"/>
      <c r="H312" s="253"/>
    </row>
    <row r="313" spans="1:8" x14ac:dyDescent="0.3">
      <c r="A313" s="234"/>
      <c r="B313" s="234"/>
      <c r="C313" s="234"/>
      <c r="D313" s="234"/>
      <c r="E313" s="234"/>
      <c r="F313" s="234"/>
      <c r="G313" s="256"/>
      <c r="H313" s="253"/>
    </row>
    <row r="314" spans="1:8" x14ac:dyDescent="0.3">
      <c r="A314" s="234"/>
      <c r="B314" s="234"/>
      <c r="C314" s="234"/>
      <c r="D314" s="234"/>
      <c r="E314" s="234"/>
      <c r="F314" s="234"/>
      <c r="G314" s="256"/>
      <c r="H314" s="253"/>
    </row>
    <row r="315" spans="1:8" x14ac:dyDescent="0.3">
      <c r="A315" s="234"/>
      <c r="B315" s="234"/>
      <c r="C315" s="234"/>
      <c r="D315" s="234"/>
      <c r="E315" s="234"/>
      <c r="F315" s="234"/>
      <c r="G315" s="256"/>
      <c r="H315" s="253"/>
    </row>
    <row r="316" spans="1:8" x14ac:dyDescent="0.3">
      <c r="A316" s="234"/>
      <c r="B316" s="234"/>
      <c r="C316" s="234"/>
      <c r="D316" s="234"/>
      <c r="E316" s="234"/>
      <c r="F316" s="234"/>
      <c r="G316" s="256"/>
      <c r="H316" s="253"/>
    </row>
    <row r="317" spans="1:8" x14ac:dyDescent="0.3">
      <c r="A317" s="234"/>
      <c r="B317" s="234"/>
      <c r="C317" s="234"/>
      <c r="D317" s="234"/>
      <c r="E317" s="234"/>
      <c r="F317" s="234"/>
      <c r="G317" s="256"/>
      <c r="H317" s="253"/>
    </row>
    <row r="318" spans="1:8" x14ac:dyDescent="0.3">
      <c r="A318" s="234"/>
      <c r="B318" s="234"/>
      <c r="C318" s="234"/>
      <c r="D318" s="234"/>
      <c r="E318" s="234"/>
      <c r="F318" s="234"/>
      <c r="G318" s="256"/>
      <c r="H318" s="253"/>
    </row>
    <row r="319" spans="1:8" x14ac:dyDescent="0.3">
      <c r="A319" s="234"/>
      <c r="B319" s="234"/>
      <c r="C319" s="234"/>
      <c r="D319" s="234"/>
      <c r="E319" s="234"/>
      <c r="F319" s="234"/>
      <c r="G319" s="256"/>
      <c r="H319" s="253"/>
    </row>
    <row r="320" spans="1:8" x14ac:dyDescent="0.3">
      <c r="A320" s="234"/>
      <c r="B320" s="234"/>
      <c r="C320" s="234"/>
      <c r="D320" s="234"/>
      <c r="E320" s="234"/>
      <c r="F320" s="234"/>
      <c r="G320" s="256"/>
      <c r="H320" s="253"/>
    </row>
    <row r="321" spans="1:8" x14ac:dyDescent="0.3">
      <c r="A321" s="234"/>
      <c r="B321" s="234"/>
      <c r="C321" s="234"/>
      <c r="D321" s="234"/>
      <c r="E321" s="234"/>
      <c r="F321" s="234"/>
      <c r="G321" s="256"/>
      <c r="H321" s="253"/>
    </row>
    <row r="322" spans="1:8" x14ac:dyDescent="0.3">
      <c r="A322" s="234"/>
      <c r="B322" s="234"/>
      <c r="C322" s="234"/>
      <c r="D322" s="234"/>
      <c r="E322" s="234"/>
      <c r="F322" s="234"/>
      <c r="G322" s="256"/>
      <c r="H322" s="253"/>
    </row>
    <row r="323" spans="1:8" x14ac:dyDescent="0.3">
      <c r="A323" s="234"/>
      <c r="B323" s="234"/>
      <c r="C323" s="234"/>
      <c r="D323" s="234"/>
      <c r="E323" s="234"/>
      <c r="F323" s="234"/>
      <c r="G323" s="256"/>
      <c r="H323" s="253"/>
    </row>
    <row r="324" spans="1:8" x14ac:dyDescent="0.3">
      <c r="A324" s="234"/>
      <c r="B324" s="234"/>
      <c r="C324" s="234"/>
      <c r="D324" s="234"/>
      <c r="E324" s="234"/>
      <c r="F324" s="234"/>
      <c r="G324" s="256"/>
      <c r="H324" s="253"/>
    </row>
    <row r="325" spans="1:8" x14ac:dyDescent="0.3">
      <c r="A325" s="234"/>
      <c r="B325" s="234"/>
      <c r="C325" s="234"/>
      <c r="D325" s="234"/>
      <c r="E325" s="234"/>
      <c r="F325" s="234"/>
      <c r="G325" s="256"/>
      <c r="H325" s="253"/>
    </row>
    <row r="326" spans="1:8" x14ac:dyDescent="0.3">
      <c r="A326" s="234"/>
      <c r="B326" s="234"/>
      <c r="C326" s="234"/>
      <c r="D326" s="234"/>
      <c r="E326" s="234"/>
      <c r="F326" s="234"/>
      <c r="G326" s="256"/>
      <c r="H326" s="253"/>
    </row>
    <row r="327" spans="1:8" x14ac:dyDescent="0.3">
      <c r="A327" s="234"/>
      <c r="B327" s="234"/>
      <c r="C327" s="234"/>
      <c r="D327" s="234"/>
      <c r="E327" s="234"/>
      <c r="F327" s="234"/>
      <c r="G327" s="256"/>
      <c r="H327" s="253"/>
    </row>
    <row r="328" spans="1:8" x14ac:dyDescent="0.3">
      <c r="A328" s="234"/>
      <c r="B328" s="234"/>
      <c r="C328" s="234"/>
      <c r="D328" s="234"/>
      <c r="E328" s="234"/>
      <c r="F328" s="234"/>
      <c r="G328" s="256"/>
      <c r="H328" s="253"/>
    </row>
    <row r="329" spans="1:8" x14ac:dyDescent="0.3">
      <c r="A329" s="234"/>
      <c r="B329" s="234"/>
      <c r="C329" s="234"/>
      <c r="D329" s="234"/>
      <c r="E329" s="234"/>
      <c r="F329" s="234"/>
      <c r="G329" s="256"/>
      <c r="H329" s="253"/>
    </row>
    <row r="330" spans="1:8" x14ac:dyDescent="0.3">
      <c r="A330" s="234"/>
      <c r="B330" s="234"/>
      <c r="C330" s="234"/>
      <c r="D330" s="234"/>
      <c r="E330" s="234"/>
      <c r="F330" s="234"/>
      <c r="G330" s="256"/>
      <c r="H330" s="253"/>
    </row>
    <row r="331" spans="1:8" x14ac:dyDescent="0.3">
      <c r="A331" s="234"/>
      <c r="B331" s="234"/>
      <c r="C331" s="234"/>
      <c r="D331" s="234"/>
      <c r="E331" s="234"/>
      <c r="F331" s="234"/>
      <c r="G331" s="256"/>
      <c r="H331" s="253"/>
    </row>
    <row r="332" spans="1:8" x14ac:dyDescent="0.3">
      <c r="A332" s="234"/>
      <c r="B332" s="234"/>
      <c r="C332" s="234"/>
      <c r="D332" s="234"/>
      <c r="E332" s="234"/>
      <c r="F332" s="234"/>
      <c r="G332" s="256"/>
      <c r="H332" s="253"/>
    </row>
    <row r="333" spans="1:8" x14ac:dyDescent="0.3">
      <c r="A333" s="234"/>
      <c r="B333" s="234"/>
      <c r="C333" s="234"/>
      <c r="D333" s="234"/>
      <c r="E333" s="234"/>
      <c r="F333" s="234"/>
      <c r="G333" s="256"/>
      <c r="H333" s="253"/>
    </row>
    <row r="334" spans="1:8" x14ac:dyDescent="0.3">
      <c r="A334" s="234"/>
      <c r="B334" s="234"/>
      <c r="C334" s="234"/>
      <c r="D334" s="234"/>
      <c r="E334" s="234"/>
      <c r="F334" s="234"/>
      <c r="G334" s="256"/>
      <c r="H334" s="253"/>
    </row>
    <row r="335" spans="1:8" x14ac:dyDescent="0.3">
      <c r="A335" s="234"/>
      <c r="B335" s="234"/>
      <c r="C335" s="234"/>
      <c r="D335" s="234"/>
      <c r="E335" s="234"/>
      <c r="F335" s="234"/>
      <c r="G335" s="256"/>
      <c r="H335" s="253"/>
    </row>
    <row r="336" spans="1:8" x14ac:dyDescent="0.3">
      <c r="A336" s="234"/>
      <c r="B336" s="234"/>
      <c r="C336" s="234"/>
      <c r="D336" s="234"/>
      <c r="E336" s="234"/>
      <c r="F336" s="234"/>
      <c r="G336" s="256"/>
      <c r="H336" s="253"/>
    </row>
    <row r="337" spans="1:8" x14ac:dyDescent="0.3">
      <c r="A337" s="234"/>
      <c r="B337" s="234"/>
      <c r="C337" s="234"/>
      <c r="D337" s="234"/>
      <c r="E337" s="234"/>
      <c r="F337" s="234"/>
      <c r="G337" s="256"/>
      <c r="H337" s="253"/>
    </row>
    <row r="338" spans="1:8" x14ac:dyDescent="0.3">
      <c r="A338" s="234"/>
      <c r="B338" s="234"/>
      <c r="C338" s="234"/>
      <c r="D338" s="234"/>
      <c r="E338" s="234"/>
      <c r="F338" s="234"/>
      <c r="G338" s="256"/>
      <c r="H338" s="253"/>
    </row>
    <row r="339" spans="1:8" x14ac:dyDescent="0.3">
      <c r="A339" s="234"/>
      <c r="B339" s="234"/>
      <c r="C339" s="234"/>
      <c r="D339" s="234"/>
      <c r="E339" s="234"/>
      <c r="F339" s="234"/>
      <c r="G339" s="256"/>
      <c r="H339" s="253"/>
    </row>
    <row r="340" spans="1:8" x14ac:dyDescent="0.3">
      <c r="A340" s="234"/>
      <c r="B340" s="234"/>
      <c r="C340" s="234"/>
      <c r="D340" s="234"/>
      <c r="E340" s="234"/>
      <c r="F340" s="234"/>
      <c r="G340" s="256"/>
      <c r="H340" s="253"/>
    </row>
    <row r="341" spans="1:8" x14ac:dyDescent="0.3">
      <c r="A341" s="234"/>
      <c r="B341" s="234"/>
      <c r="C341" s="234"/>
      <c r="D341" s="234"/>
      <c r="E341" s="234"/>
      <c r="F341" s="234"/>
      <c r="G341" s="256"/>
      <c r="H341" s="253"/>
    </row>
    <row r="342" spans="1:8" x14ac:dyDescent="0.3">
      <c r="A342" s="234"/>
      <c r="B342" s="234"/>
      <c r="C342" s="234"/>
      <c r="D342" s="234"/>
      <c r="E342" s="234"/>
      <c r="F342" s="234"/>
      <c r="G342" s="256"/>
      <c r="H342" s="253"/>
    </row>
    <row r="343" spans="1:8" x14ac:dyDescent="0.3">
      <c r="A343" s="234"/>
      <c r="B343" s="234"/>
      <c r="C343" s="234"/>
      <c r="D343" s="234"/>
      <c r="E343" s="234"/>
      <c r="F343" s="234"/>
      <c r="G343" s="256"/>
      <c r="H343" s="253"/>
    </row>
    <row r="344" spans="1:8" x14ac:dyDescent="0.3">
      <c r="A344" s="234"/>
      <c r="B344" s="234"/>
      <c r="C344" s="234"/>
      <c r="D344" s="234"/>
      <c r="E344" s="234"/>
      <c r="F344" s="234"/>
      <c r="G344" s="256"/>
      <c r="H344" s="253"/>
    </row>
    <row r="345" spans="1:8" x14ac:dyDescent="0.3">
      <c r="A345" s="234"/>
      <c r="B345" s="234"/>
      <c r="C345" s="234"/>
      <c r="D345" s="234"/>
      <c r="E345" s="234"/>
      <c r="F345" s="234"/>
      <c r="G345" s="256"/>
      <c r="H345" s="253"/>
    </row>
    <row r="346" spans="1:8" x14ac:dyDescent="0.3">
      <c r="A346" s="234"/>
      <c r="B346" s="234"/>
      <c r="C346" s="234"/>
      <c r="D346" s="234"/>
      <c r="E346" s="234"/>
      <c r="F346" s="234"/>
      <c r="G346" s="256"/>
      <c r="H346" s="253"/>
    </row>
    <row r="347" spans="1:8" x14ac:dyDescent="0.3">
      <c r="A347" s="234"/>
      <c r="B347" s="234"/>
      <c r="C347" s="234"/>
      <c r="D347" s="234"/>
      <c r="E347" s="234"/>
      <c r="F347" s="234"/>
      <c r="G347" s="256"/>
      <c r="H347" s="253"/>
    </row>
    <row r="348" spans="1:8" x14ac:dyDescent="0.3">
      <c r="A348" s="234"/>
      <c r="B348" s="234"/>
      <c r="C348" s="234"/>
      <c r="D348" s="234"/>
      <c r="E348" s="234"/>
      <c r="F348" s="234"/>
      <c r="G348" s="256"/>
      <c r="H348" s="253"/>
    </row>
    <row r="349" spans="1:8" x14ac:dyDescent="0.3">
      <c r="A349" s="234"/>
      <c r="B349" s="234"/>
      <c r="C349" s="234"/>
      <c r="D349" s="234"/>
      <c r="E349" s="234"/>
      <c r="F349" s="234"/>
      <c r="G349" s="256"/>
      <c r="H349" s="253"/>
    </row>
    <row r="350" spans="1:8" x14ac:dyDescent="0.3">
      <c r="A350" s="234"/>
      <c r="B350" s="234"/>
      <c r="C350" s="234"/>
      <c r="D350" s="234"/>
      <c r="E350" s="234"/>
      <c r="F350" s="234"/>
      <c r="G350" s="256"/>
      <c r="H350" s="253"/>
    </row>
    <row r="351" spans="1:8" x14ac:dyDescent="0.3">
      <c r="A351" s="234"/>
      <c r="B351" s="234"/>
      <c r="C351" s="234"/>
      <c r="D351" s="234"/>
      <c r="E351" s="234"/>
      <c r="F351" s="234"/>
      <c r="G351" s="256"/>
      <c r="H351" s="253"/>
    </row>
    <row r="352" spans="1:8" x14ac:dyDescent="0.3">
      <c r="A352" s="234"/>
      <c r="B352" s="234"/>
      <c r="C352" s="234"/>
      <c r="D352" s="234"/>
      <c r="E352" s="234"/>
      <c r="F352" s="234"/>
      <c r="G352" s="256"/>
      <c r="H352" s="253"/>
    </row>
    <row r="353" spans="1:8" x14ac:dyDescent="0.3">
      <c r="A353" s="234"/>
      <c r="B353" s="234"/>
      <c r="C353" s="234"/>
      <c r="D353" s="234"/>
      <c r="E353" s="234"/>
      <c r="F353" s="234"/>
      <c r="G353" s="256"/>
      <c r="H353" s="253"/>
    </row>
    <row r="354" spans="1:8" x14ac:dyDescent="0.3">
      <c r="A354" s="234"/>
      <c r="B354" s="234"/>
      <c r="C354" s="234"/>
      <c r="D354" s="234"/>
      <c r="E354" s="234"/>
      <c r="F354" s="234"/>
      <c r="G354" s="256"/>
      <c r="H354" s="253"/>
    </row>
    <row r="355" spans="1:8" x14ac:dyDescent="0.3">
      <c r="A355" s="234"/>
      <c r="B355" s="234"/>
      <c r="C355" s="234"/>
      <c r="D355" s="234"/>
      <c r="E355" s="234"/>
      <c r="F355" s="234"/>
      <c r="G355" s="256"/>
      <c r="H355" s="253"/>
    </row>
    <row r="356" spans="1:8" x14ac:dyDescent="0.3">
      <c r="A356" s="234"/>
      <c r="B356" s="234"/>
      <c r="C356" s="234"/>
      <c r="D356" s="234"/>
      <c r="E356" s="234"/>
      <c r="F356" s="234"/>
      <c r="G356" s="256"/>
      <c r="H356" s="253"/>
    </row>
    <row r="357" spans="1:8" x14ac:dyDescent="0.3">
      <c r="A357" s="234"/>
      <c r="B357" s="234"/>
      <c r="C357" s="234"/>
      <c r="D357" s="234"/>
      <c r="E357" s="234"/>
      <c r="F357" s="234"/>
      <c r="G357" s="256"/>
      <c r="H357" s="253"/>
    </row>
    <row r="358" spans="1:8" x14ac:dyDescent="0.3">
      <c r="A358" s="234"/>
      <c r="B358" s="234"/>
      <c r="C358" s="234"/>
      <c r="D358" s="234"/>
      <c r="E358" s="234"/>
      <c r="F358" s="234"/>
      <c r="G358" s="256"/>
      <c r="H358" s="253"/>
    </row>
    <row r="359" spans="1:8" x14ac:dyDescent="0.3">
      <c r="A359" s="234"/>
      <c r="B359" s="234"/>
      <c r="C359" s="234"/>
      <c r="D359" s="234"/>
      <c r="E359" s="234"/>
      <c r="F359" s="234"/>
      <c r="G359" s="256"/>
      <c r="H359" s="253"/>
    </row>
    <row r="360" spans="1:8" x14ac:dyDescent="0.3">
      <c r="A360" s="234"/>
      <c r="B360" s="234"/>
      <c r="C360" s="234"/>
      <c r="D360" s="234"/>
      <c r="E360" s="234"/>
      <c r="F360" s="234"/>
      <c r="G360" s="256"/>
      <c r="H360" s="253"/>
    </row>
    <row r="361" spans="1:8" x14ac:dyDescent="0.3">
      <c r="A361" s="234"/>
      <c r="B361" s="234"/>
      <c r="C361" s="234"/>
      <c r="D361" s="234"/>
      <c r="E361" s="234"/>
      <c r="F361" s="234"/>
      <c r="G361" s="256"/>
      <c r="H361" s="253"/>
    </row>
    <row r="362" spans="1:8" x14ac:dyDescent="0.3">
      <c r="A362" s="234"/>
      <c r="B362" s="234"/>
      <c r="C362" s="234"/>
      <c r="D362" s="234"/>
      <c r="E362" s="234"/>
      <c r="F362" s="234"/>
      <c r="G362" s="256"/>
      <c r="H362" s="253"/>
    </row>
    <row r="363" spans="1:8" x14ac:dyDescent="0.3">
      <c r="A363" s="234"/>
      <c r="B363" s="234"/>
      <c r="C363" s="234"/>
      <c r="D363" s="234"/>
      <c r="E363" s="234"/>
      <c r="F363" s="234"/>
      <c r="G363" s="256"/>
      <c r="H363" s="253"/>
    </row>
    <row r="364" spans="1:8" x14ac:dyDescent="0.3">
      <c r="A364" s="234"/>
      <c r="B364" s="234"/>
      <c r="C364" s="234"/>
      <c r="D364" s="234"/>
      <c r="E364" s="234"/>
      <c r="F364" s="234"/>
      <c r="G364" s="256"/>
      <c r="H364" s="253"/>
    </row>
    <row r="365" spans="1:8" x14ac:dyDescent="0.3">
      <c r="A365" s="234"/>
      <c r="B365" s="234"/>
      <c r="C365" s="234"/>
      <c r="D365" s="234"/>
      <c r="E365" s="234"/>
      <c r="F365" s="234"/>
      <c r="G365" s="256"/>
      <c r="H365" s="253"/>
    </row>
    <row r="366" spans="1:8" x14ac:dyDescent="0.3">
      <c r="A366" s="234"/>
      <c r="B366" s="234"/>
      <c r="C366" s="234"/>
      <c r="D366" s="234"/>
      <c r="E366" s="234"/>
      <c r="F366" s="234"/>
      <c r="G366" s="256"/>
      <c r="H366" s="253"/>
    </row>
    <row r="367" spans="1:8" x14ac:dyDescent="0.3">
      <c r="A367" s="234"/>
      <c r="B367" s="234"/>
      <c r="C367" s="234"/>
      <c r="D367" s="234"/>
      <c r="E367" s="234"/>
      <c r="F367" s="234"/>
      <c r="G367" s="256"/>
      <c r="H367" s="253"/>
    </row>
    <row r="368" spans="1:8" x14ac:dyDescent="0.3">
      <c r="A368" s="234"/>
      <c r="B368" s="234"/>
      <c r="C368" s="234"/>
      <c r="D368" s="234"/>
      <c r="E368" s="234"/>
      <c r="F368" s="234"/>
      <c r="G368" s="256"/>
      <c r="H368" s="253"/>
    </row>
    <row r="369" spans="1:8" x14ac:dyDescent="0.3">
      <c r="A369" s="234"/>
      <c r="B369" s="234"/>
      <c r="C369" s="234"/>
      <c r="D369" s="234"/>
      <c r="E369" s="234"/>
      <c r="F369" s="234"/>
      <c r="G369" s="256"/>
      <c r="H369" s="253"/>
    </row>
    <row r="370" spans="1:8" x14ac:dyDescent="0.3">
      <c r="A370" s="234"/>
      <c r="B370" s="234"/>
      <c r="C370" s="234"/>
      <c r="D370" s="234"/>
      <c r="E370" s="234"/>
      <c r="F370" s="234"/>
      <c r="G370" s="256"/>
      <c r="H370" s="253"/>
    </row>
    <row r="371" spans="1:8" x14ac:dyDescent="0.3">
      <c r="A371" s="234"/>
      <c r="B371" s="234"/>
      <c r="C371" s="234"/>
      <c r="D371" s="234"/>
      <c r="E371" s="234"/>
      <c r="F371" s="234"/>
      <c r="G371" s="256"/>
      <c r="H371" s="253"/>
    </row>
    <row r="372" spans="1:8" x14ac:dyDescent="0.3">
      <c r="A372" s="234"/>
      <c r="B372" s="234"/>
      <c r="C372" s="234"/>
      <c r="D372" s="234"/>
      <c r="E372" s="234"/>
      <c r="F372" s="234"/>
      <c r="G372" s="256"/>
      <c r="H372" s="253"/>
    </row>
    <row r="373" spans="1:8" x14ac:dyDescent="0.3">
      <c r="A373" s="234"/>
      <c r="B373" s="234"/>
      <c r="C373" s="234"/>
      <c r="D373" s="234"/>
      <c r="E373" s="234"/>
      <c r="F373" s="234"/>
      <c r="G373" s="256"/>
      <c r="H373" s="253"/>
    </row>
    <row r="374" spans="1:8" x14ac:dyDescent="0.3">
      <c r="A374" s="234"/>
      <c r="B374" s="234"/>
      <c r="C374" s="234"/>
      <c r="D374" s="234"/>
      <c r="E374" s="234"/>
      <c r="F374" s="234"/>
      <c r="G374" s="256"/>
      <c r="H374" s="253"/>
    </row>
    <row r="375" spans="1:8" x14ac:dyDescent="0.3">
      <c r="A375" s="234"/>
      <c r="B375" s="234"/>
      <c r="C375" s="234"/>
      <c r="D375" s="234"/>
      <c r="E375" s="234"/>
      <c r="F375" s="234"/>
      <c r="G375" s="256"/>
      <c r="H375" s="253"/>
    </row>
    <row r="376" spans="1:8" x14ac:dyDescent="0.3">
      <c r="A376" s="234"/>
      <c r="B376" s="234"/>
      <c r="C376" s="234"/>
      <c r="D376" s="234"/>
      <c r="E376" s="234"/>
      <c r="F376" s="234"/>
      <c r="G376" s="256"/>
      <c r="H376" s="253"/>
    </row>
    <row r="377" spans="1:8" x14ac:dyDescent="0.3">
      <c r="A377" s="234"/>
      <c r="B377" s="234"/>
      <c r="C377" s="234"/>
      <c r="D377" s="234"/>
      <c r="E377" s="234"/>
      <c r="F377" s="234"/>
      <c r="G377" s="256"/>
      <c r="H377" s="253"/>
    </row>
    <row r="378" spans="1:8" x14ac:dyDescent="0.3">
      <c r="A378" s="234"/>
      <c r="B378" s="234"/>
      <c r="C378" s="234"/>
      <c r="D378" s="234"/>
      <c r="E378" s="234"/>
      <c r="F378" s="234"/>
      <c r="G378" s="256"/>
      <c r="H378" s="253"/>
    </row>
    <row r="379" spans="1:8" x14ac:dyDescent="0.3">
      <c r="A379" s="234"/>
      <c r="B379" s="234"/>
      <c r="C379" s="234"/>
      <c r="D379" s="234"/>
      <c r="E379" s="234"/>
      <c r="F379" s="234"/>
      <c r="G379" s="256"/>
      <c r="H379" s="253"/>
    </row>
    <row r="380" spans="1:8" x14ac:dyDescent="0.3">
      <c r="A380" s="234"/>
      <c r="B380" s="234"/>
      <c r="C380" s="234"/>
      <c r="D380" s="234"/>
      <c r="E380" s="234"/>
      <c r="F380" s="234"/>
      <c r="G380" s="256"/>
      <c r="H380" s="253"/>
    </row>
    <row r="381" spans="1:8" x14ac:dyDescent="0.3">
      <c r="A381" s="234"/>
      <c r="B381" s="234"/>
      <c r="C381" s="234"/>
      <c r="D381" s="234"/>
      <c r="E381" s="234"/>
      <c r="F381" s="234"/>
      <c r="G381" s="256"/>
      <c r="H381" s="253"/>
    </row>
    <row r="382" spans="1:8" x14ac:dyDescent="0.3">
      <c r="A382" s="234"/>
      <c r="B382" s="234"/>
      <c r="C382" s="234"/>
      <c r="D382" s="234"/>
      <c r="E382" s="234"/>
      <c r="F382" s="234"/>
      <c r="G382" s="256"/>
      <c r="H382" s="253"/>
    </row>
    <row r="383" spans="1:8" x14ac:dyDescent="0.3">
      <c r="A383" s="234"/>
      <c r="B383" s="234"/>
      <c r="C383" s="234"/>
      <c r="D383" s="234"/>
      <c r="E383" s="234"/>
      <c r="F383" s="234"/>
      <c r="G383" s="256"/>
      <c r="H383" s="253"/>
    </row>
    <row r="384" spans="1:8" x14ac:dyDescent="0.3">
      <c r="A384" s="234"/>
      <c r="B384" s="234"/>
      <c r="C384" s="234"/>
      <c r="D384" s="234"/>
      <c r="E384" s="234"/>
      <c r="F384" s="234"/>
      <c r="G384" s="256"/>
      <c r="H384" s="253"/>
    </row>
    <row r="385" spans="1:8" x14ac:dyDescent="0.3">
      <c r="A385" s="234"/>
      <c r="B385" s="234"/>
      <c r="C385" s="234"/>
      <c r="D385" s="234"/>
      <c r="E385" s="234"/>
      <c r="F385" s="234"/>
      <c r="G385" s="256"/>
      <c r="H385" s="253"/>
    </row>
    <row r="386" spans="1:8" x14ac:dyDescent="0.3">
      <c r="A386" s="234"/>
      <c r="B386" s="234"/>
      <c r="C386" s="234"/>
      <c r="D386" s="234"/>
      <c r="E386" s="234"/>
      <c r="F386" s="234"/>
      <c r="G386" s="256"/>
      <c r="H386" s="253"/>
    </row>
    <row r="387" spans="1:8" x14ac:dyDescent="0.3">
      <c r="A387" s="234"/>
      <c r="B387" s="234"/>
      <c r="C387" s="234"/>
      <c r="D387" s="234"/>
      <c r="E387" s="234"/>
      <c r="F387" s="234"/>
      <c r="G387" s="256"/>
      <c r="H387" s="253"/>
    </row>
    <row r="388" spans="1:8" x14ac:dyDescent="0.3">
      <c r="A388" s="234"/>
      <c r="B388" s="234"/>
      <c r="C388" s="234"/>
      <c r="D388" s="234"/>
      <c r="E388" s="234"/>
      <c r="F388" s="234"/>
      <c r="G388" s="256"/>
      <c r="H388" s="253"/>
    </row>
    <row r="389" spans="1:8" x14ac:dyDescent="0.3">
      <c r="A389" s="234"/>
      <c r="B389" s="234"/>
      <c r="C389" s="234"/>
      <c r="D389" s="234"/>
      <c r="E389" s="234"/>
      <c r="F389" s="234"/>
      <c r="G389" s="256"/>
      <c r="H389" s="253"/>
    </row>
    <row r="390" spans="1:8" x14ac:dyDescent="0.3">
      <c r="A390" s="234"/>
      <c r="B390" s="234"/>
      <c r="C390" s="234"/>
      <c r="D390" s="234"/>
      <c r="E390" s="234"/>
      <c r="F390" s="234"/>
      <c r="G390" s="256"/>
      <c r="H390" s="253"/>
    </row>
    <row r="391" spans="1:8" x14ac:dyDescent="0.3">
      <c r="A391" s="234"/>
      <c r="B391" s="234"/>
      <c r="C391" s="234"/>
      <c r="D391" s="234"/>
      <c r="E391" s="234"/>
      <c r="F391" s="234"/>
      <c r="G391" s="256"/>
      <c r="H391" s="253"/>
    </row>
    <row r="392" spans="1:8" x14ac:dyDescent="0.3">
      <c r="A392" s="234"/>
      <c r="B392" s="234"/>
      <c r="C392" s="234"/>
      <c r="D392" s="234"/>
      <c r="E392" s="234"/>
      <c r="F392" s="234"/>
      <c r="G392" s="256"/>
      <c r="H392" s="253"/>
    </row>
    <row r="393" spans="1:8" x14ac:dyDescent="0.3">
      <c r="A393" s="234"/>
      <c r="B393" s="234"/>
      <c r="C393" s="234"/>
      <c r="D393" s="234"/>
      <c r="E393" s="234"/>
      <c r="F393" s="234"/>
      <c r="G393" s="256"/>
      <c r="H393" s="253"/>
    </row>
    <row r="394" spans="1:8" x14ac:dyDescent="0.3">
      <c r="A394" s="234"/>
      <c r="B394" s="234"/>
      <c r="C394" s="234"/>
      <c r="D394" s="234"/>
      <c r="E394" s="234"/>
      <c r="F394" s="234"/>
      <c r="G394" s="256"/>
      <c r="H394" s="253"/>
    </row>
    <row r="395" spans="1:8" x14ac:dyDescent="0.3">
      <c r="A395" s="234"/>
      <c r="B395" s="234"/>
      <c r="C395" s="234"/>
      <c r="D395" s="234"/>
      <c r="E395" s="234"/>
      <c r="F395" s="234"/>
      <c r="G395" s="256"/>
      <c r="H395" s="253"/>
    </row>
    <row r="396" spans="1:8" x14ac:dyDescent="0.3">
      <c r="A396" s="234"/>
      <c r="B396" s="234"/>
      <c r="C396" s="234"/>
      <c r="D396" s="234"/>
      <c r="E396" s="234"/>
      <c r="F396" s="234"/>
      <c r="G396" s="256"/>
      <c r="H396" s="253"/>
    </row>
  </sheetData>
  <mergeCells count="16">
    <mergeCell ref="A178:G178"/>
    <mergeCell ref="K11:N11"/>
    <mergeCell ref="O11:R11"/>
    <mergeCell ref="S11:V11"/>
    <mergeCell ref="W10:W12"/>
    <mergeCell ref="K9:N9"/>
    <mergeCell ref="O9:Q9"/>
    <mergeCell ref="R9:U9"/>
    <mergeCell ref="A10:A12"/>
    <mergeCell ref="B10:G12"/>
    <mergeCell ref="H10:H12"/>
    <mergeCell ref="I10:I12"/>
    <mergeCell ref="J10:J12"/>
    <mergeCell ref="K10:N10"/>
    <mergeCell ref="O10:R10"/>
    <mergeCell ref="S10:V10"/>
  </mergeCells>
  <printOptions horizontalCentered="1"/>
  <pageMargins left="0" right="0" top="0.15748031496062992" bottom="0" header="0.31496062992125984" footer="0.31496062992125984"/>
  <pageSetup paperSize="8" scale="72" orientation="landscape" r:id="rId1"/>
  <rowBreaks count="1" manualBreakCount="1">
    <brk id="177" max="22" man="1"/>
  </rowBreaks>
  <colBreaks count="1" manualBreakCount="1">
    <brk id="18" max="197" man="1"/>
  </col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E319-592C-4B5B-94D4-C02095553410}">
  <sheetPr>
    <tabColor theme="4" tint="-0.499984740745262"/>
  </sheetPr>
  <dimension ref="B2:T2004"/>
  <sheetViews>
    <sheetView topLeftCell="A1487" zoomScale="50" zoomScaleNormal="50" workbookViewId="0">
      <selection activeCell="C1509" sqref="C1509"/>
    </sheetView>
  </sheetViews>
  <sheetFormatPr defaultRowHeight="14.4" x14ac:dyDescent="0.3"/>
  <cols>
    <col min="16" max="16" width="14.21875" customWidth="1"/>
    <col min="17" max="17" width="20.21875" bestFit="1" customWidth="1"/>
    <col min="18" max="18" width="16.6640625" customWidth="1"/>
    <col min="19" max="19" width="19" customWidth="1"/>
    <col min="20" max="20" width="22.21875" customWidth="1"/>
  </cols>
  <sheetData>
    <row r="2" spans="2:20" ht="15" thickBot="1" x14ac:dyDescent="0.35"/>
    <row r="3" spans="2:20" ht="15" x14ac:dyDescent="0.3">
      <c r="B3" s="285"/>
      <c r="C3" s="286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8"/>
      <c r="P3" s="289"/>
      <c r="Q3" s="367"/>
      <c r="R3" s="367"/>
      <c r="S3" s="368"/>
      <c r="T3" s="369"/>
    </row>
    <row r="4" spans="2:20" ht="15.6" x14ac:dyDescent="0.3">
      <c r="B4" s="291" t="s">
        <v>45</v>
      </c>
      <c r="C4" s="236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2"/>
      <c r="P4" s="241"/>
      <c r="Q4" s="370"/>
      <c r="R4" s="370"/>
      <c r="S4" s="370"/>
      <c r="T4" s="371"/>
    </row>
    <row r="5" spans="2:20" ht="15" x14ac:dyDescent="0.3">
      <c r="B5" s="294"/>
      <c r="C5" s="236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2"/>
      <c r="P5" s="241"/>
      <c r="Q5" s="370"/>
      <c r="R5" s="370"/>
      <c r="S5" s="370"/>
      <c r="T5" s="371"/>
    </row>
    <row r="6" spans="2:20" ht="15.6" x14ac:dyDescent="0.3">
      <c r="B6" s="295" t="s">
        <v>46</v>
      </c>
      <c r="C6" s="296"/>
      <c r="D6" s="297"/>
      <c r="E6" s="297"/>
      <c r="F6" s="297" t="s">
        <v>47</v>
      </c>
      <c r="G6" s="297" t="s">
        <v>29</v>
      </c>
      <c r="H6" s="297"/>
      <c r="I6" s="297"/>
      <c r="J6" s="297"/>
      <c r="K6" s="297"/>
      <c r="L6" s="297"/>
      <c r="M6" s="297"/>
      <c r="N6" s="297"/>
      <c r="O6" s="292"/>
      <c r="P6" s="241"/>
      <c r="Q6" s="370"/>
      <c r="R6" s="370"/>
      <c r="S6" s="370"/>
      <c r="T6" s="371"/>
    </row>
    <row r="7" spans="2:20" ht="15.6" x14ac:dyDescent="0.3">
      <c r="B7" s="295" t="s">
        <v>48</v>
      </c>
      <c r="C7" s="296"/>
      <c r="D7" s="297"/>
      <c r="E7" s="297"/>
      <c r="F7" s="297" t="s">
        <v>47</v>
      </c>
      <c r="G7" s="297" t="s">
        <v>30</v>
      </c>
      <c r="H7" s="297"/>
      <c r="I7" s="297"/>
      <c r="J7" s="297"/>
      <c r="K7" s="297"/>
      <c r="L7" s="297"/>
      <c r="M7" s="297"/>
      <c r="N7" s="297"/>
      <c r="O7" s="292"/>
      <c r="P7" s="241"/>
      <c r="Q7" s="370"/>
      <c r="R7" s="370"/>
      <c r="S7" s="370"/>
      <c r="T7" s="371"/>
    </row>
    <row r="8" spans="2:20" ht="15.6" x14ac:dyDescent="0.3">
      <c r="B8" s="295" t="s">
        <v>49</v>
      </c>
      <c r="C8" s="296"/>
      <c r="D8" s="297"/>
      <c r="E8" s="297"/>
      <c r="F8" s="297" t="s">
        <v>47</v>
      </c>
      <c r="G8" s="297" t="s">
        <v>31</v>
      </c>
      <c r="H8" s="297"/>
      <c r="I8" s="297"/>
      <c r="J8" s="297"/>
      <c r="K8" s="297"/>
      <c r="L8" s="297"/>
      <c r="M8" s="297"/>
      <c r="N8" s="297"/>
      <c r="O8" s="298"/>
      <c r="P8" s="241"/>
      <c r="Q8" s="370"/>
      <c r="R8" s="370"/>
      <c r="S8" s="370"/>
      <c r="T8" s="371"/>
    </row>
    <row r="9" spans="2:20" ht="15.6" x14ac:dyDescent="0.3">
      <c r="B9" s="295" t="s">
        <v>50</v>
      </c>
      <c r="C9" s="296"/>
      <c r="D9" s="297"/>
      <c r="E9" s="297"/>
      <c r="F9" s="297" t="s">
        <v>47</v>
      </c>
      <c r="G9" s="297" t="s">
        <v>32</v>
      </c>
      <c r="H9" s="297"/>
      <c r="I9" s="297"/>
      <c r="J9" s="297"/>
      <c r="K9" s="297"/>
      <c r="L9" s="297"/>
      <c r="M9" s="297"/>
      <c r="N9" s="297"/>
      <c r="O9" s="292"/>
      <c r="P9" s="241"/>
      <c r="Q9" s="370"/>
      <c r="R9" s="370"/>
      <c r="S9" s="370"/>
      <c r="T9" s="371"/>
    </row>
    <row r="10" spans="2:20" ht="16.2" thickBot="1" x14ac:dyDescent="0.35">
      <c r="B10" s="299"/>
      <c r="C10" s="300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N10" s="301" t="s">
        <v>51</v>
      </c>
      <c r="O10" s="302"/>
      <c r="P10" s="303"/>
      <c r="Q10" s="372"/>
      <c r="R10" s="366"/>
      <c r="S10" s="372"/>
      <c r="T10" s="373"/>
    </row>
    <row r="11" spans="2:20" ht="15.6" x14ac:dyDescent="0.3">
      <c r="B11" s="765" t="s">
        <v>0</v>
      </c>
      <c r="C11" s="767" t="s">
        <v>1</v>
      </c>
      <c r="D11" s="768"/>
      <c r="E11" s="768"/>
      <c r="F11" s="768"/>
      <c r="G11" s="768"/>
      <c r="H11" s="768"/>
      <c r="I11" s="768"/>
      <c r="J11" s="768"/>
      <c r="K11" s="768"/>
      <c r="L11" s="768"/>
      <c r="M11" s="768"/>
      <c r="N11" s="768"/>
      <c r="O11" s="771" t="s">
        <v>52</v>
      </c>
      <c r="P11" s="772"/>
      <c r="Q11" s="761" t="s">
        <v>53</v>
      </c>
      <c r="R11" s="775"/>
      <c r="S11" s="761" t="s">
        <v>54</v>
      </c>
      <c r="T11" s="762"/>
    </row>
    <row r="12" spans="2:20" ht="15.6" x14ac:dyDescent="0.3">
      <c r="B12" s="766"/>
      <c r="C12" s="769"/>
      <c r="D12" s="770"/>
      <c r="E12" s="770"/>
      <c r="F12" s="770"/>
      <c r="G12" s="770"/>
      <c r="H12" s="770"/>
      <c r="I12" s="770"/>
      <c r="J12" s="770"/>
      <c r="K12" s="770"/>
      <c r="L12" s="770"/>
      <c r="M12" s="770"/>
      <c r="N12" s="770"/>
      <c r="O12" s="773"/>
      <c r="P12" s="774"/>
      <c r="Q12" s="374" t="s">
        <v>10</v>
      </c>
      <c r="R12" s="374" t="s">
        <v>55</v>
      </c>
      <c r="S12" s="374" t="s">
        <v>10</v>
      </c>
      <c r="T12" s="375" t="s">
        <v>55</v>
      </c>
    </row>
    <row r="13" spans="2:20" s="531" customFormat="1" ht="21" x14ac:dyDescent="0.3">
      <c r="B13" s="537" t="s">
        <v>2066</v>
      </c>
      <c r="C13" s="538" t="s">
        <v>55</v>
      </c>
      <c r="D13" s="532"/>
      <c r="E13" s="532"/>
      <c r="F13" s="532"/>
      <c r="G13" s="532"/>
      <c r="H13" s="532"/>
      <c r="I13" s="532"/>
      <c r="J13" s="532"/>
      <c r="K13" s="532"/>
      <c r="L13" s="532"/>
      <c r="M13" s="532"/>
      <c r="N13" s="532"/>
      <c r="O13" s="533"/>
      <c r="P13" s="534"/>
      <c r="Q13" s="535"/>
      <c r="R13" s="535"/>
      <c r="S13" s="535"/>
      <c r="T13" s="536"/>
    </row>
    <row r="14" spans="2:20" ht="15.6" x14ac:dyDescent="0.3">
      <c r="B14" s="306" t="s">
        <v>12</v>
      </c>
      <c r="C14" s="307" t="s">
        <v>33</v>
      </c>
      <c r="D14" s="308"/>
      <c r="E14" s="308"/>
      <c r="F14" s="308"/>
      <c r="G14" s="309"/>
      <c r="H14" s="309"/>
      <c r="I14" s="309"/>
      <c r="J14" s="309"/>
      <c r="K14" s="309"/>
      <c r="L14" s="309"/>
      <c r="M14" s="309"/>
      <c r="N14" s="309"/>
      <c r="O14" s="310"/>
      <c r="P14" s="311"/>
      <c r="Q14" s="376"/>
      <c r="R14" s="376"/>
      <c r="S14" s="376"/>
      <c r="T14" s="377"/>
    </row>
    <row r="15" spans="2:20" ht="15" x14ac:dyDescent="0.3">
      <c r="B15" s="312">
        <v>1</v>
      </c>
      <c r="C15" s="313" t="s">
        <v>56</v>
      </c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10">
        <v>1</v>
      </c>
      <c r="P15" s="311" t="s">
        <v>57</v>
      </c>
      <c r="Q15" s="378">
        <f>'master jasa'!Q13</f>
        <v>0</v>
      </c>
      <c r="R15" s="378">
        <f>'master jasa'!R13</f>
        <v>11324600</v>
      </c>
      <c r="S15" s="378"/>
      <c r="T15" s="379">
        <f>R15*O15</f>
        <v>11324600</v>
      </c>
    </row>
    <row r="16" spans="2:20" ht="15" x14ac:dyDescent="0.3">
      <c r="B16" s="312">
        <v>2</v>
      </c>
      <c r="C16" s="313" t="s">
        <v>58</v>
      </c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10">
        <v>1</v>
      </c>
      <c r="P16" s="311" t="s">
        <v>59</v>
      </c>
      <c r="Q16" s="378">
        <f>'master jasa'!Q14</f>
        <v>0</v>
      </c>
      <c r="R16" s="378">
        <f>'master jasa'!R14</f>
        <v>1761180</v>
      </c>
      <c r="S16" s="378"/>
      <c r="T16" s="379">
        <f t="shared" ref="T16:T78" si="0">R16*O16</f>
        <v>1761180</v>
      </c>
    </row>
    <row r="17" spans="2:20" ht="15" x14ac:dyDescent="0.3">
      <c r="B17" s="312">
        <v>3</v>
      </c>
      <c r="C17" s="313" t="s">
        <v>60</v>
      </c>
      <c r="D17" s="309"/>
      <c r="E17" s="309"/>
      <c r="F17" s="309"/>
      <c r="G17" s="309"/>
      <c r="H17" s="309"/>
      <c r="I17" s="309"/>
      <c r="J17" s="309" t="s">
        <v>61</v>
      </c>
      <c r="K17" s="309"/>
      <c r="L17" s="309"/>
      <c r="M17" s="309"/>
      <c r="N17" s="309"/>
      <c r="O17" s="310">
        <v>1</v>
      </c>
      <c r="P17" s="311" t="s">
        <v>62</v>
      </c>
      <c r="Q17" s="378">
        <f>'master jasa'!Q15</f>
        <v>0</v>
      </c>
      <c r="R17" s="378">
        <f>'master jasa'!R15</f>
        <v>2418000</v>
      </c>
      <c r="S17" s="378"/>
      <c r="T17" s="379">
        <f t="shared" si="0"/>
        <v>2418000</v>
      </c>
    </row>
    <row r="18" spans="2:20" ht="15" x14ac:dyDescent="0.3">
      <c r="B18" s="312">
        <v>4</v>
      </c>
      <c r="C18" s="313" t="s">
        <v>63</v>
      </c>
      <c r="D18" s="309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10">
        <v>1</v>
      </c>
      <c r="P18" s="311" t="s">
        <v>62</v>
      </c>
      <c r="Q18" s="378">
        <f>'master jasa'!Q16</f>
        <v>0</v>
      </c>
      <c r="R18" s="378">
        <f>'master jasa'!R16</f>
        <v>15327770</v>
      </c>
      <c r="S18" s="378"/>
      <c r="T18" s="379">
        <f t="shared" si="0"/>
        <v>15327770</v>
      </c>
    </row>
    <row r="19" spans="2:20" ht="15" x14ac:dyDescent="0.3">
      <c r="B19" s="312">
        <v>5</v>
      </c>
      <c r="C19" s="313" t="s">
        <v>172</v>
      </c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10">
        <v>1</v>
      </c>
      <c r="P19" s="311" t="s">
        <v>159</v>
      </c>
      <c r="Q19" s="378">
        <f>'master jasa'!Q17</f>
        <v>0</v>
      </c>
      <c r="R19" s="378">
        <f>'master jasa'!R17</f>
        <v>207400</v>
      </c>
      <c r="S19" s="378"/>
      <c r="T19" s="379">
        <f t="shared" si="0"/>
        <v>207400</v>
      </c>
    </row>
    <row r="20" spans="2:20" ht="15" x14ac:dyDescent="0.3">
      <c r="B20" s="312">
        <v>6</v>
      </c>
      <c r="C20" s="313" t="s">
        <v>173</v>
      </c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10">
        <v>1</v>
      </c>
      <c r="P20" s="311" t="s">
        <v>159</v>
      </c>
      <c r="Q20" s="378">
        <f>'master jasa'!Q18</f>
        <v>0</v>
      </c>
      <c r="R20" s="378">
        <f>'master jasa'!R18</f>
        <v>301400</v>
      </c>
      <c r="S20" s="378"/>
      <c r="T20" s="379">
        <f t="shared" si="0"/>
        <v>301400</v>
      </c>
    </row>
    <row r="21" spans="2:20" ht="15" x14ac:dyDescent="0.3">
      <c r="B21" s="312">
        <v>7</v>
      </c>
      <c r="C21" s="313" t="s">
        <v>158</v>
      </c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10">
        <v>1</v>
      </c>
      <c r="P21" s="311" t="s">
        <v>159</v>
      </c>
      <c r="Q21" s="378">
        <f>'master jasa'!Q19</f>
        <v>0</v>
      </c>
      <c r="R21" s="378">
        <f>'master jasa'!R19</f>
        <v>287580</v>
      </c>
      <c r="S21" s="378"/>
      <c r="T21" s="379">
        <f t="shared" si="0"/>
        <v>287580</v>
      </c>
    </row>
    <row r="22" spans="2:20" ht="15" x14ac:dyDescent="0.3">
      <c r="B22" s="312">
        <v>8</v>
      </c>
      <c r="C22" s="313" t="s">
        <v>174</v>
      </c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10">
        <v>1</v>
      </c>
      <c r="P22" s="311" t="s">
        <v>159</v>
      </c>
      <c r="Q22" s="378">
        <f>'master jasa'!Q20</f>
        <v>0</v>
      </c>
      <c r="R22" s="378">
        <f>'master jasa'!R20</f>
        <v>301400</v>
      </c>
      <c r="S22" s="378"/>
      <c r="T22" s="379">
        <f t="shared" si="0"/>
        <v>301400</v>
      </c>
    </row>
    <row r="23" spans="2:20" ht="15" x14ac:dyDescent="0.3">
      <c r="B23" s="312">
        <v>9</v>
      </c>
      <c r="C23" s="313" t="s">
        <v>175</v>
      </c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10">
        <v>1</v>
      </c>
      <c r="P23" s="311" t="s">
        <v>159</v>
      </c>
      <c r="Q23" s="378">
        <f>'master jasa'!Q21</f>
        <v>0</v>
      </c>
      <c r="R23" s="378">
        <f>'master jasa'!R21</f>
        <v>259720</v>
      </c>
      <c r="S23" s="378"/>
      <c r="T23" s="379">
        <f t="shared" si="0"/>
        <v>259720</v>
      </c>
    </row>
    <row r="24" spans="2:20" ht="15" x14ac:dyDescent="0.3">
      <c r="B24" s="312">
        <v>10</v>
      </c>
      <c r="C24" s="313" t="s">
        <v>176</v>
      </c>
      <c r="D24" s="309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10">
        <v>1</v>
      </c>
      <c r="P24" s="311" t="s">
        <v>159</v>
      </c>
      <c r="Q24" s="378">
        <f>'master jasa'!Q22</f>
        <v>0</v>
      </c>
      <c r="R24" s="378">
        <f>'master jasa'!R22</f>
        <v>259720</v>
      </c>
      <c r="S24" s="378"/>
      <c r="T24" s="379">
        <f t="shared" si="0"/>
        <v>259720</v>
      </c>
    </row>
    <row r="25" spans="2:20" ht="15" x14ac:dyDescent="0.3">
      <c r="B25" s="312">
        <v>11</v>
      </c>
      <c r="C25" s="313" t="s">
        <v>177</v>
      </c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10">
        <v>1</v>
      </c>
      <c r="P25" s="311" t="s">
        <v>159</v>
      </c>
      <c r="Q25" s="378">
        <f>'master jasa'!Q23</f>
        <v>0</v>
      </c>
      <c r="R25" s="378">
        <f>'master jasa'!R23</f>
        <v>259720</v>
      </c>
      <c r="S25" s="378"/>
      <c r="T25" s="379">
        <f t="shared" si="0"/>
        <v>259720</v>
      </c>
    </row>
    <row r="26" spans="2:20" ht="15" x14ac:dyDescent="0.3">
      <c r="B26" s="312">
        <v>12</v>
      </c>
      <c r="C26" s="313" t="s">
        <v>178</v>
      </c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10">
        <v>1</v>
      </c>
      <c r="P26" s="311" t="s">
        <v>159</v>
      </c>
      <c r="Q26" s="378">
        <f>'master jasa'!Q24</f>
        <v>0</v>
      </c>
      <c r="R26" s="378">
        <f>'master jasa'!R24</f>
        <v>242060</v>
      </c>
      <c r="S26" s="378"/>
      <c r="T26" s="379">
        <f t="shared" si="0"/>
        <v>242060</v>
      </c>
    </row>
    <row r="27" spans="2:20" ht="15" x14ac:dyDescent="0.3">
      <c r="B27" s="312">
        <v>13</v>
      </c>
      <c r="C27" s="313" t="s">
        <v>179</v>
      </c>
      <c r="D27" s="309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10">
        <v>1</v>
      </c>
      <c r="P27" s="311" t="s">
        <v>159</v>
      </c>
      <c r="Q27" s="378">
        <f>'master jasa'!Q25</f>
        <v>0</v>
      </c>
      <c r="R27" s="378">
        <f>'master jasa'!R25</f>
        <v>242060</v>
      </c>
      <c r="S27" s="378"/>
      <c r="T27" s="379">
        <f t="shared" si="0"/>
        <v>242060</v>
      </c>
    </row>
    <row r="28" spans="2:20" ht="15" x14ac:dyDescent="0.3">
      <c r="B28" s="312">
        <v>14</v>
      </c>
      <c r="C28" s="313" t="s">
        <v>180</v>
      </c>
      <c r="D28" s="309"/>
      <c r="E28" s="309"/>
      <c r="F28" s="309"/>
      <c r="G28" s="309"/>
      <c r="H28" s="309"/>
      <c r="I28" s="309"/>
      <c r="J28" s="309"/>
      <c r="K28" s="309"/>
      <c r="L28" s="309"/>
      <c r="M28" s="309"/>
      <c r="N28" s="309"/>
      <c r="O28" s="310">
        <v>1</v>
      </c>
      <c r="P28" s="311" t="s">
        <v>159</v>
      </c>
      <c r="Q28" s="378">
        <f>'master jasa'!Q26</f>
        <v>0</v>
      </c>
      <c r="R28" s="378">
        <f>'master jasa'!R26</f>
        <v>296470</v>
      </c>
      <c r="S28" s="378"/>
      <c r="T28" s="379">
        <f t="shared" si="0"/>
        <v>296470</v>
      </c>
    </row>
    <row r="29" spans="2:20" ht="15" x14ac:dyDescent="0.3">
      <c r="B29" s="312">
        <v>15</v>
      </c>
      <c r="C29" s="313" t="s">
        <v>181</v>
      </c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10">
        <v>1</v>
      </c>
      <c r="P29" s="311" t="s">
        <v>182</v>
      </c>
      <c r="Q29" s="378">
        <f>'master jasa'!Q27</f>
        <v>0</v>
      </c>
      <c r="R29" s="378">
        <f>'master jasa'!R27</f>
        <v>537.07000000000005</v>
      </c>
      <c r="S29" s="378"/>
      <c r="T29" s="379">
        <f t="shared" si="0"/>
        <v>537.07000000000005</v>
      </c>
    </row>
    <row r="30" spans="2:20" ht="15" x14ac:dyDescent="0.3">
      <c r="B30" s="312">
        <v>16</v>
      </c>
      <c r="C30" s="313" t="s">
        <v>183</v>
      </c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10">
        <v>1</v>
      </c>
      <c r="P30" s="311" t="s">
        <v>182</v>
      </c>
      <c r="Q30" s="378">
        <f>'master jasa'!Q28</f>
        <v>0</v>
      </c>
      <c r="R30" s="378">
        <f>'master jasa'!R28</f>
        <v>632.16999999999996</v>
      </c>
      <c r="S30" s="378"/>
      <c r="T30" s="379">
        <f t="shared" si="0"/>
        <v>632.16999999999996</v>
      </c>
    </row>
    <row r="31" spans="2:20" ht="15" x14ac:dyDescent="0.3">
      <c r="B31" s="312">
        <v>17</v>
      </c>
      <c r="C31" s="313" t="s">
        <v>184</v>
      </c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10">
        <v>1</v>
      </c>
      <c r="P31" s="311" t="s">
        <v>182</v>
      </c>
      <c r="Q31" s="378">
        <f>'master jasa'!Q29</f>
        <v>0</v>
      </c>
      <c r="R31" s="378">
        <f>'master jasa'!R29</f>
        <v>614</v>
      </c>
      <c r="S31" s="378"/>
      <c r="T31" s="379">
        <f t="shared" si="0"/>
        <v>614</v>
      </c>
    </row>
    <row r="32" spans="2:20" ht="15" x14ac:dyDescent="0.3">
      <c r="B32" s="312">
        <v>18</v>
      </c>
      <c r="C32" s="313" t="s">
        <v>185</v>
      </c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10">
        <v>1</v>
      </c>
      <c r="P32" s="311" t="s">
        <v>182</v>
      </c>
      <c r="Q32" s="378">
        <f>'master jasa'!Q30</f>
        <v>0</v>
      </c>
      <c r="R32" s="378">
        <f>'master jasa'!R30</f>
        <v>532</v>
      </c>
      <c r="S32" s="378"/>
      <c r="T32" s="379">
        <f t="shared" si="0"/>
        <v>532</v>
      </c>
    </row>
    <row r="33" spans="2:20" ht="15" x14ac:dyDescent="0.3">
      <c r="B33" s="312">
        <v>19</v>
      </c>
      <c r="C33" s="313" t="s">
        <v>186</v>
      </c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10">
        <v>1</v>
      </c>
      <c r="P33" s="311" t="s">
        <v>182</v>
      </c>
      <c r="Q33" s="378">
        <f>'master jasa'!Q31</f>
        <v>0</v>
      </c>
      <c r="R33" s="378">
        <f>'master jasa'!R31</f>
        <v>406</v>
      </c>
      <c r="S33" s="378"/>
      <c r="T33" s="379">
        <f t="shared" si="0"/>
        <v>406</v>
      </c>
    </row>
    <row r="34" spans="2:20" ht="15" x14ac:dyDescent="0.3">
      <c r="B34" s="312">
        <v>20</v>
      </c>
      <c r="C34" s="313" t="s">
        <v>187</v>
      </c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10">
        <v>1</v>
      </c>
      <c r="P34" s="311" t="s">
        <v>182</v>
      </c>
      <c r="Q34" s="378">
        <f>'master jasa'!Q32</f>
        <v>0</v>
      </c>
      <c r="R34" s="378">
        <f>'master jasa'!R32</f>
        <v>406</v>
      </c>
      <c r="S34" s="378"/>
      <c r="T34" s="379">
        <f t="shared" si="0"/>
        <v>406</v>
      </c>
    </row>
    <row r="35" spans="2:20" ht="15" x14ac:dyDescent="0.3">
      <c r="B35" s="312">
        <v>21</v>
      </c>
      <c r="C35" s="313" t="s">
        <v>188</v>
      </c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10">
        <v>1</v>
      </c>
      <c r="P35" s="311" t="s">
        <v>182</v>
      </c>
      <c r="Q35" s="378">
        <f>'master jasa'!Q33</f>
        <v>0</v>
      </c>
      <c r="R35" s="378">
        <f>'master jasa'!R33</f>
        <v>406</v>
      </c>
      <c r="S35" s="378"/>
      <c r="T35" s="379">
        <f t="shared" si="0"/>
        <v>406</v>
      </c>
    </row>
    <row r="36" spans="2:20" ht="15" x14ac:dyDescent="0.3">
      <c r="B36" s="312">
        <v>22</v>
      </c>
      <c r="C36" s="313" t="s">
        <v>189</v>
      </c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10">
        <v>1</v>
      </c>
      <c r="P36" s="311" t="s">
        <v>182</v>
      </c>
      <c r="Q36" s="378">
        <f>'master jasa'!Q34</f>
        <v>0</v>
      </c>
      <c r="R36" s="378">
        <f>'master jasa'!R34</f>
        <v>469</v>
      </c>
      <c r="S36" s="378"/>
      <c r="T36" s="379">
        <f t="shared" si="0"/>
        <v>469</v>
      </c>
    </row>
    <row r="37" spans="2:20" ht="15" x14ac:dyDescent="0.3">
      <c r="B37" s="312">
        <v>23</v>
      </c>
      <c r="C37" s="313" t="s">
        <v>190</v>
      </c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10">
        <v>1</v>
      </c>
      <c r="P37" s="311" t="s">
        <v>182</v>
      </c>
      <c r="Q37" s="378">
        <f>'master jasa'!Q35</f>
        <v>0</v>
      </c>
      <c r="R37" s="378">
        <f>'master jasa'!R35</f>
        <v>459</v>
      </c>
      <c r="S37" s="378"/>
      <c r="T37" s="379">
        <f t="shared" si="0"/>
        <v>459</v>
      </c>
    </row>
    <row r="38" spans="2:20" ht="15" x14ac:dyDescent="0.3">
      <c r="B38" s="312">
        <v>24</v>
      </c>
      <c r="C38" s="313" t="s">
        <v>191</v>
      </c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10">
        <v>1</v>
      </c>
      <c r="P38" s="311" t="s">
        <v>182</v>
      </c>
      <c r="Q38" s="378">
        <f>'master jasa'!Q36</f>
        <v>0</v>
      </c>
      <c r="R38" s="378">
        <f>'master jasa'!R36</f>
        <v>496</v>
      </c>
      <c r="S38" s="378"/>
      <c r="T38" s="379">
        <f t="shared" si="0"/>
        <v>496</v>
      </c>
    </row>
    <row r="39" spans="2:20" ht="15" x14ac:dyDescent="0.3">
      <c r="B39" s="312">
        <v>25</v>
      </c>
      <c r="C39" s="313" t="s">
        <v>192</v>
      </c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10">
        <v>1</v>
      </c>
      <c r="P39" s="311" t="s">
        <v>162</v>
      </c>
      <c r="Q39" s="378">
        <f>'master jasa'!Q37</f>
        <v>0</v>
      </c>
      <c r="R39" s="378">
        <f>'master jasa'!R37</f>
        <v>2685330</v>
      </c>
      <c r="S39" s="378"/>
      <c r="T39" s="379">
        <f t="shared" si="0"/>
        <v>2685330</v>
      </c>
    </row>
    <row r="40" spans="2:20" ht="15" x14ac:dyDescent="0.3">
      <c r="B40" s="312">
        <v>26</v>
      </c>
      <c r="C40" s="313" t="s">
        <v>193</v>
      </c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10">
        <v>1</v>
      </c>
      <c r="P40" s="311" t="s">
        <v>162</v>
      </c>
      <c r="Q40" s="378">
        <f>'master jasa'!Q38</f>
        <v>0</v>
      </c>
      <c r="R40" s="378">
        <f>'master jasa'!R38</f>
        <v>3160860</v>
      </c>
      <c r="S40" s="378"/>
      <c r="T40" s="379">
        <f t="shared" si="0"/>
        <v>3160860</v>
      </c>
    </row>
    <row r="41" spans="2:20" ht="15" x14ac:dyDescent="0.3">
      <c r="B41" s="312">
        <v>27</v>
      </c>
      <c r="C41" s="313" t="s">
        <v>161</v>
      </c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10">
        <v>1</v>
      </c>
      <c r="P41" s="311" t="s">
        <v>162</v>
      </c>
      <c r="Q41" s="378">
        <f>'master jasa'!Q39</f>
        <v>0</v>
      </c>
      <c r="R41" s="378">
        <f>'master jasa'!R39</f>
        <v>3073130</v>
      </c>
      <c r="S41" s="378"/>
      <c r="T41" s="379">
        <f t="shared" si="0"/>
        <v>3073130</v>
      </c>
    </row>
    <row r="42" spans="2:20" ht="15" x14ac:dyDescent="0.3">
      <c r="B42" s="312">
        <v>28</v>
      </c>
      <c r="C42" s="313" t="s">
        <v>194</v>
      </c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10">
        <v>1</v>
      </c>
      <c r="P42" s="311" t="s">
        <v>162</v>
      </c>
      <c r="Q42" s="378">
        <f>'master jasa'!Q40</f>
        <v>0</v>
      </c>
      <c r="R42" s="378">
        <f>'master jasa'!R40</f>
        <v>2660000</v>
      </c>
      <c r="S42" s="378"/>
      <c r="T42" s="379">
        <f t="shared" si="0"/>
        <v>2660000</v>
      </c>
    </row>
    <row r="43" spans="2:20" ht="15" x14ac:dyDescent="0.3">
      <c r="B43" s="312">
        <v>29</v>
      </c>
      <c r="C43" s="313" t="s">
        <v>195</v>
      </c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10">
        <v>1</v>
      </c>
      <c r="P43" s="311" t="s">
        <v>162</v>
      </c>
      <c r="Q43" s="378">
        <f>'master jasa'!Q41</f>
        <v>0</v>
      </c>
      <c r="R43" s="378">
        <f>'master jasa'!R41</f>
        <v>2033330</v>
      </c>
      <c r="S43" s="378"/>
      <c r="T43" s="379">
        <f t="shared" si="0"/>
        <v>2033330</v>
      </c>
    </row>
    <row r="44" spans="2:20" ht="15" x14ac:dyDescent="0.3">
      <c r="B44" s="312">
        <v>30</v>
      </c>
      <c r="C44" s="313" t="s">
        <v>196</v>
      </c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10">
        <v>1</v>
      </c>
      <c r="P44" s="311" t="s">
        <v>162</v>
      </c>
      <c r="Q44" s="378">
        <f>'master jasa'!Q42</f>
        <v>0</v>
      </c>
      <c r="R44" s="378">
        <f>'master jasa'!R42</f>
        <v>2033330</v>
      </c>
      <c r="S44" s="378"/>
      <c r="T44" s="379">
        <f t="shared" si="0"/>
        <v>2033330</v>
      </c>
    </row>
    <row r="45" spans="2:20" ht="15" x14ac:dyDescent="0.3">
      <c r="B45" s="312">
        <v>31</v>
      </c>
      <c r="C45" s="313" t="s">
        <v>197</v>
      </c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10">
        <v>1</v>
      </c>
      <c r="P45" s="311" t="s">
        <v>162</v>
      </c>
      <c r="Q45" s="378">
        <f>'master jasa'!Q43</f>
        <v>0</v>
      </c>
      <c r="R45" s="378">
        <f>'master jasa'!R43</f>
        <v>2033330</v>
      </c>
      <c r="S45" s="378"/>
      <c r="T45" s="379">
        <f t="shared" si="0"/>
        <v>2033330</v>
      </c>
    </row>
    <row r="46" spans="2:20" ht="15" x14ac:dyDescent="0.3">
      <c r="B46" s="312">
        <v>32</v>
      </c>
      <c r="C46" s="313" t="s">
        <v>198</v>
      </c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10">
        <v>1</v>
      </c>
      <c r="P46" s="311" t="s">
        <v>162</v>
      </c>
      <c r="Q46" s="378">
        <f>'master jasa'!Q44</f>
        <v>0</v>
      </c>
      <c r="R46" s="378">
        <f>'master jasa'!R44</f>
        <v>2348660</v>
      </c>
      <c r="S46" s="378"/>
      <c r="T46" s="379">
        <f t="shared" si="0"/>
        <v>2348660</v>
      </c>
    </row>
    <row r="47" spans="2:20" ht="15" x14ac:dyDescent="0.3">
      <c r="B47" s="312">
        <v>33</v>
      </c>
      <c r="C47" s="313" t="s">
        <v>199</v>
      </c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10">
        <v>1</v>
      </c>
      <c r="P47" s="311" t="s">
        <v>162</v>
      </c>
      <c r="Q47" s="378">
        <f>'master jasa'!Q45</f>
        <v>0</v>
      </c>
      <c r="R47" s="378">
        <f>'master jasa'!R45</f>
        <v>2296460</v>
      </c>
      <c r="S47" s="378"/>
      <c r="T47" s="379">
        <f t="shared" si="0"/>
        <v>2296460</v>
      </c>
    </row>
    <row r="48" spans="2:20" ht="15" x14ac:dyDescent="0.3">
      <c r="B48" s="312">
        <v>34</v>
      </c>
      <c r="C48" s="313" t="s">
        <v>200</v>
      </c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10">
        <v>1</v>
      </c>
      <c r="P48" s="311" t="s">
        <v>162</v>
      </c>
      <c r="Q48" s="378">
        <f>'master jasa'!Q46</f>
        <v>0</v>
      </c>
      <c r="R48" s="378">
        <f>'master jasa'!R46</f>
        <v>2484660</v>
      </c>
      <c r="S48" s="378"/>
      <c r="T48" s="379">
        <f t="shared" si="0"/>
        <v>2484660</v>
      </c>
    </row>
    <row r="49" spans="2:20" ht="15" x14ac:dyDescent="0.3">
      <c r="B49" s="312">
        <v>35</v>
      </c>
      <c r="C49" s="313" t="s">
        <v>201</v>
      </c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10">
        <v>1</v>
      </c>
      <c r="P49" s="311" t="s">
        <v>162</v>
      </c>
      <c r="Q49" s="378">
        <f>'master jasa'!Q47</f>
        <v>0</v>
      </c>
      <c r="R49" s="378">
        <f>'master jasa'!R47</f>
        <v>2900000</v>
      </c>
      <c r="S49" s="378"/>
      <c r="T49" s="379">
        <f t="shared" si="0"/>
        <v>2900000</v>
      </c>
    </row>
    <row r="50" spans="2:20" ht="15" x14ac:dyDescent="0.3">
      <c r="B50" s="312">
        <v>36</v>
      </c>
      <c r="C50" s="313" t="s">
        <v>202</v>
      </c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10">
        <v>1</v>
      </c>
      <c r="P50" s="311" t="s">
        <v>162</v>
      </c>
      <c r="Q50" s="378">
        <f>'master jasa'!Q48</f>
        <v>0</v>
      </c>
      <c r="R50" s="378">
        <f>'master jasa'!R48</f>
        <v>3796660</v>
      </c>
      <c r="S50" s="378"/>
      <c r="T50" s="379">
        <f t="shared" si="0"/>
        <v>3796660</v>
      </c>
    </row>
    <row r="51" spans="2:20" ht="15" x14ac:dyDescent="0.3">
      <c r="B51" s="312">
        <v>37</v>
      </c>
      <c r="C51" s="313" t="s">
        <v>203</v>
      </c>
      <c r="D51" s="309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10">
        <v>1</v>
      </c>
      <c r="P51" s="311" t="s">
        <v>162</v>
      </c>
      <c r="Q51" s="378">
        <f>'master jasa'!Q49</f>
        <v>0</v>
      </c>
      <c r="R51" s="378">
        <f>'master jasa'!R49</f>
        <v>3705530</v>
      </c>
      <c r="S51" s="378"/>
      <c r="T51" s="379">
        <f t="shared" si="0"/>
        <v>3705530</v>
      </c>
    </row>
    <row r="52" spans="2:20" ht="15" x14ac:dyDescent="0.3">
      <c r="B52" s="312">
        <v>38</v>
      </c>
      <c r="C52" s="313" t="s">
        <v>204</v>
      </c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10">
        <v>1</v>
      </c>
      <c r="P52" s="311" t="s">
        <v>162</v>
      </c>
      <c r="Q52" s="378">
        <f>'master jasa'!Q50</f>
        <v>0</v>
      </c>
      <c r="R52" s="378">
        <f>'master jasa'!R50</f>
        <v>3220660</v>
      </c>
      <c r="S52" s="378"/>
      <c r="T52" s="379">
        <f t="shared" si="0"/>
        <v>3220660</v>
      </c>
    </row>
    <row r="53" spans="2:20" ht="15" x14ac:dyDescent="0.3">
      <c r="B53" s="312">
        <v>39</v>
      </c>
      <c r="C53" s="313" t="s">
        <v>205</v>
      </c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10">
        <v>1</v>
      </c>
      <c r="P53" s="311" t="s">
        <v>162</v>
      </c>
      <c r="Q53" s="378">
        <f>'master jasa'!Q51</f>
        <v>0</v>
      </c>
      <c r="R53" s="378">
        <f>'master jasa'!R51</f>
        <v>2780000</v>
      </c>
      <c r="S53" s="378"/>
      <c r="T53" s="379">
        <f t="shared" si="0"/>
        <v>2780000</v>
      </c>
    </row>
    <row r="54" spans="2:20" ht="15" x14ac:dyDescent="0.3">
      <c r="B54" s="312">
        <v>40</v>
      </c>
      <c r="C54" s="313" t="s">
        <v>206</v>
      </c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10">
        <v>1</v>
      </c>
      <c r="P54" s="311" t="s">
        <v>162</v>
      </c>
      <c r="Q54" s="378">
        <f>'master jasa'!Q52</f>
        <v>0</v>
      </c>
      <c r="R54" s="378">
        <f>'master jasa'!R52</f>
        <v>2780000</v>
      </c>
      <c r="S54" s="378"/>
      <c r="T54" s="379">
        <f t="shared" si="0"/>
        <v>2780000</v>
      </c>
    </row>
    <row r="55" spans="2:20" ht="15" x14ac:dyDescent="0.3">
      <c r="B55" s="312">
        <v>41</v>
      </c>
      <c r="C55" s="313" t="s">
        <v>207</v>
      </c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10">
        <v>1</v>
      </c>
      <c r="P55" s="311" t="s">
        <v>162</v>
      </c>
      <c r="Q55" s="378">
        <f>'master jasa'!Q53</f>
        <v>0</v>
      </c>
      <c r="R55" s="378">
        <f>'master jasa'!R53</f>
        <v>2780000</v>
      </c>
      <c r="S55" s="378"/>
      <c r="T55" s="379">
        <f t="shared" si="0"/>
        <v>2780000</v>
      </c>
    </row>
    <row r="56" spans="2:20" ht="15" x14ac:dyDescent="0.3">
      <c r="B56" s="312">
        <v>42</v>
      </c>
      <c r="C56" s="313" t="s">
        <v>208</v>
      </c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10">
        <v>1</v>
      </c>
      <c r="P56" s="311" t="s">
        <v>162</v>
      </c>
      <c r="Q56" s="378">
        <f>'master jasa'!Q54</f>
        <v>0</v>
      </c>
      <c r="R56" s="378">
        <f>'master jasa'!R54</f>
        <v>2925330</v>
      </c>
      <c r="S56" s="378"/>
      <c r="T56" s="379">
        <f t="shared" si="0"/>
        <v>2925330</v>
      </c>
    </row>
    <row r="57" spans="2:20" ht="15" x14ac:dyDescent="0.3">
      <c r="B57" s="312">
        <v>43</v>
      </c>
      <c r="C57" s="313" t="s">
        <v>209</v>
      </c>
      <c r="D57" s="313"/>
      <c r="E57" s="309"/>
      <c r="F57" s="309"/>
      <c r="G57" s="309"/>
      <c r="H57" s="309"/>
      <c r="I57" s="309"/>
      <c r="J57" s="309"/>
      <c r="K57" s="309"/>
      <c r="L57" s="309"/>
      <c r="M57" s="309"/>
      <c r="N57" s="309"/>
      <c r="O57" s="310">
        <v>1</v>
      </c>
      <c r="P57" s="311" t="s">
        <v>162</v>
      </c>
      <c r="Q57" s="378">
        <f>'master jasa'!Q55</f>
        <v>0</v>
      </c>
      <c r="R57" s="378">
        <f>'master jasa'!R55</f>
        <v>2870130</v>
      </c>
      <c r="S57" s="378"/>
      <c r="T57" s="379">
        <f t="shared" si="0"/>
        <v>2870130</v>
      </c>
    </row>
    <row r="58" spans="2:20" ht="15" x14ac:dyDescent="0.3">
      <c r="B58" s="312">
        <v>44</v>
      </c>
      <c r="C58" s="313" t="s">
        <v>210</v>
      </c>
      <c r="D58" s="313"/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10">
        <v>1</v>
      </c>
      <c r="P58" s="311" t="s">
        <v>162</v>
      </c>
      <c r="Q58" s="378">
        <f>'master jasa'!Q56</f>
        <v>0</v>
      </c>
      <c r="R58" s="378">
        <f>'master jasa'!R56</f>
        <v>3107330</v>
      </c>
      <c r="S58" s="378"/>
      <c r="T58" s="379">
        <f t="shared" si="0"/>
        <v>3107330</v>
      </c>
    </row>
    <row r="59" spans="2:20" ht="15" x14ac:dyDescent="0.3">
      <c r="B59" s="312">
        <v>45</v>
      </c>
      <c r="C59" s="313" t="s">
        <v>211</v>
      </c>
      <c r="D59" s="313"/>
      <c r="E59" s="309"/>
      <c r="F59" s="309"/>
      <c r="G59" s="309"/>
      <c r="H59" s="309"/>
      <c r="I59" s="309"/>
      <c r="J59" s="309"/>
      <c r="K59" s="309"/>
      <c r="L59" s="309"/>
      <c r="M59" s="309"/>
      <c r="N59" s="309"/>
      <c r="O59" s="310">
        <v>1</v>
      </c>
      <c r="P59" s="311" t="s">
        <v>162</v>
      </c>
      <c r="Q59" s="378">
        <f>'master jasa'!Q57</f>
        <v>0</v>
      </c>
      <c r="R59" s="378">
        <f>'master jasa'!R57</f>
        <v>4395860</v>
      </c>
      <c r="S59" s="378"/>
      <c r="T59" s="379">
        <f t="shared" si="0"/>
        <v>4395860</v>
      </c>
    </row>
    <row r="60" spans="2:20" ht="15" x14ac:dyDescent="0.3">
      <c r="B60" s="312">
        <v>46</v>
      </c>
      <c r="C60" s="313" t="s">
        <v>212</v>
      </c>
      <c r="D60" s="313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10">
        <v>1</v>
      </c>
      <c r="P60" s="311" t="s">
        <v>162</v>
      </c>
      <c r="Q60" s="378">
        <f>'master jasa'!Q58</f>
        <v>0</v>
      </c>
      <c r="R60" s="378">
        <f>'master jasa'!R58</f>
        <v>5335330</v>
      </c>
      <c r="S60" s="378"/>
      <c r="T60" s="379">
        <f t="shared" si="0"/>
        <v>5335330</v>
      </c>
    </row>
    <row r="61" spans="2:20" ht="15" x14ac:dyDescent="0.3">
      <c r="B61" s="312">
        <v>47</v>
      </c>
      <c r="C61" s="313" t="s">
        <v>164</v>
      </c>
      <c r="D61" s="313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10">
        <v>1</v>
      </c>
      <c r="P61" s="311" t="s">
        <v>162</v>
      </c>
      <c r="Q61" s="378">
        <f>'master jasa'!Q59</f>
        <v>0</v>
      </c>
      <c r="R61" s="378">
        <f>'master jasa'!R59</f>
        <v>5267330</v>
      </c>
      <c r="S61" s="378"/>
      <c r="T61" s="379">
        <f t="shared" si="0"/>
        <v>5267330</v>
      </c>
    </row>
    <row r="62" spans="2:20" ht="15" x14ac:dyDescent="0.3">
      <c r="B62" s="312">
        <v>48</v>
      </c>
      <c r="C62" s="313" t="s">
        <v>213</v>
      </c>
      <c r="D62" s="313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10">
        <v>1</v>
      </c>
      <c r="P62" s="311" t="s">
        <v>162</v>
      </c>
      <c r="Q62" s="378">
        <f>'master jasa'!Q60</f>
        <v>0</v>
      </c>
      <c r="R62" s="378">
        <f>'master jasa'!R60</f>
        <v>5647000</v>
      </c>
      <c r="S62" s="378"/>
      <c r="T62" s="379">
        <f t="shared" si="0"/>
        <v>5647000</v>
      </c>
    </row>
    <row r="63" spans="2:20" ht="15" x14ac:dyDescent="0.3">
      <c r="B63" s="312">
        <v>49</v>
      </c>
      <c r="C63" s="313" t="s">
        <v>214</v>
      </c>
      <c r="D63" s="313"/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10">
        <v>1</v>
      </c>
      <c r="P63" s="311" t="s">
        <v>162</v>
      </c>
      <c r="Q63" s="378">
        <f>'master jasa'!Q61</f>
        <v>0</v>
      </c>
      <c r="R63" s="378">
        <f>'master jasa'!R61</f>
        <v>4274160</v>
      </c>
      <c r="S63" s="378"/>
      <c r="T63" s="379">
        <f t="shared" si="0"/>
        <v>4274160</v>
      </c>
    </row>
    <row r="64" spans="2:20" ht="15" x14ac:dyDescent="0.3">
      <c r="B64" s="312">
        <v>50</v>
      </c>
      <c r="C64" s="313" t="s">
        <v>215</v>
      </c>
      <c r="D64" s="313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10">
        <v>1</v>
      </c>
      <c r="P64" s="311" t="s">
        <v>162</v>
      </c>
      <c r="Q64" s="378">
        <f>'master jasa'!Q62</f>
        <v>0</v>
      </c>
      <c r="R64" s="378">
        <f>'master jasa'!R62</f>
        <v>4274160</v>
      </c>
      <c r="S64" s="378"/>
      <c r="T64" s="379">
        <f t="shared" si="0"/>
        <v>4274160</v>
      </c>
    </row>
    <row r="65" spans="2:20" ht="15" x14ac:dyDescent="0.3">
      <c r="B65" s="312">
        <v>51</v>
      </c>
      <c r="C65" s="313" t="s">
        <v>216</v>
      </c>
      <c r="D65" s="313"/>
      <c r="E65" s="309"/>
      <c r="F65" s="309"/>
      <c r="G65" s="309"/>
      <c r="H65" s="309"/>
      <c r="I65" s="317"/>
      <c r="J65" s="317"/>
      <c r="K65" s="317"/>
      <c r="L65" s="317"/>
      <c r="M65" s="317"/>
      <c r="N65" s="309"/>
      <c r="O65" s="310">
        <v>1</v>
      </c>
      <c r="P65" s="311" t="s">
        <v>162</v>
      </c>
      <c r="Q65" s="378">
        <f>'master jasa'!Q63</f>
        <v>0</v>
      </c>
      <c r="R65" s="378">
        <f>'master jasa'!R63</f>
        <v>4274160</v>
      </c>
      <c r="S65" s="378"/>
      <c r="T65" s="379">
        <f t="shared" si="0"/>
        <v>4274160</v>
      </c>
    </row>
    <row r="66" spans="2:20" ht="15" x14ac:dyDescent="0.3">
      <c r="B66" s="312">
        <v>52</v>
      </c>
      <c r="C66" s="313" t="s">
        <v>217</v>
      </c>
      <c r="D66" s="313"/>
      <c r="E66" s="309"/>
      <c r="F66" s="309"/>
      <c r="G66" s="309"/>
      <c r="H66" s="309"/>
      <c r="I66" s="309"/>
      <c r="J66" s="317"/>
      <c r="K66" s="317"/>
      <c r="L66" s="317"/>
      <c r="M66" s="317"/>
      <c r="N66" s="309"/>
      <c r="O66" s="310">
        <v>1</v>
      </c>
      <c r="P66" s="311" t="s">
        <v>162</v>
      </c>
      <c r="Q66" s="378">
        <f>'master jasa'!Q64</f>
        <v>0</v>
      </c>
      <c r="R66" s="378">
        <f>'master jasa'!R64</f>
        <v>6208220</v>
      </c>
      <c r="S66" s="378"/>
      <c r="T66" s="379">
        <f t="shared" si="0"/>
        <v>6208220</v>
      </c>
    </row>
    <row r="67" spans="2:20" ht="15" x14ac:dyDescent="0.3">
      <c r="B67" s="312">
        <v>53</v>
      </c>
      <c r="C67" s="313" t="s">
        <v>218</v>
      </c>
      <c r="D67" s="313"/>
      <c r="E67" s="309"/>
      <c r="F67" s="309"/>
      <c r="G67" s="309"/>
      <c r="H67" s="309"/>
      <c r="I67" s="309"/>
      <c r="J67" s="317"/>
      <c r="K67" s="317"/>
      <c r="L67" s="317"/>
      <c r="M67" s="317"/>
      <c r="N67" s="309"/>
      <c r="O67" s="310">
        <v>1</v>
      </c>
      <c r="P67" s="311" t="s">
        <v>162</v>
      </c>
      <c r="Q67" s="378">
        <f>'master jasa'!Q65</f>
        <v>0</v>
      </c>
      <c r="R67" s="378">
        <f>'master jasa'!R65</f>
        <v>6157220</v>
      </c>
      <c r="S67" s="378"/>
      <c r="T67" s="379">
        <f t="shared" si="0"/>
        <v>6157220</v>
      </c>
    </row>
    <row r="68" spans="2:20" ht="15" x14ac:dyDescent="0.3">
      <c r="B68" s="312">
        <v>54</v>
      </c>
      <c r="C68" s="313" t="s">
        <v>219</v>
      </c>
      <c r="D68" s="313"/>
      <c r="E68" s="309"/>
      <c r="F68" s="309"/>
      <c r="G68" s="309"/>
      <c r="H68" s="309"/>
      <c r="I68" s="309"/>
      <c r="J68" s="317"/>
      <c r="K68" s="317"/>
      <c r="L68" s="317"/>
      <c r="M68" s="317"/>
      <c r="N68" s="309"/>
      <c r="O68" s="310">
        <v>1</v>
      </c>
      <c r="P68" s="311" t="s">
        <v>162</v>
      </c>
      <c r="Q68" s="378">
        <f>'master jasa'!Q66</f>
        <v>0</v>
      </c>
      <c r="R68" s="378">
        <f>'master jasa'!R66</f>
        <v>6553890</v>
      </c>
      <c r="S68" s="378"/>
      <c r="T68" s="379">
        <f t="shared" si="0"/>
        <v>6553890</v>
      </c>
    </row>
    <row r="69" spans="2:20" ht="15" x14ac:dyDescent="0.3">
      <c r="B69" s="312">
        <v>55</v>
      </c>
      <c r="C69" s="313" t="s">
        <v>220</v>
      </c>
      <c r="D69" s="313"/>
      <c r="E69" s="309"/>
      <c r="F69" s="309"/>
      <c r="G69" s="309"/>
      <c r="H69" s="309"/>
      <c r="I69" s="309"/>
      <c r="J69" s="317"/>
      <c r="K69" s="317"/>
      <c r="L69" s="317"/>
      <c r="M69" s="317"/>
      <c r="N69" s="309"/>
      <c r="O69" s="310">
        <v>1</v>
      </c>
      <c r="P69" s="311" t="s">
        <v>162</v>
      </c>
      <c r="Q69" s="378">
        <f>'master jasa'!Q67</f>
        <v>0</v>
      </c>
      <c r="R69" s="378">
        <f>'master jasa'!R67</f>
        <v>6225030</v>
      </c>
      <c r="S69" s="378"/>
      <c r="T69" s="379">
        <f t="shared" si="0"/>
        <v>6225030</v>
      </c>
    </row>
    <row r="70" spans="2:20" ht="15" x14ac:dyDescent="0.3">
      <c r="B70" s="312">
        <v>56</v>
      </c>
      <c r="C70" s="313" t="s">
        <v>221</v>
      </c>
      <c r="D70" s="313"/>
      <c r="E70" s="309"/>
      <c r="F70" s="309"/>
      <c r="G70" s="309"/>
      <c r="H70" s="309"/>
      <c r="I70" s="309"/>
      <c r="J70" s="317"/>
      <c r="K70" s="317"/>
      <c r="L70" s="317"/>
      <c r="M70" s="317"/>
      <c r="N70" s="309"/>
      <c r="O70" s="310">
        <v>1</v>
      </c>
      <c r="P70" s="311" t="s">
        <v>162</v>
      </c>
      <c r="Q70" s="378">
        <f>'master jasa'!Q68</f>
        <v>0</v>
      </c>
      <c r="R70" s="378">
        <f>'master jasa'!R68</f>
        <v>6809090</v>
      </c>
      <c r="S70" s="378"/>
      <c r="T70" s="379">
        <f t="shared" si="0"/>
        <v>6809090</v>
      </c>
    </row>
    <row r="71" spans="2:20" ht="15" x14ac:dyDescent="0.3">
      <c r="B71" s="312">
        <v>57</v>
      </c>
      <c r="C71" s="313" t="s">
        <v>222</v>
      </c>
      <c r="D71" s="313"/>
      <c r="E71" s="309"/>
      <c r="F71" s="309"/>
      <c r="G71" s="309"/>
      <c r="H71" s="309"/>
      <c r="I71" s="309"/>
      <c r="J71" s="317"/>
      <c r="K71" s="317"/>
      <c r="L71" s="317"/>
      <c r="M71" s="317"/>
      <c r="N71" s="309"/>
      <c r="O71" s="310">
        <v>1</v>
      </c>
      <c r="P71" s="311" t="s">
        <v>162</v>
      </c>
      <c r="Q71" s="378">
        <f>'master jasa'!Q69</f>
        <v>0</v>
      </c>
      <c r="R71" s="378">
        <f>'master jasa'!R69</f>
        <v>6743770</v>
      </c>
      <c r="S71" s="378"/>
      <c r="T71" s="379">
        <f t="shared" si="0"/>
        <v>6743770</v>
      </c>
    </row>
    <row r="72" spans="2:20" ht="15" x14ac:dyDescent="0.3">
      <c r="B72" s="312">
        <v>58</v>
      </c>
      <c r="C72" s="313" t="s">
        <v>223</v>
      </c>
      <c r="D72" s="313"/>
      <c r="E72" s="309"/>
      <c r="F72" s="309"/>
      <c r="G72" s="309"/>
      <c r="H72" s="309"/>
      <c r="I72" s="309"/>
      <c r="J72" s="317"/>
      <c r="K72" s="317"/>
      <c r="L72" s="317"/>
      <c r="M72" s="317"/>
      <c r="N72" s="309"/>
      <c r="O72" s="310">
        <v>1</v>
      </c>
      <c r="P72" s="311" t="s">
        <v>162</v>
      </c>
      <c r="Q72" s="378">
        <f>'master jasa'!Q70</f>
        <v>0</v>
      </c>
      <c r="R72" s="378">
        <f>'master jasa'!R70</f>
        <v>7116910</v>
      </c>
      <c r="S72" s="378"/>
      <c r="T72" s="379">
        <f t="shared" si="0"/>
        <v>7116910</v>
      </c>
    </row>
    <row r="73" spans="2:20" ht="15" x14ac:dyDescent="0.3">
      <c r="B73" s="312">
        <v>59</v>
      </c>
      <c r="C73" s="313" t="s">
        <v>224</v>
      </c>
      <c r="D73" s="313"/>
      <c r="E73" s="309"/>
      <c r="F73" s="309"/>
      <c r="G73" s="309"/>
      <c r="H73" s="309"/>
      <c r="I73" s="309"/>
      <c r="J73" s="317"/>
      <c r="K73" s="317"/>
      <c r="L73" s="317"/>
      <c r="M73" s="317"/>
      <c r="N73" s="309"/>
      <c r="O73" s="310">
        <v>1</v>
      </c>
      <c r="P73" s="311" t="s">
        <v>162</v>
      </c>
      <c r="Q73" s="378">
        <f>'master jasa'!Q71</f>
        <v>0</v>
      </c>
      <c r="R73" s="378">
        <f>'master jasa'!R71</f>
        <v>5376000</v>
      </c>
      <c r="S73" s="378"/>
      <c r="T73" s="379">
        <f t="shared" si="0"/>
        <v>5376000</v>
      </c>
    </row>
    <row r="74" spans="2:20" ht="15" x14ac:dyDescent="0.3">
      <c r="B74" s="312">
        <v>60</v>
      </c>
      <c r="C74" s="313" t="s">
        <v>225</v>
      </c>
      <c r="D74" s="313"/>
      <c r="E74" s="309"/>
      <c r="F74" s="309"/>
      <c r="G74" s="309"/>
      <c r="H74" s="309"/>
      <c r="I74" s="309"/>
      <c r="J74" s="317"/>
      <c r="K74" s="317"/>
      <c r="L74" s="317"/>
      <c r="M74" s="317"/>
      <c r="N74" s="309"/>
      <c r="O74" s="310">
        <v>1</v>
      </c>
      <c r="P74" s="311" t="s">
        <v>162</v>
      </c>
      <c r="Q74" s="378">
        <f>'master jasa'!Q72</f>
        <v>0</v>
      </c>
      <c r="R74" s="378">
        <f>'master jasa'!R72</f>
        <v>5376000</v>
      </c>
      <c r="S74" s="378"/>
      <c r="T74" s="379">
        <f t="shared" si="0"/>
        <v>5376000</v>
      </c>
    </row>
    <row r="75" spans="2:20" ht="15" x14ac:dyDescent="0.3">
      <c r="B75" s="312">
        <v>61</v>
      </c>
      <c r="C75" s="313" t="s">
        <v>226</v>
      </c>
      <c r="D75" s="313"/>
      <c r="E75" s="309"/>
      <c r="F75" s="309"/>
      <c r="G75" s="309"/>
      <c r="H75" s="309"/>
      <c r="I75" s="309"/>
      <c r="J75" s="317"/>
      <c r="K75" s="317"/>
      <c r="L75" s="317"/>
      <c r="M75" s="317"/>
      <c r="N75" s="309"/>
      <c r="O75" s="310">
        <v>1</v>
      </c>
      <c r="P75" s="311" t="s">
        <v>162</v>
      </c>
      <c r="Q75" s="378">
        <f>'master jasa'!Q73</f>
        <v>0</v>
      </c>
      <c r="R75" s="378">
        <f>'master jasa'!R73</f>
        <v>5376000</v>
      </c>
      <c r="S75" s="378"/>
      <c r="T75" s="379">
        <f t="shared" si="0"/>
        <v>5376000</v>
      </c>
    </row>
    <row r="76" spans="2:20" ht="15" x14ac:dyDescent="0.3">
      <c r="B76" s="312">
        <v>62</v>
      </c>
      <c r="C76" s="313" t="s">
        <v>227</v>
      </c>
      <c r="D76" s="313"/>
      <c r="E76" s="309"/>
      <c r="F76" s="309"/>
      <c r="G76" s="309"/>
      <c r="H76" s="309"/>
      <c r="I76" s="309"/>
      <c r="J76" s="317"/>
      <c r="K76" s="317"/>
      <c r="L76" s="317"/>
      <c r="M76" s="317"/>
      <c r="N76" s="309"/>
      <c r="O76" s="310">
        <v>1</v>
      </c>
      <c r="P76" s="311" t="s">
        <v>162</v>
      </c>
      <c r="Q76" s="378">
        <f>'master jasa'!Q74</f>
        <v>0</v>
      </c>
      <c r="R76" s="378">
        <f>'master jasa'!R74</f>
        <v>8027790</v>
      </c>
      <c r="S76" s="378"/>
      <c r="T76" s="379">
        <f t="shared" si="0"/>
        <v>8027790</v>
      </c>
    </row>
    <row r="77" spans="2:20" ht="15" x14ac:dyDescent="0.3">
      <c r="B77" s="312">
        <v>63</v>
      </c>
      <c r="C77" s="313" t="s">
        <v>228</v>
      </c>
      <c r="D77" s="313"/>
      <c r="E77" s="309"/>
      <c r="F77" s="309"/>
      <c r="G77" s="309"/>
      <c r="H77" s="309"/>
      <c r="I77" s="309"/>
      <c r="J77" s="317"/>
      <c r="K77" s="317"/>
      <c r="L77" s="317"/>
      <c r="M77" s="317"/>
      <c r="N77" s="309"/>
      <c r="O77" s="310">
        <v>1</v>
      </c>
      <c r="P77" s="311" t="s">
        <v>162</v>
      </c>
      <c r="Q77" s="378">
        <f>'master jasa'!Q75</f>
        <v>0</v>
      </c>
      <c r="R77" s="378">
        <f>'master jasa'!R75</f>
        <v>7977420</v>
      </c>
      <c r="S77" s="378"/>
      <c r="T77" s="379">
        <f t="shared" si="0"/>
        <v>7977420</v>
      </c>
    </row>
    <row r="78" spans="2:20" ht="15" x14ac:dyDescent="0.3">
      <c r="B78" s="312">
        <v>64</v>
      </c>
      <c r="C78" s="313" t="s">
        <v>229</v>
      </c>
      <c r="D78" s="313"/>
      <c r="E78" s="309"/>
      <c r="F78" s="309"/>
      <c r="G78" s="309"/>
      <c r="H78" s="309"/>
      <c r="I78" s="309"/>
      <c r="J78" s="317"/>
      <c r="K78" s="317"/>
      <c r="L78" s="317"/>
      <c r="M78" s="317"/>
      <c r="N78" s="309"/>
      <c r="O78" s="310">
        <v>1</v>
      </c>
      <c r="P78" s="311" t="s">
        <v>162</v>
      </c>
      <c r="Q78" s="378">
        <f>'master jasa'!Q76</f>
        <v>0</v>
      </c>
      <c r="R78" s="378">
        <f>'master jasa'!R76</f>
        <v>8369190</v>
      </c>
      <c r="S78" s="378"/>
      <c r="T78" s="379">
        <f t="shared" si="0"/>
        <v>8369190</v>
      </c>
    </row>
    <row r="79" spans="2:20" ht="15" x14ac:dyDescent="0.3">
      <c r="B79" s="312">
        <v>65</v>
      </c>
      <c r="C79" s="313" t="s">
        <v>230</v>
      </c>
      <c r="D79" s="313"/>
      <c r="E79" s="309"/>
      <c r="F79" s="309"/>
      <c r="G79" s="309"/>
      <c r="H79" s="309"/>
      <c r="I79" s="309"/>
      <c r="J79" s="317"/>
      <c r="K79" s="317"/>
      <c r="L79" s="317"/>
      <c r="M79" s="317"/>
      <c r="N79" s="309"/>
      <c r="O79" s="310"/>
      <c r="P79" s="311"/>
      <c r="Q79" s="378">
        <f>'master jasa'!Q77</f>
        <v>0</v>
      </c>
      <c r="R79" s="378">
        <f>'master jasa'!R77</f>
        <v>0</v>
      </c>
      <c r="S79" s="378"/>
      <c r="T79" s="379"/>
    </row>
    <row r="80" spans="2:20" ht="15" x14ac:dyDescent="0.3">
      <c r="B80" s="312" t="s">
        <v>231</v>
      </c>
      <c r="C80" s="313" t="s">
        <v>166</v>
      </c>
      <c r="D80" s="486"/>
      <c r="E80" s="309"/>
      <c r="F80" s="309"/>
      <c r="G80" s="309"/>
      <c r="H80" s="309"/>
      <c r="I80" s="309"/>
      <c r="J80" s="317"/>
      <c r="K80" s="317"/>
      <c r="L80" s="317"/>
      <c r="M80" s="317"/>
      <c r="N80" s="309"/>
      <c r="O80" s="310">
        <v>1</v>
      </c>
      <c r="P80" s="311" t="s">
        <v>167</v>
      </c>
      <c r="Q80" s="378">
        <f>'master jasa'!Q78</f>
        <v>0</v>
      </c>
      <c r="R80" s="378">
        <f>'master jasa'!R78</f>
        <v>22747.06</v>
      </c>
      <c r="S80" s="378"/>
      <c r="T80" s="379">
        <f>R80*O80</f>
        <v>22747.06</v>
      </c>
    </row>
    <row r="81" spans="2:20" ht="15" x14ac:dyDescent="0.3">
      <c r="B81" s="312" t="s">
        <v>232</v>
      </c>
      <c r="C81" s="313" t="s">
        <v>233</v>
      </c>
      <c r="D81" s="486"/>
      <c r="E81" s="309"/>
      <c r="F81" s="309"/>
      <c r="G81" s="309"/>
      <c r="H81" s="309"/>
      <c r="I81" s="309"/>
      <c r="J81" s="317"/>
      <c r="K81" s="317"/>
      <c r="L81" s="317"/>
      <c r="M81" s="317"/>
      <c r="N81" s="309"/>
      <c r="O81" s="310">
        <v>1</v>
      </c>
      <c r="P81" s="311" t="s">
        <v>167</v>
      </c>
      <c r="Q81" s="378">
        <f>'master jasa'!Q79</f>
        <v>0</v>
      </c>
      <c r="R81" s="378">
        <f>'master jasa'!R79</f>
        <v>669010</v>
      </c>
      <c r="S81" s="378"/>
      <c r="T81" s="379">
        <f t="shared" ref="T81:T95" si="1">R81*O81</f>
        <v>669010</v>
      </c>
    </row>
    <row r="82" spans="2:20" ht="15" x14ac:dyDescent="0.3">
      <c r="B82" s="312" t="s">
        <v>234</v>
      </c>
      <c r="C82" s="313" t="s">
        <v>235</v>
      </c>
      <c r="D82" s="486"/>
      <c r="E82" s="309"/>
      <c r="F82" s="309"/>
      <c r="G82" s="309"/>
      <c r="H82" s="309"/>
      <c r="I82" s="309"/>
      <c r="J82" s="317"/>
      <c r="K82" s="317"/>
      <c r="L82" s="317"/>
      <c r="M82" s="317"/>
      <c r="N82" s="309"/>
      <c r="O82" s="310">
        <v>1</v>
      </c>
      <c r="P82" s="311" t="s">
        <v>167</v>
      </c>
      <c r="Q82" s="378">
        <f>'master jasa'!Q80</f>
        <v>0</v>
      </c>
      <c r="R82" s="378">
        <f>'master jasa'!R80</f>
        <v>2292980</v>
      </c>
      <c r="S82" s="378"/>
      <c r="T82" s="379">
        <f t="shared" si="1"/>
        <v>2292980</v>
      </c>
    </row>
    <row r="83" spans="2:20" ht="15" x14ac:dyDescent="0.3">
      <c r="B83" s="312" t="s">
        <v>236</v>
      </c>
      <c r="C83" s="313" t="s">
        <v>169</v>
      </c>
      <c r="D83" s="486"/>
      <c r="E83" s="309"/>
      <c r="F83" s="309"/>
      <c r="G83" s="309"/>
      <c r="H83" s="309"/>
      <c r="I83" s="309"/>
      <c r="J83" s="317"/>
      <c r="K83" s="317"/>
      <c r="L83" s="317"/>
      <c r="M83" s="317"/>
      <c r="N83" s="309"/>
      <c r="O83" s="310">
        <v>1</v>
      </c>
      <c r="P83" s="311" t="s">
        <v>167</v>
      </c>
      <c r="Q83" s="378">
        <f>'master jasa'!Q81</f>
        <v>0</v>
      </c>
      <c r="R83" s="378">
        <f>'master jasa'!R81</f>
        <v>1966320</v>
      </c>
      <c r="S83" s="378"/>
      <c r="T83" s="379">
        <f t="shared" si="1"/>
        <v>1966320</v>
      </c>
    </row>
    <row r="84" spans="2:20" ht="15" x14ac:dyDescent="0.3">
      <c r="B84" s="312" t="s">
        <v>237</v>
      </c>
      <c r="C84" s="313" t="s">
        <v>171</v>
      </c>
      <c r="D84" s="486"/>
      <c r="E84" s="309"/>
      <c r="F84" s="309"/>
      <c r="G84" s="309"/>
      <c r="H84" s="309"/>
      <c r="I84" s="309"/>
      <c r="J84" s="317"/>
      <c r="K84" s="317"/>
      <c r="L84" s="317"/>
      <c r="M84" s="317"/>
      <c r="N84" s="309"/>
      <c r="O84" s="310">
        <v>1</v>
      </c>
      <c r="P84" s="311" t="s">
        <v>167</v>
      </c>
      <c r="Q84" s="378">
        <f>'master jasa'!Q82</f>
        <v>0</v>
      </c>
      <c r="R84" s="378">
        <f>'master jasa'!R82</f>
        <v>135680</v>
      </c>
      <c r="S84" s="378"/>
      <c r="T84" s="379">
        <f t="shared" si="1"/>
        <v>135680</v>
      </c>
    </row>
    <row r="85" spans="2:20" ht="15" x14ac:dyDescent="0.3">
      <c r="B85" s="312" t="s">
        <v>238</v>
      </c>
      <c r="C85" s="313" t="s">
        <v>239</v>
      </c>
      <c r="D85" s="486"/>
      <c r="E85" s="309"/>
      <c r="F85" s="309"/>
      <c r="G85" s="309"/>
      <c r="H85" s="309"/>
      <c r="I85" s="309"/>
      <c r="J85" s="317"/>
      <c r="K85" s="317"/>
      <c r="L85" s="317"/>
      <c r="M85" s="317"/>
      <c r="N85" s="309"/>
      <c r="O85" s="310">
        <v>1</v>
      </c>
      <c r="P85" s="311" t="s">
        <v>167</v>
      </c>
      <c r="Q85" s="378">
        <f>'master jasa'!Q83</f>
        <v>0</v>
      </c>
      <c r="R85" s="378">
        <f>'master jasa'!R83</f>
        <v>38650</v>
      </c>
      <c r="S85" s="378"/>
      <c r="T85" s="379">
        <f t="shared" si="1"/>
        <v>38650</v>
      </c>
    </row>
    <row r="86" spans="2:20" ht="15" x14ac:dyDescent="0.3">
      <c r="B86" s="312" t="s">
        <v>240</v>
      </c>
      <c r="C86" s="313" t="s">
        <v>241</v>
      </c>
      <c r="D86" s="486"/>
      <c r="E86" s="309"/>
      <c r="F86" s="309"/>
      <c r="G86" s="309"/>
      <c r="H86" s="309"/>
      <c r="I86" s="309"/>
      <c r="J86" s="317"/>
      <c r="K86" s="317"/>
      <c r="L86" s="317"/>
      <c r="M86" s="317"/>
      <c r="N86" s="309"/>
      <c r="O86" s="310">
        <v>1</v>
      </c>
      <c r="P86" s="311" t="s">
        <v>242</v>
      </c>
      <c r="Q86" s="378">
        <f>'master jasa'!Q84</f>
        <v>0</v>
      </c>
      <c r="R86" s="378">
        <f>'master jasa'!R84</f>
        <v>5558430</v>
      </c>
      <c r="S86" s="378"/>
      <c r="T86" s="379">
        <f t="shared" si="1"/>
        <v>5558430</v>
      </c>
    </row>
    <row r="87" spans="2:20" ht="15" x14ac:dyDescent="0.3">
      <c r="B87" s="312" t="s">
        <v>243</v>
      </c>
      <c r="C87" s="313" t="s">
        <v>244</v>
      </c>
      <c r="D87" s="486"/>
      <c r="E87" s="309"/>
      <c r="F87" s="309"/>
      <c r="G87" s="309"/>
      <c r="H87" s="309"/>
      <c r="I87" s="309"/>
      <c r="J87" s="317"/>
      <c r="K87" s="317"/>
      <c r="L87" s="317"/>
      <c r="M87" s="317"/>
      <c r="N87" s="309"/>
      <c r="O87" s="310">
        <v>1</v>
      </c>
      <c r="P87" s="311" t="s">
        <v>59</v>
      </c>
      <c r="Q87" s="378">
        <f>'master jasa'!Q85</f>
        <v>0</v>
      </c>
      <c r="R87" s="378">
        <f>'master jasa'!R85</f>
        <v>506100</v>
      </c>
      <c r="S87" s="378"/>
      <c r="T87" s="379">
        <f t="shared" si="1"/>
        <v>506100</v>
      </c>
    </row>
    <row r="88" spans="2:20" ht="15" x14ac:dyDescent="0.3">
      <c r="B88" s="312" t="s">
        <v>245</v>
      </c>
      <c r="C88" s="439" t="s">
        <v>246</v>
      </c>
      <c r="D88" s="486"/>
      <c r="E88" s="309"/>
      <c r="F88" s="309"/>
      <c r="G88" s="309"/>
      <c r="H88" s="309"/>
      <c r="I88" s="309"/>
      <c r="J88" s="317"/>
      <c r="K88" s="317"/>
      <c r="L88" s="317"/>
      <c r="M88" s="317"/>
      <c r="N88" s="309"/>
      <c r="O88" s="310">
        <v>1</v>
      </c>
      <c r="P88" s="311" t="s">
        <v>167</v>
      </c>
      <c r="Q88" s="378">
        <f>'master jasa'!Q86</f>
        <v>0</v>
      </c>
      <c r="R88" s="378">
        <f>'master jasa'!R86</f>
        <v>43870</v>
      </c>
      <c r="S88" s="378"/>
      <c r="T88" s="379">
        <f t="shared" si="1"/>
        <v>43870</v>
      </c>
    </row>
    <row r="89" spans="2:20" ht="15" x14ac:dyDescent="0.3">
      <c r="B89" s="312" t="s">
        <v>247</v>
      </c>
      <c r="C89" s="439" t="s">
        <v>248</v>
      </c>
      <c r="D89" s="486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10">
        <v>1</v>
      </c>
      <c r="P89" s="311" t="s">
        <v>167</v>
      </c>
      <c r="Q89" s="378">
        <f>'master jasa'!Q87</f>
        <v>0</v>
      </c>
      <c r="R89" s="378">
        <f>'master jasa'!R87</f>
        <v>52640</v>
      </c>
      <c r="S89" s="378"/>
      <c r="T89" s="379">
        <f>R89*O89</f>
        <v>52640</v>
      </c>
    </row>
    <row r="90" spans="2:20" ht="15" x14ac:dyDescent="0.3">
      <c r="B90" s="312" t="s">
        <v>249</v>
      </c>
      <c r="C90" s="439" t="s">
        <v>250</v>
      </c>
      <c r="D90" s="486"/>
      <c r="E90" s="309"/>
      <c r="F90" s="309"/>
      <c r="G90" s="309"/>
      <c r="H90" s="309"/>
      <c r="I90" s="309"/>
      <c r="J90" s="309"/>
      <c r="K90" s="309"/>
      <c r="L90" s="309"/>
      <c r="M90" s="309"/>
      <c r="N90" s="309"/>
      <c r="O90" s="310">
        <v>1</v>
      </c>
      <c r="P90" s="311" t="s">
        <v>167</v>
      </c>
      <c r="Q90" s="378">
        <f>'master jasa'!Q88</f>
        <v>0</v>
      </c>
      <c r="R90" s="378">
        <f>'master jasa'!R88</f>
        <v>61420</v>
      </c>
      <c r="S90" s="378"/>
      <c r="T90" s="379">
        <f t="shared" si="1"/>
        <v>61420</v>
      </c>
    </row>
    <row r="91" spans="2:20" ht="15" x14ac:dyDescent="0.3">
      <c r="B91" s="312" t="s">
        <v>251</v>
      </c>
      <c r="C91" s="439" t="s">
        <v>252</v>
      </c>
      <c r="D91" s="486"/>
      <c r="E91" s="309"/>
      <c r="F91" s="309"/>
      <c r="G91" s="309"/>
      <c r="H91" s="309"/>
      <c r="I91" s="309"/>
      <c r="J91" s="309"/>
      <c r="K91" s="309"/>
      <c r="L91" s="309"/>
      <c r="M91" s="309"/>
      <c r="N91" s="309"/>
      <c r="O91" s="310">
        <v>1</v>
      </c>
      <c r="P91" s="311" t="s">
        <v>59</v>
      </c>
      <c r="Q91" s="378">
        <f>'master jasa'!Q89</f>
        <v>0</v>
      </c>
      <c r="R91" s="378">
        <f>'master jasa'!R89</f>
        <v>58210</v>
      </c>
      <c r="S91" s="378"/>
      <c r="T91" s="379">
        <f t="shared" si="1"/>
        <v>58210</v>
      </c>
    </row>
    <row r="92" spans="2:20" ht="15" x14ac:dyDescent="0.3">
      <c r="B92" s="312" t="s">
        <v>253</v>
      </c>
      <c r="C92" s="439" t="s">
        <v>254</v>
      </c>
      <c r="D92" s="486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10">
        <v>1</v>
      </c>
      <c r="P92" s="311" t="s">
        <v>167</v>
      </c>
      <c r="Q92" s="378">
        <f>'master jasa'!Q90</f>
        <v>0</v>
      </c>
      <c r="R92" s="378">
        <f>'master jasa'!R90</f>
        <v>76190</v>
      </c>
      <c r="S92" s="378"/>
      <c r="T92" s="379">
        <f t="shared" si="1"/>
        <v>76190</v>
      </c>
    </row>
    <row r="93" spans="2:20" ht="15" x14ac:dyDescent="0.3">
      <c r="B93" s="312" t="s">
        <v>255</v>
      </c>
      <c r="C93" s="487" t="s">
        <v>256</v>
      </c>
      <c r="D93" s="486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2">
        <v>1</v>
      </c>
      <c r="P93" s="323" t="s">
        <v>167</v>
      </c>
      <c r="Q93" s="378">
        <f>'master jasa'!Q91</f>
        <v>0</v>
      </c>
      <c r="R93" s="378">
        <f>'master jasa'!R91</f>
        <v>4864</v>
      </c>
      <c r="S93" s="376"/>
      <c r="T93" s="379">
        <f t="shared" si="1"/>
        <v>4864</v>
      </c>
    </row>
    <row r="94" spans="2:20" ht="15" x14ac:dyDescent="0.3">
      <c r="B94" s="312" t="s">
        <v>257</v>
      </c>
      <c r="C94" s="439" t="s">
        <v>258</v>
      </c>
      <c r="D94" s="486"/>
      <c r="E94" s="309"/>
      <c r="F94" s="321"/>
      <c r="G94" s="321"/>
      <c r="H94" s="321"/>
      <c r="I94" s="321"/>
      <c r="J94" s="321"/>
      <c r="K94" s="321"/>
      <c r="L94" s="321"/>
      <c r="M94" s="321"/>
      <c r="N94" s="321"/>
      <c r="O94" s="322">
        <v>1</v>
      </c>
      <c r="P94" s="323" t="s">
        <v>167</v>
      </c>
      <c r="Q94" s="378">
        <f>'master jasa'!Q92</f>
        <v>0</v>
      </c>
      <c r="R94" s="378">
        <f>'master jasa'!R92</f>
        <v>2716660</v>
      </c>
      <c r="S94" s="376"/>
      <c r="T94" s="379">
        <f t="shared" si="1"/>
        <v>2716660</v>
      </c>
    </row>
    <row r="95" spans="2:20" ht="15" x14ac:dyDescent="0.3">
      <c r="B95" s="312" t="s">
        <v>259</v>
      </c>
      <c r="C95" s="439" t="s">
        <v>260</v>
      </c>
      <c r="D95" s="486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22">
        <v>1</v>
      </c>
      <c r="P95" s="323" t="s">
        <v>167</v>
      </c>
      <c r="Q95" s="378">
        <f>'master jasa'!Q93</f>
        <v>0</v>
      </c>
      <c r="R95" s="378">
        <f>'master jasa'!R93</f>
        <v>326920</v>
      </c>
      <c r="S95" s="376"/>
      <c r="T95" s="379">
        <f t="shared" si="1"/>
        <v>326920</v>
      </c>
    </row>
    <row r="96" spans="2:20" ht="15" x14ac:dyDescent="0.3">
      <c r="B96" s="312"/>
      <c r="C96" s="313"/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  <c r="O96" s="322"/>
      <c r="P96" s="323"/>
      <c r="Q96" s="378">
        <f>'master jasa'!Q94</f>
        <v>0</v>
      </c>
      <c r="R96" s="378">
        <f>'master jasa'!R94</f>
        <v>0</v>
      </c>
      <c r="S96" s="376"/>
      <c r="T96" s="379"/>
    </row>
    <row r="97" spans="2:20" ht="15.6" x14ac:dyDescent="0.3">
      <c r="B97" s="306">
        <v>66</v>
      </c>
      <c r="C97" s="332" t="s">
        <v>261</v>
      </c>
      <c r="D97" s="309"/>
      <c r="E97" s="309"/>
      <c r="F97" s="309"/>
      <c r="G97" s="309"/>
      <c r="H97" s="309"/>
      <c r="I97" s="309"/>
      <c r="J97" s="309"/>
      <c r="K97" s="309"/>
      <c r="L97" s="309"/>
      <c r="M97" s="309"/>
      <c r="N97" s="309"/>
      <c r="O97" s="322"/>
      <c r="P97" s="323"/>
      <c r="Q97" s="378">
        <f>'master jasa'!Q95</f>
        <v>0</v>
      </c>
      <c r="R97" s="378">
        <f>'master jasa'!R95</f>
        <v>0</v>
      </c>
      <c r="S97" s="376"/>
      <c r="T97" s="379"/>
    </row>
    <row r="98" spans="2:20" ht="15" x14ac:dyDescent="0.3">
      <c r="B98" s="312" t="s">
        <v>231</v>
      </c>
      <c r="C98" s="313" t="s">
        <v>262</v>
      </c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22">
        <v>1</v>
      </c>
      <c r="P98" s="323" t="s">
        <v>167</v>
      </c>
      <c r="Q98" s="378">
        <f>'master jasa'!Q96</f>
        <v>0</v>
      </c>
      <c r="R98" s="378">
        <f>'master jasa'!R96</f>
        <v>3200000</v>
      </c>
      <c r="S98" s="376"/>
      <c r="T98" s="379">
        <f t="shared" ref="T98:T105" si="2">R98*O98</f>
        <v>3200000</v>
      </c>
    </row>
    <row r="99" spans="2:20" ht="15" x14ac:dyDescent="0.3">
      <c r="B99" s="312" t="s">
        <v>232</v>
      </c>
      <c r="C99" s="313" t="s">
        <v>263</v>
      </c>
      <c r="D99" s="309"/>
      <c r="E99" s="309"/>
      <c r="F99" s="309"/>
      <c r="G99" s="309"/>
      <c r="H99" s="309"/>
      <c r="I99" s="309"/>
      <c r="J99" s="309"/>
      <c r="K99" s="309"/>
      <c r="L99" s="309"/>
      <c r="M99" s="309"/>
      <c r="N99" s="309"/>
      <c r="O99" s="322">
        <v>1</v>
      </c>
      <c r="P99" s="323" t="s">
        <v>167</v>
      </c>
      <c r="Q99" s="378">
        <f>'master jasa'!Q97</f>
        <v>0</v>
      </c>
      <c r="R99" s="378">
        <f>'master jasa'!R97</f>
        <v>1600000</v>
      </c>
      <c r="S99" s="376"/>
      <c r="T99" s="379">
        <f t="shared" si="2"/>
        <v>1600000</v>
      </c>
    </row>
    <row r="100" spans="2:20" ht="15" x14ac:dyDescent="0.3">
      <c r="B100" s="312" t="s">
        <v>234</v>
      </c>
      <c r="C100" s="313" t="s">
        <v>264</v>
      </c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  <c r="O100" s="322">
        <v>1</v>
      </c>
      <c r="P100" s="323" t="s">
        <v>167</v>
      </c>
      <c r="Q100" s="378">
        <f>'master jasa'!Q98</f>
        <v>0</v>
      </c>
      <c r="R100" s="378">
        <f>'master jasa'!R98</f>
        <v>500000</v>
      </c>
      <c r="S100" s="376"/>
      <c r="T100" s="379">
        <f t="shared" si="2"/>
        <v>500000</v>
      </c>
    </row>
    <row r="101" spans="2:20" ht="15" x14ac:dyDescent="0.3">
      <c r="B101" s="312" t="s">
        <v>236</v>
      </c>
      <c r="C101" s="319" t="s">
        <v>265</v>
      </c>
      <c r="D101" s="320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2">
        <v>1</v>
      </c>
      <c r="P101" s="323" t="s">
        <v>167</v>
      </c>
      <c r="Q101" s="378">
        <f>'master jasa'!Q99</f>
        <v>0</v>
      </c>
      <c r="R101" s="378">
        <f>'master jasa'!R99</f>
        <v>500000</v>
      </c>
      <c r="S101" s="376"/>
      <c r="T101" s="379">
        <f t="shared" si="2"/>
        <v>500000</v>
      </c>
    </row>
    <row r="102" spans="2:20" ht="15" x14ac:dyDescent="0.3">
      <c r="B102" s="312" t="s">
        <v>237</v>
      </c>
      <c r="C102" s="319" t="s">
        <v>266</v>
      </c>
      <c r="D102" s="320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2">
        <v>1</v>
      </c>
      <c r="P102" s="323" t="s">
        <v>167</v>
      </c>
      <c r="Q102" s="378">
        <f>'master jasa'!Q100</f>
        <v>0</v>
      </c>
      <c r="R102" s="378">
        <f>'master jasa'!R100</f>
        <v>1000000</v>
      </c>
      <c r="S102" s="376"/>
      <c r="T102" s="379">
        <f t="shared" si="2"/>
        <v>1000000</v>
      </c>
    </row>
    <row r="103" spans="2:20" ht="15" x14ac:dyDescent="0.3">
      <c r="B103" s="312" t="s">
        <v>238</v>
      </c>
      <c r="C103" s="313" t="s">
        <v>267</v>
      </c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10">
        <v>1</v>
      </c>
      <c r="P103" s="311" t="s">
        <v>268</v>
      </c>
      <c r="Q103" s="378">
        <f>'master jasa'!Q101</f>
        <v>0</v>
      </c>
      <c r="R103" s="378">
        <f>'master jasa'!R101</f>
        <v>1000000</v>
      </c>
      <c r="S103" s="378"/>
      <c r="T103" s="379">
        <f t="shared" si="2"/>
        <v>1000000</v>
      </c>
    </row>
    <row r="104" spans="2:20" ht="15" x14ac:dyDescent="0.3">
      <c r="B104" s="312" t="s">
        <v>240</v>
      </c>
      <c r="C104" s="313" t="s">
        <v>269</v>
      </c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10">
        <v>1</v>
      </c>
      <c r="P104" s="311" t="s">
        <v>167</v>
      </c>
      <c r="Q104" s="378">
        <f>'master jasa'!Q102</f>
        <v>0</v>
      </c>
      <c r="R104" s="378">
        <f>'master jasa'!R102</f>
        <v>1500000</v>
      </c>
      <c r="S104" s="378"/>
      <c r="T104" s="379">
        <f t="shared" si="2"/>
        <v>1500000</v>
      </c>
    </row>
    <row r="105" spans="2:20" ht="15" x14ac:dyDescent="0.3">
      <c r="B105" s="312" t="s">
        <v>243</v>
      </c>
      <c r="C105" s="319" t="s">
        <v>270</v>
      </c>
      <c r="D105" s="327"/>
      <c r="E105" s="321"/>
      <c r="F105" s="309"/>
      <c r="G105" s="309"/>
      <c r="H105" s="309"/>
      <c r="I105" s="309"/>
      <c r="J105" s="309"/>
      <c r="K105" s="309"/>
      <c r="L105" s="309"/>
      <c r="M105" s="309"/>
      <c r="N105" s="309"/>
      <c r="O105" s="310">
        <v>1</v>
      </c>
      <c r="P105" s="311" t="s">
        <v>167</v>
      </c>
      <c r="Q105" s="378">
        <f>'master jasa'!Q103</f>
        <v>0</v>
      </c>
      <c r="R105" s="378">
        <f>'master jasa'!R103</f>
        <v>1500000</v>
      </c>
      <c r="S105" s="378"/>
      <c r="T105" s="379">
        <f t="shared" si="2"/>
        <v>1500000</v>
      </c>
    </row>
    <row r="106" spans="2:20" ht="15" x14ac:dyDescent="0.3">
      <c r="B106" s="312"/>
      <c r="C106" s="313"/>
      <c r="D106" s="317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  <c r="O106" s="310"/>
      <c r="P106" s="311"/>
      <c r="Q106" s="378">
        <f>'master jasa'!Q104</f>
        <v>0</v>
      </c>
      <c r="R106" s="378">
        <f>'master jasa'!R104</f>
        <v>0</v>
      </c>
      <c r="S106" s="378"/>
      <c r="T106" s="379"/>
    </row>
    <row r="107" spans="2:20" ht="15.6" x14ac:dyDescent="0.3">
      <c r="B107" s="306">
        <v>67</v>
      </c>
      <c r="C107" s="490" t="s">
        <v>271</v>
      </c>
      <c r="D107" s="328"/>
      <c r="E107" s="309"/>
      <c r="F107" s="309"/>
      <c r="G107" s="309"/>
      <c r="H107" s="309"/>
      <c r="I107" s="309"/>
      <c r="J107" s="309"/>
      <c r="K107" s="309"/>
      <c r="L107" s="309"/>
      <c r="M107" s="309"/>
      <c r="N107" s="309"/>
      <c r="O107" s="310"/>
      <c r="P107" s="311"/>
      <c r="Q107" s="378">
        <f>'master jasa'!Q105</f>
        <v>0</v>
      </c>
      <c r="R107" s="378">
        <f>'master jasa'!R105</f>
        <v>0</v>
      </c>
      <c r="S107" s="378"/>
      <c r="T107" s="379"/>
    </row>
    <row r="108" spans="2:20" ht="15" x14ac:dyDescent="0.3">
      <c r="B108" s="312" t="s">
        <v>231</v>
      </c>
      <c r="C108" s="313" t="s">
        <v>272</v>
      </c>
      <c r="D108" s="486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10">
        <v>1</v>
      </c>
      <c r="P108" s="311" t="s">
        <v>167</v>
      </c>
      <c r="Q108" s="378">
        <f>'master jasa'!Q106</f>
        <v>0</v>
      </c>
      <c r="R108" s="378">
        <f>'master jasa'!R106</f>
        <v>8732270</v>
      </c>
      <c r="S108" s="378"/>
      <c r="T108" s="379">
        <f t="shared" ref="T108:T113" si="3">R108*O108</f>
        <v>8732270</v>
      </c>
    </row>
    <row r="109" spans="2:20" ht="15" x14ac:dyDescent="0.3">
      <c r="B109" s="312" t="s">
        <v>232</v>
      </c>
      <c r="C109" s="313" t="s">
        <v>273</v>
      </c>
      <c r="D109" s="486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10">
        <v>1</v>
      </c>
      <c r="P109" s="311" t="s">
        <v>167</v>
      </c>
      <c r="Q109" s="378">
        <f>'master jasa'!Q107</f>
        <v>0</v>
      </c>
      <c r="R109" s="378">
        <f>'master jasa'!R107</f>
        <v>6500000</v>
      </c>
      <c r="S109" s="378"/>
      <c r="T109" s="379">
        <f t="shared" si="3"/>
        <v>6500000</v>
      </c>
    </row>
    <row r="110" spans="2:20" ht="15" x14ac:dyDescent="0.3">
      <c r="B110" s="312" t="s">
        <v>234</v>
      </c>
      <c r="C110" s="313" t="s">
        <v>274</v>
      </c>
      <c r="D110" s="486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  <c r="O110" s="310">
        <v>1</v>
      </c>
      <c r="P110" s="311" t="s">
        <v>167</v>
      </c>
      <c r="Q110" s="378">
        <f>'master jasa'!Q108</f>
        <v>0</v>
      </c>
      <c r="R110" s="378">
        <f>'master jasa'!R108</f>
        <v>5000000</v>
      </c>
      <c r="S110" s="378"/>
      <c r="T110" s="379">
        <f t="shared" si="3"/>
        <v>5000000</v>
      </c>
    </row>
    <row r="111" spans="2:20" ht="15" x14ac:dyDescent="0.3">
      <c r="B111" s="312" t="s">
        <v>236</v>
      </c>
      <c r="C111" s="313" t="s">
        <v>275</v>
      </c>
      <c r="D111" s="486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10">
        <v>1</v>
      </c>
      <c r="P111" s="311" t="s">
        <v>167</v>
      </c>
      <c r="Q111" s="378">
        <f>'master jasa'!Q109</f>
        <v>0</v>
      </c>
      <c r="R111" s="378">
        <f>'master jasa'!R109</f>
        <v>2199760</v>
      </c>
      <c r="S111" s="378"/>
      <c r="T111" s="379">
        <f t="shared" si="3"/>
        <v>2199760</v>
      </c>
    </row>
    <row r="112" spans="2:20" ht="15" x14ac:dyDescent="0.3">
      <c r="B112" s="312" t="s">
        <v>237</v>
      </c>
      <c r="C112" s="313" t="s">
        <v>276</v>
      </c>
      <c r="D112" s="486"/>
      <c r="E112" s="309"/>
      <c r="F112" s="309"/>
      <c r="G112" s="309"/>
      <c r="H112" s="309"/>
      <c r="I112" s="309"/>
      <c r="J112" s="309"/>
      <c r="K112" s="309"/>
      <c r="L112" s="309"/>
      <c r="M112" s="309"/>
      <c r="N112" s="309"/>
      <c r="O112" s="310">
        <v>1</v>
      </c>
      <c r="P112" s="311" t="s">
        <v>167</v>
      </c>
      <c r="Q112" s="378">
        <f>'master jasa'!Q110</f>
        <v>0</v>
      </c>
      <c r="R112" s="378">
        <f>'master jasa'!R110</f>
        <v>200000</v>
      </c>
      <c r="S112" s="378"/>
      <c r="T112" s="379">
        <f t="shared" si="3"/>
        <v>200000</v>
      </c>
    </row>
    <row r="113" spans="2:20" ht="15" x14ac:dyDescent="0.3">
      <c r="B113" s="312" t="s">
        <v>238</v>
      </c>
      <c r="C113" s="313" t="s">
        <v>277</v>
      </c>
      <c r="D113" s="486"/>
      <c r="E113" s="309"/>
      <c r="F113" s="309"/>
      <c r="G113" s="309"/>
      <c r="H113" s="309"/>
      <c r="I113" s="309"/>
      <c r="J113" s="309"/>
      <c r="K113" s="309"/>
      <c r="L113" s="309"/>
      <c r="M113" s="309"/>
      <c r="N113" s="309"/>
      <c r="O113" s="310">
        <v>1</v>
      </c>
      <c r="P113" s="311" t="s">
        <v>278</v>
      </c>
      <c r="Q113" s="378">
        <f>'master jasa'!Q111</f>
        <v>0</v>
      </c>
      <c r="R113" s="378">
        <f>'master jasa'!R111</f>
        <v>180000</v>
      </c>
      <c r="S113" s="378"/>
      <c r="T113" s="379">
        <f t="shared" si="3"/>
        <v>180000</v>
      </c>
    </row>
    <row r="114" spans="2:20" ht="15" x14ac:dyDescent="0.3">
      <c r="B114" s="312"/>
      <c r="C114" s="313"/>
      <c r="D114" s="328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10"/>
      <c r="P114" s="311"/>
      <c r="Q114" s="378">
        <f>'master jasa'!Q112</f>
        <v>0</v>
      </c>
      <c r="R114" s="378">
        <f>'master jasa'!R112</f>
        <v>0</v>
      </c>
      <c r="S114" s="378"/>
      <c r="T114" s="379"/>
    </row>
    <row r="115" spans="2:20" ht="15.6" x14ac:dyDescent="0.3">
      <c r="B115" s="306">
        <v>68</v>
      </c>
      <c r="C115" s="332" t="s">
        <v>279</v>
      </c>
      <c r="D115" s="318"/>
      <c r="E115" s="309"/>
      <c r="F115" s="309"/>
      <c r="G115" s="309"/>
      <c r="H115" s="309"/>
      <c r="I115" s="309"/>
      <c r="J115" s="309"/>
      <c r="K115" s="309"/>
      <c r="L115" s="309"/>
      <c r="M115" s="309"/>
      <c r="N115" s="309"/>
      <c r="O115" s="310"/>
      <c r="P115" s="311"/>
      <c r="Q115" s="378">
        <f>'master jasa'!Q113</f>
        <v>0</v>
      </c>
      <c r="R115" s="378">
        <f>'master jasa'!R113</f>
        <v>0</v>
      </c>
      <c r="S115" s="378"/>
      <c r="T115" s="379"/>
    </row>
    <row r="116" spans="2:20" ht="15" x14ac:dyDescent="0.3">
      <c r="B116" s="312" t="s">
        <v>231</v>
      </c>
      <c r="C116" s="313" t="s">
        <v>70</v>
      </c>
      <c r="D116" s="317"/>
      <c r="E116" s="309"/>
      <c r="F116" s="309"/>
      <c r="G116" s="309"/>
      <c r="H116" s="309"/>
      <c r="I116" s="309"/>
      <c r="J116" s="309"/>
      <c r="K116" s="309"/>
      <c r="L116" s="309"/>
      <c r="M116" s="309"/>
      <c r="N116" s="309"/>
      <c r="O116" s="310">
        <v>1</v>
      </c>
      <c r="P116" s="311" t="s">
        <v>280</v>
      </c>
      <c r="Q116" s="378">
        <f>'master jasa'!Q114</f>
        <v>0</v>
      </c>
      <c r="R116" s="378">
        <f>'master jasa'!R114</f>
        <v>1216440</v>
      </c>
      <c r="S116" s="378"/>
      <c r="T116" s="379">
        <f>R116*O116</f>
        <v>1216440</v>
      </c>
    </row>
    <row r="117" spans="2:20" ht="15" x14ac:dyDescent="0.3">
      <c r="B117" s="312" t="s">
        <v>232</v>
      </c>
      <c r="C117" s="313" t="s">
        <v>281</v>
      </c>
      <c r="D117" s="328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  <c r="O117" s="310">
        <v>1</v>
      </c>
      <c r="P117" s="311" t="s">
        <v>280</v>
      </c>
      <c r="Q117" s="378">
        <f>'master jasa'!Q115</f>
        <v>0</v>
      </c>
      <c r="R117" s="378">
        <f>'master jasa'!R115</f>
        <v>1099330</v>
      </c>
      <c r="S117" s="378"/>
      <c r="T117" s="379">
        <f t="shared" ref="T117:T133" si="4">R117*O117</f>
        <v>1099330</v>
      </c>
    </row>
    <row r="118" spans="2:20" ht="15" x14ac:dyDescent="0.3">
      <c r="B118" s="312" t="s">
        <v>234</v>
      </c>
      <c r="C118" s="313" t="s">
        <v>282</v>
      </c>
      <c r="D118" s="328"/>
      <c r="E118" s="309"/>
      <c r="F118" s="309"/>
      <c r="G118" s="309"/>
      <c r="H118" s="309"/>
      <c r="I118" s="309"/>
      <c r="J118" s="309"/>
      <c r="K118" s="309"/>
      <c r="L118" s="309"/>
      <c r="M118" s="309"/>
      <c r="N118" s="309"/>
      <c r="O118" s="310">
        <v>1</v>
      </c>
      <c r="P118" s="311" t="s">
        <v>280</v>
      </c>
      <c r="Q118" s="378">
        <f>'master jasa'!Q116</f>
        <v>0</v>
      </c>
      <c r="R118" s="378">
        <f>'master jasa'!R116</f>
        <v>1040770</v>
      </c>
      <c r="S118" s="378"/>
      <c r="T118" s="379">
        <f t="shared" si="4"/>
        <v>1040770</v>
      </c>
    </row>
    <row r="119" spans="2:20" ht="15" x14ac:dyDescent="0.3">
      <c r="B119" s="312" t="s">
        <v>236</v>
      </c>
      <c r="C119" s="313" t="s">
        <v>283</v>
      </c>
      <c r="D119" s="328"/>
      <c r="E119" s="309"/>
      <c r="F119" s="309"/>
      <c r="G119" s="309"/>
      <c r="H119" s="309"/>
      <c r="I119" s="309"/>
      <c r="J119" s="309"/>
      <c r="K119" s="309"/>
      <c r="L119" s="309"/>
      <c r="M119" s="309"/>
      <c r="N119" s="309"/>
      <c r="O119" s="310">
        <v>1</v>
      </c>
      <c r="P119" s="311" t="s">
        <v>280</v>
      </c>
      <c r="Q119" s="378">
        <f>'master jasa'!Q117</f>
        <v>0</v>
      </c>
      <c r="R119" s="378">
        <f>'master jasa'!R117</f>
        <v>1040770</v>
      </c>
      <c r="S119" s="378"/>
      <c r="T119" s="379">
        <f t="shared" si="4"/>
        <v>1040770</v>
      </c>
    </row>
    <row r="120" spans="2:20" ht="15" x14ac:dyDescent="0.3">
      <c r="B120" s="312" t="s">
        <v>237</v>
      </c>
      <c r="C120" s="313" t="s">
        <v>284</v>
      </c>
      <c r="D120" s="328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  <c r="O120" s="310">
        <v>1</v>
      </c>
      <c r="P120" s="311" t="s">
        <v>280</v>
      </c>
      <c r="Q120" s="378">
        <f>'master jasa'!Q118</f>
        <v>0</v>
      </c>
      <c r="R120" s="378">
        <f>'master jasa'!R118</f>
        <v>1040770</v>
      </c>
      <c r="S120" s="378"/>
      <c r="T120" s="379">
        <f t="shared" si="4"/>
        <v>1040770</v>
      </c>
    </row>
    <row r="121" spans="2:20" ht="15" x14ac:dyDescent="0.3">
      <c r="B121" s="312" t="s">
        <v>238</v>
      </c>
      <c r="C121" s="313" t="s">
        <v>285</v>
      </c>
      <c r="D121" s="328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10">
        <v>1</v>
      </c>
      <c r="P121" s="311" t="s">
        <v>280</v>
      </c>
      <c r="Q121" s="378">
        <f>'master jasa'!Q119</f>
        <v>0</v>
      </c>
      <c r="R121" s="378">
        <f>'master jasa'!R119</f>
        <v>1040770</v>
      </c>
      <c r="S121" s="378"/>
      <c r="T121" s="379">
        <f t="shared" si="4"/>
        <v>1040770</v>
      </c>
    </row>
    <row r="122" spans="2:20" ht="15" x14ac:dyDescent="0.3">
      <c r="B122" s="312" t="s">
        <v>240</v>
      </c>
      <c r="C122" s="313" t="s">
        <v>286</v>
      </c>
      <c r="D122" s="329"/>
      <c r="E122" s="309"/>
      <c r="F122" s="309"/>
      <c r="G122" s="309"/>
      <c r="H122" s="309"/>
      <c r="I122" s="309"/>
      <c r="J122" s="309"/>
      <c r="K122" s="309"/>
      <c r="L122" s="309"/>
      <c r="M122" s="309"/>
      <c r="N122" s="309"/>
      <c r="O122" s="310">
        <v>1</v>
      </c>
      <c r="P122" s="311" t="s">
        <v>280</v>
      </c>
      <c r="Q122" s="378">
        <f>'master jasa'!Q120</f>
        <v>0</v>
      </c>
      <c r="R122" s="378">
        <f>'master jasa'!R120</f>
        <v>1040770</v>
      </c>
      <c r="S122" s="378"/>
      <c r="T122" s="379">
        <f t="shared" si="4"/>
        <v>1040770</v>
      </c>
    </row>
    <row r="123" spans="2:20" ht="15" x14ac:dyDescent="0.3">
      <c r="B123" s="312" t="s">
        <v>243</v>
      </c>
      <c r="C123" s="313" t="s">
        <v>287</v>
      </c>
      <c r="D123" s="318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10">
        <v>1</v>
      </c>
      <c r="P123" s="311" t="s">
        <v>280</v>
      </c>
      <c r="Q123" s="378">
        <f>'master jasa'!Q121</f>
        <v>0</v>
      </c>
      <c r="R123" s="378">
        <f>'master jasa'!R121</f>
        <v>487330</v>
      </c>
      <c r="S123" s="378"/>
      <c r="T123" s="379">
        <f t="shared" si="4"/>
        <v>487330</v>
      </c>
    </row>
    <row r="124" spans="2:20" ht="15" x14ac:dyDescent="0.3">
      <c r="B124" s="312" t="s">
        <v>245</v>
      </c>
      <c r="C124" s="313" t="s">
        <v>288</v>
      </c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10">
        <v>1</v>
      </c>
      <c r="P124" s="311" t="s">
        <v>280</v>
      </c>
      <c r="Q124" s="378">
        <f>'master jasa'!Q122</f>
        <v>0</v>
      </c>
      <c r="R124" s="378">
        <f>'master jasa'!R122</f>
        <v>487330</v>
      </c>
      <c r="S124" s="378"/>
      <c r="T124" s="379">
        <f t="shared" si="4"/>
        <v>487330</v>
      </c>
    </row>
    <row r="125" spans="2:20" ht="15" x14ac:dyDescent="0.3">
      <c r="B125" s="312" t="s">
        <v>247</v>
      </c>
      <c r="C125" s="313" t="s">
        <v>289</v>
      </c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  <c r="O125" s="310">
        <v>1</v>
      </c>
      <c r="P125" s="311" t="s">
        <v>280</v>
      </c>
      <c r="Q125" s="378">
        <f>'master jasa'!Q123</f>
        <v>0</v>
      </c>
      <c r="R125" s="378">
        <f>'master jasa'!R123</f>
        <v>460880</v>
      </c>
      <c r="S125" s="378"/>
      <c r="T125" s="379">
        <f t="shared" si="4"/>
        <v>460880</v>
      </c>
    </row>
    <row r="126" spans="2:20" ht="15" x14ac:dyDescent="0.3">
      <c r="B126" s="312" t="s">
        <v>249</v>
      </c>
      <c r="C126" s="313" t="s">
        <v>290</v>
      </c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10">
        <v>1</v>
      </c>
      <c r="P126" s="311" t="s">
        <v>280</v>
      </c>
      <c r="Q126" s="378">
        <f>'master jasa'!Q124</f>
        <v>0</v>
      </c>
      <c r="R126" s="378">
        <f>'master jasa'!R124</f>
        <v>487330</v>
      </c>
      <c r="S126" s="378"/>
      <c r="T126" s="379">
        <f t="shared" si="4"/>
        <v>487330</v>
      </c>
    </row>
    <row r="127" spans="2:20" ht="15" x14ac:dyDescent="0.3">
      <c r="B127" s="312" t="s">
        <v>251</v>
      </c>
      <c r="C127" s="313" t="s">
        <v>291</v>
      </c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  <c r="N127" s="309"/>
      <c r="O127" s="310">
        <v>1</v>
      </c>
      <c r="P127" s="311" t="s">
        <v>280</v>
      </c>
      <c r="Q127" s="378">
        <f>'master jasa'!Q125</f>
        <v>0</v>
      </c>
      <c r="R127" s="378">
        <f>'master jasa'!R125</f>
        <v>279550</v>
      </c>
      <c r="S127" s="378"/>
      <c r="T127" s="379">
        <f t="shared" si="4"/>
        <v>279550</v>
      </c>
    </row>
    <row r="128" spans="2:20" ht="15" x14ac:dyDescent="0.3">
      <c r="B128" s="312" t="s">
        <v>253</v>
      </c>
      <c r="C128" s="313" t="s">
        <v>292</v>
      </c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10">
        <v>1</v>
      </c>
      <c r="P128" s="311" t="s">
        <v>280</v>
      </c>
      <c r="Q128" s="378">
        <f>'master jasa'!Q126</f>
        <v>0</v>
      </c>
      <c r="R128" s="378">
        <f>'master jasa'!R126</f>
        <v>487330</v>
      </c>
      <c r="S128" s="378"/>
      <c r="T128" s="379">
        <f t="shared" si="4"/>
        <v>487330</v>
      </c>
    </row>
    <row r="129" spans="2:20" ht="15" x14ac:dyDescent="0.3">
      <c r="B129" s="312" t="s">
        <v>255</v>
      </c>
      <c r="C129" s="313" t="s">
        <v>293</v>
      </c>
      <c r="D129" s="309"/>
      <c r="E129" s="309"/>
      <c r="F129" s="309"/>
      <c r="G129" s="309"/>
      <c r="H129" s="309"/>
      <c r="I129" s="309"/>
      <c r="J129" s="309"/>
      <c r="K129" s="309"/>
      <c r="L129" s="309"/>
      <c r="M129" s="309"/>
      <c r="N129" s="309"/>
      <c r="O129" s="310">
        <v>1</v>
      </c>
      <c r="P129" s="311" t="s">
        <v>280</v>
      </c>
      <c r="Q129" s="378">
        <f>'master jasa'!Q127</f>
        <v>0</v>
      </c>
      <c r="R129" s="378">
        <f>'master jasa'!R127</f>
        <v>162190</v>
      </c>
      <c r="S129" s="378"/>
      <c r="T129" s="379">
        <f t="shared" si="4"/>
        <v>162190</v>
      </c>
    </row>
    <row r="130" spans="2:20" ht="15" x14ac:dyDescent="0.3">
      <c r="B130" s="312" t="s">
        <v>257</v>
      </c>
      <c r="C130" s="313" t="s">
        <v>294</v>
      </c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10">
        <v>1</v>
      </c>
      <c r="P130" s="311" t="s">
        <v>280</v>
      </c>
      <c r="Q130" s="378">
        <f>'master jasa'!Q128</f>
        <v>0</v>
      </c>
      <c r="R130" s="378">
        <f>'master jasa'!R128</f>
        <v>232270</v>
      </c>
      <c r="S130" s="378"/>
      <c r="T130" s="379">
        <f t="shared" si="4"/>
        <v>232270</v>
      </c>
    </row>
    <row r="131" spans="2:20" ht="15" x14ac:dyDescent="0.3">
      <c r="B131" s="312" t="s">
        <v>259</v>
      </c>
      <c r="C131" s="313" t="s">
        <v>295</v>
      </c>
      <c r="D131" s="309"/>
      <c r="E131" s="309"/>
      <c r="F131" s="309"/>
      <c r="G131" s="309"/>
      <c r="H131" s="309"/>
      <c r="I131" s="309"/>
      <c r="J131" s="309"/>
      <c r="K131" s="309"/>
      <c r="L131" s="309"/>
      <c r="M131" s="309"/>
      <c r="N131" s="309"/>
      <c r="O131" s="310">
        <v>1</v>
      </c>
      <c r="P131" s="311" t="s">
        <v>280</v>
      </c>
      <c r="Q131" s="378">
        <f>'master jasa'!Q129</f>
        <v>0</v>
      </c>
      <c r="R131" s="378">
        <f>'master jasa'!R129</f>
        <v>232270</v>
      </c>
      <c r="S131" s="378"/>
      <c r="T131" s="379">
        <f t="shared" si="4"/>
        <v>232270</v>
      </c>
    </row>
    <row r="132" spans="2:20" ht="15" x14ac:dyDescent="0.3">
      <c r="B132" s="312" t="s">
        <v>296</v>
      </c>
      <c r="C132" s="313" t="s">
        <v>297</v>
      </c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10">
        <v>1</v>
      </c>
      <c r="P132" s="311" t="s">
        <v>280</v>
      </c>
      <c r="Q132" s="378">
        <f>'master jasa'!Q130</f>
        <v>0</v>
      </c>
      <c r="R132" s="378">
        <f>'master jasa'!R130</f>
        <v>232270</v>
      </c>
      <c r="S132" s="378"/>
      <c r="T132" s="379">
        <f t="shared" si="4"/>
        <v>232270</v>
      </c>
    </row>
    <row r="133" spans="2:20" ht="15" x14ac:dyDescent="0.3">
      <c r="B133" s="312" t="s">
        <v>298</v>
      </c>
      <c r="C133" s="313" t="s">
        <v>299</v>
      </c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10">
        <v>1</v>
      </c>
      <c r="P133" s="311" t="s">
        <v>280</v>
      </c>
      <c r="Q133" s="378">
        <f>'master jasa'!Q131</f>
        <v>0</v>
      </c>
      <c r="R133" s="378">
        <f>'master jasa'!R131</f>
        <v>184340</v>
      </c>
      <c r="S133" s="378"/>
      <c r="T133" s="379">
        <f t="shared" si="4"/>
        <v>184340</v>
      </c>
    </row>
    <row r="134" spans="2:20" ht="15" x14ac:dyDescent="0.3">
      <c r="B134" s="312"/>
      <c r="C134" s="313"/>
      <c r="D134" s="309"/>
      <c r="E134" s="309"/>
      <c r="F134" s="309"/>
      <c r="G134" s="309"/>
      <c r="H134" s="309"/>
      <c r="I134" s="309"/>
      <c r="J134" s="309"/>
      <c r="K134" s="309"/>
      <c r="L134" s="309"/>
      <c r="M134" s="309"/>
      <c r="N134" s="309"/>
      <c r="O134" s="310"/>
      <c r="P134" s="311"/>
      <c r="Q134" s="378">
        <f>'master jasa'!Q132</f>
        <v>0</v>
      </c>
      <c r="R134" s="378">
        <f>'master jasa'!R132</f>
        <v>0</v>
      </c>
      <c r="S134" s="378"/>
      <c r="T134" s="379"/>
    </row>
    <row r="135" spans="2:20" ht="15.6" x14ac:dyDescent="0.3">
      <c r="B135" s="306">
        <v>69</v>
      </c>
      <c r="C135" s="332" t="s">
        <v>300</v>
      </c>
      <c r="D135" s="309"/>
      <c r="E135" s="309"/>
      <c r="F135" s="309"/>
      <c r="G135" s="309"/>
      <c r="H135" s="309"/>
      <c r="I135" s="309"/>
      <c r="J135" s="309"/>
      <c r="K135" s="309"/>
      <c r="L135" s="309"/>
      <c r="M135" s="309"/>
      <c r="N135" s="309"/>
      <c r="O135" s="310"/>
      <c r="P135" s="311"/>
      <c r="Q135" s="378">
        <f>'master jasa'!Q133</f>
        <v>0</v>
      </c>
      <c r="R135" s="378">
        <f>'master jasa'!R133</f>
        <v>0</v>
      </c>
      <c r="S135" s="378"/>
      <c r="T135" s="379"/>
    </row>
    <row r="136" spans="2:20" ht="15" x14ac:dyDescent="0.3">
      <c r="B136" s="312" t="s">
        <v>231</v>
      </c>
      <c r="C136" s="309" t="s">
        <v>301</v>
      </c>
      <c r="D136" s="309"/>
      <c r="E136" s="309"/>
      <c r="F136" s="309"/>
      <c r="G136" s="309"/>
      <c r="H136" s="309"/>
      <c r="I136" s="309"/>
      <c r="J136" s="309"/>
      <c r="K136" s="309"/>
      <c r="L136" s="309"/>
      <c r="M136" s="763"/>
      <c r="N136" s="764"/>
      <c r="O136" s="310">
        <v>1</v>
      </c>
      <c r="P136" s="311" t="s">
        <v>280</v>
      </c>
      <c r="Q136" s="378">
        <f>'master jasa'!Q134</f>
        <v>0</v>
      </c>
      <c r="R136" s="378">
        <f>'master jasa'!R134</f>
        <v>247020</v>
      </c>
      <c r="S136" s="378"/>
      <c r="T136" s="379">
        <f>R136*O136</f>
        <v>247020</v>
      </c>
    </row>
    <row r="137" spans="2:20" ht="15" x14ac:dyDescent="0.3">
      <c r="B137" s="312" t="s">
        <v>232</v>
      </c>
      <c r="C137" s="309" t="s">
        <v>302</v>
      </c>
      <c r="D137" s="309"/>
      <c r="E137" s="309"/>
      <c r="F137" s="309"/>
      <c r="G137" s="309"/>
      <c r="H137" s="309"/>
      <c r="I137" s="309"/>
      <c r="J137" s="309"/>
      <c r="K137" s="309"/>
      <c r="L137" s="309"/>
      <c r="M137" s="763"/>
      <c r="N137" s="764"/>
      <c r="O137" s="310">
        <v>1</v>
      </c>
      <c r="P137" s="311" t="s">
        <v>280</v>
      </c>
      <c r="Q137" s="378">
        <f>'master jasa'!Q135</f>
        <v>0</v>
      </c>
      <c r="R137" s="378">
        <f>'master jasa'!R135</f>
        <v>184340</v>
      </c>
      <c r="S137" s="378"/>
      <c r="T137" s="379">
        <f>R137*O137</f>
        <v>184340</v>
      </c>
    </row>
    <row r="138" spans="2:20" ht="15" x14ac:dyDescent="0.3">
      <c r="B138" s="312"/>
      <c r="C138" s="313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10"/>
      <c r="P138" s="311"/>
      <c r="Q138" s="378">
        <f>'master jasa'!Q136</f>
        <v>0</v>
      </c>
      <c r="R138" s="378">
        <f>'master jasa'!R136</f>
        <v>0</v>
      </c>
      <c r="S138" s="378"/>
      <c r="T138" s="379"/>
    </row>
    <row r="139" spans="2:20" ht="15.6" x14ac:dyDescent="0.3">
      <c r="B139" s="306">
        <v>70</v>
      </c>
      <c r="C139" s="332" t="s">
        <v>303</v>
      </c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  <c r="O139" s="310"/>
      <c r="P139" s="311"/>
      <c r="Q139" s="378">
        <f>'master jasa'!Q137</f>
        <v>0</v>
      </c>
      <c r="R139" s="378">
        <f>'master jasa'!R137</f>
        <v>0</v>
      </c>
      <c r="S139" s="378"/>
      <c r="T139" s="379"/>
    </row>
    <row r="140" spans="2:20" ht="15" x14ac:dyDescent="0.3">
      <c r="B140" s="312" t="s">
        <v>231</v>
      </c>
      <c r="C140" s="313" t="s">
        <v>304</v>
      </c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10">
        <v>1</v>
      </c>
      <c r="P140" s="311" t="s">
        <v>305</v>
      </c>
      <c r="Q140" s="378">
        <f>'master jasa'!Q138</f>
        <v>0</v>
      </c>
      <c r="R140" s="378">
        <f>'master jasa'!R138</f>
        <v>1500000</v>
      </c>
      <c r="S140" s="378"/>
      <c r="T140" s="379">
        <f>R140*O140</f>
        <v>1500000</v>
      </c>
    </row>
    <row r="141" spans="2:20" ht="15" x14ac:dyDescent="0.3">
      <c r="B141" s="312" t="s">
        <v>232</v>
      </c>
      <c r="C141" s="313" t="s">
        <v>306</v>
      </c>
      <c r="D141" s="309"/>
      <c r="E141" s="309"/>
      <c r="F141" s="309"/>
      <c r="G141" s="309"/>
      <c r="H141" s="309"/>
      <c r="I141" s="309"/>
      <c r="J141" s="309"/>
      <c r="K141" s="309"/>
      <c r="L141" s="309"/>
      <c r="M141" s="309"/>
      <c r="N141" s="309"/>
      <c r="O141" s="310">
        <v>1</v>
      </c>
      <c r="P141" s="311" t="s">
        <v>305</v>
      </c>
      <c r="Q141" s="378">
        <f>'master jasa'!Q139</f>
        <v>0</v>
      </c>
      <c r="R141" s="378">
        <f>'master jasa'!R139</f>
        <v>750000</v>
      </c>
      <c r="S141" s="378"/>
      <c r="T141" s="379">
        <f t="shared" ref="T141:T147" si="5">R141*O141</f>
        <v>750000</v>
      </c>
    </row>
    <row r="142" spans="2:20" ht="15" x14ac:dyDescent="0.3">
      <c r="B142" s="312" t="s">
        <v>234</v>
      </c>
      <c r="C142" s="313" t="s">
        <v>307</v>
      </c>
      <c r="D142" s="309"/>
      <c r="E142" s="309"/>
      <c r="F142" s="309"/>
      <c r="G142" s="309"/>
      <c r="H142" s="309"/>
      <c r="I142" s="309"/>
      <c r="J142" s="309"/>
      <c r="K142" s="309"/>
      <c r="L142" s="309"/>
      <c r="M142" s="309"/>
      <c r="N142" s="309"/>
      <c r="O142" s="310">
        <v>1</v>
      </c>
      <c r="P142" s="311" t="s">
        <v>305</v>
      </c>
      <c r="Q142" s="378">
        <f>'master jasa'!Q140</f>
        <v>0</v>
      </c>
      <c r="R142" s="378">
        <f>'master jasa'!R140</f>
        <v>750000</v>
      </c>
      <c r="S142" s="378"/>
      <c r="T142" s="379">
        <f t="shared" si="5"/>
        <v>750000</v>
      </c>
    </row>
    <row r="143" spans="2:20" ht="15" x14ac:dyDescent="0.3">
      <c r="B143" s="312" t="s">
        <v>236</v>
      </c>
      <c r="C143" s="313" t="s">
        <v>308</v>
      </c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  <c r="O143" s="310">
        <v>1</v>
      </c>
      <c r="P143" s="311" t="s">
        <v>305</v>
      </c>
      <c r="Q143" s="378">
        <f>'master jasa'!Q141</f>
        <v>0</v>
      </c>
      <c r="R143" s="378">
        <f>'master jasa'!R141</f>
        <v>1500000</v>
      </c>
      <c r="S143" s="378"/>
      <c r="T143" s="379">
        <f t="shared" si="5"/>
        <v>1500000</v>
      </c>
    </row>
    <row r="144" spans="2:20" ht="15" x14ac:dyDescent="0.3">
      <c r="B144" s="330" t="s">
        <v>237</v>
      </c>
      <c r="C144" s="319" t="s">
        <v>309</v>
      </c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322">
        <v>1</v>
      </c>
      <c r="P144" s="323" t="s">
        <v>305</v>
      </c>
      <c r="Q144" s="378">
        <f>'master jasa'!Q142</f>
        <v>0</v>
      </c>
      <c r="R144" s="378">
        <f>'master jasa'!R142</f>
        <v>750000</v>
      </c>
      <c r="S144" s="376"/>
      <c r="T144" s="379">
        <f t="shared" si="5"/>
        <v>750000</v>
      </c>
    </row>
    <row r="145" spans="2:20" ht="15" x14ac:dyDescent="0.3">
      <c r="B145" s="330" t="s">
        <v>238</v>
      </c>
      <c r="C145" s="319" t="s">
        <v>310</v>
      </c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0"/>
      <c r="O145" s="322">
        <v>1</v>
      </c>
      <c r="P145" s="323" t="s">
        <v>311</v>
      </c>
      <c r="Q145" s="378">
        <f>'master jasa'!Q143</f>
        <v>0</v>
      </c>
      <c r="R145" s="378">
        <f>'master jasa'!R143</f>
        <v>7785660</v>
      </c>
      <c r="S145" s="376"/>
      <c r="T145" s="379">
        <f t="shared" si="5"/>
        <v>7785660</v>
      </c>
    </row>
    <row r="146" spans="2:20" ht="15" x14ac:dyDescent="0.3">
      <c r="B146" s="330" t="s">
        <v>240</v>
      </c>
      <c r="C146" s="319" t="s">
        <v>312</v>
      </c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2">
        <v>1</v>
      </c>
      <c r="P146" s="323" t="s">
        <v>313</v>
      </c>
      <c r="Q146" s="378">
        <f>'master jasa'!Q144</f>
        <v>0</v>
      </c>
      <c r="R146" s="378">
        <f>'master jasa'!R144</f>
        <v>445120</v>
      </c>
      <c r="S146" s="376"/>
      <c r="T146" s="379">
        <f t="shared" si="5"/>
        <v>445120</v>
      </c>
    </row>
    <row r="147" spans="2:20" ht="15" x14ac:dyDescent="0.3">
      <c r="B147" s="330" t="s">
        <v>243</v>
      </c>
      <c r="C147" s="319" t="s">
        <v>314</v>
      </c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2">
        <v>1</v>
      </c>
      <c r="P147" s="323" t="s">
        <v>305</v>
      </c>
      <c r="Q147" s="378">
        <f>'master jasa'!Q145</f>
        <v>0</v>
      </c>
      <c r="R147" s="378">
        <f>'master jasa'!R145</f>
        <v>750000</v>
      </c>
      <c r="S147" s="376"/>
      <c r="T147" s="379">
        <f t="shared" si="5"/>
        <v>750000</v>
      </c>
    </row>
    <row r="148" spans="2:20" ht="15" x14ac:dyDescent="0.3">
      <c r="B148" s="312"/>
      <c r="C148" s="313"/>
      <c r="D148" s="309"/>
      <c r="E148" s="309"/>
      <c r="F148" s="309"/>
      <c r="G148" s="309"/>
      <c r="H148" s="309"/>
      <c r="I148" s="309"/>
      <c r="J148" s="309"/>
      <c r="K148" s="309"/>
      <c r="L148" s="309"/>
      <c r="M148" s="309"/>
      <c r="N148" s="309"/>
      <c r="O148" s="310"/>
      <c r="P148" s="311"/>
      <c r="Q148" s="378">
        <f>'master jasa'!Q148</f>
        <v>0</v>
      </c>
      <c r="R148" s="378">
        <f>'master jasa'!R148</f>
        <v>0</v>
      </c>
      <c r="S148" s="378"/>
      <c r="T148" s="379"/>
    </row>
    <row r="149" spans="2:20" ht="15.6" x14ac:dyDescent="0.3">
      <c r="B149" s="306" t="s">
        <v>13</v>
      </c>
      <c r="C149" s="332" t="s">
        <v>34</v>
      </c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  <c r="O149" s="310"/>
      <c r="P149" s="311"/>
      <c r="Q149" s="378">
        <f>'master jasa'!Q149</f>
        <v>0</v>
      </c>
      <c r="R149" s="378">
        <f>'master jasa'!R149</f>
        <v>0</v>
      </c>
      <c r="S149" s="378"/>
      <c r="T149" s="379"/>
    </row>
    <row r="150" spans="2:20" ht="15.6" x14ac:dyDescent="0.3">
      <c r="B150" s="306">
        <v>1</v>
      </c>
      <c r="C150" s="332" t="s">
        <v>315</v>
      </c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10"/>
      <c r="P150" s="311"/>
      <c r="Q150" s="378">
        <f>'master jasa'!Q150</f>
        <v>0</v>
      </c>
      <c r="R150" s="378">
        <f>'master jasa'!R150</f>
        <v>0</v>
      </c>
      <c r="S150" s="378"/>
      <c r="T150" s="379"/>
    </row>
    <row r="151" spans="2:20" ht="15" x14ac:dyDescent="0.3">
      <c r="B151" s="312" t="s">
        <v>156</v>
      </c>
      <c r="C151" s="313" t="s">
        <v>316</v>
      </c>
      <c r="D151" s="309"/>
      <c r="E151" s="309"/>
      <c r="F151" s="309"/>
      <c r="G151" s="309"/>
      <c r="H151" s="309"/>
      <c r="I151" s="309"/>
      <c r="J151" s="309"/>
      <c r="K151" s="309"/>
      <c r="L151" s="309"/>
      <c r="M151" s="309"/>
      <c r="N151" s="309"/>
      <c r="O151" s="310">
        <v>1</v>
      </c>
      <c r="P151" s="311" t="s">
        <v>317</v>
      </c>
      <c r="Q151" s="378">
        <f>'master jasa'!Q151</f>
        <v>0</v>
      </c>
      <c r="R151" s="378">
        <f>'master jasa'!R151</f>
        <v>463</v>
      </c>
      <c r="S151" s="378"/>
      <c r="T151" s="379">
        <f>R151*O151</f>
        <v>463</v>
      </c>
    </row>
    <row r="152" spans="2:20" ht="15" x14ac:dyDescent="0.3">
      <c r="B152" s="312" t="s">
        <v>157</v>
      </c>
      <c r="C152" s="313" t="s">
        <v>318</v>
      </c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10">
        <v>1</v>
      </c>
      <c r="P152" s="311" t="s">
        <v>317</v>
      </c>
      <c r="Q152" s="378">
        <f>'master jasa'!Q152</f>
        <v>0</v>
      </c>
      <c r="R152" s="378">
        <f>'master jasa'!R152</f>
        <v>463</v>
      </c>
      <c r="S152" s="378"/>
      <c r="T152" s="379">
        <f t="shared" ref="T152:T165" si="6">R152*O152</f>
        <v>463</v>
      </c>
    </row>
    <row r="153" spans="2:20" ht="15" x14ac:dyDescent="0.3">
      <c r="B153" s="312" t="s">
        <v>160</v>
      </c>
      <c r="C153" s="313" t="s">
        <v>319</v>
      </c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10">
        <v>1</v>
      </c>
      <c r="P153" s="311" t="s">
        <v>317</v>
      </c>
      <c r="Q153" s="378">
        <f>'master jasa'!Q153</f>
        <v>0</v>
      </c>
      <c r="R153" s="378">
        <f>'master jasa'!R153</f>
        <v>463</v>
      </c>
      <c r="S153" s="378"/>
      <c r="T153" s="379">
        <f t="shared" si="6"/>
        <v>463</v>
      </c>
    </row>
    <row r="154" spans="2:20" ht="15" x14ac:dyDescent="0.3">
      <c r="B154" s="312" t="s">
        <v>163</v>
      </c>
      <c r="C154" s="313" t="s">
        <v>320</v>
      </c>
      <c r="D154" s="309"/>
      <c r="E154" s="309"/>
      <c r="F154" s="309"/>
      <c r="G154" s="309"/>
      <c r="H154" s="309"/>
      <c r="I154" s="309"/>
      <c r="J154" s="309"/>
      <c r="K154" s="309"/>
      <c r="L154" s="309"/>
      <c r="M154" s="309"/>
      <c r="N154" s="309"/>
      <c r="O154" s="310">
        <v>1</v>
      </c>
      <c r="P154" s="311" t="s">
        <v>317</v>
      </c>
      <c r="Q154" s="378">
        <f>'master jasa'!Q154</f>
        <v>0</v>
      </c>
      <c r="R154" s="378">
        <f>'master jasa'!R154</f>
        <v>463</v>
      </c>
      <c r="S154" s="378"/>
      <c r="T154" s="379">
        <f t="shared" si="6"/>
        <v>463</v>
      </c>
    </row>
    <row r="155" spans="2:20" ht="15" x14ac:dyDescent="0.3">
      <c r="B155" s="312" t="s">
        <v>321</v>
      </c>
      <c r="C155" s="313" t="s">
        <v>322</v>
      </c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  <c r="O155" s="310">
        <v>1</v>
      </c>
      <c r="P155" s="311" t="s">
        <v>317</v>
      </c>
      <c r="Q155" s="378">
        <f>'master jasa'!Q155</f>
        <v>0</v>
      </c>
      <c r="R155" s="378">
        <f>'master jasa'!R155</f>
        <v>178</v>
      </c>
      <c r="S155" s="378"/>
      <c r="T155" s="379">
        <f t="shared" si="6"/>
        <v>178</v>
      </c>
    </row>
    <row r="156" spans="2:20" ht="15" x14ac:dyDescent="0.3">
      <c r="B156" s="312" t="s">
        <v>323</v>
      </c>
      <c r="C156" s="313" t="s">
        <v>324</v>
      </c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10">
        <v>1</v>
      </c>
      <c r="P156" s="311" t="s">
        <v>325</v>
      </c>
      <c r="Q156" s="378">
        <f>'master jasa'!Q156</f>
        <v>0</v>
      </c>
      <c r="R156" s="378">
        <f>'master jasa'!R156</f>
        <v>146246</v>
      </c>
      <c r="S156" s="378"/>
      <c r="T156" s="379">
        <f t="shared" si="6"/>
        <v>146246</v>
      </c>
    </row>
    <row r="157" spans="2:20" ht="15" x14ac:dyDescent="0.3">
      <c r="B157" s="312" t="s">
        <v>326</v>
      </c>
      <c r="C157" s="313" t="s">
        <v>327</v>
      </c>
      <c r="D157" s="309"/>
      <c r="E157" s="309"/>
      <c r="F157" s="309"/>
      <c r="G157" s="309"/>
      <c r="H157" s="309"/>
      <c r="I157" s="309"/>
      <c r="J157" s="309"/>
      <c r="K157" s="309"/>
      <c r="L157" s="309"/>
      <c r="M157" s="309"/>
      <c r="N157" s="309"/>
      <c r="O157" s="310">
        <v>1</v>
      </c>
      <c r="P157" s="311" t="s">
        <v>317</v>
      </c>
      <c r="Q157" s="378">
        <f>'master jasa'!Q157</f>
        <v>0</v>
      </c>
      <c r="R157" s="378">
        <f>'master jasa'!R157</f>
        <v>463</v>
      </c>
      <c r="S157" s="382"/>
      <c r="T157" s="379">
        <f t="shared" si="6"/>
        <v>463</v>
      </c>
    </row>
    <row r="158" spans="2:20" ht="15" x14ac:dyDescent="0.3">
      <c r="B158" s="312" t="s">
        <v>328</v>
      </c>
      <c r="C158" s="313" t="s">
        <v>322</v>
      </c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10">
        <v>1</v>
      </c>
      <c r="P158" s="311" t="s">
        <v>317</v>
      </c>
      <c r="Q158" s="378">
        <f>'master jasa'!Q158</f>
        <v>0</v>
      </c>
      <c r="R158" s="378">
        <f>'master jasa'!R158</f>
        <v>178</v>
      </c>
      <c r="S158" s="378"/>
      <c r="T158" s="379">
        <f t="shared" si="6"/>
        <v>178</v>
      </c>
    </row>
    <row r="159" spans="2:20" ht="15.6" x14ac:dyDescent="0.3">
      <c r="B159" s="306">
        <v>2</v>
      </c>
      <c r="C159" s="332" t="s">
        <v>329</v>
      </c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10"/>
      <c r="P159" s="311"/>
      <c r="Q159" s="378">
        <f>'master jasa'!Q159</f>
        <v>0</v>
      </c>
      <c r="R159" s="378">
        <f>'master jasa'!R159</f>
        <v>0</v>
      </c>
      <c r="S159" s="378"/>
      <c r="T159" s="379"/>
    </row>
    <row r="160" spans="2:20" ht="15" x14ac:dyDescent="0.3">
      <c r="B160" s="312" t="s">
        <v>165</v>
      </c>
      <c r="C160" s="313" t="s">
        <v>330</v>
      </c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09"/>
      <c r="O160" s="310">
        <v>1</v>
      </c>
      <c r="P160" s="311" t="s">
        <v>317</v>
      </c>
      <c r="Q160" s="378">
        <f>'master jasa'!Q160</f>
        <v>0</v>
      </c>
      <c r="R160" s="378">
        <f>'master jasa'!R160</f>
        <v>178</v>
      </c>
      <c r="S160" s="378"/>
      <c r="T160" s="379">
        <f t="shared" si="6"/>
        <v>178</v>
      </c>
    </row>
    <row r="161" spans="2:20" ht="15" x14ac:dyDescent="0.3">
      <c r="B161" s="312" t="s">
        <v>168</v>
      </c>
      <c r="C161" s="313" t="s">
        <v>331</v>
      </c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10">
        <v>1</v>
      </c>
      <c r="P161" s="311" t="s">
        <v>317</v>
      </c>
      <c r="Q161" s="378">
        <f>'master jasa'!Q161</f>
        <v>0</v>
      </c>
      <c r="R161" s="378">
        <f>'master jasa'!R161</f>
        <v>178</v>
      </c>
      <c r="S161" s="378"/>
      <c r="T161" s="379">
        <f t="shared" si="6"/>
        <v>178</v>
      </c>
    </row>
    <row r="162" spans="2:20" ht="15" x14ac:dyDescent="0.3">
      <c r="B162" s="312" t="s">
        <v>170</v>
      </c>
      <c r="C162" s="313" t="s">
        <v>332</v>
      </c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10">
        <v>1</v>
      </c>
      <c r="P162" s="311" t="s">
        <v>333</v>
      </c>
      <c r="Q162" s="378">
        <f>'master jasa'!Q162</f>
        <v>0</v>
      </c>
      <c r="R162" s="378">
        <f>'master jasa'!R162</f>
        <v>501841</v>
      </c>
      <c r="S162" s="378"/>
      <c r="T162" s="379">
        <f t="shared" si="6"/>
        <v>501841</v>
      </c>
    </row>
    <row r="163" spans="2:20" ht="15" x14ac:dyDescent="0.3">
      <c r="B163" s="312" t="s">
        <v>334</v>
      </c>
      <c r="C163" s="313" t="s">
        <v>335</v>
      </c>
      <c r="D163" s="309"/>
      <c r="E163" s="309"/>
      <c r="F163" s="309"/>
      <c r="G163" s="309"/>
      <c r="H163" s="309"/>
      <c r="I163" s="309"/>
      <c r="J163" s="309"/>
      <c r="K163" s="309"/>
      <c r="L163" s="309"/>
      <c r="M163" s="309"/>
      <c r="N163" s="309"/>
      <c r="O163" s="310">
        <v>1</v>
      </c>
      <c r="P163" s="311" t="s">
        <v>336</v>
      </c>
      <c r="Q163" s="378">
        <f>'master jasa'!Q163</f>
        <v>0</v>
      </c>
      <c r="R163" s="378">
        <f>'master jasa'!R163</f>
        <v>19706</v>
      </c>
      <c r="S163" s="378"/>
      <c r="T163" s="379">
        <f t="shared" si="6"/>
        <v>19706</v>
      </c>
    </row>
    <row r="164" spans="2:20" ht="15" x14ac:dyDescent="0.3">
      <c r="B164" s="312" t="s">
        <v>337</v>
      </c>
      <c r="C164" s="313" t="s">
        <v>338</v>
      </c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  <c r="O164" s="310">
        <v>1</v>
      </c>
      <c r="P164" s="311" t="s">
        <v>336</v>
      </c>
      <c r="Q164" s="378">
        <f>'master jasa'!Q164</f>
        <v>0</v>
      </c>
      <c r="R164" s="378">
        <f>'master jasa'!R164</f>
        <v>19784</v>
      </c>
      <c r="S164" s="378"/>
      <c r="T164" s="379">
        <f t="shared" si="6"/>
        <v>19784</v>
      </c>
    </row>
    <row r="165" spans="2:20" ht="15" x14ac:dyDescent="0.3">
      <c r="B165" s="312" t="s">
        <v>339</v>
      </c>
      <c r="C165" s="313" t="s">
        <v>340</v>
      </c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10">
        <v>1</v>
      </c>
      <c r="P165" s="311" t="s">
        <v>336</v>
      </c>
      <c r="Q165" s="378">
        <f>'master jasa'!Q165</f>
        <v>0</v>
      </c>
      <c r="R165" s="378">
        <f>'master jasa'!R165</f>
        <v>25956</v>
      </c>
      <c r="S165" s="378"/>
      <c r="T165" s="379">
        <f t="shared" si="6"/>
        <v>25956</v>
      </c>
    </row>
    <row r="166" spans="2:20" ht="15.6" x14ac:dyDescent="0.3">
      <c r="B166" s="306">
        <v>3</v>
      </c>
      <c r="C166" s="332" t="s">
        <v>341</v>
      </c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09"/>
      <c r="O166" s="310"/>
      <c r="P166" s="311"/>
      <c r="Q166" s="378">
        <f>'master jasa'!Q166</f>
        <v>0</v>
      </c>
      <c r="R166" s="378">
        <f>'master jasa'!R166</f>
        <v>0</v>
      </c>
      <c r="S166" s="378"/>
      <c r="T166" s="379"/>
    </row>
    <row r="167" spans="2:20" ht="15" x14ac:dyDescent="0.3">
      <c r="B167" s="312" t="s">
        <v>342</v>
      </c>
      <c r="C167" s="313" t="s">
        <v>343</v>
      </c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10">
        <v>1</v>
      </c>
      <c r="P167" s="311" t="s">
        <v>167</v>
      </c>
      <c r="Q167" s="378">
        <f>'master jasa'!Q167</f>
        <v>0</v>
      </c>
      <c r="R167" s="378">
        <f>'master jasa'!R167</f>
        <v>1157700</v>
      </c>
      <c r="S167" s="378"/>
      <c r="T167" s="379">
        <f>R167*O167</f>
        <v>1157700</v>
      </c>
    </row>
    <row r="168" spans="2:20" ht="15" x14ac:dyDescent="0.3">
      <c r="B168" s="312" t="s">
        <v>344</v>
      </c>
      <c r="C168" s="313" t="s">
        <v>345</v>
      </c>
      <c r="D168" s="309"/>
      <c r="E168" s="309"/>
      <c r="F168" s="309"/>
      <c r="G168" s="309"/>
      <c r="H168" s="309"/>
      <c r="I168" s="309"/>
      <c r="J168" s="309"/>
      <c r="K168" s="309"/>
      <c r="L168" s="309"/>
      <c r="M168" s="309"/>
      <c r="N168" s="309"/>
      <c r="O168" s="310">
        <v>1</v>
      </c>
      <c r="P168" s="311" t="s">
        <v>167</v>
      </c>
      <c r="Q168" s="378">
        <f>'master jasa'!Q168</f>
        <v>0</v>
      </c>
      <c r="R168" s="378">
        <f>'master jasa'!R168</f>
        <v>501840</v>
      </c>
      <c r="S168" s="378"/>
      <c r="T168" s="379">
        <f>R168*O168</f>
        <v>501840</v>
      </c>
    </row>
    <row r="169" spans="2:20" ht="15" x14ac:dyDescent="0.3">
      <c r="B169" s="312"/>
      <c r="C169" s="313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  <c r="O169" s="310"/>
      <c r="P169" s="311"/>
      <c r="Q169" s="378">
        <f>'master jasa'!Q171</f>
        <v>0</v>
      </c>
      <c r="R169" s="378">
        <f>'master jasa'!R171</f>
        <v>0</v>
      </c>
      <c r="S169" s="378"/>
      <c r="T169" s="379"/>
    </row>
    <row r="170" spans="2:20" ht="15.6" x14ac:dyDescent="0.3">
      <c r="B170" s="306" t="s">
        <v>14</v>
      </c>
      <c r="C170" s="307" t="s">
        <v>35</v>
      </c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10"/>
      <c r="P170" s="311"/>
      <c r="Q170" s="378">
        <f>'master jasa'!Q172</f>
        <v>0</v>
      </c>
      <c r="R170" s="378">
        <f>'master jasa'!R172</f>
        <v>0</v>
      </c>
      <c r="S170" s="378"/>
      <c r="T170" s="379"/>
    </row>
    <row r="171" spans="2:20" ht="15.6" x14ac:dyDescent="0.3">
      <c r="B171" s="306">
        <v>1</v>
      </c>
      <c r="C171" s="332" t="s">
        <v>346</v>
      </c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  <c r="O171" s="310"/>
      <c r="P171" s="311"/>
      <c r="Q171" s="378">
        <f>'master jasa'!Q173</f>
        <v>0</v>
      </c>
      <c r="R171" s="378">
        <f>'master jasa'!R173</f>
        <v>0</v>
      </c>
      <c r="S171" s="378"/>
      <c r="T171" s="379"/>
    </row>
    <row r="172" spans="2:20" ht="15" x14ac:dyDescent="0.3">
      <c r="B172" s="312" t="s">
        <v>156</v>
      </c>
      <c r="C172" s="313" t="s">
        <v>347</v>
      </c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10">
        <v>1</v>
      </c>
      <c r="P172" s="311" t="s">
        <v>348</v>
      </c>
      <c r="Q172" s="378">
        <f>'master jasa'!Q174</f>
        <v>0</v>
      </c>
      <c r="R172" s="378">
        <f>'master jasa'!R174</f>
        <v>251740</v>
      </c>
      <c r="S172" s="378"/>
      <c r="T172" s="379">
        <f t="shared" ref="T172:T215" si="7">O172*R172</f>
        <v>251740</v>
      </c>
    </row>
    <row r="173" spans="2:20" ht="15" x14ac:dyDescent="0.3">
      <c r="B173" s="312" t="s">
        <v>157</v>
      </c>
      <c r="C173" s="313" t="s">
        <v>349</v>
      </c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10">
        <v>1</v>
      </c>
      <c r="P173" s="311" t="s">
        <v>348</v>
      </c>
      <c r="Q173" s="378">
        <f>'master jasa'!Q175</f>
        <v>0</v>
      </c>
      <c r="R173" s="378">
        <f>'master jasa'!R175</f>
        <v>499220</v>
      </c>
      <c r="S173" s="378"/>
      <c r="T173" s="379">
        <f t="shared" si="7"/>
        <v>499220</v>
      </c>
    </row>
    <row r="174" spans="2:20" ht="15" x14ac:dyDescent="0.3">
      <c r="B174" s="312" t="s">
        <v>160</v>
      </c>
      <c r="C174" s="313" t="s">
        <v>350</v>
      </c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  <c r="O174" s="310">
        <v>1</v>
      </c>
      <c r="P174" s="311" t="s">
        <v>348</v>
      </c>
      <c r="Q174" s="378">
        <f>'master jasa'!Q176</f>
        <v>0</v>
      </c>
      <c r="R174" s="378">
        <f>'master jasa'!R176</f>
        <v>358410</v>
      </c>
      <c r="S174" s="378"/>
      <c r="T174" s="379">
        <f t="shared" si="7"/>
        <v>358410</v>
      </c>
    </row>
    <row r="175" spans="2:20" ht="15" x14ac:dyDescent="0.3">
      <c r="B175" s="312" t="s">
        <v>163</v>
      </c>
      <c r="C175" s="313" t="s">
        <v>351</v>
      </c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10">
        <v>1</v>
      </c>
      <c r="P175" s="311" t="s">
        <v>348</v>
      </c>
      <c r="Q175" s="378">
        <f>'master jasa'!Q177</f>
        <v>0</v>
      </c>
      <c r="R175" s="378">
        <f>'master jasa'!R177</f>
        <v>104520</v>
      </c>
      <c r="S175" s="378"/>
      <c r="T175" s="379">
        <f t="shared" si="7"/>
        <v>104520</v>
      </c>
    </row>
    <row r="176" spans="2:20" ht="15" x14ac:dyDescent="0.3">
      <c r="B176" s="326" t="s">
        <v>321</v>
      </c>
      <c r="C176" s="319" t="s">
        <v>352</v>
      </c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2">
        <v>1</v>
      </c>
      <c r="P176" s="323" t="s">
        <v>348</v>
      </c>
      <c r="Q176" s="378">
        <f>'master jasa'!Q178</f>
        <v>0</v>
      </c>
      <c r="R176" s="378">
        <f>'master jasa'!R178</f>
        <v>41900</v>
      </c>
      <c r="S176" s="376"/>
      <c r="T176" s="377">
        <f t="shared" si="7"/>
        <v>41900</v>
      </c>
    </row>
    <row r="177" spans="2:20" ht="15.6" x14ac:dyDescent="0.3">
      <c r="B177" s="306">
        <v>2</v>
      </c>
      <c r="C177" s="489" t="s">
        <v>353</v>
      </c>
      <c r="D177" s="320"/>
      <c r="E177" s="320"/>
      <c r="F177" s="320"/>
      <c r="G177" s="320"/>
      <c r="H177" s="320"/>
      <c r="I177" s="320"/>
      <c r="J177" s="320"/>
      <c r="K177" s="320"/>
      <c r="L177" s="320"/>
      <c r="M177" s="320"/>
      <c r="N177" s="320"/>
      <c r="O177" s="322"/>
      <c r="P177" s="323"/>
      <c r="Q177" s="378">
        <f>'master jasa'!Q179</f>
        <v>0</v>
      </c>
      <c r="R177" s="378">
        <f>'master jasa'!R179</f>
        <v>0</v>
      </c>
      <c r="S177" s="376"/>
      <c r="T177" s="377"/>
    </row>
    <row r="178" spans="2:20" ht="15" x14ac:dyDescent="0.3">
      <c r="B178" s="326">
        <v>2.1</v>
      </c>
      <c r="C178" s="319" t="s">
        <v>354</v>
      </c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2">
        <v>1</v>
      </c>
      <c r="P178" s="323" t="s">
        <v>355</v>
      </c>
      <c r="Q178" s="378">
        <f>'master jasa'!Q180</f>
        <v>80450</v>
      </c>
      <c r="R178" s="378">
        <f>'master jasa'!R180</f>
        <v>40420</v>
      </c>
      <c r="S178" s="376">
        <f t="shared" ref="S178:S216" si="8">O178*Q178</f>
        <v>80450</v>
      </c>
      <c r="T178" s="377">
        <f t="shared" si="7"/>
        <v>40420</v>
      </c>
    </row>
    <row r="179" spans="2:20" ht="15" x14ac:dyDescent="0.3">
      <c r="B179" s="312">
        <v>2.2000000000000002</v>
      </c>
      <c r="C179" s="313" t="s">
        <v>356</v>
      </c>
      <c r="D179" s="309"/>
      <c r="E179" s="309"/>
      <c r="F179" s="309"/>
      <c r="G179" s="309"/>
      <c r="H179" s="309"/>
      <c r="I179" s="309"/>
      <c r="J179" s="309"/>
      <c r="K179" s="309"/>
      <c r="L179" s="309"/>
      <c r="M179" s="309"/>
      <c r="N179" s="309"/>
      <c r="O179" s="310">
        <v>1</v>
      </c>
      <c r="P179" s="311" t="s">
        <v>348</v>
      </c>
      <c r="Q179" s="378">
        <f>'master jasa'!Q181</f>
        <v>0</v>
      </c>
      <c r="R179" s="378">
        <f>'master jasa'!R181</f>
        <v>177020</v>
      </c>
      <c r="S179" s="378"/>
      <c r="T179" s="379">
        <f t="shared" si="7"/>
        <v>177020</v>
      </c>
    </row>
    <row r="180" spans="2:20" ht="15" x14ac:dyDescent="0.3">
      <c r="B180" s="312">
        <v>2.2999999999999998</v>
      </c>
      <c r="C180" s="313" t="s">
        <v>357</v>
      </c>
      <c r="D180" s="309"/>
      <c r="E180" s="309"/>
      <c r="F180" s="309"/>
      <c r="G180" s="309"/>
      <c r="H180" s="309"/>
      <c r="I180" s="309"/>
      <c r="J180" s="309"/>
      <c r="K180" s="309"/>
      <c r="L180" s="309"/>
      <c r="M180" s="309"/>
      <c r="N180" s="309"/>
      <c r="O180" s="310">
        <v>1</v>
      </c>
      <c r="P180" s="311" t="s">
        <v>348</v>
      </c>
      <c r="Q180" s="378">
        <f>'master jasa'!Q182</f>
        <v>0</v>
      </c>
      <c r="R180" s="378">
        <f>'master jasa'!R182</f>
        <v>210110</v>
      </c>
      <c r="S180" s="378"/>
      <c r="T180" s="379">
        <f t="shared" si="7"/>
        <v>210110</v>
      </c>
    </row>
    <row r="181" spans="2:20" ht="15" x14ac:dyDescent="0.3">
      <c r="B181" s="312">
        <v>2.4</v>
      </c>
      <c r="C181" s="319" t="s">
        <v>358</v>
      </c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10">
        <v>1</v>
      </c>
      <c r="P181" s="311" t="s">
        <v>348</v>
      </c>
      <c r="Q181" s="378">
        <f>'master jasa'!Q183</f>
        <v>0</v>
      </c>
      <c r="R181" s="378">
        <f>'master jasa'!R183</f>
        <v>48140</v>
      </c>
      <c r="S181" s="378"/>
      <c r="T181" s="379">
        <f>O181*R181</f>
        <v>48140</v>
      </c>
    </row>
    <row r="182" spans="2:20" ht="15" x14ac:dyDescent="0.3">
      <c r="B182" s="312">
        <v>2.5</v>
      </c>
      <c r="C182" s="313" t="s">
        <v>359</v>
      </c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  <c r="O182" s="310">
        <v>1</v>
      </c>
      <c r="P182" s="311" t="s">
        <v>348</v>
      </c>
      <c r="Q182" s="378">
        <f>'master jasa'!Q184</f>
        <v>175200</v>
      </c>
      <c r="R182" s="378">
        <f>'master jasa'!R184</f>
        <v>57770</v>
      </c>
      <c r="S182" s="378">
        <f>O182*Q182</f>
        <v>175200</v>
      </c>
      <c r="T182" s="379">
        <f>O182*R182</f>
        <v>57770</v>
      </c>
    </row>
    <row r="183" spans="2:20" ht="15" x14ac:dyDescent="0.3">
      <c r="B183" s="312">
        <v>2.6</v>
      </c>
      <c r="C183" s="313" t="s">
        <v>360</v>
      </c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  <c r="O183" s="310">
        <v>1</v>
      </c>
      <c r="P183" s="311" t="s">
        <v>348</v>
      </c>
      <c r="Q183" s="378">
        <f>'master jasa'!Q185</f>
        <v>312600</v>
      </c>
      <c r="R183" s="378">
        <f>'master jasa'!R185</f>
        <v>57770</v>
      </c>
      <c r="S183" s="378">
        <f t="shared" si="8"/>
        <v>312600</v>
      </c>
      <c r="T183" s="379">
        <f t="shared" si="7"/>
        <v>57770</v>
      </c>
    </row>
    <row r="184" spans="2:20" ht="15" x14ac:dyDescent="0.3">
      <c r="B184" s="312">
        <v>2.7</v>
      </c>
      <c r="C184" s="319" t="s">
        <v>361</v>
      </c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10">
        <v>1</v>
      </c>
      <c r="P184" s="311" t="s">
        <v>348</v>
      </c>
      <c r="Q184" s="378">
        <f>'master jasa'!Q186</f>
        <v>801730</v>
      </c>
      <c r="R184" s="378">
        <f>'master jasa'!R186</f>
        <v>389480</v>
      </c>
      <c r="S184" s="378">
        <f t="shared" si="8"/>
        <v>801730</v>
      </c>
      <c r="T184" s="379">
        <f t="shared" si="7"/>
        <v>389480</v>
      </c>
    </row>
    <row r="185" spans="2:20" ht="15" x14ac:dyDescent="0.3">
      <c r="B185" s="312">
        <v>2.8</v>
      </c>
      <c r="C185" s="313" t="s">
        <v>362</v>
      </c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10">
        <v>1</v>
      </c>
      <c r="P185" s="311" t="s">
        <v>348</v>
      </c>
      <c r="Q185" s="378">
        <f>'master jasa'!Q187</f>
        <v>891030</v>
      </c>
      <c r="R185" s="378">
        <f>'master jasa'!R187</f>
        <v>389480</v>
      </c>
      <c r="S185" s="378">
        <f t="shared" si="8"/>
        <v>891030</v>
      </c>
      <c r="T185" s="379">
        <f t="shared" si="7"/>
        <v>389480</v>
      </c>
    </row>
    <row r="186" spans="2:20" ht="15" x14ac:dyDescent="0.3">
      <c r="B186" s="312">
        <v>2.9</v>
      </c>
      <c r="C186" s="313" t="s">
        <v>363</v>
      </c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N186" s="309"/>
      <c r="O186" s="310">
        <v>1</v>
      </c>
      <c r="P186" s="311" t="s">
        <v>348</v>
      </c>
      <c r="Q186" s="378">
        <f>'master jasa'!Q188</f>
        <v>929120</v>
      </c>
      <c r="R186" s="378">
        <f>'master jasa'!R188</f>
        <v>389480</v>
      </c>
      <c r="S186" s="378">
        <f t="shared" si="8"/>
        <v>929120</v>
      </c>
      <c r="T186" s="379">
        <f t="shared" si="7"/>
        <v>389480</v>
      </c>
    </row>
    <row r="187" spans="2:20" ht="15" x14ac:dyDescent="0.3">
      <c r="B187" s="312" t="s">
        <v>364</v>
      </c>
      <c r="C187" s="333" t="s">
        <v>365</v>
      </c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10">
        <v>1</v>
      </c>
      <c r="P187" s="311" t="s">
        <v>348</v>
      </c>
      <c r="Q187" s="378">
        <f>'master jasa'!Q189</f>
        <v>965950</v>
      </c>
      <c r="R187" s="378">
        <f>'master jasa'!R189</f>
        <v>389480</v>
      </c>
      <c r="S187" s="378">
        <f t="shared" si="8"/>
        <v>965950</v>
      </c>
      <c r="T187" s="379">
        <f t="shared" si="7"/>
        <v>389480</v>
      </c>
    </row>
    <row r="188" spans="2:20" ht="15" x14ac:dyDescent="0.3">
      <c r="B188" s="312">
        <v>2.11</v>
      </c>
      <c r="C188" s="313" t="s">
        <v>366</v>
      </c>
      <c r="D188" s="309"/>
      <c r="E188" s="309"/>
      <c r="F188" s="309"/>
      <c r="G188" s="309"/>
      <c r="H188" s="309"/>
      <c r="I188" s="309"/>
      <c r="J188" s="309"/>
      <c r="K188" s="309"/>
      <c r="L188" s="309"/>
      <c r="M188" s="309"/>
      <c r="N188" s="309"/>
      <c r="O188" s="310">
        <v>1</v>
      </c>
      <c r="P188" s="311" t="s">
        <v>182</v>
      </c>
      <c r="Q188" s="378">
        <f>'master jasa'!Q190</f>
        <v>18996.3</v>
      </c>
      <c r="R188" s="378">
        <f>'master jasa'!R190</f>
        <v>3035.84</v>
      </c>
      <c r="S188" s="378">
        <f t="shared" si="8"/>
        <v>18996.3</v>
      </c>
      <c r="T188" s="379">
        <f t="shared" si="7"/>
        <v>3035.84</v>
      </c>
    </row>
    <row r="189" spans="2:20" ht="15" x14ac:dyDescent="0.3">
      <c r="B189" s="330">
        <v>2.12</v>
      </c>
      <c r="C189" s="319" t="s">
        <v>367</v>
      </c>
      <c r="D189" s="320"/>
      <c r="E189" s="320"/>
      <c r="F189" s="320"/>
      <c r="G189" s="320"/>
      <c r="H189" s="320"/>
      <c r="I189" s="320"/>
      <c r="J189" s="320"/>
      <c r="K189" s="320"/>
      <c r="L189" s="320"/>
      <c r="M189" s="320"/>
      <c r="N189" s="320"/>
      <c r="O189" s="322">
        <v>1</v>
      </c>
      <c r="P189" s="323" t="s">
        <v>59</v>
      </c>
      <c r="Q189" s="378">
        <f>'master jasa'!Q191</f>
        <v>128990</v>
      </c>
      <c r="R189" s="378">
        <f>'master jasa'!R191</f>
        <v>15300</v>
      </c>
      <c r="S189" s="376">
        <f t="shared" si="8"/>
        <v>128990</v>
      </c>
      <c r="T189" s="377">
        <f t="shared" si="7"/>
        <v>15300</v>
      </c>
    </row>
    <row r="190" spans="2:20" ht="15" x14ac:dyDescent="0.3">
      <c r="B190" s="330">
        <v>2.13</v>
      </c>
      <c r="C190" s="319" t="s">
        <v>368</v>
      </c>
      <c r="D190" s="320"/>
      <c r="E190" s="320"/>
      <c r="F190" s="320"/>
      <c r="G190" s="320"/>
      <c r="H190" s="320"/>
      <c r="I190" s="320"/>
      <c r="J190" s="320"/>
      <c r="K190" s="320"/>
      <c r="L190" s="320"/>
      <c r="M190" s="320"/>
      <c r="N190" s="320"/>
      <c r="O190" s="322">
        <v>1</v>
      </c>
      <c r="P190" s="323" t="s">
        <v>59</v>
      </c>
      <c r="Q190" s="378">
        <f>'master jasa'!Q192</f>
        <v>163700</v>
      </c>
      <c r="R190" s="378">
        <f>'master jasa'!R192</f>
        <v>156250</v>
      </c>
      <c r="S190" s="376">
        <f t="shared" si="8"/>
        <v>163700</v>
      </c>
      <c r="T190" s="377">
        <f t="shared" si="7"/>
        <v>156250</v>
      </c>
    </row>
    <row r="191" spans="2:20" ht="15" x14ac:dyDescent="0.3">
      <c r="B191" s="312">
        <v>2.14</v>
      </c>
      <c r="C191" s="313" t="s">
        <v>369</v>
      </c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  <c r="N191" s="309"/>
      <c r="O191" s="310">
        <v>1</v>
      </c>
      <c r="P191" s="311" t="s">
        <v>348</v>
      </c>
      <c r="Q191" s="378">
        <f>'master jasa'!Q193</f>
        <v>775170</v>
      </c>
      <c r="R191" s="378">
        <f>'master jasa'!R193</f>
        <v>471460</v>
      </c>
      <c r="S191" s="378">
        <f t="shared" si="8"/>
        <v>775170</v>
      </c>
      <c r="T191" s="379">
        <f t="shared" si="7"/>
        <v>471460</v>
      </c>
    </row>
    <row r="192" spans="2:20" ht="15" x14ac:dyDescent="0.3">
      <c r="B192" s="326">
        <v>2.15</v>
      </c>
      <c r="C192" s="313" t="s">
        <v>370</v>
      </c>
      <c r="D192" s="320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34"/>
      <c r="P192" s="335"/>
      <c r="Q192" s="378">
        <f>'master jasa'!Q194</f>
        <v>0</v>
      </c>
      <c r="R192" s="378">
        <f>'master jasa'!R194</f>
        <v>0</v>
      </c>
      <c r="S192" s="383"/>
      <c r="T192" s="384"/>
    </row>
    <row r="193" spans="2:20" ht="15" x14ac:dyDescent="0.3">
      <c r="B193" s="488" t="s">
        <v>2062</v>
      </c>
      <c r="C193" s="313" t="s">
        <v>2054</v>
      </c>
      <c r="D193" s="336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10">
        <v>1</v>
      </c>
      <c r="P193" s="311" t="s">
        <v>348</v>
      </c>
      <c r="Q193" s="378">
        <f>'master jasa'!Q195</f>
        <v>0</v>
      </c>
      <c r="R193" s="378">
        <f>'master jasa'!R195</f>
        <v>144430</v>
      </c>
      <c r="S193" s="378"/>
      <c r="T193" s="379">
        <f t="shared" si="7"/>
        <v>144430</v>
      </c>
    </row>
    <row r="194" spans="2:20" ht="15" x14ac:dyDescent="0.3">
      <c r="B194" s="488" t="s">
        <v>2062</v>
      </c>
      <c r="C194" s="313" t="s">
        <v>2055</v>
      </c>
      <c r="D194" s="336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10">
        <v>1</v>
      </c>
      <c r="P194" s="311" t="s">
        <v>348</v>
      </c>
      <c r="Q194" s="378">
        <f>'master jasa'!Q196</f>
        <v>753460</v>
      </c>
      <c r="R194" s="378">
        <f>'master jasa'!R196</f>
        <v>297900</v>
      </c>
      <c r="S194" s="378">
        <f t="shared" si="8"/>
        <v>753460</v>
      </c>
      <c r="T194" s="379">
        <f t="shared" si="7"/>
        <v>297900</v>
      </c>
    </row>
    <row r="195" spans="2:20" ht="15" x14ac:dyDescent="0.3">
      <c r="B195" s="488" t="s">
        <v>2062</v>
      </c>
      <c r="C195" s="313" t="s">
        <v>2056</v>
      </c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  <c r="N195" s="309"/>
      <c r="O195" s="310">
        <v>1</v>
      </c>
      <c r="P195" s="311" t="s">
        <v>59</v>
      </c>
      <c r="Q195" s="378">
        <f>'master jasa'!Q197</f>
        <v>77160</v>
      </c>
      <c r="R195" s="378">
        <f>'master jasa'!R197</f>
        <v>82530</v>
      </c>
      <c r="S195" s="378">
        <f t="shared" si="8"/>
        <v>77160</v>
      </c>
      <c r="T195" s="379">
        <f t="shared" si="7"/>
        <v>82530</v>
      </c>
    </row>
    <row r="196" spans="2:20" ht="15" x14ac:dyDescent="0.3">
      <c r="B196" s="488" t="s">
        <v>2062</v>
      </c>
      <c r="C196" s="313" t="s">
        <v>2057</v>
      </c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  <c r="N196" s="309"/>
      <c r="O196" s="310">
        <v>1</v>
      </c>
      <c r="P196" s="311" t="s">
        <v>59</v>
      </c>
      <c r="Q196" s="378">
        <f>'master jasa'!Q198</f>
        <v>20290</v>
      </c>
      <c r="R196" s="378">
        <f>'master jasa'!R198</f>
        <v>94290</v>
      </c>
      <c r="S196" s="378">
        <f t="shared" si="8"/>
        <v>20290</v>
      </c>
      <c r="T196" s="379">
        <f t="shared" si="7"/>
        <v>94290</v>
      </c>
    </row>
    <row r="197" spans="2:20" ht="15" x14ac:dyDescent="0.3">
      <c r="B197" s="488" t="s">
        <v>2062</v>
      </c>
      <c r="C197" s="313" t="s">
        <v>2058</v>
      </c>
      <c r="D197" s="336"/>
      <c r="E197" s="309"/>
      <c r="F197" s="309"/>
      <c r="G197" s="309"/>
      <c r="H197" s="309"/>
      <c r="I197" s="309"/>
      <c r="J197" s="309"/>
      <c r="K197" s="309"/>
      <c r="L197" s="309"/>
      <c r="M197" s="309"/>
      <c r="N197" s="309"/>
      <c r="O197" s="310">
        <v>1</v>
      </c>
      <c r="P197" s="311" t="s">
        <v>355</v>
      </c>
      <c r="Q197" s="378">
        <f>'master jasa'!Q199</f>
        <v>111020</v>
      </c>
      <c r="R197" s="378">
        <f>'master jasa'!R199</f>
        <v>63580</v>
      </c>
      <c r="S197" s="378">
        <f t="shared" si="8"/>
        <v>111020</v>
      </c>
      <c r="T197" s="379">
        <f t="shared" si="7"/>
        <v>63580</v>
      </c>
    </row>
    <row r="198" spans="2:20" ht="15" x14ac:dyDescent="0.3">
      <c r="B198" s="312" t="s">
        <v>371</v>
      </c>
      <c r="C198" s="313" t="s">
        <v>372</v>
      </c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10"/>
      <c r="P198" s="311"/>
      <c r="Q198" s="378">
        <f>'master jasa'!Q200</f>
        <v>0</v>
      </c>
      <c r="R198" s="378">
        <f>'master jasa'!R200</f>
        <v>0</v>
      </c>
      <c r="S198" s="378"/>
      <c r="T198" s="379"/>
    </row>
    <row r="199" spans="2:20" ht="15" x14ac:dyDescent="0.3">
      <c r="B199" s="488" t="s">
        <v>2062</v>
      </c>
      <c r="C199" s="313" t="s">
        <v>2059</v>
      </c>
      <c r="D199" s="336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10">
        <v>1</v>
      </c>
      <c r="P199" s="311" t="s">
        <v>348</v>
      </c>
      <c r="Q199" s="378">
        <f>'master jasa'!Q201</f>
        <v>0</v>
      </c>
      <c r="R199" s="378">
        <f>'master jasa'!R201</f>
        <v>144430</v>
      </c>
      <c r="S199" s="378"/>
      <c r="T199" s="379">
        <f t="shared" si="7"/>
        <v>144430</v>
      </c>
    </row>
    <row r="200" spans="2:20" ht="15" x14ac:dyDescent="0.3">
      <c r="B200" s="488" t="s">
        <v>2062</v>
      </c>
      <c r="C200" s="313" t="s">
        <v>2055</v>
      </c>
      <c r="D200" s="336"/>
      <c r="E200" s="309"/>
      <c r="F200" s="309"/>
      <c r="G200" s="309"/>
      <c r="H200" s="309"/>
      <c r="I200" s="309"/>
      <c r="J200" s="309"/>
      <c r="K200" s="309"/>
      <c r="L200" s="309"/>
      <c r="M200" s="309"/>
      <c r="N200" s="309"/>
      <c r="O200" s="310">
        <v>1</v>
      </c>
      <c r="P200" s="311" t="s">
        <v>348</v>
      </c>
      <c r="Q200" s="378">
        <f>'master jasa'!Q202</f>
        <v>753460</v>
      </c>
      <c r="R200" s="378">
        <f>'master jasa'!R202</f>
        <v>297900</v>
      </c>
      <c r="S200" s="378">
        <f t="shared" si="8"/>
        <v>753460</v>
      </c>
      <c r="T200" s="379">
        <f t="shared" si="7"/>
        <v>297900</v>
      </c>
    </row>
    <row r="201" spans="2:20" ht="15" x14ac:dyDescent="0.3">
      <c r="B201" s="488" t="s">
        <v>2062</v>
      </c>
      <c r="C201" s="313" t="s">
        <v>2060</v>
      </c>
      <c r="D201" s="336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  <c r="O201" s="310">
        <v>1</v>
      </c>
      <c r="P201" s="311" t="s">
        <v>59</v>
      </c>
      <c r="Q201" s="378">
        <f>'master jasa'!Q203</f>
        <v>77160</v>
      </c>
      <c r="R201" s="378">
        <f>'master jasa'!R203</f>
        <v>82530</v>
      </c>
      <c r="S201" s="378">
        <f t="shared" si="8"/>
        <v>77160</v>
      </c>
      <c r="T201" s="379">
        <f t="shared" si="7"/>
        <v>82530</v>
      </c>
    </row>
    <row r="202" spans="2:20" ht="15" x14ac:dyDescent="0.3">
      <c r="B202" s="488" t="s">
        <v>2062</v>
      </c>
      <c r="C202" s="313" t="s">
        <v>2057</v>
      </c>
      <c r="D202" s="336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10">
        <v>1</v>
      </c>
      <c r="P202" s="311" t="s">
        <v>59</v>
      </c>
      <c r="Q202" s="378">
        <f>'master jasa'!Q204</f>
        <v>20290</v>
      </c>
      <c r="R202" s="378">
        <f>'master jasa'!R204</f>
        <v>94290</v>
      </c>
      <c r="S202" s="378">
        <f t="shared" si="8"/>
        <v>20290</v>
      </c>
      <c r="T202" s="379">
        <f t="shared" si="7"/>
        <v>94290</v>
      </c>
    </row>
    <row r="203" spans="2:20" ht="15" x14ac:dyDescent="0.3">
      <c r="B203" s="488" t="s">
        <v>2062</v>
      </c>
      <c r="C203" s="313" t="s">
        <v>2061</v>
      </c>
      <c r="D203" s="336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  <c r="O203" s="310">
        <v>1</v>
      </c>
      <c r="P203" s="311" t="s">
        <v>59</v>
      </c>
      <c r="Q203" s="378">
        <f>'master jasa'!Q205</f>
        <v>99530</v>
      </c>
      <c r="R203" s="378">
        <f>'master jasa'!R205</f>
        <v>220010</v>
      </c>
      <c r="S203" s="378">
        <f t="shared" si="8"/>
        <v>99530</v>
      </c>
      <c r="T203" s="379">
        <f t="shared" si="7"/>
        <v>220010</v>
      </c>
    </row>
    <row r="204" spans="2:20" ht="15" x14ac:dyDescent="0.3">
      <c r="B204" s="330" t="s">
        <v>373</v>
      </c>
      <c r="C204" s="319" t="s">
        <v>374</v>
      </c>
      <c r="D204" s="320"/>
      <c r="E204" s="320"/>
      <c r="F204" s="320"/>
      <c r="G204" s="320"/>
      <c r="H204" s="320"/>
      <c r="I204" s="320"/>
      <c r="J204" s="320"/>
      <c r="K204" s="320"/>
      <c r="L204" s="320"/>
      <c r="M204" s="320"/>
      <c r="N204" s="320"/>
      <c r="O204" s="322">
        <v>1</v>
      </c>
      <c r="P204" s="323" t="s">
        <v>348</v>
      </c>
      <c r="Q204" s="378">
        <f>'master jasa'!Q206</f>
        <v>18716710</v>
      </c>
      <c r="R204" s="378">
        <f>'master jasa'!R206</f>
        <v>2875000</v>
      </c>
      <c r="S204" s="376">
        <f t="shared" si="8"/>
        <v>18716710</v>
      </c>
      <c r="T204" s="377">
        <f t="shared" si="7"/>
        <v>2875000</v>
      </c>
    </row>
    <row r="205" spans="2:20" ht="15" x14ac:dyDescent="0.3">
      <c r="B205" s="330" t="s">
        <v>375</v>
      </c>
      <c r="C205" s="319" t="s">
        <v>376</v>
      </c>
      <c r="D205" s="320"/>
      <c r="E205" s="320"/>
      <c r="F205" s="320"/>
      <c r="G205" s="320"/>
      <c r="H205" s="320"/>
      <c r="I205" s="320"/>
      <c r="J205" s="320"/>
      <c r="K205" s="320"/>
      <c r="L205" s="320"/>
      <c r="M205" s="320"/>
      <c r="N205" s="320"/>
      <c r="O205" s="322">
        <v>1</v>
      </c>
      <c r="P205" s="323" t="s">
        <v>59</v>
      </c>
      <c r="Q205" s="378">
        <f>'master jasa'!Q207</f>
        <v>45510</v>
      </c>
      <c r="R205" s="378">
        <f>'master jasa'!R207</f>
        <v>15780</v>
      </c>
      <c r="S205" s="376">
        <f t="shared" si="8"/>
        <v>45510</v>
      </c>
      <c r="T205" s="376">
        <f t="shared" si="7"/>
        <v>15780</v>
      </c>
    </row>
    <row r="206" spans="2:20" ht="15" x14ac:dyDescent="0.3">
      <c r="B206" s="330" t="s">
        <v>377</v>
      </c>
      <c r="C206" s="319" t="s">
        <v>378</v>
      </c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322">
        <v>1</v>
      </c>
      <c r="P206" s="323" t="s">
        <v>182</v>
      </c>
      <c r="Q206" s="378">
        <f>'master jasa'!Q208</f>
        <v>3</v>
      </c>
      <c r="R206" s="378">
        <f>'master jasa'!R208</f>
        <v>283.05</v>
      </c>
      <c r="S206" s="376">
        <f t="shared" si="8"/>
        <v>3</v>
      </c>
      <c r="T206" s="377">
        <f t="shared" si="7"/>
        <v>283.05</v>
      </c>
    </row>
    <row r="207" spans="2:20" ht="15" x14ac:dyDescent="0.3">
      <c r="B207" s="330" t="s">
        <v>379</v>
      </c>
      <c r="C207" s="319" t="s">
        <v>380</v>
      </c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322">
        <v>1</v>
      </c>
      <c r="P207" s="323" t="s">
        <v>182</v>
      </c>
      <c r="Q207" s="378">
        <f>'master jasa'!Q209</f>
        <v>18500</v>
      </c>
      <c r="R207" s="378">
        <f>'master jasa'!R209</f>
        <v>23040</v>
      </c>
      <c r="S207" s="376">
        <f t="shared" si="8"/>
        <v>18500</v>
      </c>
      <c r="T207" s="377">
        <f t="shared" si="7"/>
        <v>23040</v>
      </c>
    </row>
    <row r="208" spans="2:20" ht="15" x14ac:dyDescent="0.3">
      <c r="B208" s="330" t="s">
        <v>381</v>
      </c>
      <c r="C208" s="319" t="s">
        <v>382</v>
      </c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322">
        <v>1</v>
      </c>
      <c r="P208" s="323" t="s">
        <v>182</v>
      </c>
      <c r="Q208" s="378">
        <f>'master jasa'!Q210</f>
        <v>106020</v>
      </c>
      <c r="R208" s="378">
        <f>'master jasa'!R210</f>
        <v>23040</v>
      </c>
      <c r="S208" s="376">
        <f t="shared" si="8"/>
        <v>106020</v>
      </c>
      <c r="T208" s="377">
        <f t="shared" si="7"/>
        <v>23040</v>
      </c>
    </row>
    <row r="209" spans="2:20" ht="15.6" x14ac:dyDescent="0.3">
      <c r="B209" s="305">
        <v>3</v>
      </c>
      <c r="C209" s="489" t="s">
        <v>383</v>
      </c>
      <c r="D209" s="320"/>
      <c r="E209" s="320"/>
      <c r="F209" s="320"/>
      <c r="G209" s="320"/>
      <c r="H209" s="320"/>
      <c r="I209" s="320"/>
      <c r="J209" s="320"/>
      <c r="K209" s="320"/>
      <c r="L209" s="320"/>
      <c r="M209" s="320"/>
      <c r="N209" s="320"/>
      <c r="O209" s="322"/>
      <c r="P209" s="323"/>
      <c r="Q209" s="378">
        <f>'master jasa'!Q211</f>
        <v>0</v>
      </c>
      <c r="R209" s="378">
        <f>'master jasa'!R211</f>
        <v>0</v>
      </c>
      <c r="S209" s="376"/>
      <c r="T209" s="377"/>
    </row>
    <row r="210" spans="2:20" ht="15" x14ac:dyDescent="0.3">
      <c r="B210" s="330" t="s">
        <v>342</v>
      </c>
      <c r="C210" s="333" t="s">
        <v>384</v>
      </c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  <c r="N210" s="320"/>
      <c r="O210" s="322">
        <v>1</v>
      </c>
      <c r="P210" s="323" t="s">
        <v>385</v>
      </c>
      <c r="Q210" s="378">
        <f>'master jasa'!Q212</f>
        <v>168000</v>
      </c>
      <c r="R210" s="378">
        <f>'master jasa'!R212</f>
        <v>0</v>
      </c>
      <c r="S210" s="376">
        <f t="shared" si="8"/>
        <v>168000</v>
      </c>
      <c r="T210" s="377"/>
    </row>
    <row r="211" spans="2:20" ht="15" x14ac:dyDescent="0.3">
      <c r="B211" s="330" t="s">
        <v>344</v>
      </c>
      <c r="C211" s="333" t="s">
        <v>386</v>
      </c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322">
        <v>1</v>
      </c>
      <c r="P211" s="323" t="s">
        <v>387</v>
      </c>
      <c r="Q211" s="378">
        <f>'master jasa'!Q213</f>
        <v>0</v>
      </c>
      <c r="R211" s="378">
        <f>'master jasa'!R213</f>
        <v>65790</v>
      </c>
      <c r="S211" s="376"/>
      <c r="T211" s="377">
        <f t="shared" si="7"/>
        <v>65790</v>
      </c>
    </row>
    <row r="212" spans="2:20" ht="15" x14ac:dyDescent="0.3">
      <c r="B212" s="330" t="s">
        <v>388</v>
      </c>
      <c r="C212" s="333" t="s">
        <v>389</v>
      </c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322">
        <v>1</v>
      </c>
      <c r="P212" s="323" t="s">
        <v>390</v>
      </c>
      <c r="Q212" s="378">
        <f>'master jasa'!Q214</f>
        <v>0</v>
      </c>
      <c r="R212" s="378">
        <f>'master jasa'!R214</f>
        <v>12325880</v>
      </c>
      <c r="S212" s="376"/>
      <c r="T212" s="377">
        <f t="shared" si="7"/>
        <v>12325880</v>
      </c>
    </row>
    <row r="213" spans="2:20" ht="15" x14ac:dyDescent="0.3">
      <c r="B213" s="330" t="s">
        <v>391</v>
      </c>
      <c r="C213" s="333" t="s">
        <v>392</v>
      </c>
      <c r="D213" s="320"/>
      <c r="E213" s="320"/>
      <c r="F213" s="320"/>
      <c r="G213" s="320"/>
      <c r="H213" s="320"/>
      <c r="I213" s="320"/>
      <c r="J213" s="320"/>
      <c r="K213" s="320"/>
      <c r="L213" s="320"/>
      <c r="M213" s="320"/>
      <c r="N213" s="320"/>
      <c r="O213" s="322">
        <v>1</v>
      </c>
      <c r="P213" s="323" t="s">
        <v>387</v>
      </c>
      <c r="Q213" s="378">
        <f>'master jasa'!Q215</f>
        <v>37250</v>
      </c>
      <c r="R213" s="378">
        <f>'master jasa'!R215</f>
        <v>31660</v>
      </c>
      <c r="S213" s="376">
        <f t="shared" si="8"/>
        <v>37250</v>
      </c>
      <c r="T213" s="377">
        <f t="shared" si="7"/>
        <v>31660</v>
      </c>
    </row>
    <row r="214" spans="2:20" ht="15" x14ac:dyDescent="0.3">
      <c r="B214" s="330" t="s">
        <v>393</v>
      </c>
      <c r="C214" s="333" t="s">
        <v>394</v>
      </c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322">
        <v>1</v>
      </c>
      <c r="P214" s="323" t="s">
        <v>387</v>
      </c>
      <c r="Q214" s="378">
        <f>'master jasa'!Q216</f>
        <v>0</v>
      </c>
      <c r="R214" s="378">
        <f>'master jasa'!R216</f>
        <v>65790</v>
      </c>
      <c r="S214" s="376"/>
      <c r="T214" s="377">
        <f t="shared" si="7"/>
        <v>65790</v>
      </c>
    </row>
    <row r="215" spans="2:20" ht="15" x14ac:dyDescent="0.3">
      <c r="B215" s="330" t="s">
        <v>395</v>
      </c>
      <c r="C215" s="333" t="s">
        <v>396</v>
      </c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322">
        <v>1</v>
      </c>
      <c r="P215" s="323" t="s">
        <v>387</v>
      </c>
      <c r="Q215" s="378">
        <f>'master jasa'!Q217</f>
        <v>0</v>
      </c>
      <c r="R215" s="378">
        <f>'master jasa'!R217</f>
        <v>65790</v>
      </c>
      <c r="S215" s="376"/>
      <c r="T215" s="377">
        <f t="shared" si="7"/>
        <v>65790</v>
      </c>
    </row>
    <row r="216" spans="2:20" ht="15" x14ac:dyDescent="0.3">
      <c r="B216" s="330" t="s">
        <v>397</v>
      </c>
      <c r="C216" s="333" t="s">
        <v>398</v>
      </c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322">
        <v>1</v>
      </c>
      <c r="P216" s="323" t="s">
        <v>348</v>
      </c>
      <c r="Q216" s="378">
        <f>'master jasa'!Q218</f>
        <v>260500</v>
      </c>
      <c r="R216" s="378">
        <f>'master jasa'!R218</f>
        <v>0</v>
      </c>
      <c r="S216" s="376">
        <f t="shared" si="8"/>
        <v>260500</v>
      </c>
      <c r="T216" s="377"/>
    </row>
    <row r="217" spans="2:20" ht="15" x14ac:dyDescent="0.3">
      <c r="B217" s="330"/>
      <c r="C217" s="333"/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322"/>
      <c r="P217" s="323"/>
      <c r="Q217" s="378">
        <f>'master jasa'!Q221</f>
        <v>0</v>
      </c>
      <c r="R217" s="378">
        <f>'master jasa'!R221</f>
        <v>0</v>
      </c>
      <c r="S217" s="376"/>
      <c r="T217" s="385"/>
    </row>
    <row r="218" spans="2:20" ht="15.6" x14ac:dyDescent="0.3">
      <c r="B218" s="306" t="s">
        <v>15</v>
      </c>
      <c r="C218" s="307" t="s">
        <v>36</v>
      </c>
      <c r="D218" s="308"/>
      <c r="E218" s="309"/>
      <c r="F218" s="309"/>
      <c r="G218" s="309"/>
      <c r="H218" s="309"/>
      <c r="I218" s="309"/>
      <c r="J218" s="309"/>
      <c r="K218" s="308"/>
      <c r="L218" s="309"/>
      <c r="M218" s="309"/>
      <c r="N218" s="309"/>
      <c r="O218" s="310"/>
      <c r="P218" s="311"/>
      <c r="Q218" s="378">
        <f>'master jasa'!Q222</f>
        <v>0</v>
      </c>
      <c r="R218" s="378">
        <f>'master jasa'!R222</f>
        <v>0</v>
      </c>
      <c r="S218" s="378"/>
      <c r="T218" s="379"/>
    </row>
    <row r="219" spans="2:20" ht="15.6" x14ac:dyDescent="0.3">
      <c r="B219" s="306">
        <v>1</v>
      </c>
      <c r="C219" s="491" t="s">
        <v>399</v>
      </c>
      <c r="D219" s="309"/>
      <c r="E219" s="309"/>
      <c r="F219" s="309"/>
      <c r="G219" s="309"/>
      <c r="H219" s="309"/>
      <c r="I219" s="309"/>
      <c r="J219" s="309"/>
      <c r="K219" s="308"/>
      <c r="L219" s="309"/>
      <c r="M219" s="309"/>
      <c r="N219" s="309"/>
      <c r="O219" s="310"/>
      <c r="P219" s="311"/>
      <c r="Q219" s="378">
        <f>'master jasa'!Q223</f>
        <v>0</v>
      </c>
      <c r="R219" s="378">
        <f>'master jasa'!R223</f>
        <v>0</v>
      </c>
      <c r="S219" s="378"/>
      <c r="T219" s="379"/>
    </row>
    <row r="220" spans="2:20" ht="15.6" x14ac:dyDescent="0.3">
      <c r="B220" s="312" t="s">
        <v>156</v>
      </c>
      <c r="C220" s="313" t="s">
        <v>400</v>
      </c>
      <c r="D220" s="309"/>
      <c r="E220" s="309"/>
      <c r="F220" s="309"/>
      <c r="G220" s="309"/>
      <c r="H220" s="309"/>
      <c r="I220" s="309"/>
      <c r="J220" s="309"/>
      <c r="K220" s="308"/>
      <c r="L220" s="309"/>
      <c r="M220" s="309"/>
      <c r="N220" s="309"/>
      <c r="O220" s="310">
        <v>1</v>
      </c>
      <c r="P220" s="311" t="s">
        <v>355</v>
      </c>
      <c r="Q220" s="378">
        <f>'master jasa'!Q224</f>
        <v>0</v>
      </c>
      <c r="R220" s="378">
        <f>'master jasa'!R224</f>
        <v>181370</v>
      </c>
      <c r="S220" s="378"/>
      <c r="T220" s="379">
        <f t="shared" ref="T220:T230" si="9">O220*R220</f>
        <v>181370</v>
      </c>
    </row>
    <row r="221" spans="2:20" ht="15.6" x14ac:dyDescent="0.3">
      <c r="B221" s="312" t="s">
        <v>157</v>
      </c>
      <c r="C221" s="313" t="s">
        <v>401</v>
      </c>
      <c r="D221" s="309"/>
      <c r="E221" s="309"/>
      <c r="F221" s="309"/>
      <c r="G221" s="309"/>
      <c r="H221" s="309"/>
      <c r="I221" s="309"/>
      <c r="J221" s="309"/>
      <c r="K221" s="308"/>
      <c r="L221" s="309"/>
      <c r="M221" s="309"/>
      <c r="N221" s="309"/>
      <c r="O221" s="310">
        <v>1</v>
      </c>
      <c r="P221" s="311" t="s">
        <v>355</v>
      </c>
      <c r="Q221" s="378">
        <f>'master jasa'!Q225</f>
        <v>0</v>
      </c>
      <c r="R221" s="378">
        <f>'master jasa'!R225</f>
        <v>181370</v>
      </c>
      <c r="S221" s="378"/>
      <c r="T221" s="379">
        <f t="shared" si="9"/>
        <v>181370</v>
      </c>
    </row>
    <row r="222" spans="2:20" ht="15.6" x14ac:dyDescent="0.3">
      <c r="B222" s="312" t="s">
        <v>160</v>
      </c>
      <c r="C222" s="313" t="s">
        <v>402</v>
      </c>
      <c r="D222" s="309"/>
      <c r="E222" s="309"/>
      <c r="F222" s="309"/>
      <c r="G222" s="309"/>
      <c r="H222" s="309"/>
      <c r="I222" s="309"/>
      <c r="J222" s="309"/>
      <c r="K222" s="308"/>
      <c r="L222" s="309"/>
      <c r="M222" s="309"/>
      <c r="N222" s="309"/>
      <c r="O222" s="310">
        <v>1</v>
      </c>
      <c r="P222" s="311" t="s">
        <v>182</v>
      </c>
      <c r="Q222" s="378">
        <f>'master jasa'!Q226</f>
        <v>0</v>
      </c>
      <c r="R222" s="378">
        <f>'master jasa'!R226</f>
        <v>6113</v>
      </c>
      <c r="S222" s="378"/>
      <c r="T222" s="379">
        <f t="shared" si="9"/>
        <v>6113</v>
      </c>
    </row>
    <row r="223" spans="2:20" ht="15.6" x14ac:dyDescent="0.3">
      <c r="B223" s="312" t="s">
        <v>163</v>
      </c>
      <c r="C223" s="313" t="s">
        <v>403</v>
      </c>
      <c r="D223" s="309"/>
      <c r="E223" s="309"/>
      <c r="F223" s="309"/>
      <c r="G223" s="309"/>
      <c r="H223" s="309"/>
      <c r="I223" s="309"/>
      <c r="J223" s="309"/>
      <c r="K223" s="308"/>
      <c r="L223" s="309"/>
      <c r="M223" s="309"/>
      <c r="N223" s="309"/>
      <c r="O223" s="310">
        <v>1</v>
      </c>
      <c r="P223" s="311" t="s">
        <v>182</v>
      </c>
      <c r="Q223" s="378">
        <f>'master jasa'!Q227</f>
        <v>0</v>
      </c>
      <c r="R223" s="378">
        <f>'master jasa'!R227</f>
        <v>8095</v>
      </c>
      <c r="S223" s="378"/>
      <c r="T223" s="379">
        <f t="shared" si="9"/>
        <v>8095</v>
      </c>
    </row>
    <row r="224" spans="2:20" ht="15.6" x14ac:dyDescent="0.3">
      <c r="B224" s="306">
        <v>2</v>
      </c>
      <c r="C224" s="491" t="s">
        <v>404</v>
      </c>
      <c r="D224" s="309"/>
      <c r="E224" s="309"/>
      <c r="F224" s="309"/>
      <c r="G224" s="309"/>
      <c r="H224" s="309"/>
      <c r="I224" s="309"/>
      <c r="J224" s="309"/>
      <c r="K224" s="308"/>
      <c r="L224" s="309"/>
      <c r="M224" s="309"/>
      <c r="N224" s="309"/>
      <c r="O224" s="310"/>
      <c r="P224" s="311"/>
      <c r="Q224" s="378">
        <f>'master jasa'!Q228</f>
        <v>0</v>
      </c>
      <c r="R224" s="378">
        <f>'master jasa'!R228</f>
        <v>0</v>
      </c>
      <c r="S224" s="378"/>
      <c r="T224" s="379"/>
    </row>
    <row r="225" spans="2:20" ht="15.6" x14ac:dyDescent="0.3">
      <c r="B225" s="312" t="s">
        <v>165</v>
      </c>
      <c r="C225" s="313" t="s">
        <v>405</v>
      </c>
      <c r="D225" s="309"/>
      <c r="E225" s="309"/>
      <c r="F225" s="309"/>
      <c r="G225" s="309"/>
      <c r="H225" s="309"/>
      <c r="I225" s="309"/>
      <c r="J225" s="309"/>
      <c r="K225" s="308"/>
      <c r="L225" s="309"/>
      <c r="M225" s="309"/>
      <c r="N225" s="309"/>
      <c r="O225" s="310">
        <v>1</v>
      </c>
      <c r="P225" s="311" t="s">
        <v>355</v>
      </c>
      <c r="Q225" s="378">
        <f>'master jasa'!Q229</f>
        <v>0</v>
      </c>
      <c r="R225" s="378">
        <f>'master jasa'!R229</f>
        <v>558310</v>
      </c>
      <c r="S225" s="378"/>
      <c r="T225" s="379">
        <f t="shared" si="9"/>
        <v>558310</v>
      </c>
    </row>
    <row r="226" spans="2:20" ht="15.6" x14ac:dyDescent="0.3">
      <c r="B226" s="312" t="s">
        <v>168</v>
      </c>
      <c r="C226" s="313" t="s">
        <v>406</v>
      </c>
      <c r="D226" s="309"/>
      <c r="E226" s="309"/>
      <c r="F226" s="309"/>
      <c r="G226" s="309"/>
      <c r="H226" s="309"/>
      <c r="I226" s="309"/>
      <c r="J226" s="309"/>
      <c r="K226" s="308"/>
      <c r="L226" s="309"/>
      <c r="M226" s="309"/>
      <c r="N226" s="309"/>
      <c r="O226" s="310">
        <v>1</v>
      </c>
      <c r="P226" s="311" t="s">
        <v>355</v>
      </c>
      <c r="Q226" s="378">
        <f>'master jasa'!Q230</f>
        <v>0</v>
      </c>
      <c r="R226" s="378">
        <f>'master jasa'!R230</f>
        <v>651360</v>
      </c>
      <c r="S226" s="378"/>
      <c r="T226" s="379">
        <f t="shared" si="9"/>
        <v>651360</v>
      </c>
    </row>
    <row r="227" spans="2:20" ht="15.6" x14ac:dyDescent="0.3">
      <c r="B227" s="312" t="s">
        <v>170</v>
      </c>
      <c r="C227" s="313" t="s">
        <v>407</v>
      </c>
      <c r="D227" s="309"/>
      <c r="E227" s="309"/>
      <c r="F227" s="309"/>
      <c r="G227" s="309"/>
      <c r="H227" s="309"/>
      <c r="I227" s="309"/>
      <c r="J227" s="309"/>
      <c r="K227" s="308"/>
      <c r="L227" s="309"/>
      <c r="M227" s="309"/>
      <c r="N227" s="309"/>
      <c r="O227" s="310">
        <v>1</v>
      </c>
      <c r="P227" s="311" t="s">
        <v>355</v>
      </c>
      <c r="Q227" s="378">
        <f>'master jasa'!Q231</f>
        <v>0</v>
      </c>
      <c r="R227" s="378">
        <f>'master jasa'!R231</f>
        <v>744420</v>
      </c>
      <c r="S227" s="378"/>
      <c r="T227" s="379">
        <f t="shared" si="9"/>
        <v>744420</v>
      </c>
    </row>
    <row r="228" spans="2:20" ht="15.6" x14ac:dyDescent="0.3">
      <c r="B228" s="312" t="s">
        <v>334</v>
      </c>
      <c r="C228" s="313" t="s">
        <v>408</v>
      </c>
      <c r="D228" s="309"/>
      <c r="E228" s="309"/>
      <c r="F228" s="309"/>
      <c r="G228" s="309"/>
      <c r="H228" s="309"/>
      <c r="I228" s="309"/>
      <c r="J228" s="309"/>
      <c r="K228" s="308"/>
      <c r="L228" s="309"/>
      <c r="M228" s="309"/>
      <c r="N228" s="309"/>
      <c r="O228" s="310">
        <v>1</v>
      </c>
      <c r="P228" s="311" t="s">
        <v>355</v>
      </c>
      <c r="Q228" s="378">
        <f>'master jasa'!Q232</f>
        <v>0</v>
      </c>
      <c r="R228" s="378">
        <f>'master jasa'!R232</f>
        <v>837470</v>
      </c>
      <c r="S228" s="378"/>
      <c r="T228" s="379">
        <f t="shared" si="9"/>
        <v>837470</v>
      </c>
    </row>
    <row r="229" spans="2:20" ht="15.6" x14ac:dyDescent="0.3">
      <c r="B229" s="312" t="s">
        <v>337</v>
      </c>
      <c r="C229" s="313" t="s">
        <v>409</v>
      </c>
      <c r="D229" s="309"/>
      <c r="E229" s="309"/>
      <c r="F229" s="309"/>
      <c r="G229" s="309"/>
      <c r="H229" s="309"/>
      <c r="I229" s="309"/>
      <c r="J229" s="309"/>
      <c r="K229" s="308"/>
      <c r="L229" s="309"/>
      <c r="M229" s="309"/>
      <c r="N229" s="309"/>
      <c r="O229" s="310">
        <v>1</v>
      </c>
      <c r="P229" s="311" t="s">
        <v>355</v>
      </c>
      <c r="Q229" s="378">
        <f>'master jasa'!Q233</f>
        <v>0</v>
      </c>
      <c r="R229" s="378">
        <f>'master jasa'!R233</f>
        <v>930520</v>
      </c>
      <c r="S229" s="378"/>
      <c r="T229" s="379">
        <f t="shared" si="9"/>
        <v>930520</v>
      </c>
    </row>
    <row r="230" spans="2:20" ht="15.6" x14ac:dyDescent="0.3">
      <c r="B230" s="312" t="s">
        <v>339</v>
      </c>
      <c r="C230" s="313" t="s">
        <v>410</v>
      </c>
      <c r="D230" s="309"/>
      <c r="E230" s="309"/>
      <c r="F230" s="309"/>
      <c r="G230" s="309"/>
      <c r="H230" s="309"/>
      <c r="I230" s="309"/>
      <c r="J230" s="309"/>
      <c r="K230" s="308"/>
      <c r="L230" s="309"/>
      <c r="M230" s="309"/>
      <c r="N230" s="309"/>
      <c r="O230" s="310">
        <v>1</v>
      </c>
      <c r="P230" s="311" t="s">
        <v>355</v>
      </c>
      <c r="Q230" s="378">
        <f>'master jasa'!Q234</f>
        <v>0</v>
      </c>
      <c r="R230" s="378">
        <f>'master jasa'!R234</f>
        <v>1116630</v>
      </c>
      <c r="S230" s="378"/>
      <c r="T230" s="379">
        <f t="shared" si="9"/>
        <v>1116630</v>
      </c>
    </row>
    <row r="231" spans="2:20" ht="15.6" x14ac:dyDescent="0.3">
      <c r="B231" s="312"/>
      <c r="C231" s="313"/>
      <c r="D231" s="309"/>
      <c r="E231" s="309"/>
      <c r="F231" s="309"/>
      <c r="G231" s="309"/>
      <c r="H231" s="309"/>
      <c r="I231" s="309"/>
      <c r="J231" s="309"/>
      <c r="K231" s="308"/>
      <c r="L231" s="309"/>
      <c r="M231" s="309"/>
      <c r="N231" s="309"/>
      <c r="O231" s="310"/>
      <c r="P231" s="311"/>
      <c r="Q231" s="378">
        <f>'master jasa'!Q236</f>
        <v>0</v>
      </c>
      <c r="R231" s="378">
        <f>'master jasa'!R236</f>
        <v>0</v>
      </c>
      <c r="S231" s="378"/>
      <c r="T231" s="379"/>
    </row>
    <row r="232" spans="2:20" ht="15.6" x14ac:dyDescent="0.3">
      <c r="B232" s="306" t="s">
        <v>16</v>
      </c>
      <c r="C232" s="307" t="s">
        <v>37</v>
      </c>
      <c r="D232" s="309"/>
      <c r="E232" s="309"/>
      <c r="F232" s="309"/>
      <c r="G232" s="309"/>
      <c r="H232" s="309"/>
      <c r="I232" s="309"/>
      <c r="J232" s="309"/>
      <c r="K232" s="309"/>
      <c r="L232" s="309"/>
      <c r="M232" s="309"/>
      <c r="N232" s="309"/>
      <c r="O232" s="310"/>
      <c r="P232" s="311"/>
      <c r="Q232" s="378">
        <f>'master jasa'!Q237</f>
        <v>0</v>
      </c>
      <c r="R232" s="378">
        <f>'master jasa'!R237</f>
        <v>0</v>
      </c>
      <c r="S232" s="378"/>
      <c r="T232" s="379"/>
    </row>
    <row r="233" spans="2:20" ht="15.6" x14ac:dyDescent="0.3">
      <c r="B233" s="306">
        <v>1</v>
      </c>
      <c r="C233" s="491" t="s">
        <v>411</v>
      </c>
      <c r="D233" s="309"/>
      <c r="E233" s="309"/>
      <c r="F233" s="309"/>
      <c r="G233" s="309"/>
      <c r="H233" s="309"/>
      <c r="I233" s="309"/>
      <c r="J233" s="309"/>
      <c r="K233" s="308"/>
      <c r="L233" s="309"/>
      <c r="M233" s="309"/>
      <c r="N233" s="309"/>
      <c r="O233" s="310"/>
      <c r="P233" s="311"/>
      <c r="Q233" s="378">
        <f>'master jasa'!Q238</f>
        <v>0</v>
      </c>
      <c r="R233" s="378">
        <f>'master jasa'!R238</f>
        <v>0</v>
      </c>
      <c r="S233" s="378"/>
      <c r="T233" s="379"/>
    </row>
    <row r="234" spans="2:20" ht="15.6" x14ac:dyDescent="0.3">
      <c r="B234" s="312" t="s">
        <v>156</v>
      </c>
      <c r="C234" s="313" t="s">
        <v>412</v>
      </c>
      <c r="D234" s="309"/>
      <c r="E234" s="309"/>
      <c r="F234" s="309"/>
      <c r="G234" s="309"/>
      <c r="H234" s="309"/>
      <c r="I234" s="309"/>
      <c r="J234" s="309"/>
      <c r="K234" s="308"/>
      <c r="L234" s="309"/>
      <c r="M234" s="309"/>
      <c r="N234" s="309"/>
      <c r="O234" s="310">
        <v>1</v>
      </c>
      <c r="P234" s="311" t="s">
        <v>355</v>
      </c>
      <c r="Q234" s="378">
        <f>'master jasa'!Q239</f>
        <v>0</v>
      </c>
      <c r="R234" s="378">
        <f>'master jasa'!R239</f>
        <v>181370</v>
      </c>
      <c r="S234" s="378"/>
      <c r="T234" s="379">
        <f>O234*R234</f>
        <v>181370</v>
      </c>
    </row>
    <row r="235" spans="2:20" ht="15.6" x14ac:dyDescent="0.3">
      <c r="B235" s="312" t="s">
        <v>157</v>
      </c>
      <c r="C235" s="313" t="s">
        <v>413</v>
      </c>
      <c r="D235" s="309"/>
      <c r="E235" s="309"/>
      <c r="F235" s="309"/>
      <c r="G235" s="309"/>
      <c r="H235" s="309"/>
      <c r="I235" s="309"/>
      <c r="J235" s="309"/>
      <c r="K235" s="308"/>
      <c r="L235" s="309"/>
      <c r="M235" s="309"/>
      <c r="N235" s="309"/>
      <c r="O235" s="310">
        <v>1</v>
      </c>
      <c r="P235" s="311" t="s">
        <v>355</v>
      </c>
      <c r="Q235" s="378">
        <f>'master jasa'!Q240</f>
        <v>0</v>
      </c>
      <c r="R235" s="378">
        <f>'master jasa'!R240</f>
        <v>181370</v>
      </c>
      <c r="S235" s="378"/>
      <c r="T235" s="379">
        <f>O235*R235</f>
        <v>181370</v>
      </c>
    </row>
    <row r="236" spans="2:20" ht="15.6" x14ac:dyDescent="0.3">
      <c r="B236" s="312" t="s">
        <v>160</v>
      </c>
      <c r="C236" s="313" t="s">
        <v>414</v>
      </c>
      <c r="D236" s="309"/>
      <c r="E236" s="309"/>
      <c r="F236" s="309"/>
      <c r="G236" s="309"/>
      <c r="H236" s="309"/>
      <c r="I236" s="309"/>
      <c r="J236" s="309"/>
      <c r="K236" s="308"/>
      <c r="L236" s="309"/>
      <c r="M236" s="309"/>
      <c r="N236" s="309"/>
      <c r="O236" s="310">
        <v>1</v>
      </c>
      <c r="P236" s="311" t="s">
        <v>182</v>
      </c>
      <c r="Q236" s="378">
        <f>'master jasa'!Q241</f>
        <v>0</v>
      </c>
      <c r="R236" s="378">
        <f>'master jasa'!R241</f>
        <v>6110</v>
      </c>
      <c r="S236" s="378"/>
      <c r="T236" s="379">
        <f>O236*R236</f>
        <v>6110</v>
      </c>
    </row>
    <row r="237" spans="2:20" ht="15.6" x14ac:dyDescent="0.3">
      <c r="B237" s="312" t="s">
        <v>163</v>
      </c>
      <c r="C237" s="313" t="s">
        <v>415</v>
      </c>
      <c r="D237" s="309"/>
      <c r="E237" s="309"/>
      <c r="F237" s="309"/>
      <c r="G237" s="309"/>
      <c r="H237" s="309"/>
      <c r="I237" s="309"/>
      <c r="J237" s="309"/>
      <c r="K237" s="308"/>
      <c r="L237" s="309"/>
      <c r="M237" s="309"/>
      <c r="N237" s="309"/>
      <c r="O237" s="310">
        <v>1</v>
      </c>
      <c r="P237" s="311" t="s">
        <v>182</v>
      </c>
      <c r="Q237" s="378">
        <f>'master jasa'!Q242</f>
        <v>0</v>
      </c>
      <c r="R237" s="378">
        <f>'master jasa'!R242</f>
        <v>10260</v>
      </c>
      <c r="S237" s="378"/>
      <c r="T237" s="379">
        <f>O237*R237</f>
        <v>10260</v>
      </c>
    </row>
    <row r="238" spans="2:20" ht="15.6" x14ac:dyDescent="0.3">
      <c r="B238" s="312" t="s">
        <v>321</v>
      </c>
      <c r="C238" s="313" t="s">
        <v>416</v>
      </c>
      <c r="D238" s="309"/>
      <c r="E238" s="309"/>
      <c r="F238" s="309"/>
      <c r="G238" s="309"/>
      <c r="H238" s="309"/>
      <c r="I238" s="309"/>
      <c r="J238" s="309"/>
      <c r="K238" s="308"/>
      <c r="L238" s="309"/>
      <c r="M238" s="309"/>
      <c r="N238" s="309"/>
      <c r="O238" s="310">
        <v>1</v>
      </c>
      <c r="P238" s="311" t="s">
        <v>182</v>
      </c>
      <c r="Q238" s="378" t="str">
        <f>'master jasa'!Q243</f>
        <v>Rp             21.275</v>
      </c>
      <c r="R238" s="378">
        <f>'master jasa'!R243</f>
        <v>30329</v>
      </c>
      <c r="S238" s="378">
        <f>O238*Q238</f>
        <v>21275</v>
      </c>
      <c r="T238" s="379">
        <f>O238*R238</f>
        <v>30329</v>
      </c>
    </row>
    <row r="239" spans="2:20" ht="15.6" x14ac:dyDescent="0.3">
      <c r="B239" s="306">
        <v>2</v>
      </c>
      <c r="C239" s="491" t="s">
        <v>418</v>
      </c>
      <c r="D239" s="309"/>
      <c r="E239" s="309"/>
      <c r="F239" s="309"/>
      <c r="G239" s="309"/>
      <c r="H239" s="309"/>
      <c r="I239" s="309"/>
      <c r="J239" s="309"/>
      <c r="K239" s="308"/>
      <c r="L239" s="309"/>
      <c r="M239" s="309"/>
      <c r="N239" s="309"/>
      <c r="O239" s="310"/>
      <c r="P239" s="311"/>
      <c r="Q239" s="378">
        <f>'master jasa'!Q244</f>
        <v>0</v>
      </c>
      <c r="R239" s="378">
        <f>'master jasa'!R244</f>
        <v>0</v>
      </c>
      <c r="S239" s="378"/>
      <c r="T239" s="379"/>
    </row>
    <row r="240" spans="2:20" ht="15.6" x14ac:dyDescent="0.3">
      <c r="B240" s="312" t="s">
        <v>165</v>
      </c>
      <c r="C240" s="313" t="s">
        <v>419</v>
      </c>
      <c r="D240" s="309"/>
      <c r="E240" s="309"/>
      <c r="F240" s="309"/>
      <c r="G240" s="309"/>
      <c r="H240" s="309"/>
      <c r="I240" s="309"/>
      <c r="J240" s="309"/>
      <c r="K240" s="308"/>
      <c r="L240" s="309"/>
      <c r="M240" s="309"/>
      <c r="N240" s="309"/>
      <c r="O240" s="310"/>
      <c r="P240" s="311"/>
      <c r="Q240" s="378">
        <f>'master jasa'!Q245</f>
        <v>0</v>
      </c>
      <c r="R240" s="378">
        <f>'master jasa'!R245</f>
        <v>0</v>
      </c>
      <c r="S240" s="378"/>
      <c r="T240" s="379"/>
    </row>
    <row r="241" spans="2:20" ht="15.6" x14ac:dyDescent="0.3">
      <c r="B241" s="488" t="s">
        <v>2062</v>
      </c>
      <c r="C241" s="313" t="s">
        <v>420</v>
      </c>
      <c r="D241" s="309"/>
      <c r="E241" s="309"/>
      <c r="F241" s="309"/>
      <c r="G241" s="309"/>
      <c r="H241" s="309"/>
      <c r="I241" s="309"/>
      <c r="J241" s="309"/>
      <c r="K241" s="308"/>
      <c r="L241" s="309"/>
      <c r="M241" s="309"/>
      <c r="N241" s="309"/>
      <c r="O241" s="310">
        <v>1</v>
      </c>
      <c r="P241" s="311" t="s">
        <v>355</v>
      </c>
      <c r="Q241" s="378">
        <f>'master jasa'!Q246</f>
        <v>0</v>
      </c>
      <c r="R241" s="378">
        <f>'master jasa'!R246</f>
        <v>931950</v>
      </c>
      <c r="S241" s="378"/>
      <c r="T241" s="379">
        <f t="shared" ref="T241:T301" si="10">O241*R241</f>
        <v>931950</v>
      </c>
    </row>
    <row r="242" spans="2:20" ht="15.6" x14ac:dyDescent="0.3">
      <c r="B242" s="488" t="s">
        <v>2062</v>
      </c>
      <c r="C242" s="313" t="s">
        <v>421</v>
      </c>
      <c r="D242" s="309"/>
      <c r="E242" s="309"/>
      <c r="F242" s="309"/>
      <c r="G242" s="309"/>
      <c r="H242" s="309"/>
      <c r="I242" s="309"/>
      <c r="J242" s="309"/>
      <c r="K242" s="308"/>
      <c r="L242" s="309"/>
      <c r="M242" s="309"/>
      <c r="N242" s="309"/>
      <c r="O242" s="310">
        <v>1</v>
      </c>
      <c r="P242" s="311" t="s">
        <v>355</v>
      </c>
      <c r="Q242" s="378">
        <f>'master jasa'!Q247</f>
        <v>0</v>
      </c>
      <c r="R242" s="378">
        <f>'master jasa'!R247</f>
        <v>1006680</v>
      </c>
      <c r="S242" s="378"/>
      <c r="T242" s="379">
        <f t="shared" si="10"/>
        <v>1006680</v>
      </c>
    </row>
    <row r="243" spans="2:20" ht="15.6" x14ac:dyDescent="0.3">
      <c r="B243" s="488" t="s">
        <v>2062</v>
      </c>
      <c r="C243" s="313" t="s">
        <v>422</v>
      </c>
      <c r="D243" s="309"/>
      <c r="E243" s="309"/>
      <c r="F243" s="309"/>
      <c r="G243" s="309"/>
      <c r="H243" s="309"/>
      <c r="I243" s="309"/>
      <c r="J243" s="309"/>
      <c r="K243" s="308"/>
      <c r="L243" s="309"/>
      <c r="M243" s="309"/>
      <c r="N243" s="309"/>
      <c r="O243" s="310">
        <v>1</v>
      </c>
      <c r="P243" s="311" t="s">
        <v>355</v>
      </c>
      <c r="Q243" s="378">
        <f>'master jasa'!Q248</f>
        <v>0</v>
      </c>
      <c r="R243" s="378">
        <f>'master jasa'!R248</f>
        <v>1081400</v>
      </c>
      <c r="S243" s="378"/>
      <c r="T243" s="379">
        <f t="shared" si="10"/>
        <v>1081400</v>
      </c>
    </row>
    <row r="244" spans="2:20" ht="15.6" x14ac:dyDescent="0.3">
      <c r="B244" s="488" t="s">
        <v>2062</v>
      </c>
      <c r="C244" s="313" t="s">
        <v>423</v>
      </c>
      <c r="D244" s="309"/>
      <c r="E244" s="309"/>
      <c r="F244" s="309"/>
      <c r="G244" s="309"/>
      <c r="H244" s="309"/>
      <c r="I244" s="309"/>
      <c r="J244" s="309"/>
      <c r="K244" s="308"/>
      <c r="L244" s="309"/>
      <c r="M244" s="309"/>
      <c r="N244" s="309"/>
      <c r="O244" s="310">
        <v>1</v>
      </c>
      <c r="P244" s="311" t="s">
        <v>355</v>
      </c>
      <c r="Q244" s="378">
        <f>'master jasa'!Q249</f>
        <v>0</v>
      </c>
      <c r="R244" s="378">
        <f>'master jasa'!R249</f>
        <v>1156120</v>
      </c>
      <c r="S244" s="378"/>
      <c r="T244" s="379">
        <f t="shared" si="10"/>
        <v>1156120</v>
      </c>
    </row>
    <row r="245" spans="2:20" ht="15.6" x14ac:dyDescent="0.3">
      <c r="B245" s="488" t="s">
        <v>2062</v>
      </c>
      <c r="C245" s="313" t="s">
        <v>424</v>
      </c>
      <c r="D245" s="309"/>
      <c r="E245" s="309"/>
      <c r="F245" s="309"/>
      <c r="G245" s="309"/>
      <c r="H245" s="309"/>
      <c r="I245" s="309"/>
      <c r="J245" s="309"/>
      <c r="K245" s="308"/>
      <c r="L245" s="309"/>
      <c r="M245" s="309"/>
      <c r="N245" s="309"/>
      <c r="O245" s="310">
        <v>1</v>
      </c>
      <c r="P245" s="311" t="s">
        <v>355</v>
      </c>
      <c r="Q245" s="378">
        <f>'master jasa'!Q250</f>
        <v>0</v>
      </c>
      <c r="R245" s="378">
        <f>'master jasa'!R250</f>
        <v>1230840</v>
      </c>
      <c r="S245" s="378"/>
      <c r="T245" s="379">
        <f t="shared" si="10"/>
        <v>1230840</v>
      </c>
    </row>
    <row r="246" spans="2:20" ht="15.6" x14ac:dyDescent="0.3">
      <c r="B246" s="488" t="s">
        <v>2062</v>
      </c>
      <c r="C246" s="313" t="s">
        <v>425</v>
      </c>
      <c r="D246" s="309"/>
      <c r="E246" s="309"/>
      <c r="F246" s="309"/>
      <c r="G246" s="309"/>
      <c r="H246" s="309"/>
      <c r="I246" s="309"/>
      <c r="J246" s="309"/>
      <c r="K246" s="308"/>
      <c r="L246" s="309"/>
      <c r="M246" s="309"/>
      <c r="N246" s="309"/>
      <c r="O246" s="310">
        <v>1</v>
      </c>
      <c r="P246" s="311" t="s">
        <v>355</v>
      </c>
      <c r="Q246" s="378">
        <f>'master jasa'!Q251</f>
        <v>0</v>
      </c>
      <c r="R246" s="378">
        <f>'master jasa'!R251</f>
        <v>1305560</v>
      </c>
      <c r="S246" s="378"/>
      <c r="T246" s="379">
        <f t="shared" si="10"/>
        <v>1305560</v>
      </c>
    </row>
    <row r="247" spans="2:20" ht="15.6" x14ac:dyDescent="0.3">
      <c r="B247" s="488" t="s">
        <v>2062</v>
      </c>
      <c r="C247" s="313" t="s">
        <v>426</v>
      </c>
      <c r="D247" s="309"/>
      <c r="E247" s="309"/>
      <c r="F247" s="309"/>
      <c r="G247" s="309"/>
      <c r="H247" s="309"/>
      <c r="I247" s="309"/>
      <c r="J247" s="309"/>
      <c r="K247" s="308"/>
      <c r="L247" s="309"/>
      <c r="M247" s="309"/>
      <c r="N247" s="309"/>
      <c r="O247" s="310">
        <v>1</v>
      </c>
      <c r="P247" s="311" t="s">
        <v>355</v>
      </c>
      <c r="Q247" s="378">
        <f>'master jasa'!Q252</f>
        <v>0</v>
      </c>
      <c r="R247" s="378">
        <f>'master jasa'!R252</f>
        <v>1380290</v>
      </c>
      <c r="S247" s="378"/>
      <c r="T247" s="379">
        <f t="shared" si="10"/>
        <v>1380290</v>
      </c>
    </row>
    <row r="248" spans="2:20" ht="15.6" x14ac:dyDescent="0.3">
      <c r="B248" s="312" t="s">
        <v>168</v>
      </c>
      <c r="C248" s="313" t="s">
        <v>427</v>
      </c>
      <c r="D248" s="309"/>
      <c r="E248" s="309"/>
      <c r="F248" s="309"/>
      <c r="G248" s="309"/>
      <c r="H248" s="309"/>
      <c r="I248" s="309"/>
      <c r="J248" s="309"/>
      <c r="K248" s="308"/>
      <c r="L248" s="309"/>
      <c r="M248" s="309"/>
      <c r="N248" s="309"/>
      <c r="O248" s="310"/>
      <c r="P248" s="311"/>
      <c r="Q248" s="378">
        <f>'master jasa'!Q253</f>
        <v>0</v>
      </c>
      <c r="R248" s="378">
        <f>'master jasa'!R253</f>
        <v>0</v>
      </c>
      <c r="S248" s="378"/>
      <c r="T248" s="379"/>
    </row>
    <row r="249" spans="2:20" ht="15.6" x14ac:dyDescent="0.3">
      <c r="B249" s="488" t="s">
        <v>2062</v>
      </c>
      <c r="C249" s="313" t="s">
        <v>420</v>
      </c>
      <c r="D249" s="309"/>
      <c r="E249" s="309"/>
      <c r="F249" s="309"/>
      <c r="G249" s="309"/>
      <c r="H249" s="309"/>
      <c r="I249" s="309"/>
      <c r="J249" s="309"/>
      <c r="K249" s="308"/>
      <c r="L249" s="309"/>
      <c r="M249" s="309"/>
      <c r="N249" s="309"/>
      <c r="O249" s="310">
        <v>1</v>
      </c>
      <c r="P249" s="311" t="s">
        <v>355</v>
      </c>
      <c r="Q249" s="378">
        <f>'master jasa'!Q254</f>
        <v>0</v>
      </c>
      <c r="R249" s="378">
        <f>'master jasa'!R254</f>
        <v>1087280</v>
      </c>
      <c r="S249" s="378"/>
      <c r="T249" s="379">
        <f t="shared" si="10"/>
        <v>1087280</v>
      </c>
    </row>
    <row r="250" spans="2:20" ht="15.6" x14ac:dyDescent="0.3">
      <c r="B250" s="488" t="s">
        <v>2062</v>
      </c>
      <c r="C250" s="313" t="s">
        <v>421</v>
      </c>
      <c r="D250" s="309"/>
      <c r="E250" s="309"/>
      <c r="F250" s="309"/>
      <c r="G250" s="309"/>
      <c r="H250" s="309"/>
      <c r="I250" s="309"/>
      <c r="J250" s="309"/>
      <c r="K250" s="308"/>
      <c r="L250" s="309"/>
      <c r="M250" s="309"/>
      <c r="N250" s="309"/>
      <c r="O250" s="310">
        <v>1</v>
      </c>
      <c r="P250" s="311" t="s">
        <v>355</v>
      </c>
      <c r="Q250" s="378">
        <f>'master jasa'!Q255</f>
        <v>0</v>
      </c>
      <c r="R250" s="378">
        <f>'master jasa'!R255</f>
        <v>1174460</v>
      </c>
      <c r="S250" s="378"/>
      <c r="T250" s="379">
        <f t="shared" si="10"/>
        <v>1174460</v>
      </c>
    </row>
    <row r="251" spans="2:20" ht="15.6" x14ac:dyDescent="0.3">
      <c r="B251" s="488" t="s">
        <v>2062</v>
      </c>
      <c r="C251" s="313" t="s">
        <v>422</v>
      </c>
      <c r="D251" s="309"/>
      <c r="E251" s="309"/>
      <c r="F251" s="309"/>
      <c r="G251" s="309"/>
      <c r="H251" s="309"/>
      <c r="I251" s="309"/>
      <c r="J251" s="309"/>
      <c r="K251" s="308"/>
      <c r="L251" s="309"/>
      <c r="M251" s="309"/>
      <c r="N251" s="309"/>
      <c r="O251" s="310">
        <v>1</v>
      </c>
      <c r="P251" s="311" t="s">
        <v>355</v>
      </c>
      <c r="Q251" s="378">
        <f>'master jasa'!Q256</f>
        <v>0</v>
      </c>
      <c r="R251" s="378">
        <f>'master jasa'!R256</f>
        <v>1261630</v>
      </c>
      <c r="S251" s="378"/>
      <c r="T251" s="379">
        <f t="shared" si="10"/>
        <v>1261630</v>
      </c>
    </row>
    <row r="252" spans="2:20" ht="15.6" x14ac:dyDescent="0.3">
      <c r="B252" s="488" t="s">
        <v>2062</v>
      </c>
      <c r="C252" s="313" t="s">
        <v>423</v>
      </c>
      <c r="D252" s="309"/>
      <c r="E252" s="309"/>
      <c r="F252" s="309"/>
      <c r="G252" s="309"/>
      <c r="H252" s="309"/>
      <c r="I252" s="309"/>
      <c r="J252" s="309"/>
      <c r="K252" s="308"/>
      <c r="L252" s="309"/>
      <c r="M252" s="309"/>
      <c r="N252" s="309"/>
      <c r="O252" s="310">
        <v>1</v>
      </c>
      <c r="P252" s="311" t="s">
        <v>355</v>
      </c>
      <c r="Q252" s="378">
        <f>'master jasa'!Q257</f>
        <v>0</v>
      </c>
      <c r="R252" s="378">
        <f>'master jasa'!R257</f>
        <v>1348810</v>
      </c>
      <c r="S252" s="378"/>
      <c r="T252" s="379">
        <f t="shared" si="10"/>
        <v>1348810</v>
      </c>
    </row>
    <row r="253" spans="2:20" ht="15.6" x14ac:dyDescent="0.3">
      <c r="B253" s="488" t="s">
        <v>2062</v>
      </c>
      <c r="C253" s="313" t="s">
        <v>424</v>
      </c>
      <c r="D253" s="309"/>
      <c r="E253" s="309"/>
      <c r="F253" s="309"/>
      <c r="G253" s="309"/>
      <c r="H253" s="309"/>
      <c r="I253" s="309"/>
      <c r="J253" s="309"/>
      <c r="K253" s="308"/>
      <c r="L253" s="309"/>
      <c r="M253" s="309"/>
      <c r="N253" s="309"/>
      <c r="O253" s="310">
        <v>1</v>
      </c>
      <c r="P253" s="311" t="s">
        <v>355</v>
      </c>
      <c r="Q253" s="378">
        <f>'master jasa'!Q258</f>
        <v>0</v>
      </c>
      <c r="R253" s="378">
        <f>'master jasa'!R258</f>
        <v>1435980</v>
      </c>
      <c r="S253" s="378"/>
      <c r="T253" s="379">
        <f t="shared" si="10"/>
        <v>1435980</v>
      </c>
    </row>
    <row r="254" spans="2:20" ht="15.6" x14ac:dyDescent="0.3">
      <c r="B254" s="488" t="s">
        <v>2062</v>
      </c>
      <c r="C254" s="313" t="s">
        <v>425</v>
      </c>
      <c r="D254" s="309"/>
      <c r="E254" s="309"/>
      <c r="F254" s="309"/>
      <c r="G254" s="309"/>
      <c r="H254" s="309"/>
      <c r="I254" s="309"/>
      <c r="J254" s="309"/>
      <c r="K254" s="308"/>
      <c r="L254" s="309"/>
      <c r="M254" s="309"/>
      <c r="N254" s="309"/>
      <c r="O254" s="310">
        <v>1</v>
      </c>
      <c r="P254" s="311" t="s">
        <v>355</v>
      </c>
      <c r="Q254" s="378">
        <f>'master jasa'!Q259</f>
        <v>0</v>
      </c>
      <c r="R254" s="378">
        <f>'master jasa'!R259</f>
        <v>1523160</v>
      </c>
      <c r="S254" s="378"/>
      <c r="T254" s="379">
        <f t="shared" si="10"/>
        <v>1523160</v>
      </c>
    </row>
    <row r="255" spans="2:20" ht="15.6" x14ac:dyDescent="0.3">
      <c r="B255" s="488" t="s">
        <v>2062</v>
      </c>
      <c r="C255" s="313" t="s">
        <v>426</v>
      </c>
      <c r="D255" s="309"/>
      <c r="E255" s="309"/>
      <c r="F255" s="309"/>
      <c r="G255" s="309"/>
      <c r="H255" s="309"/>
      <c r="I255" s="309"/>
      <c r="J255" s="309"/>
      <c r="K255" s="308"/>
      <c r="L255" s="309"/>
      <c r="M255" s="309"/>
      <c r="N255" s="309"/>
      <c r="O255" s="310">
        <v>1</v>
      </c>
      <c r="P255" s="311" t="s">
        <v>355</v>
      </c>
      <c r="Q255" s="378">
        <f>'master jasa'!Q260</f>
        <v>0</v>
      </c>
      <c r="R255" s="378">
        <f>'master jasa'!R260</f>
        <v>1610330</v>
      </c>
      <c r="S255" s="378"/>
      <c r="T255" s="379">
        <f t="shared" si="10"/>
        <v>1610330</v>
      </c>
    </row>
    <row r="256" spans="2:20" ht="15.6" x14ac:dyDescent="0.3">
      <c r="B256" s="312" t="s">
        <v>170</v>
      </c>
      <c r="C256" s="313" t="s">
        <v>428</v>
      </c>
      <c r="D256" s="309"/>
      <c r="E256" s="309"/>
      <c r="F256" s="309"/>
      <c r="G256" s="309"/>
      <c r="H256" s="309"/>
      <c r="I256" s="309"/>
      <c r="J256" s="309"/>
      <c r="K256" s="308"/>
      <c r="L256" s="309"/>
      <c r="M256" s="309"/>
      <c r="N256" s="309"/>
      <c r="O256" s="310"/>
      <c r="P256" s="311"/>
      <c r="Q256" s="378">
        <f>'master jasa'!Q261</f>
        <v>0</v>
      </c>
      <c r="R256" s="378">
        <f>'master jasa'!R261</f>
        <v>0</v>
      </c>
      <c r="S256" s="378"/>
      <c r="T256" s="379"/>
    </row>
    <row r="257" spans="2:20" ht="15.6" x14ac:dyDescent="0.3">
      <c r="B257" s="488" t="s">
        <v>2062</v>
      </c>
      <c r="C257" s="313" t="s">
        <v>420</v>
      </c>
      <c r="D257" s="309"/>
      <c r="E257" s="309"/>
      <c r="F257" s="309"/>
      <c r="G257" s="309"/>
      <c r="H257" s="309"/>
      <c r="I257" s="309"/>
      <c r="J257" s="309"/>
      <c r="K257" s="308"/>
      <c r="L257" s="309"/>
      <c r="M257" s="309"/>
      <c r="N257" s="309"/>
      <c r="O257" s="310">
        <v>1</v>
      </c>
      <c r="P257" s="311" t="s">
        <v>355</v>
      </c>
      <c r="Q257" s="378">
        <f>'master jasa'!Q262</f>
        <v>0</v>
      </c>
      <c r="R257" s="378">
        <f>'master jasa'!R262</f>
        <v>1242610</v>
      </c>
      <c r="S257" s="378"/>
      <c r="T257" s="379">
        <f t="shared" si="10"/>
        <v>1242610</v>
      </c>
    </row>
    <row r="258" spans="2:20" ht="15.6" x14ac:dyDescent="0.3">
      <c r="B258" s="488" t="s">
        <v>2062</v>
      </c>
      <c r="C258" s="313" t="s">
        <v>421</v>
      </c>
      <c r="D258" s="309"/>
      <c r="E258" s="309"/>
      <c r="F258" s="309"/>
      <c r="G258" s="309"/>
      <c r="H258" s="309"/>
      <c r="I258" s="309"/>
      <c r="J258" s="309"/>
      <c r="K258" s="308"/>
      <c r="L258" s="309"/>
      <c r="M258" s="309"/>
      <c r="N258" s="309"/>
      <c r="O258" s="310">
        <v>1</v>
      </c>
      <c r="P258" s="311" t="s">
        <v>355</v>
      </c>
      <c r="Q258" s="378">
        <f>'master jasa'!Q263</f>
        <v>0</v>
      </c>
      <c r="R258" s="378">
        <f>'master jasa'!R263</f>
        <v>1342240</v>
      </c>
      <c r="S258" s="378"/>
      <c r="T258" s="379">
        <f t="shared" si="10"/>
        <v>1342240</v>
      </c>
    </row>
    <row r="259" spans="2:20" ht="15.6" x14ac:dyDescent="0.3">
      <c r="B259" s="488" t="s">
        <v>2062</v>
      </c>
      <c r="C259" s="313" t="s">
        <v>422</v>
      </c>
      <c r="D259" s="309"/>
      <c r="E259" s="309"/>
      <c r="F259" s="309"/>
      <c r="G259" s="309"/>
      <c r="H259" s="309"/>
      <c r="I259" s="309"/>
      <c r="J259" s="309"/>
      <c r="K259" s="308"/>
      <c r="L259" s="309"/>
      <c r="M259" s="309"/>
      <c r="N259" s="309"/>
      <c r="O259" s="310">
        <v>1</v>
      </c>
      <c r="P259" s="311" t="s">
        <v>355</v>
      </c>
      <c r="Q259" s="378">
        <f>'master jasa'!Q264</f>
        <v>0</v>
      </c>
      <c r="R259" s="378">
        <f>'master jasa'!R264</f>
        <v>1441870</v>
      </c>
      <c r="S259" s="378"/>
      <c r="T259" s="379">
        <f t="shared" si="10"/>
        <v>1441870</v>
      </c>
    </row>
    <row r="260" spans="2:20" ht="15.6" x14ac:dyDescent="0.3">
      <c r="B260" s="488" t="s">
        <v>2062</v>
      </c>
      <c r="C260" s="313" t="s">
        <v>423</v>
      </c>
      <c r="D260" s="309"/>
      <c r="E260" s="309"/>
      <c r="F260" s="309"/>
      <c r="G260" s="309"/>
      <c r="H260" s="309"/>
      <c r="I260" s="309"/>
      <c r="J260" s="309"/>
      <c r="K260" s="308"/>
      <c r="L260" s="309"/>
      <c r="M260" s="309"/>
      <c r="N260" s="309"/>
      <c r="O260" s="310">
        <v>1</v>
      </c>
      <c r="P260" s="311" t="s">
        <v>355</v>
      </c>
      <c r="Q260" s="378">
        <f>'master jasa'!Q265</f>
        <v>0</v>
      </c>
      <c r="R260" s="378">
        <f>'master jasa'!R265</f>
        <v>1541490</v>
      </c>
      <c r="S260" s="378"/>
      <c r="T260" s="379">
        <f t="shared" si="10"/>
        <v>1541490</v>
      </c>
    </row>
    <row r="261" spans="2:20" ht="15.6" x14ac:dyDescent="0.3">
      <c r="B261" s="488" t="s">
        <v>2062</v>
      </c>
      <c r="C261" s="313" t="s">
        <v>424</v>
      </c>
      <c r="D261" s="309"/>
      <c r="E261" s="309"/>
      <c r="F261" s="309"/>
      <c r="G261" s="309"/>
      <c r="H261" s="309"/>
      <c r="I261" s="309"/>
      <c r="J261" s="309"/>
      <c r="K261" s="308"/>
      <c r="L261" s="309"/>
      <c r="M261" s="309"/>
      <c r="N261" s="309"/>
      <c r="O261" s="310">
        <v>1</v>
      </c>
      <c r="P261" s="311" t="s">
        <v>355</v>
      </c>
      <c r="Q261" s="378">
        <f>'master jasa'!Q266</f>
        <v>0</v>
      </c>
      <c r="R261" s="378">
        <f>'master jasa'!R266</f>
        <v>1641120</v>
      </c>
      <c r="S261" s="378"/>
      <c r="T261" s="379">
        <f t="shared" si="10"/>
        <v>1641120</v>
      </c>
    </row>
    <row r="262" spans="2:20" ht="15.6" x14ac:dyDescent="0.3">
      <c r="B262" s="488" t="s">
        <v>2062</v>
      </c>
      <c r="C262" s="313" t="s">
        <v>425</v>
      </c>
      <c r="D262" s="309"/>
      <c r="E262" s="309"/>
      <c r="F262" s="309"/>
      <c r="G262" s="309"/>
      <c r="H262" s="309"/>
      <c r="I262" s="309"/>
      <c r="J262" s="309"/>
      <c r="K262" s="308"/>
      <c r="L262" s="309"/>
      <c r="M262" s="309"/>
      <c r="N262" s="309"/>
      <c r="O262" s="310">
        <v>1</v>
      </c>
      <c r="P262" s="311" t="s">
        <v>355</v>
      </c>
      <c r="Q262" s="378">
        <f>'master jasa'!Q267</f>
        <v>0</v>
      </c>
      <c r="R262" s="378">
        <f>'master jasa'!R267</f>
        <v>1740750</v>
      </c>
      <c r="S262" s="378"/>
      <c r="T262" s="379">
        <f t="shared" si="10"/>
        <v>1740750</v>
      </c>
    </row>
    <row r="263" spans="2:20" ht="15.6" x14ac:dyDescent="0.3">
      <c r="B263" s="488" t="s">
        <v>2062</v>
      </c>
      <c r="C263" s="313" t="s">
        <v>426</v>
      </c>
      <c r="D263" s="309"/>
      <c r="E263" s="309"/>
      <c r="F263" s="309"/>
      <c r="G263" s="309"/>
      <c r="H263" s="309"/>
      <c r="I263" s="309"/>
      <c r="J263" s="309"/>
      <c r="K263" s="308"/>
      <c r="L263" s="309"/>
      <c r="M263" s="309"/>
      <c r="N263" s="309"/>
      <c r="O263" s="310">
        <v>1</v>
      </c>
      <c r="P263" s="311" t="s">
        <v>355</v>
      </c>
      <c r="Q263" s="378">
        <f>'master jasa'!Q268</f>
        <v>0</v>
      </c>
      <c r="R263" s="378">
        <f>'master jasa'!R268</f>
        <v>1840380</v>
      </c>
      <c r="S263" s="378"/>
      <c r="T263" s="379">
        <f t="shared" si="10"/>
        <v>1840380</v>
      </c>
    </row>
    <row r="264" spans="2:20" ht="15.6" x14ac:dyDescent="0.3">
      <c r="B264" s="312" t="s">
        <v>334</v>
      </c>
      <c r="C264" s="313" t="s">
        <v>429</v>
      </c>
      <c r="D264" s="309"/>
      <c r="E264" s="309"/>
      <c r="F264" s="309"/>
      <c r="G264" s="309"/>
      <c r="H264" s="309"/>
      <c r="I264" s="309"/>
      <c r="J264" s="309"/>
      <c r="K264" s="308"/>
      <c r="L264" s="309"/>
      <c r="M264" s="309"/>
      <c r="N264" s="309"/>
      <c r="O264" s="310"/>
      <c r="P264" s="311"/>
      <c r="Q264" s="378">
        <f>'master jasa'!Q269</f>
        <v>0</v>
      </c>
      <c r="R264" s="378">
        <f>'master jasa'!R269</f>
        <v>0</v>
      </c>
      <c r="S264" s="378"/>
      <c r="T264" s="379"/>
    </row>
    <row r="265" spans="2:20" ht="15.6" x14ac:dyDescent="0.3">
      <c r="B265" s="488" t="s">
        <v>2062</v>
      </c>
      <c r="C265" s="313" t="s">
        <v>420</v>
      </c>
      <c r="D265" s="309"/>
      <c r="E265" s="309"/>
      <c r="F265" s="309"/>
      <c r="G265" s="309"/>
      <c r="H265" s="309"/>
      <c r="I265" s="309"/>
      <c r="J265" s="309"/>
      <c r="K265" s="308"/>
      <c r="L265" s="309"/>
      <c r="M265" s="309"/>
      <c r="N265" s="309"/>
      <c r="O265" s="310">
        <v>1</v>
      </c>
      <c r="P265" s="311" t="s">
        <v>355</v>
      </c>
      <c r="Q265" s="378">
        <f>'master jasa'!Q270</f>
        <v>0</v>
      </c>
      <c r="R265" s="378">
        <f>'master jasa'!R270</f>
        <v>1397930</v>
      </c>
      <c r="S265" s="378"/>
      <c r="T265" s="379">
        <f t="shared" si="10"/>
        <v>1397930</v>
      </c>
    </row>
    <row r="266" spans="2:20" ht="15.6" x14ac:dyDescent="0.3">
      <c r="B266" s="488" t="s">
        <v>2062</v>
      </c>
      <c r="C266" s="313" t="s">
        <v>421</v>
      </c>
      <c r="D266" s="309"/>
      <c r="E266" s="309"/>
      <c r="F266" s="309"/>
      <c r="G266" s="309"/>
      <c r="H266" s="309"/>
      <c r="I266" s="309"/>
      <c r="J266" s="309"/>
      <c r="K266" s="308"/>
      <c r="L266" s="309"/>
      <c r="M266" s="309"/>
      <c r="N266" s="309"/>
      <c r="O266" s="310">
        <v>1</v>
      </c>
      <c r="P266" s="311" t="s">
        <v>355</v>
      </c>
      <c r="Q266" s="378">
        <f>'master jasa'!Q271</f>
        <v>0</v>
      </c>
      <c r="R266" s="378">
        <f>'master jasa'!R271</f>
        <v>1510020</v>
      </c>
      <c r="S266" s="378"/>
      <c r="T266" s="379">
        <f t="shared" si="10"/>
        <v>1510020</v>
      </c>
    </row>
    <row r="267" spans="2:20" ht="15.6" x14ac:dyDescent="0.3">
      <c r="B267" s="488" t="s">
        <v>2062</v>
      </c>
      <c r="C267" s="313" t="s">
        <v>422</v>
      </c>
      <c r="D267" s="309"/>
      <c r="E267" s="309"/>
      <c r="F267" s="309"/>
      <c r="G267" s="309"/>
      <c r="H267" s="309"/>
      <c r="I267" s="309"/>
      <c r="J267" s="309"/>
      <c r="K267" s="308"/>
      <c r="L267" s="309"/>
      <c r="M267" s="309"/>
      <c r="N267" s="309"/>
      <c r="O267" s="310">
        <v>1</v>
      </c>
      <c r="P267" s="311" t="s">
        <v>355</v>
      </c>
      <c r="Q267" s="378">
        <f>'master jasa'!Q272</f>
        <v>0</v>
      </c>
      <c r="R267" s="378">
        <f>'master jasa'!R272</f>
        <v>1622100</v>
      </c>
      <c r="S267" s="378"/>
      <c r="T267" s="379">
        <f t="shared" si="10"/>
        <v>1622100</v>
      </c>
    </row>
    <row r="268" spans="2:20" ht="15.6" x14ac:dyDescent="0.3">
      <c r="B268" s="488" t="s">
        <v>2062</v>
      </c>
      <c r="C268" s="313" t="s">
        <v>423</v>
      </c>
      <c r="D268" s="309"/>
      <c r="E268" s="309"/>
      <c r="F268" s="309"/>
      <c r="G268" s="309"/>
      <c r="H268" s="309"/>
      <c r="I268" s="309"/>
      <c r="J268" s="309"/>
      <c r="K268" s="308"/>
      <c r="L268" s="309"/>
      <c r="M268" s="309"/>
      <c r="N268" s="309"/>
      <c r="O268" s="310">
        <v>1</v>
      </c>
      <c r="P268" s="311" t="s">
        <v>355</v>
      </c>
      <c r="Q268" s="378">
        <f>'master jasa'!Q273</f>
        <v>0</v>
      </c>
      <c r="R268" s="378">
        <f>'master jasa'!R273</f>
        <v>1734180</v>
      </c>
      <c r="S268" s="378"/>
      <c r="T268" s="379">
        <f t="shared" si="10"/>
        <v>1734180</v>
      </c>
    </row>
    <row r="269" spans="2:20" ht="15.6" x14ac:dyDescent="0.3">
      <c r="B269" s="488" t="s">
        <v>2062</v>
      </c>
      <c r="C269" s="313" t="s">
        <v>424</v>
      </c>
      <c r="D269" s="309"/>
      <c r="E269" s="309"/>
      <c r="F269" s="309"/>
      <c r="G269" s="309"/>
      <c r="H269" s="309"/>
      <c r="I269" s="309"/>
      <c r="J269" s="309"/>
      <c r="K269" s="308"/>
      <c r="L269" s="309"/>
      <c r="M269" s="309"/>
      <c r="N269" s="309"/>
      <c r="O269" s="310">
        <v>1</v>
      </c>
      <c r="P269" s="311" t="s">
        <v>355</v>
      </c>
      <c r="Q269" s="378">
        <f>'master jasa'!Q274</f>
        <v>0</v>
      </c>
      <c r="R269" s="378">
        <f>'master jasa'!R274</f>
        <v>1846260</v>
      </c>
      <c r="S269" s="378"/>
      <c r="T269" s="379">
        <f t="shared" si="10"/>
        <v>1846260</v>
      </c>
    </row>
    <row r="270" spans="2:20" ht="15.6" x14ac:dyDescent="0.3">
      <c r="B270" s="312" t="s">
        <v>337</v>
      </c>
      <c r="C270" s="313" t="s">
        <v>430</v>
      </c>
      <c r="D270" s="309"/>
      <c r="E270" s="309"/>
      <c r="F270" s="309"/>
      <c r="G270" s="309"/>
      <c r="H270" s="309"/>
      <c r="I270" s="309"/>
      <c r="J270" s="309"/>
      <c r="K270" s="308"/>
      <c r="L270" s="309"/>
      <c r="M270" s="309"/>
      <c r="N270" s="309"/>
      <c r="O270" s="310"/>
      <c r="P270" s="311"/>
      <c r="Q270" s="378">
        <f>'master jasa'!Q275</f>
        <v>0</v>
      </c>
      <c r="R270" s="378">
        <f>'master jasa'!R275</f>
        <v>0</v>
      </c>
      <c r="S270" s="378"/>
      <c r="T270" s="379"/>
    </row>
    <row r="271" spans="2:20" ht="15.6" x14ac:dyDescent="0.3">
      <c r="B271" s="488" t="s">
        <v>2062</v>
      </c>
      <c r="C271" s="313" t="s">
        <v>420</v>
      </c>
      <c r="D271" s="309"/>
      <c r="E271" s="309"/>
      <c r="F271" s="309"/>
      <c r="G271" s="309"/>
      <c r="H271" s="309"/>
      <c r="I271" s="309"/>
      <c r="J271" s="309"/>
      <c r="K271" s="308"/>
      <c r="L271" s="309"/>
      <c r="M271" s="309"/>
      <c r="N271" s="309"/>
      <c r="O271" s="310">
        <v>1</v>
      </c>
      <c r="P271" s="311" t="s">
        <v>355</v>
      </c>
      <c r="Q271" s="378">
        <f>'master jasa'!Q276</f>
        <v>0</v>
      </c>
      <c r="R271" s="378">
        <f>'master jasa'!R276</f>
        <v>1553260</v>
      </c>
      <c r="S271" s="378"/>
      <c r="T271" s="379">
        <f t="shared" si="10"/>
        <v>1553260</v>
      </c>
    </row>
    <row r="272" spans="2:20" ht="15.6" x14ac:dyDescent="0.3">
      <c r="B272" s="488" t="s">
        <v>2062</v>
      </c>
      <c r="C272" s="313" t="s">
        <v>421</v>
      </c>
      <c r="D272" s="309"/>
      <c r="E272" s="309"/>
      <c r="F272" s="309"/>
      <c r="G272" s="309"/>
      <c r="H272" s="309"/>
      <c r="I272" s="309"/>
      <c r="J272" s="309"/>
      <c r="K272" s="308"/>
      <c r="L272" s="309"/>
      <c r="M272" s="309"/>
      <c r="N272" s="309"/>
      <c r="O272" s="310">
        <v>1</v>
      </c>
      <c r="P272" s="311" t="s">
        <v>355</v>
      </c>
      <c r="Q272" s="378">
        <f>'master jasa'!Q277</f>
        <v>0</v>
      </c>
      <c r="R272" s="378">
        <f>'master jasa'!R277</f>
        <v>1677800</v>
      </c>
      <c r="S272" s="378"/>
      <c r="T272" s="379">
        <f t="shared" si="10"/>
        <v>1677800</v>
      </c>
    </row>
    <row r="273" spans="2:20" ht="15.6" x14ac:dyDescent="0.3">
      <c r="B273" s="488" t="s">
        <v>2062</v>
      </c>
      <c r="C273" s="313" t="s">
        <v>422</v>
      </c>
      <c r="D273" s="309"/>
      <c r="E273" s="309"/>
      <c r="F273" s="309"/>
      <c r="G273" s="309"/>
      <c r="H273" s="309"/>
      <c r="I273" s="309"/>
      <c r="J273" s="309"/>
      <c r="K273" s="308"/>
      <c r="L273" s="309"/>
      <c r="M273" s="309"/>
      <c r="N273" s="309"/>
      <c r="O273" s="310">
        <v>1</v>
      </c>
      <c r="P273" s="311" t="s">
        <v>355</v>
      </c>
      <c r="Q273" s="378">
        <f>'master jasa'!Q278</f>
        <v>0</v>
      </c>
      <c r="R273" s="378">
        <f>'master jasa'!R278</f>
        <v>1802330</v>
      </c>
      <c r="S273" s="378"/>
      <c r="T273" s="379">
        <f t="shared" si="10"/>
        <v>1802330</v>
      </c>
    </row>
    <row r="274" spans="2:20" ht="15.6" x14ac:dyDescent="0.3">
      <c r="B274" s="488" t="s">
        <v>2062</v>
      </c>
      <c r="C274" s="313" t="s">
        <v>423</v>
      </c>
      <c r="D274" s="309" t="s">
        <v>2063</v>
      </c>
      <c r="E274" s="309"/>
      <c r="F274" s="309"/>
      <c r="G274" s="309"/>
      <c r="H274" s="309"/>
      <c r="I274" s="309"/>
      <c r="J274" s="309"/>
      <c r="K274" s="308"/>
      <c r="L274" s="309"/>
      <c r="M274" s="309"/>
      <c r="N274" s="309"/>
      <c r="O274" s="310">
        <v>1</v>
      </c>
      <c r="P274" s="311" t="s">
        <v>355</v>
      </c>
      <c r="Q274" s="378">
        <f>'master jasa'!Q279</f>
        <v>0</v>
      </c>
      <c r="R274" s="378">
        <f>'master jasa'!R279</f>
        <v>1926870</v>
      </c>
      <c r="S274" s="378"/>
      <c r="T274" s="379">
        <f t="shared" si="10"/>
        <v>1926870</v>
      </c>
    </row>
    <row r="275" spans="2:20" ht="15.6" x14ac:dyDescent="0.3">
      <c r="B275" s="488" t="s">
        <v>2062</v>
      </c>
      <c r="C275" s="313" t="s">
        <v>424</v>
      </c>
      <c r="D275" s="309"/>
      <c r="E275" s="309"/>
      <c r="F275" s="309"/>
      <c r="G275" s="309"/>
      <c r="H275" s="309"/>
      <c r="I275" s="309"/>
      <c r="J275" s="309"/>
      <c r="K275" s="308"/>
      <c r="L275" s="309"/>
      <c r="M275" s="309"/>
      <c r="N275" s="309"/>
      <c r="O275" s="310">
        <v>1</v>
      </c>
      <c r="P275" s="311" t="s">
        <v>355</v>
      </c>
      <c r="Q275" s="378">
        <f>'master jasa'!Q280</f>
        <v>0</v>
      </c>
      <c r="R275" s="378">
        <f>'master jasa'!R280</f>
        <v>2051410</v>
      </c>
      <c r="S275" s="378"/>
      <c r="T275" s="379">
        <f t="shared" si="10"/>
        <v>2051410</v>
      </c>
    </row>
    <row r="276" spans="2:20" ht="15.6" x14ac:dyDescent="0.3">
      <c r="B276" s="312" t="s">
        <v>339</v>
      </c>
      <c r="C276" s="313" t="s">
        <v>431</v>
      </c>
      <c r="D276" s="309"/>
      <c r="E276" s="309"/>
      <c r="F276" s="309"/>
      <c r="G276" s="309"/>
      <c r="H276" s="309"/>
      <c r="I276" s="309"/>
      <c r="J276" s="309"/>
      <c r="K276" s="308"/>
      <c r="L276" s="309"/>
      <c r="M276" s="309"/>
      <c r="N276" s="309"/>
      <c r="O276" s="310"/>
      <c r="P276" s="311"/>
      <c r="Q276" s="378">
        <f>'master jasa'!Q281</f>
        <v>0</v>
      </c>
      <c r="R276" s="378">
        <f>'master jasa'!R281</f>
        <v>0</v>
      </c>
      <c r="S276" s="378"/>
      <c r="T276" s="379"/>
    </row>
    <row r="277" spans="2:20" ht="15.6" x14ac:dyDescent="0.3">
      <c r="B277" s="488" t="s">
        <v>2062</v>
      </c>
      <c r="C277" s="313" t="s">
        <v>420</v>
      </c>
      <c r="D277" s="309"/>
      <c r="E277" s="309"/>
      <c r="F277" s="309"/>
      <c r="G277" s="309"/>
      <c r="H277" s="309"/>
      <c r="I277" s="309"/>
      <c r="J277" s="309"/>
      <c r="K277" s="308"/>
      <c r="L277" s="309"/>
      <c r="M277" s="309"/>
      <c r="N277" s="309"/>
      <c r="O277" s="310">
        <v>1</v>
      </c>
      <c r="P277" s="311" t="s">
        <v>355</v>
      </c>
      <c r="Q277" s="378">
        <f>'master jasa'!Q282</f>
        <v>0</v>
      </c>
      <c r="R277" s="378">
        <f>'master jasa'!R282</f>
        <v>1863910</v>
      </c>
      <c r="S277" s="378"/>
      <c r="T277" s="379">
        <f t="shared" si="10"/>
        <v>1863910</v>
      </c>
    </row>
    <row r="278" spans="2:20" ht="15.6" x14ac:dyDescent="0.3">
      <c r="B278" s="488" t="s">
        <v>2062</v>
      </c>
      <c r="C278" s="313" t="s">
        <v>421</v>
      </c>
      <c r="D278" s="309"/>
      <c r="E278" s="309"/>
      <c r="F278" s="309"/>
      <c r="G278" s="309"/>
      <c r="H278" s="309"/>
      <c r="I278" s="309"/>
      <c r="J278" s="309"/>
      <c r="K278" s="308"/>
      <c r="L278" s="309"/>
      <c r="M278" s="309"/>
      <c r="N278" s="309"/>
      <c r="O278" s="310">
        <v>1</v>
      </c>
      <c r="P278" s="311" t="s">
        <v>355</v>
      </c>
      <c r="Q278" s="378">
        <f>'master jasa'!Q283</f>
        <v>0</v>
      </c>
      <c r="R278" s="378">
        <f>'master jasa'!R283</f>
        <v>2013360</v>
      </c>
      <c r="S278" s="378"/>
      <c r="T278" s="379">
        <f t="shared" si="10"/>
        <v>2013360</v>
      </c>
    </row>
    <row r="279" spans="2:20" ht="15.6" x14ac:dyDescent="0.3">
      <c r="B279" s="488" t="s">
        <v>2062</v>
      </c>
      <c r="C279" s="313" t="s">
        <v>422</v>
      </c>
      <c r="D279" s="309"/>
      <c r="E279" s="309"/>
      <c r="F279" s="309"/>
      <c r="G279" s="309"/>
      <c r="H279" s="309"/>
      <c r="I279" s="309"/>
      <c r="J279" s="309"/>
      <c r="K279" s="308"/>
      <c r="L279" s="309"/>
      <c r="M279" s="309"/>
      <c r="N279" s="309"/>
      <c r="O279" s="310">
        <v>1</v>
      </c>
      <c r="P279" s="311" t="s">
        <v>355</v>
      </c>
      <c r="Q279" s="378">
        <f>'master jasa'!Q284</f>
        <v>0</v>
      </c>
      <c r="R279" s="378">
        <f>'master jasa'!R284</f>
        <v>2162800</v>
      </c>
      <c r="S279" s="378"/>
      <c r="T279" s="379">
        <f t="shared" si="10"/>
        <v>2162800</v>
      </c>
    </row>
    <row r="280" spans="2:20" ht="15.6" x14ac:dyDescent="0.3">
      <c r="B280" s="488" t="s">
        <v>2062</v>
      </c>
      <c r="C280" s="313" t="s">
        <v>423</v>
      </c>
      <c r="D280" s="309"/>
      <c r="E280" s="309"/>
      <c r="F280" s="309"/>
      <c r="G280" s="309"/>
      <c r="H280" s="309"/>
      <c r="I280" s="309"/>
      <c r="J280" s="309"/>
      <c r="K280" s="308"/>
      <c r="L280" s="309"/>
      <c r="M280" s="309"/>
      <c r="N280" s="309"/>
      <c r="O280" s="310">
        <v>1</v>
      </c>
      <c r="P280" s="311" t="s">
        <v>355</v>
      </c>
      <c r="Q280" s="378">
        <f>'master jasa'!Q285</f>
        <v>0</v>
      </c>
      <c r="R280" s="378">
        <f>'master jasa'!R285</f>
        <v>2312240</v>
      </c>
      <c r="S280" s="378"/>
      <c r="T280" s="379">
        <f t="shared" si="10"/>
        <v>2312240</v>
      </c>
    </row>
    <row r="281" spans="2:20" ht="15.6" x14ac:dyDescent="0.3">
      <c r="B281" s="312" t="s">
        <v>432</v>
      </c>
      <c r="C281" s="313" t="s">
        <v>433</v>
      </c>
      <c r="D281" s="309"/>
      <c r="E281" s="309"/>
      <c r="F281" s="309"/>
      <c r="G281" s="309"/>
      <c r="H281" s="309"/>
      <c r="I281" s="309"/>
      <c r="J281" s="309"/>
      <c r="K281" s="308"/>
      <c r="L281" s="309"/>
      <c r="M281" s="309"/>
      <c r="N281" s="309"/>
      <c r="O281" s="310">
        <v>1</v>
      </c>
      <c r="P281" s="311" t="s">
        <v>355</v>
      </c>
      <c r="Q281" s="378">
        <f>'master jasa'!Q286</f>
        <v>0</v>
      </c>
      <c r="R281" s="378">
        <f>'master jasa'!R286</f>
        <v>0</v>
      </c>
      <c r="S281" s="378"/>
      <c r="T281" s="379"/>
    </row>
    <row r="282" spans="2:20" ht="15.6" x14ac:dyDescent="0.3">
      <c r="B282" s="488" t="s">
        <v>2062</v>
      </c>
      <c r="C282" s="313" t="s">
        <v>420</v>
      </c>
      <c r="D282" s="309"/>
      <c r="E282" s="309"/>
      <c r="F282" s="309"/>
      <c r="G282" s="309"/>
      <c r="H282" s="309"/>
      <c r="I282" s="309"/>
      <c r="J282" s="309"/>
      <c r="K282" s="308"/>
      <c r="L282" s="309"/>
      <c r="M282" s="309"/>
      <c r="N282" s="309"/>
      <c r="O282" s="310">
        <v>1</v>
      </c>
      <c r="P282" s="311" t="s">
        <v>355</v>
      </c>
      <c r="Q282" s="378">
        <f>'master jasa'!Q287</f>
        <v>0</v>
      </c>
      <c r="R282" s="378">
        <f>'master jasa'!R287</f>
        <v>2174560</v>
      </c>
      <c r="S282" s="378"/>
      <c r="T282" s="379">
        <f t="shared" si="10"/>
        <v>2174560</v>
      </c>
    </row>
    <row r="283" spans="2:20" ht="15.6" x14ac:dyDescent="0.3">
      <c r="B283" s="488" t="s">
        <v>2062</v>
      </c>
      <c r="C283" s="313" t="s">
        <v>421</v>
      </c>
      <c r="D283" s="309"/>
      <c r="E283" s="309"/>
      <c r="F283" s="309"/>
      <c r="G283" s="309"/>
      <c r="H283" s="309"/>
      <c r="I283" s="309"/>
      <c r="J283" s="309"/>
      <c r="K283" s="308"/>
      <c r="L283" s="309"/>
      <c r="M283" s="309"/>
      <c r="N283" s="309"/>
      <c r="O283" s="310">
        <v>1</v>
      </c>
      <c r="P283" s="311" t="s">
        <v>355</v>
      </c>
      <c r="Q283" s="378">
        <f>'master jasa'!Q288</f>
        <v>0</v>
      </c>
      <c r="R283" s="378">
        <f>'master jasa'!R288</f>
        <v>2348920</v>
      </c>
      <c r="S283" s="378"/>
      <c r="T283" s="379">
        <f t="shared" si="10"/>
        <v>2348920</v>
      </c>
    </row>
    <row r="284" spans="2:20" ht="15.6" x14ac:dyDescent="0.3">
      <c r="B284" s="488" t="s">
        <v>2062</v>
      </c>
      <c r="C284" s="313" t="s">
        <v>422</v>
      </c>
      <c r="D284" s="309"/>
      <c r="E284" s="309"/>
      <c r="F284" s="309"/>
      <c r="G284" s="309"/>
      <c r="H284" s="309"/>
      <c r="I284" s="309"/>
      <c r="J284" s="309"/>
      <c r="K284" s="308"/>
      <c r="L284" s="309"/>
      <c r="M284" s="309"/>
      <c r="N284" s="309"/>
      <c r="O284" s="310">
        <v>1</v>
      </c>
      <c r="P284" s="311" t="s">
        <v>355</v>
      </c>
      <c r="Q284" s="378">
        <f>'master jasa'!Q289</f>
        <v>0</v>
      </c>
      <c r="R284" s="378">
        <f>'master jasa'!R289</f>
        <v>2523270</v>
      </c>
      <c r="S284" s="378"/>
      <c r="T284" s="379">
        <f t="shared" si="10"/>
        <v>2523270</v>
      </c>
    </row>
    <row r="285" spans="2:20" ht="15.6" x14ac:dyDescent="0.3">
      <c r="B285" s="312" t="s">
        <v>434</v>
      </c>
      <c r="C285" s="313" t="s">
        <v>435</v>
      </c>
      <c r="D285" s="309"/>
      <c r="E285" s="309"/>
      <c r="F285" s="309"/>
      <c r="G285" s="309"/>
      <c r="H285" s="309"/>
      <c r="I285" s="309"/>
      <c r="J285" s="309"/>
      <c r="K285" s="308"/>
      <c r="L285" s="309"/>
      <c r="M285" s="309"/>
      <c r="N285" s="309"/>
      <c r="O285" s="310"/>
      <c r="P285" s="311"/>
      <c r="Q285" s="378">
        <f>'master jasa'!Q290</f>
        <v>0</v>
      </c>
      <c r="R285" s="378">
        <f>'master jasa'!R290</f>
        <v>0</v>
      </c>
      <c r="S285" s="378"/>
      <c r="T285" s="379"/>
    </row>
    <row r="286" spans="2:20" ht="15.6" x14ac:dyDescent="0.3">
      <c r="B286" s="488" t="s">
        <v>2062</v>
      </c>
      <c r="C286" s="313" t="s">
        <v>420</v>
      </c>
      <c r="D286" s="309"/>
      <c r="E286" s="309"/>
      <c r="F286" s="309"/>
      <c r="G286" s="309"/>
      <c r="H286" s="309"/>
      <c r="I286" s="309"/>
      <c r="J286" s="309"/>
      <c r="K286" s="308"/>
      <c r="L286" s="309"/>
      <c r="M286" s="309"/>
      <c r="N286" s="309"/>
      <c r="O286" s="310">
        <v>1</v>
      </c>
      <c r="P286" s="311" t="s">
        <v>355</v>
      </c>
      <c r="Q286" s="378">
        <f>'master jasa'!Q291</f>
        <v>0</v>
      </c>
      <c r="R286" s="378">
        <f>'master jasa'!R291</f>
        <v>2485220</v>
      </c>
      <c r="S286" s="378"/>
      <c r="T286" s="379">
        <f t="shared" si="10"/>
        <v>2485220</v>
      </c>
    </row>
    <row r="287" spans="2:20" ht="15.6" x14ac:dyDescent="0.3">
      <c r="B287" s="488" t="s">
        <v>2062</v>
      </c>
      <c r="C287" s="313" t="s">
        <v>421</v>
      </c>
      <c r="D287" s="309"/>
      <c r="E287" s="309"/>
      <c r="F287" s="309"/>
      <c r="G287" s="309"/>
      <c r="H287" s="309"/>
      <c r="I287" s="309"/>
      <c r="J287" s="309"/>
      <c r="K287" s="308"/>
      <c r="L287" s="309"/>
      <c r="M287" s="309"/>
      <c r="N287" s="309"/>
      <c r="O287" s="310">
        <v>1</v>
      </c>
      <c r="P287" s="311" t="s">
        <v>355</v>
      </c>
      <c r="Q287" s="378">
        <f>'master jasa'!Q292</f>
        <v>0</v>
      </c>
      <c r="R287" s="378">
        <f>'master jasa'!R292</f>
        <v>2684480</v>
      </c>
      <c r="S287" s="378"/>
      <c r="T287" s="379">
        <f t="shared" si="10"/>
        <v>2684480</v>
      </c>
    </row>
    <row r="288" spans="2:20" ht="15.6" x14ac:dyDescent="0.3">
      <c r="B288" s="488" t="s">
        <v>2062</v>
      </c>
      <c r="C288" s="313" t="s">
        <v>422</v>
      </c>
      <c r="D288" s="309"/>
      <c r="E288" s="309"/>
      <c r="F288" s="309"/>
      <c r="G288" s="309"/>
      <c r="H288" s="309"/>
      <c r="I288" s="309"/>
      <c r="J288" s="309"/>
      <c r="K288" s="308"/>
      <c r="L288" s="309"/>
      <c r="M288" s="309"/>
      <c r="N288" s="309"/>
      <c r="O288" s="310">
        <v>1</v>
      </c>
      <c r="P288" s="311" t="s">
        <v>355</v>
      </c>
      <c r="Q288" s="378">
        <f>'master jasa'!Q293</f>
        <v>0</v>
      </c>
      <c r="R288" s="378">
        <f>'master jasa'!R293</f>
        <v>2883730</v>
      </c>
      <c r="S288" s="386"/>
      <c r="T288" s="393">
        <f t="shared" si="10"/>
        <v>2883730</v>
      </c>
    </row>
    <row r="289" spans="2:20" ht="15.6" x14ac:dyDescent="0.3">
      <c r="B289" s="312" t="s">
        <v>436</v>
      </c>
      <c r="C289" s="313" t="s">
        <v>437</v>
      </c>
      <c r="D289" s="309"/>
      <c r="E289" s="309"/>
      <c r="F289" s="309"/>
      <c r="G289" s="309"/>
      <c r="H289" s="309"/>
      <c r="I289" s="309"/>
      <c r="J289" s="309"/>
      <c r="K289" s="308"/>
      <c r="L289" s="309"/>
      <c r="M289" s="309"/>
      <c r="N289" s="309"/>
      <c r="O289" s="310">
        <v>1</v>
      </c>
      <c r="P289" s="311" t="s">
        <v>355</v>
      </c>
      <c r="Q289" s="378">
        <f>'master jasa'!Q294</f>
        <v>0</v>
      </c>
      <c r="R289" s="378">
        <f>'master jasa'!R294</f>
        <v>0</v>
      </c>
      <c r="S289" s="386"/>
      <c r="T289" s="393"/>
    </row>
    <row r="290" spans="2:20" ht="15.6" x14ac:dyDescent="0.3">
      <c r="B290" s="488" t="s">
        <v>2062</v>
      </c>
      <c r="C290" s="313" t="s">
        <v>420</v>
      </c>
      <c r="D290" s="309"/>
      <c r="E290" s="309"/>
      <c r="F290" s="309"/>
      <c r="G290" s="309"/>
      <c r="H290" s="309"/>
      <c r="I290" s="309"/>
      <c r="J290" s="309"/>
      <c r="K290" s="308"/>
      <c r="L290" s="309"/>
      <c r="M290" s="309"/>
      <c r="N290" s="309"/>
      <c r="O290" s="310">
        <v>1</v>
      </c>
      <c r="P290" s="311" t="s">
        <v>355</v>
      </c>
      <c r="Q290" s="378">
        <f>'master jasa'!Q295</f>
        <v>0</v>
      </c>
      <c r="R290" s="378">
        <f>'master jasa'!R295</f>
        <v>2795870</v>
      </c>
      <c r="S290" s="386"/>
      <c r="T290" s="393">
        <f t="shared" si="10"/>
        <v>2795870</v>
      </c>
    </row>
    <row r="291" spans="2:20" ht="15.6" x14ac:dyDescent="0.3">
      <c r="B291" s="488" t="s">
        <v>2062</v>
      </c>
      <c r="C291" s="313" t="s">
        <v>421</v>
      </c>
      <c r="D291" s="309"/>
      <c r="E291" s="309"/>
      <c r="F291" s="309"/>
      <c r="G291" s="309"/>
      <c r="H291" s="309"/>
      <c r="I291" s="309"/>
      <c r="J291" s="309"/>
      <c r="K291" s="308"/>
      <c r="L291" s="309"/>
      <c r="M291" s="309"/>
      <c r="N291" s="309"/>
      <c r="O291" s="310">
        <v>1</v>
      </c>
      <c r="P291" s="311" t="s">
        <v>355</v>
      </c>
      <c r="Q291" s="378">
        <f>'master jasa'!Q296</f>
        <v>0</v>
      </c>
      <c r="R291" s="378">
        <f>'master jasa'!R296</f>
        <v>3020040</v>
      </c>
      <c r="S291" s="386"/>
      <c r="T291" s="393">
        <f t="shared" si="10"/>
        <v>3020040</v>
      </c>
    </row>
    <row r="292" spans="2:20" ht="15.6" x14ac:dyDescent="0.3">
      <c r="B292" s="312" t="s">
        <v>364</v>
      </c>
      <c r="C292" s="313" t="s">
        <v>438</v>
      </c>
      <c r="D292" s="309"/>
      <c r="E292" s="309"/>
      <c r="F292" s="309"/>
      <c r="G292" s="309"/>
      <c r="H292" s="309"/>
      <c r="I292" s="309"/>
      <c r="J292" s="309"/>
      <c r="K292" s="308"/>
      <c r="L292" s="309"/>
      <c r="M292" s="309"/>
      <c r="N292" s="309"/>
      <c r="O292" s="310">
        <v>1</v>
      </c>
      <c r="P292" s="311" t="s">
        <v>355</v>
      </c>
      <c r="Q292" s="378">
        <f>'master jasa'!Q297</f>
        <v>0</v>
      </c>
      <c r="R292" s="378">
        <f>'master jasa'!R297</f>
        <v>2795868</v>
      </c>
      <c r="S292" s="386"/>
      <c r="T292" s="393">
        <f t="shared" si="10"/>
        <v>2795868</v>
      </c>
    </row>
    <row r="293" spans="2:20" ht="15.6" x14ac:dyDescent="0.3">
      <c r="B293" s="312" t="s">
        <v>439</v>
      </c>
      <c r="C293" s="313" t="s">
        <v>440</v>
      </c>
      <c r="D293" s="309"/>
      <c r="E293" s="309"/>
      <c r="F293" s="309"/>
      <c r="G293" s="309"/>
      <c r="H293" s="309"/>
      <c r="I293" s="309"/>
      <c r="J293" s="309"/>
      <c r="K293" s="308"/>
      <c r="L293" s="309"/>
      <c r="M293" s="309"/>
      <c r="N293" s="309"/>
      <c r="O293" s="310">
        <v>1</v>
      </c>
      <c r="P293" s="311" t="s">
        <v>355</v>
      </c>
      <c r="Q293" s="378">
        <f>'master jasa'!Q298</f>
        <v>0</v>
      </c>
      <c r="R293" s="378">
        <f>'master jasa'!R298</f>
        <v>3075462</v>
      </c>
      <c r="S293" s="386"/>
      <c r="T293" s="393">
        <f t="shared" si="10"/>
        <v>3075462</v>
      </c>
    </row>
    <row r="294" spans="2:20" ht="15.6" x14ac:dyDescent="0.3">
      <c r="B294" s="312" t="s">
        <v>441</v>
      </c>
      <c r="C294" s="313" t="s">
        <v>442</v>
      </c>
      <c r="D294" s="309"/>
      <c r="E294" s="309"/>
      <c r="F294" s="309"/>
      <c r="G294" s="309"/>
      <c r="H294" s="309"/>
      <c r="I294" s="309"/>
      <c r="J294" s="309"/>
      <c r="K294" s="308"/>
      <c r="L294" s="309"/>
      <c r="M294" s="309"/>
      <c r="N294" s="309"/>
      <c r="O294" s="310">
        <v>1</v>
      </c>
      <c r="P294" s="311" t="s">
        <v>355</v>
      </c>
      <c r="Q294" s="378">
        <f>'master jasa'!Q299</f>
        <v>0</v>
      </c>
      <c r="R294" s="378">
        <f>'master jasa'!R299</f>
        <v>3355047</v>
      </c>
      <c r="S294" s="386"/>
      <c r="T294" s="393">
        <f t="shared" si="10"/>
        <v>3355047</v>
      </c>
    </row>
    <row r="295" spans="2:20" ht="15.6" x14ac:dyDescent="0.3">
      <c r="B295" s="312" t="s">
        <v>443</v>
      </c>
      <c r="C295" s="313" t="s">
        <v>444</v>
      </c>
      <c r="D295" s="309"/>
      <c r="E295" s="309"/>
      <c r="F295" s="309"/>
      <c r="G295" s="309"/>
      <c r="H295" s="309"/>
      <c r="I295" s="309"/>
      <c r="J295" s="309"/>
      <c r="K295" s="308"/>
      <c r="L295" s="309"/>
      <c r="M295" s="309"/>
      <c r="N295" s="309"/>
      <c r="O295" s="310">
        <v>1</v>
      </c>
      <c r="P295" s="311" t="s">
        <v>355</v>
      </c>
      <c r="Q295" s="378">
        <f>'master jasa'!Q300</f>
        <v>0</v>
      </c>
      <c r="R295" s="378">
        <f>'master jasa'!R300</f>
        <v>3634632</v>
      </c>
      <c r="S295" s="386"/>
      <c r="T295" s="393">
        <f t="shared" si="10"/>
        <v>3634632</v>
      </c>
    </row>
    <row r="296" spans="2:20" ht="15.6" x14ac:dyDescent="0.3">
      <c r="B296" s="312" t="s">
        <v>445</v>
      </c>
      <c r="C296" s="313" t="s">
        <v>446</v>
      </c>
      <c r="D296" s="309"/>
      <c r="E296" s="309"/>
      <c r="F296" s="309"/>
      <c r="G296" s="309"/>
      <c r="H296" s="309"/>
      <c r="I296" s="309"/>
      <c r="J296" s="309"/>
      <c r="K296" s="308"/>
      <c r="L296" s="309"/>
      <c r="M296" s="309"/>
      <c r="N296" s="309"/>
      <c r="O296" s="310">
        <v>1</v>
      </c>
      <c r="P296" s="311" t="s">
        <v>355</v>
      </c>
      <c r="Q296" s="378">
        <f>'master jasa'!Q301</f>
        <v>0</v>
      </c>
      <c r="R296" s="378">
        <f>'master jasa'!R301</f>
        <v>3914217</v>
      </c>
      <c r="S296" s="386"/>
      <c r="T296" s="393">
        <f t="shared" si="10"/>
        <v>3914217</v>
      </c>
    </row>
    <row r="297" spans="2:20" ht="15.6" x14ac:dyDescent="0.3">
      <c r="B297" s="312" t="s">
        <v>447</v>
      </c>
      <c r="C297" s="313" t="s">
        <v>448</v>
      </c>
      <c r="D297" s="309"/>
      <c r="E297" s="309"/>
      <c r="F297" s="309"/>
      <c r="G297" s="309"/>
      <c r="H297" s="309"/>
      <c r="I297" s="309"/>
      <c r="J297" s="309"/>
      <c r="K297" s="308"/>
      <c r="L297" s="309"/>
      <c r="M297" s="309"/>
      <c r="N297" s="309"/>
      <c r="O297" s="310">
        <v>1</v>
      </c>
      <c r="P297" s="311" t="s">
        <v>355</v>
      </c>
      <c r="Q297" s="378">
        <f>'master jasa'!Q302</f>
        <v>0</v>
      </c>
      <c r="R297" s="378">
        <f>'master jasa'!R302</f>
        <v>4193811</v>
      </c>
      <c r="S297" s="386"/>
      <c r="T297" s="393">
        <f t="shared" si="10"/>
        <v>4193811</v>
      </c>
    </row>
    <row r="298" spans="2:20" ht="15.6" x14ac:dyDescent="0.3">
      <c r="B298" s="312" t="s">
        <v>371</v>
      </c>
      <c r="C298" s="313" t="s">
        <v>449</v>
      </c>
      <c r="D298" s="309"/>
      <c r="E298" s="309"/>
      <c r="F298" s="309"/>
      <c r="G298" s="309"/>
      <c r="H298" s="309"/>
      <c r="I298" s="309"/>
      <c r="J298" s="309"/>
      <c r="K298" s="308"/>
      <c r="L298" s="309"/>
      <c r="M298" s="309"/>
      <c r="N298" s="309"/>
      <c r="O298" s="310">
        <v>1</v>
      </c>
      <c r="P298" s="311" t="s">
        <v>355</v>
      </c>
      <c r="Q298" s="378">
        <f>'master jasa'!Q303</f>
        <v>0</v>
      </c>
      <c r="R298" s="378">
        <f>'master jasa'!R303</f>
        <v>4473396</v>
      </c>
      <c r="S298" s="386"/>
      <c r="T298" s="393">
        <f t="shared" si="10"/>
        <v>4473396</v>
      </c>
    </row>
    <row r="299" spans="2:20" ht="15.6" x14ac:dyDescent="0.3">
      <c r="B299" s="312" t="s">
        <v>373</v>
      </c>
      <c r="C299" s="313" t="s">
        <v>450</v>
      </c>
      <c r="D299" s="309"/>
      <c r="E299" s="309"/>
      <c r="F299" s="309"/>
      <c r="G299" s="309"/>
      <c r="H299" s="309"/>
      <c r="I299" s="309"/>
      <c r="J299" s="309"/>
      <c r="K299" s="308"/>
      <c r="L299" s="309"/>
      <c r="M299" s="309"/>
      <c r="N299" s="309"/>
      <c r="O299" s="310">
        <v>1</v>
      </c>
      <c r="P299" s="311" t="s">
        <v>355</v>
      </c>
      <c r="Q299" s="378">
        <f>'master jasa'!Q304</f>
        <v>0</v>
      </c>
      <c r="R299" s="378">
        <f>'master jasa'!R304</f>
        <v>4752981</v>
      </c>
      <c r="S299" s="386"/>
      <c r="T299" s="393">
        <f t="shared" si="10"/>
        <v>4752981</v>
      </c>
    </row>
    <row r="300" spans="2:20" ht="15.6" x14ac:dyDescent="0.3">
      <c r="B300" s="312" t="s">
        <v>375</v>
      </c>
      <c r="C300" s="313" t="s">
        <v>451</v>
      </c>
      <c r="D300" s="309"/>
      <c r="E300" s="309"/>
      <c r="F300" s="309"/>
      <c r="G300" s="309"/>
      <c r="H300" s="309"/>
      <c r="I300" s="309"/>
      <c r="J300" s="309"/>
      <c r="K300" s="308"/>
      <c r="L300" s="309"/>
      <c r="M300" s="309"/>
      <c r="N300" s="309"/>
      <c r="O300" s="310">
        <v>1</v>
      </c>
      <c r="P300" s="311" t="s">
        <v>355</v>
      </c>
      <c r="Q300" s="378">
        <f>'master jasa'!Q305</f>
        <v>0</v>
      </c>
      <c r="R300" s="378">
        <f>'master jasa'!R305</f>
        <v>5032575</v>
      </c>
      <c r="S300" s="386"/>
      <c r="T300" s="393">
        <f t="shared" si="10"/>
        <v>5032575</v>
      </c>
    </row>
    <row r="301" spans="2:20" ht="15.6" x14ac:dyDescent="0.3">
      <c r="B301" s="312" t="s">
        <v>377</v>
      </c>
      <c r="C301" s="313" t="s">
        <v>452</v>
      </c>
      <c r="D301" s="309"/>
      <c r="E301" s="309"/>
      <c r="F301" s="309"/>
      <c r="G301" s="309"/>
      <c r="H301" s="309"/>
      <c r="I301" s="309"/>
      <c r="J301" s="309"/>
      <c r="K301" s="308"/>
      <c r="L301" s="309"/>
      <c r="M301" s="309"/>
      <c r="N301" s="309"/>
      <c r="O301" s="310">
        <v>1</v>
      </c>
      <c r="P301" s="311" t="s">
        <v>355</v>
      </c>
      <c r="Q301" s="378">
        <f>'master jasa'!Q306</f>
        <v>0</v>
      </c>
      <c r="R301" s="378">
        <f>'master jasa'!R306</f>
        <v>5312160</v>
      </c>
      <c r="S301" s="386"/>
      <c r="T301" s="393">
        <f t="shared" si="10"/>
        <v>5312160</v>
      </c>
    </row>
    <row r="302" spans="2:20" ht="15.6" x14ac:dyDescent="0.3">
      <c r="B302" s="312"/>
      <c r="C302" s="313"/>
      <c r="D302" s="309"/>
      <c r="E302" s="309"/>
      <c r="F302" s="309"/>
      <c r="G302" s="309"/>
      <c r="H302" s="309"/>
      <c r="I302" s="309"/>
      <c r="J302" s="309"/>
      <c r="K302" s="308"/>
      <c r="L302" s="309"/>
      <c r="M302" s="309"/>
      <c r="N302" s="309"/>
      <c r="O302" s="310"/>
      <c r="P302" s="311"/>
      <c r="Q302" s="378">
        <f>'master jasa'!Q309</f>
        <v>0</v>
      </c>
      <c r="R302" s="378">
        <f>'master jasa'!R309</f>
        <v>0</v>
      </c>
      <c r="S302" s="386"/>
      <c r="T302" s="393"/>
    </row>
    <row r="303" spans="2:20" ht="15.6" x14ac:dyDescent="0.3">
      <c r="B303" s="306" t="s">
        <v>17</v>
      </c>
      <c r="C303" s="307" t="s">
        <v>38</v>
      </c>
      <c r="D303" s="308"/>
      <c r="E303" s="343"/>
      <c r="F303" s="309"/>
      <c r="G303" s="309"/>
      <c r="H303" s="309"/>
      <c r="I303" s="309"/>
      <c r="J303" s="309"/>
      <c r="K303" s="309"/>
      <c r="L303" s="309"/>
      <c r="M303" s="343"/>
      <c r="N303" s="343"/>
      <c r="O303" s="310"/>
      <c r="P303" s="311"/>
      <c r="Q303" s="378">
        <f>'master jasa'!Q310</f>
        <v>0</v>
      </c>
      <c r="R303" s="378">
        <f>'master jasa'!R310</f>
        <v>0</v>
      </c>
      <c r="S303" s="378"/>
      <c r="T303" s="379"/>
    </row>
    <row r="304" spans="2:20" ht="15.6" x14ac:dyDescent="0.3">
      <c r="B304" s="306">
        <v>1</v>
      </c>
      <c r="C304" s="491" t="s">
        <v>453</v>
      </c>
      <c r="D304" s="309"/>
      <c r="E304" s="309"/>
      <c r="F304" s="309"/>
      <c r="G304" s="309"/>
      <c r="H304" s="309"/>
      <c r="I304" s="309"/>
      <c r="J304" s="309"/>
      <c r="K304" s="308"/>
      <c r="L304" s="309"/>
      <c r="M304" s="309"/>
      <c r="N304" s="309"/>
      <c r="O304" s="310"/>
      <c r="P304" s="311"/>
      <c r="Q304" s="378">
        <f>'master jasa'!Q311</f>
        <v>0</v>
      </c>
      <c r="R304" s="378">
        <f>'master jasa'!R311</f>
        <v>0</v>
      </c>
      <c r="S304" s="378"/>
      <c r="T304" s="379"/>
    </row>
    <row r="305" spans="2:20" ht="15.6" x14ac:dyDescent="0.3">
      <c r="B305" s="312" t="s">
        <v>156</v>
      </c>
      <c r="C305" s="313" t="s">
        <v>454</v>
      </c>
      <c r="D305" s="309"/>
      <c r="E305" s="309"/>
      <c r="F305" s="309"/>
      <c r="G305" s="309"/>
      <c r="H305" s="309"/>
      <c r="I305" s="309"/>
      <c r="J305" s="309"/>
      <c r="K305" s="308"/>
      <c r="L305" s="309"/>
      <c r="M305" s="309"/>
      <c r="N305" s="309"/>
      <c r="O305" s="310">
        <v>1</v>
      </c>
      <c r="P305" s="311" t="s">
        <v>355</v>
      </c>
      <c r="Q305" s="378">
        <f>'master jasa'!Q312</f>
        <v>0</v>
      </c>
      <c r="R305" s="378">
        <f>'master jasa'!R312</f>
        <v>181370</v>
      </c>
      <c r="S305" s="378"/>
      <c r="T305" s="379">
        <f t="shared" ref="T305:T326" si="11">O305*R305</f>
        <v>181370</v>
      </c>
    </row>
    <row r="306" spans="2:20" ht="15.6" x14ac:dyDescent="0.3">
      <c r="B306" s="312" t="s">
        <v>157</v>
      </c>
      <c r="C306" s="313" t="s">
        <v>455</v>
      </c>
      <c r="D306" s="309"/>
      <c r="E306" s="309"/>
      <c r="F306" s="309"/>
      <c r="G306" s="309"/>
      <c r="H306" s="309"/>
      <c r="I306" s="309"/>
      <c r="J306" s="309"/>
      <c r="K306" s="308"/>
      <c r="L306" s="309"/>
      <c r="M306" s="309"/>
      <c r="N306" s="309"/>
      <c r="O306" s="310">
        <v>1</v>
      </c>
      <c r="P306" s="311" t="s">
        <v>355</v>
      </c>
      <c r="Q306" s="378">
        <f>'master jasa'!Q313</f>
        <v>0</v>
      </c>
      <c r="R306" s="378">
        <f>'master jasa'!R313</f>
        <v>181370</v>
      </c>
      <c r="S306" s="378"/>
      <c r="T306" s="379">
        <f t="shared" si="11"/>
        <v>181370</v>
      </c>
    </row>
    <row r="307" spans="2:20" ht="15.6" x14ac:dyDescent="0.3">
      <c r="B307" s="312" t="s">
        <v>160</v>
      </c>
      <c r="C307" s="313" t="s">
        <v>456</v>
      </c>
      <c r="D307" s="309"/>
      <c r="E307" s="309"/>
      <c r="F307" s="309"/>
      <c r="G307" s="309"/>
      <c r="H307" s="309"/>
      <c r="I307" s="309"/>
      <c r="J307" s="309"/>
      <c r="K307" s="308"/>
      <c r="L307" s="309"/>
      <c r="M307" s="309"/>
      <c r="N307" s="309"/>
      <c r="O307" s="310">
        <v>1</v>
      </c>
      <c r="P307" s="311" t="s">
        <v>182</v>
      </c>
      <c r="Q307" s="378">
        <f>'master jasa'!Q314</f>
        <v>0</v>
      </c>
      <c r="R307" s="378">
        <f>'master jasa'!R314</f>
        <v>6113</v>
      </c>
      <c r="S307" s="378"/>
      <c r="T307" s="379">
        <f t="shared" si="11"/>
        <v>6113</v>
      </c>
    </row>
    <row r="308" spans="2:20" ht="15.6" x14ac:dyDescent="0.3">
      <c r="B308" s="312" t="s">
        <v>163</v>
      </c>
      <c r="C308" s="313" t="s">
        <v>457</v>
      </c>
      <c r="D308" s="309"/>
      <c r="E308" s="309"/>
      <c r="F308" s="309"/>
      <c r="G308" s="309"/>
      <c r="H308" s="309"/>
      <c r="I308" s="309"/>
      <c r="J308" s="309"/>
      <c r="K308" s="308"/>
      <c r="L308" s="309"/>
      <c r="M308" s="309"/>
      <c r="N308" s="309"/>
      <c r="O308" s="310">
        <v>1</v>
      </c>
      <c r="P308" s="311" t="s">
        <v>182</v>
      </c>
      <c r="Q308" s="378">
        <f>'master jasa'!Q315</f>
        <v>0</v>
      </c>
      <c r="R308" s="378">
        <f>'master jasa'!R315</f>
        <v>14313</v>
      </c>
      <c r="S308" s="378"/>
      <c r="T308" s="379">
        <f t="shared" si="11"/>
        <v>14313</v>
      </c>
    </row>
    <row r="309" spans="2:20" ht="15.6" x14ac:dyDescent="0.3">
      <c r="B309" s="312" t="s">
        <v>321</v>
      </c>
      <c r="C309" s="313" t="s">
        <v>416</v>
      </c>
      <c r="D309" s="309"/>
      <c r="E309" s="309"/>
      <c r="F309" s="309"/>
      <c r="G309" s="309"/>
      <c r="H309" s="309"/>
      <c r="I309" s="309"/>
      <c r="J309" s="309"/>
      <c r="K309" s="308"/>
      <c r="L309" s="309"/>
      <c r="M309" s="309"/>
      <c r="N309" s="309"/>
      <c r="O309" s="310">
        <v>1</v>
      </c>
      <c r="P309" s="311" t="s">
        <v>182</v>
      </c>
      <c r="Q309" s="378">
        <f>'master jasa'!Q316</f>
        <v>21275</v>
      </c>
      <c r="R309" s="378">
        <f>'master jasa'!R316</f>
        <v>30329</v>
      </c>
      <c r="S309" s="378">
        <f>O309*Q309</f>
        <v>21275</v>
      </c>
      <c r="T309" s="379">
        <f t="shared" si="11"/>
        <v>30329</v>
      </c>
    </row>
    <row r="310" spans="2:20" ht="15.6" x14ac:dyDescent="0.3">
      <c r="B310" s="306">
        <v>2</v>
      </c>
      <c r="C310" s="491" t="s">
        <v>458</v>
      </c>
      <c r="D310" s="309"/>
      <c r="E310" s="309"/>
      <c r="F310" s="309"/>
      <c r="G310" s="309"/>
      <c r="H310" s="309"/>
      <c r="I310" s="309"/>
      <c r="J310" s="309"/>
      <c r="K310" s="308"/>
      <c r="L310" s="309"/>
      <c r="M310" s="309"/>
      <c r="N310" s="309"/>
      <c r="O310" s="310"/>
      <c r="P310" s="311"/>
      <c r="Q310" s="378">
        <f>'master jasa'!Q317</f>
        <v>0</v>
      </c>
      <c r="R310" s="378">
        <f>'master jasa'!R317</f>
        <v>0</v>
      </c>
      <c r="S310" s="378"/>
      <c r="T310" s="379"/>
    </row>
    <row r="311" spans="2:20" ht="15.6" x14ac:dyDescent="0.3">
      <c r="B311" s="312" t="s">
        <v>165</v>
      </c>
      <c r="C311" s="313" t="s">
        <v>459</v>
      </c>
      <c r="D311" s="309"/>
      <c r="E311" s="309"/>
      <c r="F311" s="309"/>
      <c r="G311" s="309"/>
      <c r="H311" s="309"/>
      <c r="I311" s="309"/>
      <c r="J311" s="309"/>
      <c r="K311" s="308"/>
      <c r="L311" s="309"/>
      <c r="M311" s="309"/>
      <c r="N311" s="309"/>
      <c r="O311" s="310">
        <v>1</v>
      </c>
      <c r="P311" s="311" t="s">
        <v>355</v>
      </c>
      <c r="Q311" s="378">
        <f>'master jasa'!Q318</f>
        <v>0</v>
      </c>
      <c r="R311" s="378">
        <f>'master jasa'!R318</f>
        <v>1156120</v>
      </c>
      <c r="S311" s="378"/>
      <c r="T311" s="379">
        <f t="shared" si="11"/>
        <v>1156120</v>
      </c>
    </row>
    <row r="312" spans="2:20" ht="15.6" x14ac:dyDescent="0.3">
      <c r="B312" s="326" t="s">
        <v>168</v>
      </c>
      <c r="C312" s="319" t="s">
        <v>460</v>
      </c>
      <c r="D312" s="320"/>
      <c r="E312" s="320"/>
      <c r="F312" s="320"/>
      <c r="G312" s="320"/>
      <c r="H312" s="320"/>
      <c r="I312" s="320"/>
      <c r="J312" s="320"/>
      <c r="K312" s="344"/>
      <c r="L312" s="320"/>
      <c r="M312" s="320"/>
      <c r="N312" s="320"/>
      <c r="O312" s="322">
        <v>1</v>
      </c>
      <c r="P312" s="323" t="s">
        <v>355</v>
      </c>
      <c r="Q312" s="378">
        <f>'master jasa'!Q319</f>
        <v>0</v>
      </c>
      <c r="R312" s="378">
        <f>'master jasa'!R319</f>
        <v>1348810</v>
      </c>
      <c r="S312" s="376"/>
      <c r="T312" s="377">
        <f t="shared" si="11"/>
        <v>1348810</v>
      </c>
    </row>
    <row r="313" spans="2:20" ht="15.6" x14ac:dyDescent="0.3">
      <c r="B313" s="326" t="s">
        <v>170</v>
      </c>
      <c r="C313" s="319" t="s">
        <v>461</v>
      </c>
      <c r="D313" s="320"/>
      <c r="E313" s="320"/>
      <c r="F313" s="320"/>
      <c r="G313" s="320"/>
      <c r="H313" s="320"/>
      <c r="I313" s="320"/>
      <c r="J313" s="320"/>
      <c r="K313" s="344"/>
      <c r="L313" s="320"/>
      <c r="M313" s="320"/>
      <c r="N313" s="320"/>
      <c r="O313" s="322">
        <v>1</v>
      </c>
      <c r="P313" s="323" t="s">
        <v>355</v>
      </c>
      <c r="Q313" s="378">
        <f>'master jasa'!Q320</f>
        <v>0</v>
      </c>
      <c r="R313" s="378">
        <f>'master jasa'!R320</f>
        <v>1541490</v>
      </c>
      <c r="S313" s="376"/>
      <c r="T313" s="377">
        <f t="shared" si="11"/>
        <v>1541490</v>
      </c>
    </row>
    <row r="314" spans="2:20" ht="15.6" x14ac:dyDescent="0.3">
      <c r="B314" s="326" t="s">
        <v>334</v>
      </c>
      <c r="C314" s="319" t="s">
        <v>462</v>
      </c>
      <c r="D314" s="320"/>
      <c r="E314" s="320"/>
      <c r="F314" s="320"/>
      <c r="G314" s="320"/>
      <c r="H314" s="320"/>
      <c r="I314" s="320"/>
      <c r="J314" s="320"/>
      <c r="K314" s="344"/>
      <c r="L314" s="320"/>
      <c r="M314" s="320"/>
      <c r="N314" s="320"/>
      <c r="O314" s="322">
        <v>1</v>
      </c>
      <c r="P314" s="323" t="s">
        <v>355</v>
      </c>
      <c r="Q314" s="378">
        <f>'master jasa'!Q321</f>
        <v>0</v>
      </c>
      <c r="R314" s="378">
        <f>'master jasa'!R321</f>
        <v>1734180</v>
      </c>
      <c r="S314" s="376"/>
      <c r="T314" s="377">
        <f t="shared" si="11"/>
        <v>1734180</v>
      </c>
    </row>
    <row r="315" spans="2:20" ht="15.6" x14ac:dyDescent="0.3">
      <c r="B315" s="326" t="s">
        <v>337</v>
      </c>
      <c r="C315" s="319" t="s">
        <v>463</v>
      </c>
      <c r="D315" s="320"/>
      <c r="E315" s="320"/>
      <c r="F315" s="320"/>
      <c r="G315" s="320"/>
      <c r="H315" s="320"/>
      <c r="I315" s="320"/>
      <c r="J315" s="320"/>
      <c r="K315" s="344"/>
      <c r="L315" s="320"/>
      <c r="M315" s="320"/>
      <c r="N315" s="320"/>
      <c r="O315" s="322">
        <v>1</v>
      </c>
      <c r="P315" s="323" t="s">
        <v>355</v>
      </c>
      <c r="Q315" s="378">
        <f>'master jasa'!Q322</f>
        <v>0</v>
      </c>
      <c r="R315" s="378">
        <f>'master jasa'!R322</f>
        <v>1926870</v>
      </c>
      <c r="S315" s="376"/>
      <c r="T315" s="377">
        <f t="shared" si="11"/>
        <v>1926870</v>
      </c>
    </row>
    <row r="316" spans="2:20" ht="15.6" x14ac:dyDescent="0.3">
      <c r="B316" s="326" t="s">
        <v>339</v>
      </c>
      <c r="C316" s="319" t="s">
        <v>464</v>
      </c>
      <c r="D316" s="320"/>
      <c r="E316" s="320"/>
      <c r="F316" s="320"/>
      <c r="G316" s="320"/>
      <c r="H316" s="320"/>
      <c r="I316" s="320"/>
      <c r="J316" s="320"/>
      <c r="K316" s="344"/>
      <c r="L316" s="320"/>
      <c r="M316" s="320"/>
      <c r="N316" s="320"/>
      <c r="O316" s="322">
        <v>1</v>
      </c>
      <c r="P316" s="323" t="s">
        <v>355</v>
      </c>
      <c r="Q316" s="378">
        <f>'master jasa'!Q323</f>
        <v>0</v>
      </c>
      <c r="R316" s="378">
        <f>'master jasa'!R323</f>
        <v>2312240</v>
      </c>
      <c r="S316" s="376"/>
      <c r="T316" s="377">
        <f t="shared" si="11"/>
        <v>2312240</v>
      </c>
    </row>
    <row r="317" spans="2:20" ht="15.6" x14ac:dyDescent="0.3">
      <c r="B317" s="305">
        <v>3</v>
      </c>
      <c r="C317" s="492" t="s">
        <v>465</v>
      </c>
      <c r="D317" s="320"/>
      <c r="E317" s="320"/>
      <c r="F317" s="320"/>
      <c r="G317" s="320"/>
      <c r="H317" s="320"/>
      <c r="I317" s="320"/>
      <c r="J317" s="320"/>
      <c r="K317" s="320"/>
      <c r="L317" s="320"/>
      <c r="M317" s="320"/>
      <c r="N317" s="320"/>
      <c r="O317" s="322"/>
      <c r="P317" s="323"/>
      <c r="Q317" s="378">
        <f>'master jasa'!Q324</f>
        <v>0</v>
      </c>
      <c r="R317" s="378">
        <f>'master jasa'!R324</f>
        <v>0</v>
      </c>
      <c r="S317" s="376"/>
      <c r="T317" s="377"/>
    </row>
    <row r="318" spans="2:20" ht="15" x14ac:dyDescent="0.3">
      <c r="B318" s="330" t="s">
        <v>342</v>
      </c>
      <c r="C318" s="319" t="s">
        <v>466</v>
      </c>
      <c r="D318" s="320"/>
      <c r="E318" s="320"/>
      <c r="F318" s="320"/>
      <c r="G318" s="320"/>
      <c r="H318" s="320"/>
      <c r="I318" s="320"/>
      <c r="J318" s="320"/>
      <c r="K318" s="320"/>
      <c r="L318" s="320"/>
      <c r="M318" s="320"/>
      <c r="N318" s="320"/>
      <c r="O318" s="322">
        <v>1</v>
      </c>
      <c r="P318" s="323" t="s">
        <v>182</v>
      </c>
      <c r="Q318" s="378">
        <f>'master jasa'!Q325</f>
        <v>21275</v>
      </c>
      <c r="R318" s="378">
        <f>'master jasa'!R325</f>
        <v>30329</v>
      </c>
      <c r="S318" s="376">
        <f>O318*Q318</f>
        <v>21275</v>
      </c>
      <c r="T318" s="377">
        <f t="shared" si="11"/>
        <v>30329</v>
      </c>
    </row>
    <row r="319" spans="2:20" ht="15" x14ac:dyDescent="0.3">
      <c r="B319" s="330" t="s">
        <v>344</v>
      </c>
      <c r="C319" s="319" t="s">
        <v>467</v>
      </c>
      <c r="D319" s="320"/>
      <c r="E319" s="320"/>
      <c r="F319" s="320"/>
      <c r="G319" s="320"/>
      <c r="H319" s="320"/>
      <c r="I319" s="320"/>
      <c r="J319" s="320"/>
      <c r="K319" s="320"/>
      <c r="L319" s="320"/>
      <c r="M319" s="320"/>
      <c r="N319" s="320"/>
      <c r="O319" s="322">
        <v>1</v>
      </c>
      <c r="P319" s="323" t="s">
        <v>355</v>
      </c>
      <c r="Q319" s="378">
        <f>'master jasa'!Q326</f>
        <v>72751</v>
      </c>
      <c r="R319" s="378">
        <f>'master jasa'!R326</f>
        <v>108627</v>
      </c>
      <c r="S319" s="376">
        <f>O319*Q319</f>
        <v>72751</v>
      </c>
      <c r="T319" s="377">
        <f t="shared" si="11"/>
        <v>108627</v>
      </c>
    </row>
    <row r="320" spans="2:20" ht="15" x14ac:dyDescent="0.3">
      <c r="B320" s="330" t="s">
        <v>388</v>
      </c>
      <c r="C320" s="319" t="s">
        <v>468</v>
      </c>
      <c r="D320" s="320"/>
      <c r="E320" s="320"/>
      <c r="F320" s="320"/>
      <c r="G320" s="320"/>
      <c r="H320" s="320"/>
      <c r="I320" s="320"/>
      <c r="J320" s="320"/>
      <c r="K320" s="320"/>
      <c r="L320" s="320"/>
      <c r="M320" s="320"/>
      <c r="N320" s="320"/>
      <c r="O320" s="322">
        <v>1</v>
      </c>
      <c r="P320" s="323" t="s">
        <v>182</v>
      </c>
      <c r="Q320" s="378">
        <f>'master jasa'!Q327</f>
        <v>21275</v>
      </c>
      <c r="R320" s="378">
        <f>'master jasa'!R327</f>
        <v>30329</v>
      </c>
      <c r="S320" s="376">
        <f>O320*Q320</f>
        <v>21275</v>
      </c>
      <c r="T320" s="377">
        <f t="shared" si="11"/>
        <v>30329</v>
      </c>
    </row>
    <row r="321" spans="2:20" ht="15" x14ac:dyDescent="0.3">
      <c r="B321" s="330" t="s">
        <v>391</v>
      </c>
      <c r="C321" s="319" t="s">
        <v>469</v>
      </c>
      <c r="D321" s="320"/>
      <c r="E321" s="320"/>
      <c r="F321" s="320"/>
      <c r="G321" s="320"/>
      <c r="H321" s="320"/>
      <c r="I321" s="320"/>
      <c r="J321" s="320"/>
      <c r="K321" s="320"/>
      <c r="L321" s="320"/>
      <c r="M321" s="320"/>
      <c r="N321" s="320"/>
      <c r="O321" s="322">
        <v>1</v>
      </c>
      <c r="P321" s="323" t="s">
        <v>355</v>
      </c>
      <c r="Q321" s="378">
        <f>'master jasa'!Q328</f>
        <v>72751</v>
      </c>
      <c r="R321" s="378">
        <f>'master jasa'!R328</f>
        <v>108627</v>
      </c>
      <c r="S321" s="376">
        <f>O321*Q321</f>
        <v>72751</v>
      </c>
      <c r="T321" s="377">
        <f t="shared" si="11"/>
        <v>108627</v>
      </c>
    </row>
    <row r="322" spans="2:20" ht="15" x14ac:dyDescent="0.3">
      <c r="B322" s="330" t="s">
        <v>393</v>
      </c>
      <c r="C322" s="319" t="s">
        <v>470</v>
      </c>
      <c r="D322" s="320"/>
      <c r="E322" s="320"/>
      <c r="F322" s="320"/>
      <c r="G322" s="320"/>
      <c r="H322" s="320"/>
      <c r="I322" s="320"/>
      <c r="J322" s="320"/>
      <c r="K322" s="320"/>
      <c r="L322" s="320"/>
      <c r="M322" s="320"/>
      <c r="N322" s="320"/>
      <c r="O322" s="322">
        <v>1</v>
      </c>
      <c r="P322" s="323" t="s">
        <v>182</v>
      </c>
      <c r="Q322" s="378">
        <f>'master jasa'!Q329</f>
        <v>0</v>
      </c>
      <c r="R322" s="378">
        <f>'master jasa'!R329</f>
        <v>5411</v>
      </c>
      <c r="S322" s="376"/>
      <c r="T322" s="377">
        <f t="shared" si="11"/>
        <v>5411</v>
      </c>
    </row>
    <row r="323" spans="2:20" ht="15" x14ac:dyDescent="0.3">
      <c r="B323" s="330" t="s">
        <v>395</v>
      </c>
      <c r="C323" s="319" t="s">
        <v>471</v>
      </c>
      <c r="D323" s="320"/>
      <c r="E323" s="320"/>
      <c r="F323" s="320"/>
      <c r="G323" s="320"/>
      <c r="H323" s="320"/>
      <c r="I323" s="320"/>
      <c r="J323" s="320"/>
      <c r="K323" s="320"/>
      <c r="L323" s="320"/>
      <c r="M323" s="320"/>
      <c r="N323" s="320"/>
      <c r="O323" s="322">
        <v>1</v>
      </c>
      <c r="P323" s="323" t="s">
        <v>355</v>
      </c>
      <c r="Q323" s="378">
        <f>'master jasa'!Q330</f>
        <v>184730</v>
      </c>
      <c r="R323" s="378">
        <f>'master jasa'!R330</f>
        <v>1120830</v>
      </c>
      <c r="S323" s="376">
        <f>O323*Q323</f>
        <v>184730</v>
      </c>
      <c r="T323" s="377">
        <f t="shared" si="11"/>
        <v>1120830</v>
      </c>
    </row>
    <row r="324" spans="2:20" ht="15" x14ac:dyDescent="0.3">
      <c r="B324" s="330" t="s">
        <v>397</v>
      </c>
      <c r="C324" s="319" t="s">
        <v>472</v>
      </c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2">
        <v>1</v>
      </c>
      <c r="P324" s="323" t="s">
        <v>182</v>
      </c>
      <c r="Q324" s="378">
        <f>'master jasa'!Q331</f>
        <v>72751</v>
      </c>
      <c r="R324" s="378">
        <f>'master jasa'!R331</f>
        <v>108627</v>
      </c>
      <c r="S324" s="376">
        <f>O324*Q324</f>
        <v>72751</v>
      </c>
      <c r="T324" s="377">
        <f t="shared" si="11"/>
        <v>108627</v>
      </c>
    </row>
    <row r="325" spans="2:20" ht="15" x14ac:dyDescent="0.3">
      <c r="B325" s="330" t="s">
        <v>473</v>
      </c>
      <c r="C325" s="319" t="s">
        <v>474</v>
      </c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322">
        <v>1</v>
      </c>
      <c r="P325" s="323" t="s">
        <v>182</v>
      </c>
      <c r="Q325" s="378">
        <f>'master jasa'!Q332</f>
        <v>0</v>
      </c>
      <c r="R325" s="378">
        <f>'master jasa'!R332</f>
        <v>5411</v>
      </c>
      <c r="S325" s="376"/>
      <c r="T325" s="377">
        <f t="shared" si="11"/>
        <v>5411</v>
      </c>
    </row>
    <row r="326" spans="2:20" ht="15" x14ac:dyDescent="0.3">
      <c r="B326" s="330" t="s">
        <v>475</v>
      </c>
      <c r="C326" s="319" t="s">
        <v>476</v>
      </c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322">
        <v>1</v>
      </c>
      <c r="P326" s="323" t="s">
        <v>387</v>
      </c>
      <c r="Q326" s="378">
        <f>'master jasa'!Q333</f>
        <v>36948</v>
      </c>
      <c r="R326" s="378">
        <f>'master jasa'!R333</f>
        <v>224166</v>
      </c>
      <c r="S326" s="376">
        <f>O326*Q326</f>
        <v>36948</v>
      </c>
      <c r="T326" s="377">
        <f t="shared" si="11"/>
        <v>224166</v>
      </c>
    </row>
    <row r="327" spans="2:20" ht="15" x14ac:dyDescent="0.3">
      <c r="B327" s="312"/>
      <c r="C327" s="313"/>
      <c r="D327" s="345"/>
      <c r="E327" s="309"/>
      <c r="F327" s="309"/>
      <c r="G327" s="309"/>
      <c r="H327" s="309"/>
      <c r="I327" s="309"/>
      <c r="J327" s="309"/>
      <c r="K327" s="309"/>
      <c r="L327" s="309"/>
      <c r="M327" s="309"/>
      <c r="N327" s="309"/>
      <c r="O327" s="342"/>
      <c r="P327" s="311"/>
      <c r="Q327" s="378">
        <f>'master jasa'!Q334</f>
        <v>0</v>
      </c>
      <c r="R327" s="378">
        <f>'master jasa'!R334</f>
        <v>0</v>
      </c>
      <c r="S327" s="378"/>
      <c r="T327" s="379"/>
    </row>
    <row r="328" spans="2:20" ht="15.6" x14ac:dyDescent="0.3">
      <c r="B328" s="306" t="s">
        <v>18</v>
      </c>
      <c r="C328" s="307" t="s">
        <v>39</v>
      </c>
      <c r="D328" s="308"/>
      <c r="E328" s="308"/>
      <c r="F328" s="309"/>
      <c r="G328" s="309"/>
      <c r="H328" s="309"/>
      <c r="I328" s="309"/>
      <c r="J328" s="309"/>
      <c r="K328" s="309"/>
      <c r="L328" s="309"/>
      <c r="M328" s="309"/>
      <c r="N328" s="309"/>
      <c r="O328" s="346"/>
      <c r="P328" s="311"/>
      <c r="Q328" s="378">
        <f>'master jasa'!Q336</f>
        <v>0</v>
      </c>
      <c r="R328" s="378">
        <f>'master jasa'!R336</f>
        <v>0</v>
      </c>
      <c r="S328" s="378"/>
      <c r="T328" s="379"/>
    </row>
    <row r="329" spans="2:20" ht="15" x14ac:dyDescent="0.3">
      <c r="B329" s="312"/>
      <c r="C329" s="313"/>
      <c r="D329" s="318"/>
      <c r="E329" s="318"/>
      <c r="F329" s="309"/>
      <c r="G329" s="309"/>
      <c r="H329" s="309"/>
      <c r="I329" s="309"/>
      <c r="J329" s="309"/>
      <c r="K329" s="309"/>
      <c r="L329" s="309"/>
      <c r="M329" s="309"/>
      <c r="N329" s="309"/>
      <c r="O329" s="342"/>
      <c r="P329" s="311"/>
      <c r="Q329" s="378">
        <f>'master jasa'!Q337</f>
        <v>0</v>
      </c>
      <c r="R329" s="378">
        <f>'master jasa'!R337</f>
        <v>0</v>
      </c>
      <c r="S329" s="378"/>
      <c r="T329" s="379"/>
    </row>
    <row r="330" spans="2:20" ht="15.6" x14ac:dyDescent="0.3">
      <c r="B330" s="312">
        <v>1</v>
      </c>
      <c r="C330" s="332" t="s">
        <v>477</v>
      </c>
      <c r="D330" s="309"/>
      <c r="E330" s="308"/>
      <c r="F330" s="309"/>
      <c r="G330" s="309"/>
      <c r="H330" s="309"/>
      <c r="I330" s="309"/>
      <c r="J330" s="309"/>
      <c r="K330" s="309"/>
      <c r="L330" s="309"/>
      <c r="M330" s="309"/>
      <c r="N330" s="309"/>
      <c r="O330" s="342"/>
      <c r="P330" s="311"/>
      <c r="Q330" s="378">
        <f>'master jasa'!Q338</f>
        <v>0</v>
      </c>
      <c r="R330" s="378">
        <f>'master jasa'!R338</f>
        <v>0</v>
      </c>
      <c r="S330" s="378"/>
      <c r="T330" s="379"/>
    </row>
    <row r="331" spans="2:20" ht="15.6" x14ac:dyDescent="0.3">
      <c r="B331" s="312" t="s">
        <v>156</v>
      </c>
      <c r="C331" s="313" t="s">
        <v>478</v>
      </c>
      <c r="D331" s="309"/>
      <c r="E331" s="308"/>
      <c r="F331" s="309"/>
      <c r="G331" s="309"/>
      <c r="H331" s="309"/>
      <c r="I331" s="309"/>
      <c r="J331" s="309"/>
      <c r="K331" s="309"/>
      <c r="L331" s="309"/>
      <c r="M331" s="309"/>
      <c r="N331" s="309"/>
      <c r="O331" s="342">
        <v>1</v>
      </c>
      <c r="P331" s="311" t="s">
        <v>59</v>
      </c>
      <c r="Q331" s="378">
        <f>'master jasa'!Q339</f>
        <v>0</v>
      </c>
      <c r="R331" s="378">
        <f>'master jasa'!R339</f>
        <v>227048</v>
      </c>
      <c r="S331" s="378"/>
      <c r="T331" s="379">
        <f t="shared" ref="T331:T394" si="12">O331*R331</f>
        <v>227048</v>
      </c>
    </row>
    <row r="332" spans="2:20" ht="15.6" x14ac:dyDescent="0.3">
      <c r="B332" s="312" t="s">
        <v>157</v>
      </c>
      <c r="C332" s="313" t="s">
        <v>479</v>
      </c>
      <c r="D332" s="309"/>
      <c r="E332" s="308"/>
      <c r="F332" s="309"/>
      <c r="G332" s="309"/>
      <c r="H332" s="309"/>
      <c r="I332" s="309"/>
      <c r="J332" s="309"/>
      <c r="K332" s="309"/>
      <c r="L332" s="309"/>
      <c r="M332" s="309"/>
      <c r="N332" s="309"/>
      <c r="O332" s="342">
        <v>1</v>
      </c>
      <c r="P332" s="311" t="s">
        <v>59</v>
      </c>
      <c r="Q332" s="378">
        <f>'master jasa'!Q340</f>
        <v>20487</v>
      </c>
      <c r="R332" s="378">
        <f>'master jasa'!R340</f>
        <v>27309</v>
      </c>
      <c r="S332" s="378">
        <f t="shared" ref="S332:S395" si="13">O332*Q332</f>
        <v>20487</v>
      </c>
      <c r="T332" s="379">
        <f t="shared" si="12"/>
        <v>27309</v>
      </c>
    </row>
    <row r="333" spans="2:20" ht="15.6" x14ac:dyDescent="0.3">
      <c r="B333" s="312" t="s">
        <v>160</v>
      </c>
      <c r="C333" s="313" t="s">
        <v>480</v>
      </c>
      <c r="D333" s="309"/>
      <c r="E333" s="308"/>
      <c r="F333" s="309"/>
      <c r="G333" s="309"/>
      <c r="H333" s="309"/>
      <c r="I333" s="309"/>
      <c r="J333" s="309"/>
      <c r="K333" s="309"/>
      <c r="L333" s="309"/>
      <c r="M333" s="309"/>
      <c r="N333" s="309"/>
      <c r="O333" s="342">
        <v>1</v>
      </c>
      <c r="P333" s="311" t="s">
        <v>59</v>
      </c>
      <c r="Q333" s="378">
        <f>'master jasa'!Q341</f>
        <v>0</v>
      </c>
      <c r="R333" s="378">
        <f>'master jasa'!R341</f>
        <v>264017</v>
      </c>
      <c r="S333" s="378"/>
      <c r="T333" s="379">
        <f t="shared" si="12"/>
        <v>264017</v>
      </c>
    </row>
    <row r="334" spans="2:20" ht="15.6" x14ac:dyDescent="0.3">
      <c r="B334" s="312" t="s">
        <v>163</v>
      </c>
      <c r="C334" s="313" t="s">
        <v>481</v>
      </c>
      <c r="D334" s="309"/>
      <c r="E334" s="308"/>
      <c r="F334" s="309"/>
      <c r="G334" s="309"/>
      <c r="H334" s="309"/>
      <c r="I334" s="309"/>
      <c r="J334" s="309"/>
      <c r="K334" s="309"/>
      <c r="L334" s="309"/>
      <c r="M334" s="309"/>
      <c r="N334" s="309"/>
      <c r="O334" s="342">
        <v>1</v>
      </c>
      <c r="P334" s="311" t="s">
        <v>305</v>
      </c>
      <c r="Q334" s="378">
        <f>'master jasa'!Q342</f>
        <v>0</v>
      </c>
      <c r="R334" s="378">
        <f>'master jasa'!R342</f>
        <v>421269</v>
      </c>
      <c r="S334" s="378"/>
      <c r="T334" s="379">
        <f t="shared" si="12"/>
        <v>421269</v>
      </c>
    </row>
    <row r="335" spans="2:20" ht="15.6" x14ac:dyDescent="0.3">
      <c r="B335" s="312"/>
      <c r="C335" s="313"/>
      <c r="D335" s="309"/>
      <c r="E335" s="308"/>
      <c r="F335" s="309"/>
      <c r="G335" s="309"/>
      <c r="H335" s="309"/>
      <c r="I335" s="309"/>
      <c r="J335" s="309"/>
      <c r="K335" s="309"/>
      <c r="L335" s="309"/>
      <c r="M335" s="309"/>
      <c r="N335" s="309"/>
      <c r="O335" s="342"/>
      <c r="P335" s="311"/>
      <c r="Q335" s="378">
        <f>'master jasa'!Q343</f>
        <v>0</v>
      </c>
      <c r="R335" s="378">
        <f>'master jasa'!R343</f>
        <v>0</v>
      </c>
      <c r="S335" s="378"/>
      <c r="T335" s="379"/>
    </row>
    <row r="336" spans="2:20" ht="15.6" x14ac:dyDescent="0.3">
      <c r="B336" s="312">
        <v>2</v>
      </c>
      <c r="C336" s="332" t="s">
        <v>482</v>
      </c>
      <c r="D336" s="309"/>
      <c r="E336" s="308"/>
      <c r="F336" s="309"/>
      <c r="G336" s="309"/>
      <c r="H336" s="309"/>
      <c r="I336" s="309"/>
      <c r="J336" s="309"/>
      <c r="K336" s="309"/>
      <c r="L336" s="309"/>
      <c r="M336" s="309"/>
      <c r="N336" s="309"/>
      <c r="O336" s="342"/>
      <c r="P336" s="311"/>
      <c r="Q336" s="378">
        <f>'master jasa'!Q344</f>
        <v>0</v>
      </c>
      <c r="R336" s="378">
        <f>'master jasa'!R344</f>
        <v>0</v>
      </c>
      <c r="S336" s="378"/>
      <c r="T336" s="379"/>
    </row>
    <row r="337" spans="2:20" ht="15" x14ac:dyDescent="0.3">
      <c r="B337" s="312" t="s">
        <v>165</v>
      </c>
      <c r="C337" s="313" t="s">
        <v>483</v>
      </c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  <c r="N337" s="309"/>
      <c r="O337" s="342">
        <v>1</v>
      </c>
      <c r="P337" s="311" t="s">
        <v>59</v>
      </c>
      <c r="Q337" s="378">
        <f>'master jasa'!Q345</f>
        <v>0</v>
      </c>
      <c r="R337" s="378">
        <f>'master jasa'!R345</f>
        <v>89833</v>
      </c>
      <c r="S337" s="378"/>
      <c r="T337" s="379">
        <f>O337*R337</f>
        <v>89833</v>
      </c>
    </row>
    <row r="338" spans="2:20" ht="15" x14ac:dyDescent="0.3">
      <c r="B338" s="312" t="s">
        <v>168</v>
      </c>
      <c r="C338" s="313" t="s">
        <v>484</v>
      </c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  <c r="N338" s="309"/>
      <c r="O338" s="342">
        <v>1</v>
      </c>
      <c r="P338" s="311" t="s">
        <v>59</v>
      </c>
      <c r="Q338" s="378">
        <f>'master jasa'!Q346</f>
        <v>0</v>
      </c>
      <c r="R338" s="378">
        <f>'master jasa'!R346</f>
        <v>164917</v>
      </c>
      <c r="S338" s="378"/>
      <c r="T338" s="379">
        <f>O338*R338</f>
        <v>164917</v>
      </c>
    </row>
    <row r="339" spans="2:20" ht="15" x14ac:dyDescent="0.3">
      <c r="B339" s="312" t="s">
        <v>170</v>
      </c>
      <c r="C339" s="313" t="s">
        <v>485</v>
      </c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  <c r="N339" s="309"/>
      <c r="O339" s="342">
        <v>1</v>
      </c>
      <c r="P339" s="311" t="s">
        <v>59</v>
      </c>
      <c r="Q339" s="378">
        <f>'master jasa'!Q347</f>
        <v>0</v>
      </c>
      <c r="R339" s="378">
        <f>'master jasa'!R347</f>
        <v>88167</v>
      </c>
      <c r="S339" s="378"/>
      <c r="T339" s="379">
        <f>O339*R339</f>
        <v>88167</v>
      </c>
    </row>
    <row r="340" spans="2:20" ht="15" x14ac:dyDescent="0.3">
      <c r="B340" s="312"/>
      <c r="C340" s="313"/>
      <c r="D340" s="345"/>
      <c r="E340" s="309"/>
      <c r="F340" s="309"/>
      <c r="G340" s="309"/>
      <c r="H340" s="309"/>
      <c r="I340" s="309"/>
      <c r="J340" s="309"/>
      <c r="K340" s="309"/>
      <c r="L340" s="309"/>
      <c r="M340" s="309"/>
      <c r="N340" s="309"/>
      <c r="O340" s="342"/>
      <c r="P340" s="311"/>
      <c r="Q340" s="378">
        <f>'master jasa'!Q348</f>
        <v>0</v>
      </c>
      <c r="R340" s="378">
        <f>'master jasa'!R348</f>
        <v>0</v>
      </c>
      <c r="S340" s="378"/>
      <c r="T340" s="379"/>
    </row>
    <row r="341" spans="2:20" ht="15.6" x14ac:dyDescent="0.3">
      <c r="B341" s="312"/>
      <c r="C341" s="332" t="s">
        <v>486</v>
      </c>
      <c r="D341" s="318"/>
      <c r="E341" s="309"/>
      <c r="F341" s="309"/>
      <c r="G341" s="309"/>
      <c r="H341" s="309"/>
      <c r="I341" s="309"/>
      <c r="J341" s="309"/>
      <c r="K341" s="309"/>
      <c r="L341" s="309"/>
      <c r="M341" s="309"/>
      <c r="N341" s="309"/>
      <c r="O341" s="342"/>
      <c r="P341" s="311"/>
      <c r="Q341" s="378">
        <f>'master jasa'!Q349</f>
        <v>0</v>
      </c>
      <c r="R341" s="378">
        <f>'master jasa'!R349</f>
        <v>0</v>
      </c>
      <c r="S341" s="378"/>
      <c r="T341" s="379"/>
    </row>
    <row r="342" spans="2:20" ht="15.6" x14ac:dyDescent="0.3">
      <c r="B342" s="312">
        <v>4</v>
      </c>
      <c r="C342" s="332" t="s">
        <v>487</v>
      </c>
      <c r="D342" s="318"/>
      <c r="E342" s="309"/>
      <c r="F342" s="309"/>
      <c r="G342" s="309"/>
      <c r="H342" s="309"/>
      <c r="I342" s="309"/>
      <c r="J342" s="309"/>
      <c r="K342" s="309"/>
      <c r="L342" s="309"/>
      <c r="M342" s="309"/>
      <c r="N342" s="309"/>
      <c r="O342" s="342"/>
      <c r="P342" s="311"/>
      <c r="Q342" s="378">
        <f>'master jasa'!Q350</f>
        <v>0</v>
      </c>
      <c r="R342" s="378">
        <f>'master jasa'!R350</f>
        <v>0</v>
      </c>
      <c r="S342" s="378"/>
      <c r="T342" s="379"/>
    </row>
    <row r="343" spans="2:20" ht="15" x14ac:dyDescent="0.3">
      <c r="B343" s="312" t="s">
        <v>488</v>
      </c>
      <c r="C343" s="313" t="s">
        <v>489</v>
      </c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  <c r="N343" s="309"/>
      <c r="O343" s="342">
        <v>1</v>
      </c>
      <c r="P343" s="311" t="s">
        <v>59</v>
      </c>
      <c r="Q343" s="378">
        <f>'master jasa'!Q351</f>
        <v>48025</v>
      </c>
      <c r="R343" s="378">
        <f>'master jasa'!R351</f>
        <v>31517</v>
      </c>
      <c r="S343" s="378">
        <f t="shared" si="13"/>
        <v>48025</v>
      </c>
      <c r="T343" s="379">
        <f t="shared" si="12"/>
        <v>31517</v>
      </c>
    </row>
    <row r="344" spans="2:20" ht="15" x14ac:dyDescent="0.3">
      <c r="B344" s="312" t="s">
        <v>490</v>
      </c>
      <c r="C344" s="313" t="s">
        <v>491</v>
      </c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  <c r="N344" s="309"/>
      <c r="O344" s="342">
        <v>1</v>
      </c>
      <c r="P344" s="311" t="s">
        <v>59</v>
      </c>
      <c r="Q344" s="378">
        <f>'master jasa'!Q352</f>
        <v>49973</v>
      </c>
      <c r="R344" s="378">
        <f>'master jasa'!R352</f>
        <v>31517</v>
      </c>
      <c r="S344" s="378">
        <f t="shared" si="13"/>
        <v>49973</v>
      </c>
      <c r="T344" s="379">
        <f t="shared" si="12"/>
        <v>31517</v>
      </c>
    </row>
    <row r="345" spans="2:20" ht="15" x14ac:dyDescent="0.3">
      <c r="B345" s="312" t="s">
        <v>492</v>
      </c>
      <c r="C345" s="313" t="s">
        <v>493</v>
      </c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  <c r="N345" s="309"/>
      <c r="O345" s="342">
        <v>1</v>
      </c>
      <c r="P345" s="311" t="s">
        <v>59</v>
      </c>
      <c r="Q345" s="378">
        <f>'master jasa'!Q353</f>
        <v>39349</v>
      </c>
      <c r="R345" s="378">
        <f>'master jasa'!R353</f>
        <v>31517</v>
      </c>
      <c r="S345" s="378">
        <f t="shared" si="13"/>
        <v>39349</v>
      </c>
      <c r="T345" s="379">
        <f t="shared" si="12"/>
        <v>31517</v>
      </c>
    </row>
    <row r="346" spans="2:20" ht="15" x14ac:dyDescent="0.3">
      <c r="B346" s="312"/>
      <c r="C346" s="313"/>
      <c r="D346" s="345"/>
      <c r="E346" s="309"/>
      <c r="F346" s="309"/>
      <c r="G346" s="309"/>
      <c r="H346" s="309"/>
      <c r="I346" s="309"/>
      <c r="J346" s="309"/>
      <c r="K346" s="309"/>
      <c r="L346" s="309"/>
      <c r="M346" s="309"/>
      <c r="N346" s="309"/>
      <c r="O346" s="342"/>
      <c r="P346" s="311"/>
      <c r="Q346" s="378">
        <f>'master jasa'!Q354</f>
        <v>0</v>
      </c>
      <c r="R346" s="378">
        <f>'master jasa'!R354</f>
        <v>0</v>
      </c>
      <c r="S346" s="378"/>
      <c r="T346" s="379"/>
    </row>
    <row r="347" spans="2:20" ht="15.6" x14ac:dyDescent="0.3">
      <c r="B347" s="312">
        <v>5</v>
      </c>
      <c r="C347" s="332" t="s">
        <v>494</v>
      </c>
      <c r="D347" s="318"/>
      <c r="E347" s="309"/>
      <c r="F347" s="309"/>
      <c r="G347" s="309"/>
      <c r="H347" s="309"/>
      <c r="I347" s="309"/>
      <c r="J347" s="309"/>
      <c r="K347" s="309"/>
      <c r="L347" s="309"/>
      <c r="M347" s="309"/>
      <c r="N347" s="309"/>
      <c r="O347" s="342"/>
      <c r="P347" s="311"/>
      <c r="Q347" s="378">
        <f>'master jasa'!Q355</f>
        <v>0</v>
      </c>
      <c r="R347" s="378">
        <f>'master jasa'!R355</f>
        <v>0</v>
      </c>
      <c r="S347" s="378"/>
      <c r="T347" s="379"/>
    </row>
    <row r="348" spans="2:20" ht="15" x14ac:dyDescent="0.3">
      <c r="B348" s="312" t="s">
        <v>495</v>
      </c>
      <c r="C348" s="313" t="s">
        <v>489</v>
      </c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  <c r="N348" s="309"/>
      <c r="O348" s="342">
        <v>1</v>
      </c>
      <c r="P348" s="311" t="s">
        <v>59</v>
      </c>
      <c r="Q348" s="378">
        <f>'master jasa'!Q356</f>
        <v>48025</v>
      </c>
      <c r="R348" s="378">
        <f>'master jasa'!R356</f>
        <v>31517</v>
      </c>
      <c r="S348" s="378">
        <f t="shared" si="13"/>
        <v>48025</v>
      </c>
      <c r="T348" s="379">
        <f t="shared" si="12"/>
        <v>31517</v>
      </c>
    </row>
    <row r="349" spans="2:20" ht="15" x14ac:dyDescent="0.3">
      <c r="B349" s="312" t="s">
        <v>496</v>
      </c>
      <c r="C349" s="313" t="s">
        <v>491</v>
      </c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  <c r="N349" s="309"/>
      <c r="O349" s="342">
        <v>1</v>
      </c>
      <c r="P349" s="311" t="s">
        <v>59</v>
      </c>
      <c r="Q349" s="378">
        <f>'master jasa'!Q357</f>
        <v>49973</v>
      </c>
      <c r="R349" s="378">
        <f>'master jasa'!R357</f>
        <v>31517</v>
      </c>
      <c r="S349" s="378">
        <f t="shared" si="13"/>
        <v>49973</v>
      </c>
      <c r="T349" s="379">
        <f t="shared" si="12"/>
        <v>31517</v>
      </c>
    </row>
    <row r="350" spans="2:20" ht="15" x14ac:dyDescent="0.3">
      <c r="B350" s="312" t="s">
        <v>497</v>
      </c>
      <c r="C350" s="313" t="s">
        <v>493</v>
      </c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  <c r="N350" s="309"/>
      <c r="O350" s="342">
        <v>1</v>
      </c>
      <c r="P350" s="311" t="s">
        <v>59</v>
      </c>
      <c r="Q350" s="378">
        <f>'master jasa'!Q358</f>
        <v>39349</v>
      </c>
      <c r="R350" s="378">
        <f>'master jasa'!R358</f>
        <v>31517</v>
      </c>
      <c r="S350" s="378">
        <f t="shared" si="13"/>
        <v>39349</v>
      </c>
      <c r="T350" s="379">
        <f t="shared" si="12"/>
        <v>31517</v>
      </c>
    </row>
    <row r="351" spans="2:20" ht="15" x14ac:dyDescent="0.3">
      <c r="B351" s="312"/>
      <c r="C351" s="313"/>
      <c r="D351" s="345"/>
      <c r="E351" s="309"/>
      <c r="F351" s="309"/>
      <c r="G351" s="309"/>
      <c r="H351" s="309"/>
      <c r="I351" s="309"/>
      <c r="J351" s="309"/>
      <c r="K351" s="309"/>
      <c r="L351" s="309"/>
      <c r="M351" s="309"/>
      <c r="N351" s="309"/>
      <c r="O351" s="342"/>
      <c r="P351" s="311"/>
      <c r="Q351" s="378">
        <f>'master jasa'!Q359</f>
        <v>0</v>
      </c>
      <c r="R351" s="378">
        <f>'master jasa'!R359</f>
        <v>0</v>
      </c>
      <c r="S351" s="378"/>
      <c r="T351" s="379"/>
    </row>
    <row r="352" spans="2:20" ht="15.6" x14ac:dyDescent="0.3">
      <c r="B352" s="312">
        <v>6</v>
      </c>
      <c r="C352" s="332" t="s">
        <v>498</v>
      </c>
      <c r="D352" s="318"/>
      <c r="E352" s="309"/>
      <c r="F352" s="309"/>
      <c r="G352" s="309"/>
      <c r="H352" s="309"/>
      <c r="I352" s="309"/>
      <c r="J352" s="309"/>
      <c r="K352" s="309"/>
      <c r="L352" s="309"/>
      <c r="M352" s="309"/>
      <c r="N352" s="309"/>
      <c r="O352" s="342"/>
      <c r="P352" s="311"/>
      <c r="Q352" s="378">
        <f>'master jasa'!Q360</f>
        <v>0</v>
      </c>
      <c r="R352" s="378">
        <f>'master jasa'!R360</f>
        <v>0</v>
      </c>
      <c r="S352" s="378"/>
      <c r="T352" s="379"/>
    </row>
    <row r="353" spans="2:20" ht="15" x14ac:dyDescent="0.3">
      <c r="B353" s="312" t="s">
        <v>499</v>
      </c>
      <c r="C353" s="313" t="s">
        <v>489</v>
      </c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  <c r="N353" s="309"/>
      <c r="O353" s="342">
        <v>1</v>
      </c>
      <c r="P353" s="311" t="s">
        <v>59</v>
      </c>
      <c r="Q353" s="378">
        <f>'master jasa'!Q361</f>
        <v>48914</v>
      </c>
      <c r="R353" s="378">
        <f>'master jasa'!R361</f>
        <v>31517</v>
      </c>
      <c r="S353" s="378">
        <f t="shared" si="13"/>
        <v>48914</v>
      </c>
      <c r="T353" s="379">
        <f t="shared" si="12"/>
        <v>31517</v>
      </c>
    </row>
    <row r="354" spans="2:20" ht="15" x14ac:dyDescent="0.3">
      <c r="B354" s="312" t="s">
        <v>500</v>
      </c>
      <c r="C354" s="313" t="s">
        <v>501</v>
      </c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  <c r="N354" s="309"/>
      <c r="O354" s="342">
        <v>1</v>
      </c>
      <c r="P354" s="311" t="s">
        <v>59</v>
      </c>
      <c r="Q354" s="378">
        <f>'master jasa'!Q362</f>
        <v>47709</v>
      </c>
      <c r="R354" s="378">
        <f>'master jasa'!R362</f>
        <v>31517</v>
      </c>
      <c r="S354" s="378">
        <f t="shared" si="13"/>
        <v>47709</v>
      </c>
      <c r="T354" s="379">
        <f t="shared" si="12"/>
        <v>31517</v>
      </c>
    </row>
    <row r="355" spans="2:20" ht="15" x14ac:dyDescent="0.3">
      <c r="B355" s="312" t="s">
        <v>502</v>
      </c>
      <c r="C355" s="313" t="s">
        <v>503</v>
      </c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  <c r="N355" s="309"/>
      <c r="O355" s="342">
        <v>1</v>
      </c>
      <c r="P355" s="311" t="s">
        <v>59</v>
      </c>
      <c r="Q355" s="378">
        <f>'master jasa'!Q363</f>
        <v>56520</v>
      </c>
      <c r="R355" s="378">
        <f>'master jasa'!R363</f>
        <v>31517</v>
      </c>
      <c r="S355" s="378">
        <f t="shared" si="13"/>
        <v>56520</v>
      </c>
      <c r="T355" s="379">
        <f t="shared" si="12"/>
        <v>31517</v>
      </c>
    </row>
    <row r="356" spans="2:20" ht="15" x14ac:dyDescent="0.3">
      <c r="B356" s="312"/>
      <c r="C356" s="313"/>
      <c r="D356" s="345"/>
      <c r="E356" s="309"/>
      <c r="F356" s="309"/>
      <c r="G356" s="309"/>
      <c r="H356" s="309"/>
      <c r="I356" s="309"/>
      <c r="J356" s="309"/>
      <c r="K356" s="309"/>
      <c r="L356" s="309"/>
      <c r="M356" s="309"/>
      <c r="N356" s="309"/>
      <c r="O356" s="342"/>
      <c r="P356" s="311"/>
      <c r="Q356" s="378">
        <f>'master jasa'!Q364</f>
        <v>0</v>
      </c>
      <c r="R356" s="378">
        <f>'master jasa'!R364</f>
        <v>0</v>
      </c>
      <c r="S356" s="378"/>
      <c r="T356" s="379"/>
    </row>
    <row r="357" spans="2:20" ht="15.6" x14ac:dyDescent="0.3">
      <c r="B357" s="312">
        <v>7</v>
      </c>
      <c r="C357" s="332" t="s">
        <v>504</v>
      </c>
      <c r="D357" s="318"/>
      <c r="E357" s="309"/>
      <c r="F357" s="309"/>
      <c r="G357" s="309"/>
      <c r="H357" s="309"/>
      <c r="I357" s="309"/>
      <c r="J357" s="309"/>
      <c r="K357" s="309"/>
      <c r="L357" s="309"/>
      <c r="M357" s="309"/>
      <c r="N357" s="309"/>
      <c r="O357" s="342"/>
      <c r="P357" s="311"/>
      <c r="Q357" s="378">
        <f>'master jasa'!Q365</f>
        <v>0</v>
      </c>
      <c r="R357" s="378">
        <f>'master jasa'!R365</f>
        <v>0</v>
      </c>
      <c r="S357" s="378"/>
      <c r="T357" s="379"/>
    </row>
    <row r="358" spans="2:20" ht="15" x14ac:dyDescent="0.3">
      <c r="B358" s="312" t="s">
        <v>505</v>
      </c>
      <c r="C358" s="313" t="s">
        <v>489</v>
      </c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  <c r="N358" s="309"/>
      <c r="O358" s="342">
        <v>1</v>
      </c>
      <c r="P358" s="311" t="s">
        <v>59</v>
      </c>
      <c r="Q358" s="378">
        <f>'master jasa'!Q366</f>
        <v>48025</v>
      </c>
      <c r="R358" s="378">
        <f>'master jasa'!R366</f>
        <v>33317</v>
      </c>
      <c r="S358" s="378">
        <f t="shared" si="13"/>
        <v>48025</v>
      </c>
      <c r="T358" s="379">
        <f t="shared" si="12"/>
        <v>33317</v>
      </c>
    </row>
    <row r="359" spans="2:20" ht="15" x14ac:dyDescent="0.3">
      <c r="B359" s="312" t="s">
        <v>506</v>
      </c>
      <c r="C359" s="313" t="s">
        <v>491</v>
      </c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  <c r="N359" s="309"/>
      <c r="O359" s="342">
        <v>1</v>
      </c>
      <c r="P359" s="311" t="s">
        <v>59</v>
      </c>
      <c r="Q359" s="378">
        <f>'master jasa'!Q367</f>
        <v>49973</v>
      </c>
      <c r="R359" s="378">
        <f>'master jasa'!R367</f>
        <v>33317</v>
      </c>
      <c r="S359" s="378">
        <f t="shared" si="13"/>
        <v>49973</v>
      </c>
      <c r="T359" s="379">
        <f t="shared" si="12"/>
        <v>33317</v>
      </c>
    </row>
    <row r="360" spans="2:20" ht="15" x14ac:dyDescent="0.3">
      <c r="B360" s="312" t="s">
        <v>507</v>
      </c>
      <c r="C360" s="313" t="s">
        <v>493</v>
      </c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  <c r="N360" s="309"/>
      <c r="O360" s="342">
        <v>1</v>
      </c>
      <c r="P360" s="311" t="s">
        <v>59</v>
      </c>
      <c r="Q360" s="378">
        <f>'master jasa'!Q368</f>
        <v>39349</v>
      </c>
      <c r="R360" s="378">
        <f>'master jasa'!R368</f>
        <v>33317</v>
      </c>
      <c r="S360" s="378">
        <f t="shared" si="13"/>
        <v>39349</v>
      </c>
      <c r="T360" s="379">
        <f t="shared" si="12"/>
        <v>33317</v>
      </c>
    </row>
    <row r="361" spans="2:20" ht="15" x14ac:dyDescent="0.3">
      <c r="B361" s="312"/>
      <c r="C361" s="313"/>
      <c r="D361" s="345"/>
      <c r="E361" s="309"/>
      <c r="F361" s="309"/>
      <c r="G361" s="309"/>
      <c r="H361" s="309"/>
      <c r="I361" s="309"/>
      <c r="J361" s="309"/>
      <c r="K361" s="309"/>
      <c r="L361" s="309"/>
      <c r="M361" s="309"/>
      <c r="N361" s="309"/>
      <c r="O361" s="342"/>
      <c r="P361" s="311"/>
      <c r="Q361" s="378">
        <f>'master jasa'!Q369</f>
        <v>0</v>
      </c>
      <c r="R361" s="378">
        <f>'master jasa'!R369</f>
        <v>0</v>
      </c>
      <c r="S361" s="378"/>
      <c r="T361" s="379"/>
    </row>
    <row r="362" spans="2:20" ht="15.6" x14ac:dyDescent="0.3">
      <c r="B362" s="312">
        <v>8</v>
      </c>
      <c r="C362" s="332" t="s">
        <v>508</v>
      </c>
      <c r="D362" s="318"/>
      <c r="E362" s="309"/>
      <c r="F362" s="309"/>
      <c r="G362" s="309"/>
      <c r="H362" s="309"/>
      <c r="I362" s="309"/>
      <c r="J362" s="309"/>
      <c r="K362" s="309"/>
      <c r="L362" s="309"/>
      <c r="M362" s="309"/>
      <c r="N362" s="309"/>
      <c r="O362" s="342"/>
      <c r="P362" s="311"/>
      <c r="Q362" s="378">
        <f>'master jasa'!Q370</f>
        <v>0</v>
      </c>
      <c r="R362" s="378">
        <f>'master jasa'!R370</f>
        <v>0</v>
      </c>
      <c r="S362" s="378"/>
      <c r="T362" s="379"/>
    </row>
    <row r="363" spans="2:20" ht="15" x14ac:dyDescent="0.3">
      <c r="B363" s="312" t="s">
        <v>509</v>
      </c>
      <c r="C363" s="313" t="s">
        <v>489</v>
      </c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  <c r="N363" s="309"/>
      <c r="O363" s="342">
        <v>1</v>
      </c>
      <c r="P363" s="311" t="s">
        <v>59</v>
      </c>
      <c r="Q363" s="378">
        <f>'master jasa'!Q371</f>
        <v>48025</v>
      </c>
      <c r="R363" s="378">
        <f>'master jasa'!R371</f>
        <v>33317</v>
      </c>
      <c r="S363" s="378">
        <f t="shared" si="13"/>
        <v>48025</v>
      </c>
      <c r="T363" s="379">
        <f t="shared" si="12"/>
        <v>33317</v>
      </c>
    </row>
    <row r="364" spans="2:20" ht="15" x14ac:dyDescent="0.3">
      <c r="B364" s="312" t="s">
        <v>510</v>
      </c>
      <c r="C364" s="313" t="s">
        <v>491</v>
      </c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  <c r="N364" s="309"/>
      <c r="O364" s="342">
        <v>1</v>
      </c>
      <c r="P364" s="311" t="s">
        <v>59</v>
      </c>
      <c r="Q364" s="378">
        <f>'master jasa'!Q372</f>
        <v>49973</v>
      </c>
      <c r="R364" s="378">
        <f>'master jasa'!R372</f>
        <v>33317</v>
      </c>
      <c r="S364" s="378">
        <f t="shared" si="13"/>
        <v>49973</v>
      </c>
      <c r="T364" s="379">
        <f t="shared" si="12"/>
        <v>33317</v>
      </c>
    </row>
    <row r="365" spans="2:20" ht="15" x14ac:dyDescent="0.3">
      <c r="B365" s="312" t="s">
        <v>511</v>
      </c>
      <c r="C365" s="313" t="s">
        <v>493</v>
      </c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  <c r="N365" s="309"/>
      <c r="O365" s="342">
        <v>1</v>
      </c>
      <c r="P365" s="311" t="s">
        <v>59</v>
      </c>
      <c r="Q365" s="378">
        <f>'master jasa'!Q373</f>
        <v>39349</v>
      </c>
      <c r="R365" s="378">
        <f>'master jasa'!R373</f>
        <v>33317</v>
      </c>
      <c r="S365" s="378">
        <f t="shared" si="13"/>
        <v>39349</v>
      </c>
      <c r="T365" s="379">
        <f t="shared" si="12"/>
        <v>33317</v>
      </c>
    </row>
    <row r="366" spans="2:20" ht="15" x14ac:dyDescent="0.3">
      <c r="B366" s="312"/>
      <c r="C366" s="313"/>
      <c r="D366" s="345"/>
      <c r="E366" s="309"/>
      <c r="F366" s="309"/>
      <c r="G366" s="309"/>
      <c r="H366" s="309"/>
      <c r="I366" s="309"/>
      <c r="J366" s="309"/>
      <c r="K366" s="309"/>
      <c r="L366" s="309"/>
      <c r="M366" s="309"/>
      <c r="N366" s="309"/>
      <c r="O366" s="342"/>
      <c r="P366" s="311"/>
      <c r="Q366" s="378">
        <f>'master jasa'!Q374</f>
        <v>0</v>
      </c>
      <c r="R366" s="378">
        <f>'master jasa'!R374</f>
        <v>0</v>
      </c>
      <c r="S366" s="378"/>
      <c r="T366" s="379"/>
    </row>
    <row r="367" spans="2:20" ht="15.6" x14ac:dyDescent="0.3">
      <c r="B367" s="312">
        <v>9</v>
      </c>
      <c r="C367" s="332" t="s">
        <v>512</v>
      </c>
      <c r="D367" s="318"/>
      <c r="E367" s="309"/>
      <c r="F367" s="309"/>
      <c r="G367" s="309"/>
      <c r="H367" s="309"/>
      <c r="I367" s="309"/>
      <c r="J367" s="309"/>
      <c r="K367" s="309"/>
      <c r="L367" s="309"/>
      <c r="M367" s="309"/>
      <c r="N367" s="309"/>
      <c r="O367" s="342"/>
      <c r="P367" s="311"/>
      <c r="Q367" s="378">
        <f>'master jasa'!Q375</f>
        <v>0</v>
      </c>
      <c r="R367" s="378">
        <f>'master jasa'!R375</f>
        <v>0</v>
      </c>
      <c r="S367" s="378"/>
      <c r="T367" s="379"/>
    </row>
    <row r="368" spans="2:20" ht="15" x14ac:dyDescent="0.3">
      <c r="B368" s="312" t="s">
        <v>513</v>
      </c>
      <c r="C368" s="313" t="s">
        <v>489</v>
      </c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  <c r="N368" s="309"/>
      <c r="O368" s="342">
        <v>1</v>
      </c>
      <c r="P368" s="311" t="s">
        <v>59</v>
      </c>
      <c r="Q368" s="378">
        <f>'master jasa'!Q376</f>
        <v>48914</v>
      </c>
      <c r="R368" s="378">
        <f>'master jasa'!R376</f>
        <v>33317</v>
      </c>
      <c r="S368" s="378">
        <f t="shared" si="13"/>
        <v>48914</v>
      </c>
      <c r="T368" s="379">
        <f t="shared" si="12"/>
        <v>33317</v>
      </c>
    </row>
    <row r="369" spans="2:20" ht="15" x14ac:dyDescent="0.3">
      <c r="B369" s="312" t="s">
        <v>514</v>
      </c>
      <c r="C369" s="313" t="s">
        <v>501</v>
      </c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  <c r="N369" s="309"/>
      <c r="O369" s="342">
        <v>1</v>
      </c>
      <c r="P369" s="311" t="s">
        <v>59</v>
      </c>
      <c r="Q369" s="378">
        <f>'master jasa'!Q377</f>
        <v>47709</v>
      </c>
      <c r="R369" s="378">
        <f>'master jasa'!R377</f>
        <v>33317</v>
      </c>
      <c r="S369" s="378">
        <f t="shared" si="13"/>
        <v>47709</v>
      </c>
      <c r="T369" s="379">
        <f t="shared" si="12"/>
        <v>33317</v>
      </c>
    </row>
    <row r="370" spans="2:20" ht="15" x14ac:dyDescent="0.3">
      <c r="B370" s="312" t="s">
        <v>515</v>
      </c>
      <c r="C370" s="313" t="s">
        <v>503</v>
      </c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  <c r="N370" s="309"/>
      <c r="O370" s="342">
        <v>1</v>
      </c>
      <c r="P370" s="311" t="s">
        <v>59</v>
      </c>
      <c r="Q370" s="378">
        <f>'master jasa'!Q378</f>
        <v>56520</v>
      </c>
      <c r="R370" s="378">
        <f>'master jasa'!R378</f>
        <v>33317</v>
      </c>
      <c r="S370" s="378">
        <f t="shared" si="13"/>
        <v>56520</v>
      </c>
      <c r="T370" s="379">
        <f t="shared" si="12"/>
        <v>33317</v>
      </c>
    </row>
    <row r="371" spans="2:20" ht="15" x14ac:dyDescent="0.3">
      <c r="B371" s="312"/>
      <c r="C371" s="313"/>
      <c r="D371" s="345"/>
      <c r="E371" s="309"/>
      <c r="F371" s="309"/>
      <c r="G371" s="309"/>
      <c r="H371" s="309"/>
      <c r="I371" s="309"/>
      <c r="J371" s="309"/>
      <c r="K371" s="309"/>
      <c r="L371" s="309"/>
      <c r="M371" s="309"/>
      <c r="N371" s="309"/>
      <c r="O371" s="342"/>
      <c r="P371" s="311"/>
      <c r="Q371" s="378">
        <f>'master jasa'!Q379</f>
        <v>0</v>
      </c>
      <c r="R371" s="378">
        <f>'master jasa'!R379</f>
        <v>0</v>
      </c>
      <c r="S371" s="378"/>
      <c r="T371" s="379"/>
    </row>
    <row r="372" spans="2:20" ht="15.6" x14ac:dyDescent="0.3">
      <c r="B372" s="312">
        <v>10</v>
      </c>
      <c r="C372" s="332" t="s">
        <v>516</v>
      </c>
      <c r="D372" s="318"/>
      <c r="E372" s="309"/>
      <c r="F372" s="309"/>
      <c r="G372" s="309"/>
      <c r="H372" s="309"/>
      <c r="I372" s="309"/>
      <c r="J372" s="309"/>
      <c r="K372" s="309"/>
      <c r="L372" s="309"/>
      <c r="M372" s="309"/>
      <c r="N372" s="309"/>
      <c r="O372" s="342"/>
      <c r="P372" s="311"/>
      <c r="Q372" s="378">
        <f>'master jasa'!Q380</f>
        <v>0</v>
      </c>
      <c r="R372" s="378">
        <f>'master jasa'!R380</f>
        <v>0</v>
      </c>
      <c r="S372" s="378"/>
      <c r="T372" s="379"/>
    </row>
    <row r="373" spans="2:20" ht="15" x14ac:dyDescent="0.3">
      <c r="B373" s="312" t="s">
        <v>517</v>
      </c>
      <c r="C373" s="313" t="s">
        <v>518</v>
      </c>
      <c r="D373" s="309" t="s">
        <v>518</v>
      </c>
      <c r="E373" s="309"/>
      <c r="F373" s="309"/>
      <c r="G373" s="309"/>
      <c r="H373" s="309"/>
      <c r="I373" s="309"/>
      <c r="J373" s="309"/>
      <c r="K373" s="309"/>
      <c r="L373" s="309"/>
      <c r="M373" s="309"/>
      <c r="N373" s="309"/>
      <c r="O373" s="342">
        <v>1</v>
      </c>
      <c r="P373" s="311" t="s">
        <v>59</v>
      </c>
      <c r="Q373" s="378">
        <f>'master jasa'!Q381</f>
        <v>52668</v>
      </c>
      <c r="R373" s="378">
        <f>'master jasa'!R381</f>
        <v>31517</v>
      </c>
      <c r="S373" s="378">
        <f t="shared" si="13"/>
        <v>52668</v>
      </c>
      <c r="T373" s="379">
        <f t="shared" si="12"/>
        <v>31517</v>
      </c>
    </row>
    <row r="374" spans="2:20" ht="15" x14ac:dyDescent="0.3">
      <c r="B374" s="312" t="s">
        <v>519</v>
      </c>
      <c r="C374" s="313" t="s">
        <v>501</v>
      </c>
      <c r="D374" s="309" t="s">
        <v>501</v>
      </c>
      <c r="E374" s="309"/>
      <c r="F374" s="309"/>
      <c r="G374" s="309"/>
      <c r="H374" s="309"/>
      <c r="I374" s="309"/>
      <c r="J374" s="309"/>
      <c r="K374" s="309"/>
      <c r="L374" s="309"/>
      <c r="M374" s="309"/>
      <c r="N374" s="309"/>
      <c r="O374" s="342">
        <v>1</v>
      </c>
      <c r="P374" s="311" t="s">
        <v>59</v>
      </c>
      <c r="Q374" s="378">
        <f>'master jasa'!Q382</f>
        <v>47709</v>
      </c>
      <c r="R374" s="378">
        <f>'master jasa'!R382</f>
        <v>31517</v>
      </c>
      <c r="S374" s="378">
        <f t="shared" si="13"/>
        <v>47709</v>
      </c>
      <c r="T374" s="379">
        <f t="shared" si="12"/>
        <v>31517</v>
      </c>
    </row>
    <row r="375" spans="2:20" ht="15" x14ac:dyDescent="0.3">
      <c r="B375" s="312" t="s">
        <v>520</v>
      </c>
      <c r="C375" s="313" t="s">
        <v>503</v>
      </c>
      <c r="D375" s="309" t="s">
        <v>503</v>
      </c>
      <c r="E375" s="309"/>
      <c r="F375" s="309"/>
      <c r="G375" s="309"/>
      <c r="H375" s="309"/>
      <c r="I375" s="309"/>
      <c r="J375" s="309"/>
      <c r="K375" s="309"/>
      <c r="L375" s="309"/>
      <c r="M375" s="309"/>
      <c r="N375" s="309"/>
      <c r="O375" s="342">
        <v>1</v>
      </c>
      <c r="P375" s="311" t="s">
        <v>59</v>
      </c>
      <c r="Q375" s="378">
        <f>'master jasa'!Q383</f>
        <v>56520</v>
      </c>
      <c r="R375" s="378">
        <f>'master jasa'!R383</f>
        <v>31517</v>
      </c>
      <c r="S375" s="378">
        <f t="shared" si="13"/>
        <v>56520</v>
      </c>
      <c r="T375" s="379">
        <f t="shared" si="12"/>
        <v>31517</v>
      </c>
    </row>
    <row r="376" spans="2:20" ht="15" x14ac:dyDescent="0.3">
      <c r="B376" s="312"/>
      <c r="C376" s="313"/>
      <c r="D376" s="345"/>
      <c r="E376" s="309"/>
      <c r="F376" s="309"/>
      <c r="G376" s="309"/>
      <c r="H376" s="309"/>
      <c r="I376" s="309"/>
      <c r="J376" s="309"/>
      <c r="K376" s="309"/>
      <c r="L376" s="309"/>
      <c r="M376" s="309"/>
      <c r="N376" s="309"/>
      <c r="O376" s="342"/>
      <c r="P376" s="311"/>
      <c r="Q376" s="378">
        <f>'master jasa'!Q384</f>
        <v>0</v>
      </c>
      <c r="R376" s="378">
        <f>'master jasa'!R384</f>
        <v>0</v>
      </c>
      <c r="S376" s="378"/>
      <c r="T376" s="379"/>
    </row>
    <row r="377" spans="2:20" ht="15.6" x14ac:dyDescent="0.3">
      <c r="B377" s="312"/>
      <c r="C377" s="332" t="s">
        <v>521</v>
      </c>
      <c r="D377" s="318"/>
      <c r="E377" s="309"/>
      <c r="F377" s="309"/>
      <c r="G377" s="309"/>
      <c r="H377" s="309"/>
      <c r="I377" s="309"/>
      <c r="J377" s="309"/>
      <c r="K377" s="309"/>
      <c r="L377" s="309"/>
      <c r="M377" s="309"/>
      <c r="N377" s="309"/>
      <c r="O377" s="342"/>
      <c r="P377" s="311"/>
      <c r="Q377" s="378">
        <f>'master jasa'!Q385</f>
        <v>0</v>
      </c>
      <c r="R377" s="378">
        <f>'master jasa'!R385</f>
        <v>0</v>
      </c>
      <c r="S377" s="378"/>
      <c r="T377" s="379"/>
    </row>
    <row r="378" spans="2:20" ht="15.6" x14ac:dyDescent="0.3">
      <c r="B378" s="312">
        <v>11</v>
      </c>
      <c r="C378" s="332" t="s">
        <v>522</v>
      </c>
      <c r="D378" s="318"/>
      <c r="E378" s="309"/>
      <c r="F378" s="309"/>
      <c r="G378" s="309"/>
      <c r="H378" s="309"/>
      <c r="I378" s="309"/>
      <c r="J378" s="309"/>
      <c r="K378" s="309"/>
      <c r="L378" s="309"/>
      <c r="M378" s="309"/>
      <c r="N378" s="309"/>
      <c r="O378" s="342"/>
      <c r="P378" s="311"/>
      <c r="Q378" s="378">
        <f>'master jasa'!Q386</f>
        <v>0</v>
      </c>
      <c r="R378" s="378">
        <f>'master jasa'!R386</f>
        <v>0</v>
      </c>
      <c r="S378" s="378"/>
      <c r="T378" s="379"/>
    </row>
    <row r="379" spans="2:20" ht="15" x14ac:dyDescent="0.3">
      <c r="B379" s="312" t="s">
        <v>523</v>
      </c>
      <c r="C379" s="313" t="s">
        <v>524</v>
      </c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  <c r="N379" s="309"/>
      <c r="O379" s="342">
        <v>1</v>
      </c>
      <c r="P379" s="311" t="s">
        <v>59</v>
      </c>
      <c r="Q379" s="378">
        <f>'master jasa'!Q387</f>
        <v>38420</v>
      </c>
      <c r="R379" s="378">
        <f>'master jasa'!R387</f>
        <v>31517</v>
      </c>
      <c r="S379" s="378">
        <f t="shared" si="13"/>
        <v>38420</v>
      </c>
      <c r="T379" s="379">
        <f t="shared" si="12"/>
        <v>31517</v>
      </c>
    </row>
    <row r="380" spans="2:20" ht="15" x14ac:dyDescent="0.3">
      <c r="B380" s="312" t="s">
        <v>525</v>
      </c>
      <c r="C380" s="313" t="s">
        <v>526</v>
      </c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  <c r="N380" s="309"/>
      <c r="O380" s="342">
        <v>1</v>
      </c>
      <c r="P380" s="311" t="s">
        <v>59</v>
      </c>
      <c r="Q380" s="378">
        <f>'master jasa'!Q388</f>
        <v>39478</v>
      </c>
      <c r="R380" s="378">
        <f>'master jasa'!R388</f>
        <v>31517</v>
      </c>
      <c r="S380" s="378">
        <f t="shared" si="13"/>
        <v>39478</v>
      </c>
      <c r="T380" s="379">
        <f t="shared" si="12"/>
        <v>31517</v>
      </c>
    </row>
    <row r="381" spans="2:20" ht="15" x14ac:dyDescent="0.3">
      <c r="B381" s="312" t="s">
        <v>527</v>
      </c>
      <c r="C381" s="313" t="s">
        <v>528</v>
      </c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  <c r="N381" s="309"/>
      <c r="O381" s="342">
        <v>1</v>
      </c>
      <c r="P381" s="311" t="s">
        <v>59</v>
      </c>
      <c r="Q381" s="378">
        <f>'master jasa'!Q389</f>
        <v>19987</v>
      </c>
      <c r="R381" s="378">
        <f>'master jasa'!R389</f>
        <v>31517</v>
      </c>
      <c r="S381" s="378">
        <f t="shared" si="13"/>
        <v>19987</v>
      </c>
      <c r="T381" s="379">
        <f t="shared" si="12"/>
        <v>31517</v>
      </c>
    </row>
    <row r="382" spans="2:20" ht="15" x14ac:dyDescent="0.3">
      <c r="B382" s="312"/>
      <c r="C382" s="313"/>
      <c r="D382" s="345"/>
      <c r="E382" s="309"/>
      <c r="F382" s="309"/>
      <c r="G382" s="309"/>
      <c r="H382" s="309"/>
      <c r="I382" s="309"/>
      <c r="J382" s="309"/>
      <c r="K382" s="309"/>
      <c r="L382" s="309"/>
      <c r="M382" s="309"/>
      <c r="N382" s="309"/>
      <c r="O382" s="342"/>
      <c r="P382" s="311"/>
      <c r="Q382" s="378">
        <f>'master jasa'!Q390</f>
        <v>0</v>
      </c>
      <c r="R382" s="378">
        <f>'master jasa'!R390</f>
        <v>0</v>
      </c>
      <c r="S382" s="378"/>
      <c r="T382" s="379"/>
    </row>
    <row r="383" spans="2:20" ht="15.6" x14ac:dyDescent="0.3">
      <c r="B383" s="312">
        <v>12</v>
      </c>
      <c r="C383" s="332" t="s">
        <v>529</v>
      </c>
      <c r="D383" s="318"/>
      <c r="E383" s="309"/>
      <c r="F383" s="309"/>
      <c r="G383" s="309"/>
      <c r="H383" s="309"/>
      <c r="I383" s="309"/>
      <c r="J383" s="309"/>
      <c r="K383" s="309"/>
      <c r="L383" s="309"/>
      <c r="M383" s="309"/>
      <c r="N383" s="309"/>
      <c r="O383" s="342"/>
      <c r="P383" s="311"/>
      <c r="Q383" s="378">
        <f>'master jasa'!Q391</f>
        <v>0</v>
      </c>
      <c r="R383" s="378">
        <f>'master jasa'!R391</f>
        <v>0</v>
      </c>
      <c r="S383" s="378"/>
      <c r="T383" s="379"/>
    </row>
    <row r="384" spans="2:20" ht="15" x14ac:dyDescent="0.3">
      <c r="B384" s="312" t="s">
        <v>530</v>
      </c>
      <c r="C384" s="313" t="s">
        <v>524</v>
      </c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  <c r="N384" s="309"/>
      <c r="O384" s="342">
        <v>1</v>
      </c>
      <c r="P384" s="311" t="s">
        <v>59</v>
      </c>
      <c r="Q384" s="378">
        <f>'master jasa'!Q392</f>
        <v>38420</v>
      </c>
      <c r="R384" s="378">
        <f>'master jasa'!R392</f>
        <v>31517</v>
      </c>
      <c r="S384" s="378">
        <f t="shared" si="13"/>
        <v>38420</v>
      </c>
      <c r="T384" s="379">
        <f t="shared" si="12"/>
        <v>31517</v>
      </c>
    </row>
    <row r="385" spans="2:20" ht="15" x14ac:dyDescent="0.3">
      <c r="B385" s="312" t="s">
        <v>531</v>
      </c>
      <c r="C385" s="313" t="s">
        <v>526</v>
      </c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  <c r="N385" s="309"/>
      <c r="O385" s="342">
        <v>1</v>
      </c>
      <c r="P385" s="311" t="s">
        <v>59</v>
      </c>
      <c r="Q385" s="378">
        <f>'master jasa'!Q393</f>
        <v>39478</v>
      </c>
      <c r="R385" s="378">
        <f>'master jasa'!R393</f>
        <v>31517</v>
      </c>
      <c r="S385" s="378">
        <f t="shared" si="13"/>
        <v>39478</v>
      </c>
      <c r="T385" s="379">
        <f t="shared" si="12"/>
        <v>31517</v>
      </c>
    </row>
    <row r="386" spans="2:20" ht="15" x14ac:dyDescent="0.3">
      <c r="B386" s="312" t="s">
        <v>532</v>
      </c>
      <c r="C386" s="313" t="s">
        <v>528</v>
      </c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  <c r="N386" s="309"/>
      <c r="O386" s="342">
        <v>1</v>
      </c>
      <c r="P386" s="311" t="s">
        <v>59</v>
      </c>
      <c r="Q386" s="378">
        <f>'master jasa'!Q394</f>
        <v>19987</v>
      </c>
      <c r="R386" s="378">
        <f>'master jasa'!R394</f>
        <v>31517</v>
      </c>
      <c r="S386" s="378">
        <f t="shared" si="13"/>
        <v>19987</v>
      </c>
      <c r="T386" s="379">
        <f t="shared" si="12"/>
        <v>31517</v>
      </c>
    </row>
    <row r="387" spans="2:20" ht="15" x14ac:dyDescent="0.3">
      <c r="B387" s="312"/>
      <c r="C387" s="313"/>
      <c r="D387" s="345"/>
      <c r="E387" s="309"/>
      <c r="F387" s="309"/>
      <c r="G387" s="309"/>
      <c r="H387" s="309"/>
      <c r="I387" s="309"/>
      <c r="J387" s="309"/>
      <c r="K387" s="309"/>
      <c r="L387" s="309"/>
      <c r="M387" s="309"/>
      <c r="N387" s="309"/>
      <c r="O387" s="342"/>
      <c r="P387" s="311"/>
      <c r="Q387" s="378">
        <f>'master jasa'!Q395</f>
        <v>0</v>
      </c>
      <c r="R387" s="378">
        <f>'master jasa'!R395</f>
        <v>0</v>
      </c>
      <c r="S387" s="378"/>
      <c r="T387" s="379"/>
    </row>
    <row r="388" spans="2:20" ht="15.6" x14ac:dyDescent="0.3">
      <c r="B388" s="312">
        <v>13</v>
      </c>
      <c r="C388" s="332" t="s">
        <v>533</v>
      </c>
      <c r="D388" s="318"/>
      <c r="E388" s="309"/>
      <c r="F388" s="309"/>
      <c r="G388" s="309"/>
      <c r="H388" s="309"/>
      <c r="I388" s="309"/>
      <c r="J388" s="309"/>
      <c r="K388" s="309"/>
      <c r="L388" s="309"/>
      <c r="M388" s="309"/>
      <c r="N388" s="309"/>
      <c r="O388" s="342"/>
      <c r="P388" s="311"/>
      <c r="Q388" s="378">
        <f>'master jasa'!Q396</f>
        <v>0</v>
      </c>
      <c r="R388" s="378">
        <f>'master jasa'!R396</f>
        <v>0</v>
      </c>
      <c r="S388" s="378"/>
      <c r="T388" s="379"/>
    </row>
    <row r="389" spans="2:20" ht="15" x14ac:dyDescent="0.3">
      <c r="B389" s="312" t="s">
        <v>534</v>
      </c>
      <c r="C389" s="313" t="s">
        <v>524</v>
      </c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  <c r="N389" s="309"/>
      <c r="O389" s="342">
        <v>1</v>
      </c>
      <c r="P389" s="311" t="s">
        <v>59</v>
      </c>
      <c r="Q389" s="378">
        <f>'master jasa'!Q397</f>
        <v>37093</v>
      </c>
      <c r="R389" s="378">
        <f>'master jasa'!R397</f>
        <v>31517</v>
      </c>
      <c r="S389" s="378">
        <f t="shared" si="13"/>
        <v>37093</v>
      </c>
      <c r="T389" s="379">
        <f t="shared" si="12"/>
        <v>31517</v>
      </c>
    </row>
    <row r="390" spans="2:20" ht="15" x14ac:dyDescent="0.3">
      <c r="B390" s="312" t="s">
        <v>535</v>
      </c>
      <c r="C390" s="313" t="s">
        <v>536</v>
      </c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  <c r="N390" s="309"/>
      <c r="O390" s="342">
        <v>1</v>
      </c>
      <c r="P390" s="311" t="s">
        <v>59</v>
      </c>
      <c r="Q390" s="378">
        <f>'master jasa'!Q398</f>
        <v>27490</v>
      </c>
      <c r="R390" s="378">
        <f>'master jasa'!R398</f>
        <v>31517</v>
      </c>
      <c r="S390" s="378">
        <f t="shared" si="13"/>
        <v>27490</v>
      </c>
      <c r="T390" s="379">
        <f t="shared" si="12"/>
        <v>31517</v>
      </c>
    </row>
    <row r="391" spans="2:20" ht="15" x14ac:dyDescent="0.3">
      <c r="B391" s="312" t="s">
        <v>537</v>
      </c>
      <c r="C391" s="313" t="s">
        <v>538</v>
      </c>
      <c r="D391" s="309"/>
      <c r="E391" s="309"/>
      <c r="F391" s="309"/>
      <c r="G391" s="309"/>
      <c r="H391" s="309"/>
      <c r="I391" s="309"/>
      <c r="J391" s="309"/>
      <c r="K391" s="309"/>
      <c r="L391" s="309"/>
      <c r="M391" s="309"/>
      <c r="N391" s="309"/>
      <c r="O391" s="342">
        <v>1</v>
      </c>
      <c r="P391" s="311" t="s">
        <v>59</v>
      </c>
      <c r="Q391" s="378">
        <f>'master jasa'!Q399</f>
        <v>30601</v>
      </c>
      <c r="R391" s="378">
        <f>'master jasa'!R399</f>
        <v>31517</v>
      </c>
      <c r="S391" s="378">
        <f t="shared" si="13"/>
        <v>30601</v>
      </c>
      <c r="T391" s="379">
        <f t="shared" si="12"/>
        <v>31517</v>
      </c>
    </row>
    <row r="392" spans="2:20" ht="15" x14ac:dyDescent="0.3">
      <c r="B392" s="312"/>
      <c r="C392" s="313"/>
      <c r="D392" s="345"/>
      <c r="E392" s="309"/>
      <c r="F392" s="309"/>
      <c r="G392" s="309"/>
      <c r="H392" s="309"/>
      <c r="I392" s="309"/>
      <c r="J392" s="309"/>
      <c r="K392" s="309"/>
      <c r="L392" s="309"/>
      <c r="M392" s="309"/>
      <c r="N392" s="309"/>
      <c r="O392" s="342"/>
      <c r="P392" s="311"/>
      <c r="Q392" s="378">
        <f>'master jasa'!Q400</f>
        <v>0</v>
      </c>
      <c r="R392" s="378">
        <f>'master jasa'!R400</f>
        <v>0</v>
      </c>
      <c r="S392" s="378"/>
      <c r="T392" s="379"/>
    </row>
    <row r="393" spans="2:20" ht="15.6" x14ac:dyDescent="0.3">
      <c r="B393" s="312">
        <v>14</v>
      </c>
      <c r="C393" s="332" t="s">
        <v>539</v>
      </c>
      <c r="D393" s="318"/>
      <c r="E393" s="309"/>
      <c r="F393" s="309"/>
      <c r="G393" s="309"/>
      <c r="H393" s="309"/>
      <c r="I393" s="309"/>
      <c r="J393" s="309"/>
      <c r="K393" s="309"/>
      <c r="L393" s="309"/>
      <c r="M393" s="309"/>
      <c r="N393" s="309"/>
      <c r="O393" s="342"/>
      <c r="P393" s="311"/>
      <c r="Q393" s="378">
        <f>'master jasa'!Q401</f>
        <v>0</v>
      </c>
      <c r="R393" s="378">
        <f>'master jasa'!R401</f>
        <v>0</v>
      </c>
      <c r="S393" s="378"/>
      <c r="T393" s="379"/>
    </row>
    <row r="394" spans="2:20" ht="15" x14ac:dyDescent="0.3">
      <c r="B394" s="312" t="s">
        <v>540</v>
      </c>
      <c r="C394" s="313" t="s">
        <v>524</v>
      </c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  <c r="N394" s="309"/>
      <c r="O394" s="342">
        <v>1</v>
      </c>
      <c r="P394" s="311" t="s">
        <v>59</v>
      </c>
      <c r="Q394" s="378">
        <f>'master jasa'!Q402</f>
        <v>38420</v>
      </c>
      <c r="R394" s="378">
        <f>'master jasa'!R402</f>
        <v>33317</v>
      </c>
      <c r="S394" s="378">
        <f t="shared" si="13"/>
        <v>38420</v>
      </c>
      <c r="T394" s="379">
        <f t="shared" si="12"/>
        <v>33317</v>
      </c>
    </row>
    <row r="395" spans="2:20" ht="15" x14ac:dyDescent="0.3">
      <c r="B395" s="312" t="s">
        <v>541</v>
      </c>
      <c r="C395" s="313" t="s">
        <v>526</v>
      </c>
      <c r="D395" s="309"/>
      <c r="E395" s="309"/>
      <c r="F395" s="309"/>
      <c r="G395" s="309"/>
      <c r="H395" s="309"/>
      <c r="I395" s="309"/>
      <c r="J395" s="309"/>
      <c r="K395" s="309"/>
      <c r="L395" s="309"/>
      <c r="M395" s="309"/>
      <c r="N395" s="309"/>
      <c r="O395" s="342">
        <v>1</v>
      </c>
      <c r="P395" s="311" t="s">
        <v>59</v>
      </c>
      <c r="Q395" s="378">
        <f>'master jasa'!Q403</f>
        <v>39478</v>
      </c>
      <c r="R395" s="378">
        <f>'master jasa'!R403</f>
        <v>33317</v>
      </c>
      <c r="S395" s="378">
        <f t="shared" si="13"/>
        <v>39478</v>
      </c>
      <c r="T395" s="379">
        <f t="shared" ref="T395:T411" si="14">O395*R395</f>
        <v>33317</v>
      </c>
    </row>
    <row r="396" spans="2:20" ht="15" x14ac:dyDescent="0.3">
      <c r="B396" s="312" t="s">
        <v>542</v>
      </c>
      <c r="C396" s="313" t="s">
        <v>528</v>
      </c>
      <c r="D396" s="309"/>
      <c r="E396" s="309"/>
      <c r="F396" s="309"/>
      <c r="G396" s="309"/>
      <c r="H396" s="309"/>
      <c r="I396" s="309"/>
      <c r="J396" s="309"/>
      <c r="K396" s="309"/>
      <c r="L396" s="309"/>
      <c r="M396" s="309"/>
      <c r="N396" s="309"/>
      <c r="O396" s="342">
        <v>1</v>
      </c>
      <c r="P396" s="311" t="s">
        <v>59</v>
      </c>
      <c r="Q396" s="378">
        <f>'master jasa'!Q404</f>
        <v>19987</v>
      </c>
      <c r="R396" s="378">
        <f>'master jasa'!R404</f>
        <v>33317</v>
      </c>
      <c r="S396" s="378">
        <f t="shared" ref="S396:S411" si="15">O396*Q396</f>
        <v>19987</v>
      </c>
      <c r="T396" s="379">
        <f t="shared" si="14"/>
        <v>33317</v>
      </c>
    </row>
    <row r="397" spans="2:20" ht="15" x14ac:dyDescent="0.3">
      <c r="B397" s="312"/>
      <c r="C397" s="313"/>
      <c r="D397" s="345"/>
      <c r="E397" s="309"/>
      <c r="F397" s="309"/>
      <c r="G397" s="309"/>
      <c r="H397" s="309"/>
      <c r="I397" s="309"/>
      <c r="J397" s="309"/>
      <c r="K397" s="309"/>
      <c r="L397" s="309"/>
      <c r="M397" s="309"/>
      <c r="N397" s="309"/>
      <c r="O397" s="342"/>
      <c r="P397" s="311"/>
      <c r="Q397" s="378">
        <f>'master jasa'!Q405</f>
        <v>0</v>
      </c>
      <c r="R397" s="378">
        <f>'master jasa'!R405</f>
        <v>0</v>
      </c>
      <c r="S397" s="378"/>
      <c r="T397" s="379"/>
    </row>
    <row r="398" spans="2:20" ht="15.6" x14ac:dyDescent="0.3">
      <c r="B398" s="312">
        <v>15</v>
      </c>
      <c r="C398" s="332" t="s">
        <v>543</v>
      </c>
      <c r="D398" s="318"/>
      <c r="E398" s="309"/>
      <c r="F398" s="309"/>
      <c r="G398" s="309"/>
      <c r="H398" s="309"/>
      <c r="I398" s="309"/>
      <c r="J398" s="309"/>
      <c r="K398" s="309"/>
      <c r="L398" s="309"/>
      <c r="M398" s="309"/>
      <c r="N398" s="309"/>
      <c r="O398" s="342"/>
      <c r="P398" s="311"/>
      <c r="Q398" s="378">
        <f>'master jasa'!Q406</f>
        <v>0</v>
      </c>
      <c r="R398" s="378">
        <f>'master jasa'!R406</f>
        <v>0</v>
      </c>
      <c r="S398" s="378"/>
      <c r="T398" s="379"/>
    </row>
    <row r="399" spans="2:20" ht="15" x14ac:dyDescent="0.3">
      <c r="B399" s="312" t="s">
        <v>544</v>
      </c>
      <c r="C399" s="313" t="s">
        <v>524</v>
      </c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  <c r="N399" s="309"/>
      <c r="O399" s="342">
        <v>1</v>
      </c>
      <c r="P399" s="311" t="s">
        <v>59</v>
      </c>
      <c r="Q399" s="378">
        <f>'master jasa'!Q407</f>
        <v>38420</v>
      </c>
      <c r="R399" s="378">
        <f>'master jasa'!R407</f>
        <v>33317</v>
      </c>
      <c r="S399" s="378">
        <f t="shared" si="15"/>
        <v>38420</v>
      </c>
      <c r="T399" s="379">
        <f t="shared" si="14"/>
        <v>33317</v>
      </c>
    </row>
    <row r="400" spans="2:20" ht="15" x14ac:dyDescent="0.3">
      <c r="B400" s="312" t="s">
        <v>545</v>
      </c>
      <c r="C400" s="313" t="s">
        <v>526</v>
      </c>
      <c r="D400" s="309"/>
      <c r="E400" s="309"/>
      <c r="F400" s="309"/>
      <c r="G400" s="309"/>
      <c r="H400" s="309"/>
      <c r="I400" s="309"/>
      <c r="J400" s="309"/>
      <c r="K400" s="309"/>
      <c r="L400" s="309"/>
      <c r="M400" s="309"/>
      <c r="N400" s="309"/>
      <c r="O400" s="342">
        <v>1</v>
      </c>
      <c r="P400" s="311" t="s">
        <v>59</v>
      </c>
      <c r="Q400" s="378">
        <f>'master jasa'!Q408</f>
        <v>39478</v>
      </c>
      <c r="R400" s="378">
        <f>'master jasa'!R408</f>
        <v>33317</v>
      </c>
      <c r="S400" s="378">
        <f t="shared" si="15"/>
        <v>39478</v>
      </c>
      <c r="T400" s="379">
        <f t="shared" si="14"/>
        <v>33317</v>
      </c>
    </row>
    <row r="401" spans="2:20" ht="15" x14ac:dyDescent="0.3">
      <c r="B401" s="312" t="s">
        <v>546</v>
      </c>
      <c r="C401" s="313" t="s">
        <v>528</v>
      </c>
      <c r="D401" s="309"/>
      <c r="E401" s="309"/>
      <c r="F401" s="309"/>
      <c r="G401" s="309"/>
      <c r="H401" s="309"/>
      <c r="I401" s="309"/>
      <c r="J401" s="309"/>
      <c r="K401" s="309"/>
      <c r="L401" s="309"/>
      <c r="M401" s="309"/>
      <c r="N401" s="309"/>
      <c r="O401" s="342">
        <v>1</v>
      </c>
      <c r="P401" s="311" t="s">
        <v>59</v>
      </c>
      <c r="Q401" s="378">
        <f>'master jasa'!Q409</f>
        <v>19987</v>
      </c>
      <c r="R401" s="378">
        <f>'master jasa'!R409</f>
        <v>33317</v>
      </c>
      <c r="S401" s="378">
        <f t="shared" si="15"/>
        <v>19987</v>
      </c>
      <c r="T401" s="379">
        <f t="shared" si="14"/>
        <v>33317</v>
      </c>
    </row>
    <row r="402" spans="2:20" ht="15" x14ac:dyDescent="0.3">
      <c r="B402" s="312"/>
      <c r="C402" s="313"/>
      <c r="D402" s="345"/>
      <c r="E402" s="309"/>
      <c r="F402" s="309"/>
      <c r="G402" s="309"/>
      <c r="H402" s="309"/>
      <c r="I402" s="309"/>
      <c r="J402" s="309"/>
      <c r="K402" s="309"/>
      <c r="L402" s="309"/>
      <c r="M402" s="309"/>
      <c r="N402" s="309"/>
      <c r="O402" s="342"/>
      <c r="P402" s="311"/>
      <c r="Q402" s="378">
        <f>'master jasa'!Q410</f>
        <v>0</v>
      </c>
      <c r="R402" s="378">
        <f>'master jasa'!R410</f>
        <v>0</v>
      </c>
      <c r="S402" s="378"/>
      <c r="T402" s="379"/>
    </row>
    <row r="403" spans="2:20" ht="15.6" x14ac:dyDescent="0.3">
      <c r="B403" s="312">
        <v>16</v>
      </c>
      <c r="C403" s="332" t="s">
        <v>547</v>
      </c>
      <c r="D403" s="318"/>
      <c r="E403" s="309"/>
      <c r="F403" s="309"/>
      <c r="G403" s="309"/>
      <c r="H403" s="309"/>
      <c r="I403" s="309"/>
      <c r="J403" s="309"/>
      <c r="K403" s="309"/>
      <c r="L403" s="309"/>
      <c r="M403" s="309"/>
      <c r="N403" s="309"/>
      <c r="O403" s="342"/>
      <c r="P403" s="311"/>
      <c r="Q403" s="378">
        <f>'master jasa'!Q411</f>
        <v>0</v>
      </c>
      <c r="R403" s="378">
        <f>'master jasa'!R411</f>
        <v>0</v>
      </c>
      <c r="S403" s="378"/>
      <c r="T403" s="379"/>
    </row>
    <row r="404" spans="2:20" ht="15" x14ac:dyDescent="0.3">
      <c r="B404" s="312" t="s">
        <v>548</v>
      </c>
      <c r="C404" s="313" t="s">
        <v>524</v>
      </c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  <c r="N404" s="309"/>
      <c r="O404" s="342">
        <v>1</v>
      </c>
      <c r="P404" s="311" t="s">
        <v>59</v>
      </c>
      <c r="Q404" s="378">
        <f>'master jasa'!Q412</f>
        <v>37093</v>
      </c>
      <c r="R404" s="378">
        <f>'master jasa'!R412</f>
        <v>33317</v>
      </c>
      <c r="S404" s="378">
        <f t="shared" si="15"/>
        <v>37093</v>
      </c>
      <c r="T404" s="379">
        <f t="shared" si="14"/>
        <v>33317</v>
      </c>
    </row>
    <row r="405" spans="2:20" ht="15" x14ac:dyDescent="0.3">
      <c r="B405" s="312" t="s">
        <v>549</v>
      </c>
      <c r="C405" s="313" t="s">
        <v>536</v>
      </c>
      <c r="D405" s="309"/>
      <c r="E405" s="309"/>
      <c r="F405" s="309"/>
      <c r="G405" s="309"/>
      <c r="H405" s="309"/>
      <c r="I405" s="309"/>
      <c r="J405" s="309"/>
      <c r="K405" s="309"/>
      <c r="L405" s="309"/>
      <c r="M405" s="309"/>
      <c r="N405" s="309"/>
      <c r="O405" s="342">
        <v>1</v>
      </c>
      <c r="P405" s="311" t="s">
        <v>59</v>
      </c>
      <c r="Q405" s="378">
        <f>'master jasa'!Q413</f>
        <v>27490</v>
      </c>
      <c r="R405" s="378">
        <f>'master jasa'!R413</f>
        <v>33317</v>
      </c>
      <c r="S405" s="378">
        <f t="shared" si="15"/>
        <v>27490</v>
      </c>
      <c r="T405" s="379">
        <f t="shared" si="14"/>
        <v>33317</v>
      </c>
    </row>
    <row r="406" spans="2:20" ht="15" x14ac:dyDescent="0.3">
      <c r="B406" s="312" t="s">
        <v>550</v>
      </c>
      <c r="C406" s="313" t="s">
        <v>538</v>
      </c>
      <c r="D406" s="309"/>
      <c r="E406" s="309"/>
      <c r="F406" s="309"/>
      <c r="G406" s="309"/>
      <c r="H406" s="309"/>
      <c r="I406" s="309"/>
      <c r="J406" s="309"/>
      <c r="K406" s="309"/>
      <c r="L406" s="309"/>
      <c r="M406" s="309"/>
      <c r="N406" s="309"/>
      <c r="O406" s="342">
        <v>1</v>
      </c>
      <c r="P406" s="311" t="s">
        <v>59</v>
      </c>
      <c r="Q406" s="378">
        <f>'master jasa'!Q414</f>
        <v>30601</v>
      </c>
      <c r="R406" s="378">
        <f>'master jasa'!R414</f>
        <v>33317</v>
      </c>
      <c r="S406" s="378">
        <f t="shared" si="15"/>
        <v>30601</v>
      </c>
      <c r="T406" s="379">
        <f t="shared" si="14"/>
        <v>33317</v>
      </c>
    </row>
    <row r="407" spans="2:20" ht="15" x14ac:dyDescent="0.3">
      <c r="B407" s="312"/>
      <c r="C407" s="313"/>
      <c r="D407" s="345"/>
      <c r="E407" s="309"/>
      <c r="F407" s="309"/>
      <c r="G407" s="309"/>
      <c r="H407" s="309"/>
      <c r="I407" s="309"/>
      <c r="J407" s="309"/>
      <c r="K407" s="309"/>
      <c r="L407" s="309"/>
      <c r="M407" s="309"/>
      <c r="N407" s="309"/>
      <c r="O407" s="342"/>
      <c r="P407" s="311"/>
      <c r="Q407" s="378">
        <f>'master jasa'!Q415</f>
        <v>0</v>
      </c>
      <c r="R407" s="378">
        <f>'master jasa'!R415</f>
        <v>0</v>
      </c>
      <c r="S407" s="378"/>
      <c r="T407" s="379"/>
    </row>
    <row r="408" spans="2:20" ht="15.6" x14ac:dyDescent="0.3">
      <c r="B408" s="312">
        <v>17</v>
      </c>
      <c r="C408" s="332" t="s">
        <v>551</v>
      </c>
      <c r="D408" s="318"/>
      <c r="E408" s="309"/>
      <c r="F408" s="309"/>
      <c r="G408" s="309"/>
      <c r="H408" s="309"/>
      <c r="I408" s="309"/>
      <c r="J408" s="309"/>
      <c r="K408" s="309"/>
      <c r="L408" s="309"/>
      <c r="M408" s="309"/>
      <c r="N408" s="309"/>
      <c r="O408" s="342"/>
      <c r="P408" s="311"/>
      <c r="Q408" s="378">
        <f>'master jasa'!Q416</f>
        <v>0</v>
      </c>
      <c r="R408" s="378">
        <f>'master jasa'!R416</f>
        <v>0</v>
      </c>
      <c r="S408" s="378"/>
      <c r="T408" s="379"/>
    </row>
    <row r="409" spans="2:20" ht="15" x14ac:dyDescent="0.3">
      <c r="B409" s="312" t="s">
        <v>552</v>
      </c>
      <c r="C409" s="313" t="s">
        <v>553</v>
      </c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  <c r="N409" s="309"/>
      <c r="O409" s="342">
        <v>1</v>
      </c>
      <c r="P409" s="311" t="s">
        <v>59</v>
      </c>
      <c r="Q409" s="378">
        <f>'master jasa'!Q417</f>
        <v>52668</v>
      </c>
      <c r="R409" s="378">
        <f>'master jasa'!R417</f>
        <v>31517</v>
      </c>
      <c r="S409" s="378">
        <f t="shared" si="15"/>
        <v>52668</v>
      </c>
      <c r="T409" s="379">
        <f t="shared" si="14"/>
        <v>31517</v>
      </c>
    </row>
    <row r="410" spans="2:20" ht="15" x14ac:dyDescent="0.3">
      <c r="B410" s="312" t="s">
        <v>554</v>
      </c>
      <c r="C410" s="313" t="s">
        <v>501</v>
      </c>
      <c r="D410" s="309"/>
      <c r="E410" s="309"/>
      <c r="F410" s="309"/>
      <c r="G410" s="309"/>
      <c r="H410" s="309"/>
      <c r="I410" s="309"/>
      <c r="J410" s="309"/>
      <c r="K410" s="309"/>
      <c r="L410" s="309"/>
      <c r="M410" s="309"/>
      <c r="N410" s="309"/>
      <c r="O410" s="342">
        <v>1</v>
      </c>
      <c r="P410" s="311" t="s">
        <v>59</v>
      </c>
      <c r="Q410" s="378">
        <f>'master jasa'!Q418</f>
        <v>47709</v>
      </c>
      <c r="R410" s="378">
        <f>'master jasa'!R418</f>
        <v>31517</v>
      </c>
      <c r="S410" s="378">
        <f t="shared" si="15"/>
        <v>47709</v>
      </c>
      <c r="T410" s="379">
        <f t="shared" si="14"/>
        <v>31517</v>
      </c>
    </row>
    <row r="411" spans="2:20" ht="15" x14ac:dyDescent="0.3">
      <c r="B411" s="312" t="s">
        <v>555</v>
      </c>
      <c r="C411" s="313" t="s">
        <v>538</v>
      </c>
      <c r="D411" s="309"/>
      <c r="E411" s="309"/>
      <c r="F411" s="309"/>
      <c r="G411" s="309"/>
      <c r="H411" s="309"/>
      <c r="I411" s="309"/>
      <c r="J411" s="309"/>
      <c r="K411" s="309"/>
      <c r="L411" s="309"/>
      <c r="M411" s="309"/>
      <c r="N411" s="309"/>
      <c r="O411" s="342">
        <v>1</v>
      </c>
      <c r="P411" s="311" t="s">
        <v>59</v>
      </c>
      <c r="Q411" s="378">
        <f>'master jasa'!Q419</f>
        <v>30601</v>
      </c>
      <c r="R411" s="378">
        <f>'master jasa'!R419</f>
        <v>31197</v>
      </c>
      <c r="S411" s="378">
        <f t="shared" si="15"/>
        <v>30601</v>
      </c>
      <c r="T411" s="379">
        <f t="shared" si="14"/>
        <v>31197</v>
      </c>
    </row>
    <row r="412" spans="2:20" ht="15" x14ac:dyDescent="0.3">
      <c r="B412" s="312"/>
      <c r="C412" s="313"/>
      <c r="D412" s="345"/>
      <c r="E412" s="309"/>
      <c r="F412" s="309"/>
      <c r="G412" s="309"/>
      <c r="H412" s="309"/>
      <c r="I412" s="309"/>
      <c r="J412" s="309"/>
      <c r="K412" s="309"/>
      <c r="L412" s="309"/>
      <c r="M412" s="309"/>
      <c r="N412" s="309"/>
      <c r="O412" s="342"/>
      <c r="P412" s="311"/>
      <c r="Q412" s="378">
        <f>'master jasa'!Q420</f>
        <v>0</v>
      </c>
      <c r="R412" s="378">
        <f>'master jasa'!R420</f>
        <v>0</v>
      </c>
      <c r="S412" s="378"/>
      <c r="T412" s="379"/>
    </row>
    <row r="413" spans="2:20" ht="15.6" x14ac:dyDescent="0.3">
      <c r="B413" s="312"/>
      <c r="C413" s="332" t="s">
        <v>556</v>
      </c>
      <c r="D413" s="318"/>
      <c r="E413" s="309"/>
      <c r="F413" s="309"/>
      <c r="G413" s="309"/>
      <c r="H413" s="309"/>
      <c r="I413" s="309"/>
      <c r="J413" s="309"/>
      <c r="K413" s="309"/>
      <c r="L413" s="309"/>
      <c r="M413" s="309"/>
      <c r="N413" s="309"/>
      <c r="O413" s="342"/>
      <c r="P413" s="311"/>
      <c r="Q413" s="378">
        <f>'master jasa'!Q421</f>
        <v>0</v>
      </c>
      <c r="R413" s="378">
        <f>'master jasa'!R421</f>
        <v>0</v>
      </c>
      <c r="S413" s="378"/>
      <c r="T413" s="379"/>
    </row>
    <row r="414" spans="2:20" ht="15.6" x14ac:dyDescent="0.3">
      <c r="B414" s="312">
        <v>18</v>
      </c>
      <c r="C414" s="332" t="s">
        <v>557</v>
      </c>
      <c r="D414" s="318"/>
      <c r="E414" s="309"/>
      <c r="F414" s="309"/>
      <c r="G414" s="309"/>
      <c r="H414" s="309"/>
      <c r="I414" s="309"/>
      <c r="J414" s="309"/>
      <c r="K414" s="309"/>
      <c r="L414" s="309"/>
      <c r="M414" s="309"/>
      <c r="N414" s="309"/>
      <c r="O414" s="342"/>
      <c r="P414" s="311"/>
      <c r="Q414" s="378">
        <f>'master jasa'!Q422</f>
        <v>0</v>
      </c>
      <c r="R414" s="378">
        <f>'master jasa'!R422</f>
        <v>0</v>
      </c>
      <c r="S414" s="378"/>
      <c r="T414" s="379"/>
    </row>
    <row r="415" spans="2:20" ht="15" x14ac:dyDescent="0.3">
      <c r="B415" s="312" t="s">
        <v>558</v>
      </c>
      <c r="C415" s="313" t="s">
        <v>559</v>
      </c>
      <c r="D415" s="309"/>
      <c r="E415" s="309"/>
      <c r="F415" s="309"/>
      <c r="G415" s="309"/>
      <c r="H415" s="309"/>
      <c r="I415" s="309"/>
      <c r="J415" s="309"/>
      <c r="K415" s="309"/>
      <c r="L415" s="309"/>
      <c r="M415" s="309"/>
      <c r="N415" s="309"/>
      <c r="O415" s="342">
        <v>1</v>
      </c>
      <c r="P415" s="311" t="s">
        <v>59</v>
      </c>
      <c r="Q415" s="378">
        <f>'master jasa'!Q423</f>
        <v>67883</v>
      </c>
      <c r="R415" s="378">
        <f>'master jasa'!R423</f>
        <v>52750</v>
      </c>
      <c r="S415" s="378">
        <f t="shared" ref="S415:S476" si="16">O415*Q415</f>
        <v>67883</v>
      </c>
      <c r="T415" s="379">
        <f t="shared" ref="T415:T476" si="17">O415*R415</f>
        <v>52750</v>
      </c>
    </row>
    <row r="416" spans="2:20" ht="15" x14ac:dyDescent="0.3">
      <c r="B416" s="312" t="s">
        <v>560</v>
      </c>
      <c r="C416" s="313" t="s">
        <v>561</v>
      </c>
      <c r="D416" s="309"/>
      <c r="E416" s="309"/>
      <c r="F416" s="309"/>
      <c r="G416" s="309"/>
      <c r="H416" s="309"/>
      <c r="I416" s="309"/>
      <c r="J416" s="309"/>
      <c r="K416" s="309"/>
      <c r="L416" s="309"/>
      <c r="M416" s="309"/>
      <c r="N416" s="309"/>
      <c r="O416" s="342">
        <v>1</v>
      </c>
      <c r="P416" s="311" t="s">
        <v>59</v>
      </c>
      <c r="Q416" s="378">
        <f>'master jasa'!Q424</f>
        <v>67883</v>
      </c>
      <c r="R416" s="378">
        <f>'master jasa'!R424</f>
        <v>52750</v>
      </c>
      <c r="S416" s="378">
        <f t="shared" si="16"/>
        <v>67883</v>
      </c>
      <c r="T416" s="379">
        <f t="shared" si="17"/>
        <v>52750</v>
      </c>
    </row>
    <row r="417" spans="2:20" ht="15" x14ac:dyDescent="0.3">
      <c r="B417" s="312"/>
      <c r="C417" s="313"/>
      <c r="D417" s="345"/>
      <c r="E417" s="309"/>
      <c r="F417" s="309"/>
      <c r="G417" s="309"/>
      <c r="H417" s="309"/>
      <c r="I417" s="309"/>
      <c r="J417" s="309"/>
      <c r="K417" s="309"/>
      <c r="L417" s="309"/>
      <c r="M417" s="309"/>
      <c r="N417" s="309"/>
      <c r="O417" s="342"/>
      <c r="P417" s="311"/>
      <c r="Q417" s="378">
        <f>'master jasa'!Q425</f>
        <v>0</v>
      </c>
      <c r="R417" s="378">
        <f>'master jasa'!R425</f>
        <v>0</v>
      </c>
      <c r="S417" s="378"/>
      <c r="T417" s="379"/>
    </row>
    <row r="418" spans="2:20" ht="15.6" x14ac:dyDescent="0.3">
      <c r="B418" s="312">
        <v>19</v>
      </c>
      <c r="C418" s="332" t="s">
        <v>562</v>
      </c>
      <c r="D418" s="318"/>
      <c r="E418" s="309"/>
      <c r="F418" s="309"/>
      <c r="G418" s="309"/>
      <c r="H418" s="309"/>
      <c r="I418" s="309"/>
      <c r="J418" s="309"/>
      <c r="K418" s="309"/>
      <c r="L418" s="309"/>
      <c r="M418" s="309"/>
      <c r="N418" s="309"/>
      <c r="O418" s="342"/>
      <c r="P418" s="311"/>
      <c r="Q418" s="378">
        <f>'master jasa'!Q426</f>
        <v>0</v>
      </c>
      <c r="R418" s="378">
        <f>'master jasa'!R426</f>
        <v>0</v>
      </c>
      <c r="S418" s="378"/>
      <c r="T418" s="379"/>
    </row>
    <row r="419" spans="2:20" ht="15" x14ac:dyDescent="0.3">
      <c r="B419" s="312" t="s">
        <v>563</v>
      </c>
      <c r="C419" s="313" t="s">
        <v>559</v>
      </c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  <c r="N419" s="309"/>
      <c r="O419" s="342">
        <v>1</v>
      </c>
      <c r="P419" s="311" t="s">
        <v>59</v>
      </c>
      <c r="Q419" s="378">
        <f>'master jasa'!Q427</f>
        <v>67883</v>
      </c>
      <c r="R419" s="378">
        <f>'master jasa'!R427</f>
        <v>53650</v>
      </c>
      <c r="S419" s="378">
        <f t="shared" si="16"/>
        <v>67883</v>
      </c>
      <c r="T419" s="379">
        <f t="shared" si="17"/>
        <v>53650</v>
      </c>
    </row>
    <row r="420" spans="2:20" ht="15" x14ac:dyDescent="0.3">
      <c r="B420" s="312" t="s">
        <v>564</v>
      </c>
      <c r="C420" s="313" t="s">
        <v>561</v>
      </c>
      <c r="D420" s="309"/>
      <c r="E420" s="309"/>
      <c r="F420" s="309"/>
      <c r="G420" s="309"/>
      <c r="H420" s="309"/>
      <c r="I420" s="309"/>
      <c r="J420" s="309"/>
      <c r="K420" s="309"/>
      <c r="L420" s="309"/>
      <c r="M420" s="309"/>
      <c r="N420" s="309"/>
      <c r="O420" s="342">
        <v>1</v>
      </c>
      <c r="P420" s="311" t="s">
        <v>59</v>
      </c>
      <c r="Q420" s="378">
        <f>'master jasa'!Q428</f>
        <v>67883</v>
      </c>
      <c r="R420" s="378">
        <f>'master jasa'!R428</f>
        <v>53650</v>
      </c>
      <c r="S420" s="378">
        <f t="shared" si="16"/>
        <v>67883</v>
      </c>
      <c r="T420" s="379">
        <f t="shared" si="17"/>
        <v>53650</v>
      </c>
    </row>
    <row r="421" spans="2:20" ht="15.6" x14ac:dyDescent="0.3">
      <c r="B421" s="312"/>
      <c r="C421" s="332"/>
      <c r="D421" s="318"/>
      <c r="E421" s="309"/>
      <c r="F421" s="309"/>
      <c r="G421" s="309"/>
      <c r="H421" s="309"/>
      <c r="I421" s="309"/>
      <c r="J421" s="309"/>
      <c r="K421" s="309"/>
      <c r="L421" s="309"/>
      <c r="M421" s="309"/>
      <c r="N421" s="309"/>
      <c r="O421" s="342"/>
      <c r="P421" s="311"/>
      <c r="Q421" s="378">
        <f>'master jasa'!Q429</f>
        <v>0</v>
      </c>
      <c r="R421" s="378">
        <f>'master jasa'!R429</f>
        <v>0</v>
      </c>
      <c r="S421" s="378"/>
      <c r="T421" s="379"/>
    </row>
    <row r="422" spans="2:20" ht="15.6" x14ac:dyDescent="0.3">
      <c r="B422" s="312"/>
      <c r="C422" s="332" t="s">
        <v>565</v>
      </c>
      <c r="D422" s="318"/>
      <c r="E422" s="309"/>
      <c r="F422" s="309"/>
      <c r="G422" s="309"/>
      <c r="H422" s="309"/>
      <c r="I422" s="309"/>
      <c r="J422" s="309"/>
      <c r="K422" s="309"/>
      <c r="L422" s="309"/>
      <c r="M422" s="309"/>
      <c r="N422" s="309"/>
      <c r="O422" s="342"/>
      <c r="P422" s="311"/>
      <c r="Q422" s="378">
        <f>'master jasa'!Q430</f>
        <v>0</v>
      </c>
      <c r="R422" s="378">
        <f>'master jasa'!R430</f>
        <v>0</v>
      </c>
      <c r="S422" s="378"/>
      <c r="T422" s="379"/>
    </row>
    <row r="423" spans="2:20" ht="15.6" x14ac:dyDescent="0.3">
      <c r="B423" s="312">
        <v>20</v>
      </c>
      <c r="C423" s="332" t="s">
        <v>566</v>
      </c>
      <c r="D423" s="318"/>
      <c r="E423" s="309"/>
      <c r="F423" s="309"/>
      <c r="G423" s="309"/>
      <c r="H423" s="309"/>
      <c r="I423" s="309"/>
      <c r="J423" s="309"/>
      <c r="K423" s="309"/>
      <c r="L423" s="309"/>
      <c r="M423" s="309"/>
      <c r="N423" s="309"/>
      <c r="O423" s="342"/>
      <c r="P423" s="311"/>
      <c r="Q423" s="378">
        <f>'master jasa'!Q431</f>
        <v>0</v>
      </c>
      <c r="R423" s="378">
        <f>'master jasa'!R431</f>
        <v>0</v>
      </c>
      <c r="S423" s="378"/>
      <c r="T423" s="379"/>
    </row>
    <row r="424" spans="2:20" ht="15" x14ac:dyDescent="0.3">
      <c r="B424" s="312" t="s">
        <v>567</v>
      </c>
      <c r="C424" s="313" t="s">
        <v>489</v>
      </c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  <c r="N424" s="309"/>
      <c r="O424" s="342">
        <v>1</v>
      </c>
      <c r="P424" s="311" t="s">
        <v>59</v>
      </c>
      <c r="Q424" s="378">
        <f>'master jasa'!Q432</f>
        <v>48025</v>
      </c>
      <c r="R424" s="378">
        <f>'master jasa'!R432</f>
        <v>31517</v>
      </c>
      <c r="S424" s="378">
        <f t="shared" si="16"/>
        <v>48025</v>
      </c>
      <c r="T424" s="379">
        <f t="shared" si="17"/>
        <v>31517</v>
      </c>
    </row>
    <row r="425" spans="2:20" ht="15" x14ac:dyDescent="0.3">
      <c r="B425" s="312" t="s">
        <v>568</v>
      </c>
      <c r="C425" s="313" t="s">
        <v>501</v>
      </c>
      <c r="D425" s="309"/>
      <c r="E425" s="309"/>
      <c r="F425" s="309"/>
      <c r="G425" s="309"/>
      <c r="H425" s="309"/>
      <c r="I425" s="309"/>
      <c r="J425" s="309"/>
      <c r="K425" s="309"/>
      <c r="L425" s="309"/>
      <c r="M425" s="309"/>
      <c r="N425" s="309"/>
      <c r="O425" s="342">
        <v>1</v>
      </c>
      <c r="P425" s="311" t="s">
        <v>59</v>
      </c>
      <c r="Q425" s="378">
        <f>'master jasa'!Q433</f>
        <v>49973</v>
      </c>
      <c r="R425" s="378">
        <f>'master jasa'!R433</f>
        <v>31517</v>
      </c>
      <c r="S425" s="378">
        <f t="shared" si="16"/>
        <v>49973</v>
      </c>
      <c r="T425" s="379">
        <f t="shared" si="17"/>
        <v>31517</v>
      </c>
    </row>
    <row r="426" spans="2:20" ht="15" x14ac:dyDescent="0.3">
      <c r="B426" s="312" t="s">
        <v>569</v>
      </c>
      <c r="C426" s="313" t="s">
        <v>503</v>
      </c>
      <c r="D426" s="309"/>
      <c r="E426" s="309"/>
      <c r="F426" s="309"/>
      <c r="G426" s="309"/>
      <c r="H426" s="309"/>
      <c r="I426" s="309"/>
      <c r="J426" s="309"/>
      <c r="K426" s="309"/>
      <c r="L426" s="309"/>
      <c r="M426" s="309"/>
      <c r="N426" s="309"/>
      <c r="O426" s="342">
        <v>1</v>
      </c>
      <c r="P426" s="311" t="s">
        <v>59</v>
      </c>
      <c r="Q426" s="378">
        <f>'master jasa'!Q434</f>
        <v>39349</v>
      </c>
      <c r="R426" s="378">
        <f>'master jasa'!R434</f>
        <v>31517</v>
      </c>
      <c r="S426" s="378">
        <f t="shared" si="16"/>
        <v>39349</v>
      </c>
      <c r="T426" s="379">
        <f t="shared" si="17"/>
        <v>31517</v>
      </c>
    </row>
    <row r="427" spans="2:20" ht="15" x14ac:dyDescent="0.3">
      <c r="B427" s="312"/>
      <c r="C427" s="313"/>
      <c r="D427" s="345"/>
      <c r="E427" s="309"/>
      <c r="F427" s="309"/>
      <c r="G427" s="309"/>
      <c r="H427" s="309"/>
      <c r="I427" s="309"/>
      <c r="J427" s="309"/>
      <c r="K427" s="309"/>
      <c r="L427" s="309"/>
      <c r="M427" s="309"/>
      <c r="N427" s="309"/>
      <c r="O427" s="342"/>
      <c r="P427" s="311"/>
      <c r="Q427" s="378">
        <f>'master jasa'!Q435</f>
        <v>0</v>
      </c>
      <c r="R427" s="378">
        <f>'master jasa'!R435</f>
        <v>0</v>
      </c>
      <c r="S427" s="378"/>
      <c r="T427" s="379"/>
    </row>
    <row r="428" spans="2:20" ht="15.6" x14ac:dyDescent="0.3">
      <c r="B428" s="312">
        <v>21</v>
      </c>
      <c r="C428" s="332" t="s">
        <v>570</v>
      </c>
      <c r="D428" s="318"/>
      <c r="E428" s="309"/>
      <c r="F428" s="309"/>
      <c r="G428" s="309"/>
      <c r="H428" s="309"/>
      <c r="I428" s="309"/>
      <c r="J428" s="309"/>
      <c r="K428" s="309"/>
      <c r="L428" s="309"/>
      <c r="M428" s="309"/>
      <c r="N428" s="309"/>
      <c r="O428" s="342"/>
      <c r="P428" s="311"/>
      <c r="Q428" s="378">
        <f>'master jasa'!Q436</f>
        <v>0</v>
      </c>
      <c r="R428" s="378">
        <f>'master jasa'!R436</f>
        <v>0</v>
      </c>
      <c r="S428" s="378"/>
      <c r="T428" s="379"/>
    </row>
    <row r="429" spans="2:20" ht="15" x14ac:dyDescent="0.3">
      <c r="B429" s="312" t="s">
        <v>571</v>
      </c>
      <c r="C429" s="313" t="s">
        <v>489</v>
      </c>
      <c r="D429" s="309"/>
      <c r="E429" s="309"/>
      <c r="F429" s="309"/>
      <c r="G429" s="309"/>
      <c r="H429" s="309"/>
      <c r="I429" s="309"/>
      <c r="J429" s="309"/>
      <c r="K429" s="309"/>
      <c r="L429" s="309"/>
      <c r="M429" s="309"/>
      <c r="N429" s="309"/>
      <c r="O429" s="342">
        <v>1</v>
      </c>
      <c r="P429" s="311" t="s">
        <v>59</v>
      </c>
      <c r="Q429" s="378">
        <f>'master jasa'!Q437</f>
        <v>48025</v>
      </c>
      <c r="R429" s="378">
        <f>'master jasa'!R437</f>
        <v>33317</v>
      </c>
      <c r="S429" s="378">
        <f t="shared" si="16"/>
        <v>48025</v>
      </c>
      <c r="T429" s="379">
        <f t="shared" si="17"/>
        <v>33317</v>
      </c>
    </row>
    <row r="430" spans="2:20" ht="15" x14ac:dyDescent="0.3">
      <c r="B430" s="312" t="s">
        <v>572</v>
      </c>
      <c r="C430" s="313" t="s">
        <v>501</v>
      </c>
      <c r="D430" s="309"/>
      <c r="E430" s="309"/>
      <c r="F430" s="309"/>
      <c r="G430" s="309"/>
      <c r="H430" s="309"/>
      <c r="I430" s="309"/>
      <c r="J430" s="309"/>
      <c r="K430" s="309"/>
      <c r="L430" s="309"/>
      <c r="M430" s="309"/>
      <c r="N430" s="309"/>
      <c r="O430" s="342">
        <v>1</v>
      </c>
      <c r="P430" s="311" t="s">
        <v>59</v>
      </c>
      <c r="Q430" s="378">
        <f>'master jasa'!Q438</f>
        <v>49973</v>
      </c>
      <c r="R430" s="378">
        <f>'master jasa'!R438</f>
        <v>33317</v>
      </c>
      <c r="S430" s="378">
        <f t="shared" si="16"/>
        <v>49973</v>
      </c>
      <c r="T430" s="379">
        <f t="shared" si="17"/>
        <v>33317</v>
      </c>
    </row>
    <row r="431" spans="2:20" ht="15" x14ac:dyDescent="0.3">
      <c r="B431" s="312" t="s">
        <v>573</v>
      </c>
      <c r="C431" s="313" t="s">
        <v>503</v>
      </c>
      <c r="D431" s="309"/>
      <c r="E431" s="309"/>
      <c r="F431" s="309"/>
      <c r="G431" s="309"/>
      <c r="H431" s="309"/>
      <c r="I431" s="309"/>
      <c r="J431" s="309"/>
      <c r="K431" s="309"/>
      <c r="L431" s="309"/>
      <c r="M431" s="309"/>
      <c r="N431" s="309"/>
      <c r="O431" s="342">
        <v>1</v>
      </c>
      <c r="P431" s="311" t="s">
        <v>59</v>
      </c>
      <c r="Q431" s="378">
        <f>'master jasa'!Q439</f>
        <v>39349</v>
      </c>
      <c r="R431" s="378">
        <f>'master jasa'!R439</f>
        <v>33317</v>
      </c>
      <c r="S431" s="378">
        <f t="shared" si="16"/>
        <v>39349</v>
      </c>
      <c r="T431" s="379">
        <f t="shared" si="17"/>
        <v>33317</v>
      </c>
    </row>
    <row r="432" spans="2:20" ht="15" x14ac:dyDescent="0.3">
      <c r="B432" s="312"/>
      <c r="C432" s="313"/>
      <c r="D432" s="345"/>
      <c r="E432" s="309"/>
      <c r="F432" s="309"/>
      <c r="G432" s="309"/>
      <c r="H432" s="309"/>
      <c r="I432" s="309"/>
      <c r="J432" s="309"/>
      <c r="K432" s="309"/>
      <c r="L432" s="309"/>
      <c r="M432" s="309"/>
      <c r="N432" s="309"/>
      <c r="O432" s="342"/>
      <c r="P432" s="311"/>
      <c r="Q432" s="378">
        <f>'master jasa'!Q440</f>
        <v>0</v>
      </c>
      <c r="R432" s="378">
        <f>'master jasa'!R440</f>
        <v>0</v>
      </c>
      <c r="S432" s="378"/>
      <c r="T432" s="379"/>
    </row>
    <row r="433" spans="2:20" ht="15.6" x14ac:dyDescent="0.3">
      <c r="B433" s="312">
        <v>22</v>
      </c>
      <c r="C433" s="332" t="s">
        <v>574</v>
      </c>
      <c r="D433" s="318"/>
      <c r="E433" s="309"/>
      <c r="F433" s="309"/>
      <c r="G433" s="309"/>
      <c r="H433" s="309"/>
      <c r="I433" s="309"/>
      <c r="J433" s="309"/>
      <c r="K433" s="309"/>
      <c r="L433" s="309"/>
      <c r="M433" s="309"/>
      <c r="N433" s="309"/>
      <c r="O433" s="342"/>
      <c r="P433" s="311"/>
      <c r="Q433" s="378">
        <f>'master jasa'!Q441</f>
        <v>0</v>
      </c>
      <c r="R433" s="378">
        <f>'master jasa'!R441</f>
        <v>0</v>
      </c>
      <c r="S433" s="378"/>
      <c r="T433" s="379"/>
    </row>
    <row r="434" spans="2:20" ht="15" x14ac:dyDescent="0.3">
      <c r="B434" s="312" t="s">
        <v>575</v>
      </c>
      <c r="C434" s="313" t="s">
        <v>518</v>
      </c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  <c r="N434" s="309"/>
      <c r="O434" s="342">
        <v>1</v>
      </c>
      <c r="P434" s="311" t="s">
        <v>59</v>
      </c>
      <c r="Q434" s="378">
        <f>'master jasa'!Q442</f>
        <v>52668</v>
      </c>
      <c r="R434" s="378">
        <f>'master jasa'!R442</f>
        <v>31517</v>
      </c>
      <c r="S434" s="378">
        <f t="shared" si="16"/>
        <v>52668</v>
      </c>
      <c r="T434" s="379">
        <f t="shared" si="17"/>
        <v>31517</v>
      </c>
    </row>
    <row r="435" spans="2:20" ht="15" x14ac:dyDescent="0.3">
      <c r="B435" s="312" t="s">
        <v>576</v>
      </c>
      <c r="C435" s="313" t="s">
        <v>501</v>
      </c>
      <c r="D435" s="309"/>
      <c r="E435" s="309"/>
      <c r="F435" s="309"/>
      <c r="G435" s="309"/>
      <c r="H435" s="309"/>
      <c r="I435" s="309"/>
      <c r="J435" s="309"/>
      <c r="K435" s="309"/>
      <c r="L435" s="309"/>
      <c r="M435" s="309"/>
      <c r="N435" s="309"/>
      <c r="O435" s="342">
        <v>1</v>
      </c>
      <c r="P435" s="311" t="s">
        <v>59</v>
      </c>
      <c r="Q435" s="378">
        <f>'master jasa'!Q443</f>
        <v>47709</v>
      </c>
      <c r="R435" s="378">
        <f>'master jasa'!R443</f>
        <v>31517</v>
      </c>
      <c r="S435" s="378">
        <f t="shared" si="16"/>
        <v>47709</v>
      </c>
      <c r="T435" s="379">
        <f t="shared" si="17"/>
        <v>31517</v>
      </c>
    </row>
    <row r="436" spans="2:20" ht="15" x14ac:dyDescent="0.3">
      <c r="B436" s="312" t="s">
        <v>577</v>
      </c>
      <c r="C436" s="313" t="s">
        <v>503</v>
      </c>
      <c r="D436" s="309"/>
      <c r="E436" s="309"/>
      <c r="F436" s="309"/>
      <c r="G436" s="309"/>
      <c r="H436" s="309"/>
      <c r="I436" s="309"/>
      <c r="J436" s="309"/>
      <c r="K436" s="309"/>
      <c r="L436" s="309"/>
      <c r="M436" s="309"/>
      <c r="N436" s="309"/>
      <c r="O436" s="342">
        <v>1</v>
      </c>
      <c r="P436" s="311" t="s">
        <v>59</v>
      </c>
      <c r="Q436" s="378">
        <f>'master jasa'!Q444</f>
        <v>39349</v>
      </c>
      <c r="R436" s="378">
        <f>'master jasa'!R444</f>
        <v>31517</v>
      </c>
      <c r="S436" s="378">
        <f t="shared" si="16"/>
        <v>39349</v>
      </c>
      <c r="T436" s="379">
        <f t="shared" si="17"/>
        <v>31517</v>
      </c>
    </row>
    <row r="437" spans="2:20" ht="15" x14ac:dyDescent="0.3">
      <c r="B437" s="312"/>
      <c r="C437" s="313"/>
      <c r="D437" s="345"/>
      <c r="E437" s="309"/>
      <c r="F437" s="309"/>
      <c r="G437" s="309"/>
      <c r="H437" s="309"/>
      <c r="I437" s="309"/>
      <c r="J437" s="309"/>
      <c r="K437" s="309"/>
      <c r="L437" s="309"/>
      <c r="M437" s="309"/>
      <c r="N437" s="309"/>
      <c r="O437" s="342"/>
      <c r="P437" s="311"/>
      <c r="Q437" s="378">
        <f>'master jasa'!Q445</f>
        <v>0</v>
      </c>
      <c r="R437" s="378">
        <f>'master jasa'!R445</f>
        <v>0</v>
      </c>
      <c r="S437" s="378"/>
      <c r="T437" s="379"/>
    </row>
    <row r="438" spans="2:20" ht="15.6" x14ac:dyDescent="0.3">
      <c r="B438" s="312">
        <v>23</v>
      </c>
      <c r="C438" s="332" t="s">
        <v>578</v>
      </c>
      <c r="D438" s="318"/>
      <c r="E438" s="309"/>
      <c r="F438" s="309"/>
      <c r="G438" s="309"/>
      <c r="H438" s="309"/>
      <c r="I438" s="309"/>
      <c r="J438" s="309"/>
      <c r="K438" s="309"/>
      <c r="L438" s="309"/>
      <c r="M438" s="309"/>
      <c r="N438" s="309"/>
      <c r="O438" s="342"/>
      <c r="P438" s="311"/>
      <c r="Q438" s="378">
        <f>'master jasa'!Q446</f>
        <v>0</v>
      </c>
      <c r="R438" s="378">
        <f>'master jasa'!R446</f>
        <v>0</v>
      </c>
      <c r="S438" s="378"/>
      <c r="T438" s="379"/>
    </row>
    <row r="439" spans="2:20" ht="15" x14ac:dyDescent="0.3">
      <c r="B439" s="312" t="s">
        <v>575</v>
      </c>
      <c r="C439" s="313" t="s">
        <v>489</v>
      </c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  <c r="N439" s="309"/>
      <c r="O439" s="342">
        <v>1</v>
      </c>
      <c r="P439" s="311" t="s">
        <v>59</v>
      </c>
      <c r="Q439" s="378">
        <f>'master jasa'!Q447</f>
        <v>48025</v>
      </c>
      <c r="R439" s="378">
        <f>'master jasa'!R447</f>
        <v>31517</v>
      </c>
      <c r="S439" s="378">
        <f t="shared" si="16"/>
        <v>48025</v>
      </c>
      <c r="T439" s="379">
        <f t="shared" si="17"/>
        <v>31517</v>
      </c>
    </row>
    <row r="440" spans="2:20" ht="15" x14ac:dyDescent="0.3">
      <c r="B440" s="312" t="s">
        <v>576</v>
      </c>
      <c r="C440" s="313" t="s">
        <v>491</v>
      </c>
      <c r="D440" s="309"/>
      <c r="E440" s="309"/>
      <c r="F440" s="309"/>
      <c r="G440" s="309"/>
      <c r="H440" s="309"/>
      <c r="I440" s="309"/>
      <c r="J440" s="309"/>
      <c r="K440" s="309"/>
      <c r="L440" s="309"/>
      <c r="M440" s="309"/>
      <c r="N440" s="309"/>
      <c r="O440" s="342">
        <v>1</v>
      </c>
      <c r="P440" s="311" t="s">
        <v>59</v>
      </c>
      <c r="Q440" s="378">
        <f>'master jasa'!Q448</f>
        <v>49973</v>
      </c>
      <c r="R440" s="378">
        <f>'master jasa'!R448</f>
        <v>31517</v>
      </c>
      <c r="S440" s="378">
        <f t="shared" si="16"/>
        <v>49973</v>
      </c>
      <c r="T440" s="379">
        <f t="shared" si="17"/>
        <v>31517</v>
      </c>
    </row>
    <row r="441" spans="2:20" ht="15" x14ac:dyDescent="0.3">
      <c r="B441" s="312" t="s">
        <v>577</v>
      </c>
      <c r="C441" s="313" t="s">
        <v>493</v>
      </c>
      <c r="D441" s="309"/>
      <c r="E441" s="309"/>
      <c r="F441" s="309"/>
      <c r="G441" s="309"/>
      <c r="H441" s="309"/>
      <c r="I441" s="309"/>
      <c r="J441" s="309"/>
      <c r="K441" s="309"/>
      <c r="L441" s="309"/>
      <c r="M441" s="309"/>
      <c r="N441" s="309"/>
      <c r="O441" s="342">
        <v>1</v>
      </c>
      <c r="P441" s="311" t="s">
        <v>59</v>
      </c>
      <c r="Q441" s="378">
        <f>'master jasa'!Q449</f>
        <v>39349</v>
      </c>
      <c r="R441" s="378">
        <f>'master jasa'!R449</f>
        <v>31517</v>
      </c>
      <c r="S441" s="378">
        <f t="shared" si="16"/>
        <v>39349</v>
      </c>
      <c r="T441" s="379">
        <f t="shared" si="17"/>
        <v>31517</v>
      </c>
    </row>
    <row r="442" spans="2:20" ht="15" x14ac:dyDescent="0.3">
      <c r="B442" s="312"/>
      <c r="C442" s="313"/>
      <c r="D442" s="345"/>
      <c r="E442" s="309"/>
      <c r="F442" s="309"/>
      <c r="G442" s="309"/>
      <c r="H442" s="309"/>
      <c r="I442" s="309"/>
      <c r="J442" s="309"/>
      <c r="K442" s="309"/>
      <c r="L442" s="309"/>
      <c r="M442" s="309"/>
      <c r="N442" s="309"/>
      <c r="O442" s="342"/>
      <c r="P442" s="311"/>
      <c r="Q442" s="378">
        <f>'master jasa'!Q450</f>
        <v>0</v>
      </c>
      <c r="R442" s="378">
        <f>'master jasa'!R450</f>
        <v>0</v>
      </c>
      <c r="S442" s="378"/>
      <c r="T442" s="379"/>
    </row>
    <row r="443" spans="2:20" ht="15.6" x14ac:dyDescent="0.3">
      <c r="B443" s="312"/>
      <c r="C443" s="332" t="s">
        <v>579</v>
      </c>
      <c r="D443" s="318"/>
      <c r="E443" s="309"/>
      <c r="F443" s="309"/>
      <c r="G443" s="309"/>
      <c r="H443" s="309"/>
      <c r="I443" s="309"/>
      <c r="J443" s="309"/>
      <c r="K443" s="309"/>
      <c r="L443" s="309"/>
      <c r="M443" s="309"/>
      <c r="N443" s="309"/>
      <c r="O443" s="342"/>
      <c r="P443" s="311"/>
      <c r="Q443" s="378">
        <f>'master jasa'!Q451</f>
        <v>0</v>
      </c>
      <c r="R443" s="378">
        <f>'master jasa'!R451</f>
        <v>0</v>
      </c>
      <c r="S443" s="378"/>
      <c r="T443" s="379"/>
    </row>
    <row r="444" spans="2:20" ht="15.6" x14ac:dyDescent="0.3">
      <c r="B444" s="312">
        <v>23</v>
      </c>
      <c r="C444" s="332" t="s">
        <v>580</v>
      </c>
      <c r="D444" s="318"/>
      <c r="E444" s="309"/>
      <c r="F444" s="309"/>
      <c r="G444" s="309"/>
      <c r="H444" s="309"/>
      <c r="I444" s="309"/>
      <c r="J444" s="309"/>
      <c r="K444" s="309"/>
      <c r="L444" s="309"/>
      <c r="M444" s="309"/>
      <c r="N444" s="309"/>
      <c r="O444" s="342"/>
      <c r="P444" s="311"/>
      <c r="Q444" s="378">
        <f>'master jasa'!Q452</f>
        <v>0</v>
      </c>
      <c r="R444" s="378">
        <f>'master jasa'!R452</f>
        <v>0</v>
      </c>
      <c r="S444" s="378"/>
      <c r="T444" s="379"/>
    </row>
    <row r="445" spans="2:20" ht="15" x14ac:dyDescent="0.3">
      <c r="B445" s="312" t="s">
        <v>581</v>
      </c>
      <c r="C445" s="313" t="s">
        <v>524</v>
      </c>
      <c r="D445" s="309"/>
      <c r="E445" s="309"/>
      <c r="F445" s="309"/>
      <c r="G445" s="309"/>
      <c r="H445" s="309"/>
      <c r="I445" s="309"/>
      <c r="J445" s="309"/>
      <c r="K445" s="309"/>
      <c r="L445" s="309"/>
      <c r="M445" s="309"/>
      <c r="N445" s="309"/>
      <c r="O445" s="342">
        <v>1</v>
      </c>
      <c r="P445" s="311" t="s">
        <v>59</v>
      </c>
      <c r="Q445" s="378">
        <f>'master jasa'!Q453</f>
        <v>48914</v>
      </c>
      <c r="R445" s="378">
        <f>'master jasa'!R453</f>
        <v>31517</v>
      </c>
      <c r="S445" s="378">
        <f t="shared" si="16"/>
        <v>48914</v>
      </c>
      <c r="T445" s="379">
        <f t="shared" si="17"/>
        <v>31517</v>
      </c>
    </row>
    <row r="446" spans="2:20" ht="15" x14ac:dyDescent="0.3">
      <c r="B446" s="312" t="s">
        <v>582</v>
      </c>
      <c r="C446" s="313" t="s">
        <v>536</v>
      </c>
      <c r="D446" s="309"/>
      <c r="E446" s="309"/>
      <c r="F446" s="309"/>
      <c r="G446" s="309"/>
      <c r="H446" s="309"/>
      <c r="I446" s="309"/>
      <c r="J446" s="309"/>
      <c r="K446" s="309"/>
      <c r="L446" s="309"/>
      <c r="M446" s="309"/>
      <c r="N446" s="309"/>
      <c r="O446" s="342">
        <v>1</v>
      </c>
      <c r="P446" s="311" t="s">
        <v>59</v>
      </c>
      <c r="Q446" s="378">
        <f>'master jasa'!Q454</f>
        <v>47709</v>
      </c>
      <c r="R446" s="378">
        <f>'master jasa'!R454</f>
        <v>31517</v>
      </c>
      <c r="S446" s="378">
        <f t="shared" si="16"/>
        <v>47709</v>
      </c>
      <c r="T446" s="379">
        <f t="shared" si="17"/>
        <v>31517</v>
      </c>
    </row>
    <row r="447" spans="2:20" ht="15" x14ac:dyDescent="0.3">
      <c r="B447" s="312" t="s">
        <v>583</v>
      </c>
      <c r="C447" s="313" t="s">
        <v>538</v>
      </c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  <c r="N447" s="309"/>
      <c r="O447" s="342">
        <v>1</v>
      </c>
      <c r="P447" s="311" t="s">
        <v>59</v>
      </c>
      <c r="Q447" s="378">
        <f>'master jasa'!Q455</f>
        <v>56520</v>
      </c>
      <c r="R447" s="378">
        <f>'master jasa'!R455</f>
        <v>31517</v>
      </c>
      <c r="S447" s="378">
        <f t="shared" si="16"/>
        <v>56520</v>
      </c>
      <c r="T447" s="379">
        <f t="shared" si="17"/>
        <v>31517</v>
      </c>
    </row>
    <row r="448" spans="2:20" ht="15" x14ac:dyDescent="0.3">
      <c r="B448" s="312"/>
      <c r="C448" s="313"/>
      <c r="D448" s="345"/>
      <c r="E448" s="309"/>
      <c r="F448" s="309"/>
      <c r="G448" s="309"/>
      <c r="H448" s="309"/>
      <c r="I448" s="309"/>
      <c r="J448" s="309"/>
      <c r="K448" s="309"/>
      <c r="L448" s="309"/>
      <c r="M448" s="309"/>
      <c r="N448" s="309"/>
      <c r="O448" s="342"/>
      <c r="P448" s="311"/>
      <c r="Q448" s="378">
        <f>'master jasa'!Q456</f>
        <v>0</v>
      </c>
      <c r="R448" s="378">
        <f>'master jasa'!R456</f>
        <v>0</v>
      </c>
      <c r="S448" s="378"/>
      <c r="T448" s="379"/>
    </row>
    <row r="449" spans="2:20" ht="15.6" x14ac:dyDescent="0.3">
      <c r="B449" s="312">
        <v>24</v>
      </c>
      <c r="C449" s="332" t="s">
        <v>584</v>
      </c>
      <c r="D449" s="318"/>
      <c r="E449" s="309"/>
      <c r="F449" s="309"/>
      <c r="G449" s="309"/>
      <c r="H449" s="309"/>
      <c r="I449" s="309"/>
      <c r="J449" s="309"/>
      <c r="K449" s="309"/>
      <c r="L449" s="309"/>
      <c r="M449" s="309"/>
      <c r="N449" s="309"/>
      <c r="O449" s="342"/>
      <c r="P449" s="311"/>
      <c r="Q449" s="378">
        <f>'master jasa'!Q457</f>
        <v>0</v>
      </c>
      <c r="R449" s="378">
        <f>'master jasa'!R457</f>
        <v>0</v>
      </c>
      <c r="S449" s="378"/>
      <c r="T449" s="379"/>
    </row>
    <row r="450" spans="2:20" ht="15" x14ac:dyDescent="0.3">
      <c r="B450" s="312" t="s">
        <v>585</v>
      </c>
      <c r="C450" s="313" t="s">
        <v>524</v>
      </c>
      <c r="D450" s="309"/>
      <c r="E450" s="309"/>
      <c r="F450" s="309"/>
      <c r="G450" s="309"/>
      <c r="H450" s="309"/>
      <c r="I450" s="309"/>
      <c r="J450" s="309"/>
      <c r="K450" s="309"/>
      <c r="L450" s="309"/>
      <c r="M450" s="309"/>
      <c r="N450" s="309"/>
      <c r="O450" s="342">
        <v>1</v>
      </c>
      <c r="P450" s="311" t="s">
        <v>59</v>
      </c>
      <c r="Q450" s="378">
        <f>'master jasa'!Q458</f>
        <v>37093</v>
      </c>
      <c r="R450" s="378">
        <f>'master jasa'!R458</f>
        <v>33317</v>
      </c>
      <c r="S450" s="378">
        <f t="shared" si="16"/>
        <v>37093</v>
      </c>
      <c r="T450" s="379">
        <f t="shared" si="17"/>
        <v>33317</v>
      </c>
    </row>
    <row r="451" spans="2:20" ht="15" x14ac:dyDescent="0.3">
      <c r="B451" s="312" t="s">
        <v>586</v>
      </c>
      <c r="C451" s="313" t="s">
        <v>536</v>
      </c>
      <c r="D451" s="309"/>
      <c r="E451" s="309"/>
      <c r="F451" s="309"/>
      <c r="G451" s="309"/>
      <c r="H451" s="309"/>
      <c r="I451" s="309"/>
      <c r="J451" s="309"/>
      <c r="K451" s="309"/>
      <c r="L451" s="309"/>
      <c r="M451" s="309"/>
      <c r="N451" s="309"/>
      <c r="O451" s="342">
        <v>1</v>
      </c>
      <c r="P451" s="311" t="s">
        <v>59</v>
      </c>
      <c r="Q451" s="378">
        <f>'master jasa'!Q459</f>
        <v>27490</v>
      </c>
      <c r="R451" s="378">
        <f>'master jasa'!R459</f>
        <v>33317</v>
      </c>
      <c r="S451" s="378">
        <f t="shared" si="16"/>
        <v>27490</v>
      </c>
      <c r="T451" s="379">
        <f t="shared" si="17"/>
        <v>33317</v>
      </c>
    </row>
    <row r="452" spans="2:20" ht="15" x14ac:dyDescent="0.3">
      <c r="B452" s="312" t="s">
        <v>587</v>
      </c>
      <c r="C452" s="313" t="s">
        <v>538</v>
      </c>
      <c r="D452" s="309"/>
      <c r="E452" s="309"/>
      <c r="F452" s="309"/>
      <c r="G452" s="309"/>
      <c r="H452" s="309"/>
      <c r="I452" s="309"/>
      <c r="J452" s="309"/>
      <c r="K452" s="309"/>
      <c r="L452" s="309"/>
      <c r="M452" s="309"/>
      <c r="N452" s="309"/>
      <c r="O452" s="342">
        <v>1</v>
      </c>
      <c r="P452" s="311" t="s">
        <v>59</v>
      </c>
      <c r="Q452" s="378">
        <f>'master jasa'!Q460</f>
        <v>30601</v>
      </c>
      <c r="R452" s="378">
        <f>'master jasa'!R460</f>
        <v>33317</v>
      </c>
      <c r="S452" s="378">
        <f t="shared" si="16"/>
        <v>30601</v>
      </c>
      <c r="T452" s="379">
        <f t="shared" si="17"/>
        <v>33317</v>
      </c>
    </row>
    <row r="453" spans="2:20" ht="15" x14ac:dyDescent="0.3">
      <c r="B453" s="312"/>
      <c r="C453" s="313"/>
      <c r="D453" s="345"/>
      <c r="E453" s="309"/>
      <c r="F453" s="309"/>
      <c r="G453" s="309"/>
      <c r="H453" s="309"/>
      <c r="I453" s="309"/>
      <c r="J453" s="309"/>
      <c r="K453" s="309"/>
      <c r="L453" s="309"/>
      <c r="M453" s="309"/>
      <c r="N453" s="309"/>
      <c r="O453" s="342"/>
      <c r="P453" s="311"/>
      <c r="Q453" s="378">
        <f>'master jasa'!Q461</f>
        <v>0</v>
      </c>
      <c r="R453" s="378">
        <f>'master jasa'!R461</f>
        <v>0</v>
      </c>
      <c r="S453" s="378"/>
      <c r="T453" s="379"/>
    </row>
    <row r="454" spans="2:20" ht="15.6" x14ac:dyDescent="0.3">
      <c r="B454" s="312">
        <v>25</v>
      </c>
      <c r="C454" s="332" t="s">
        <v>588</v>
      </c>
      <c r="D454" s="318"/>
      <c r="E454" s="309"/>
      <c r="F454" s="309"/>
      <c r="G454" s="309"/>
      <c r="H454" s="309"/>
      <c r="I454" s="309"/>
      <c r="J454" s="309"/>
      <c r="K454" s="309"/>
      <c r="L454" s="309"/>
      <c r="M454" s="309"/>
      <c r="N454" s="309"/>
      <c r="O454" s="342"/>
      <c r="P454" s="311"/>
      <c r="Q454" s="378">
        <f>'master jasa'!Q462</f>
        <v>0</v>
      </c>
      <c r="R454" s="378">
        <f>'master jasa'!R462</f>
        <v>0</v>
      </c>
      <c r="S454" s="378"/>
      <c r="T454" s="379"/>
    </row>
    <row r="455" spans="2:20" ht="15" x14ac:dyDescent="0.3">
      <c r="B455" s="312" t="s">
        <v>589</v>
      </c>
      <c r="C455" s="313" t="s">
        <v>590</v>
      </c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  <c r="N455" s="309"/>
      <c r="O455" s="342">
        <v>1</v>
      </c>
      <c r="P455" s="311" t="s">
        <v>59</v>
      </c>
      <c r="Q455" s="378">
        <f>'master jasa'!Q463</f>
        <v>52668</v>
      </c>
      <c r="R455" s="378">
        <f>'master jasa'!R463</f>
        <v>31517</v>
      </c>
      <c r="S455" s="378">
        <f t="shared" si="16"/>
        <v>52668</v>
      </c>
      <c r="T455" s="379">
        <f t="shared" si="17"/>
        <v>31517</v>
      </c>
    </row>
    <row r="456" spans="2:20" ht="15" x14ac:dyDescent="0.3">
      <c r="B456" s="312" t="s">
        <v>591</v>
      </c>
      <c r="C456" s="313" t="s">
        <v>501</v>
      </c>
      <c r="D456" s="309"/>
      <c r="E456" s="309"/>
      <c r="F456" s="309"/>
      <c r="G456" s="309"/>
      <c r="H456" s="309"/>
      <c r="I456" s="309"/>
      <c r="J456" s="309"/>
      <c r="K456" s="309"/>
      <c r="L456" s="309"/>
      <c r="M456" s="309"/>
      <c r="N456" s="309"/>
      <c r="O456" s="342">
        <v>1</v>
      </c>
      <c r="P456" s="311" t="s">
        <v>59</v>
      </c>
      <c r="Q456" s="378">
        <f>'master jasa'!Q464</f>
        <v>27490</v>
      </c>
      <c r="R456" s="378">
        <f>'master jasa'!R464</f>
        <v>31517</v>
      </c>
      <c r="S456" s="378">
        <f t="shared" si="16"/>
        <v>27490</v>
      </c>
      <c r="T456" s="379">
        <f t="shared" si="17"/>
        <v>31517</v>
      </c>
    </row>
    <row r="457" spans="2:20" ht="15" x14ac:dyDescent="0.3">
      <c r="B457" s="312" t="s">
        <v>592</v>
      </c>
      <c r="C457" s="313" t="s">
        <v>538</v>
      </c>
      <c r="D457" s="309"/>
      <c r="E457" s="309"/>
      <c r="F457" s="309"/>
      <c r="G457" s="309"/>
      <c r="H457" s="309"/>
      <c r="I457" s="309"/>
      <c r="J457" s="309"/>
      <c r="K457" s="309"/>
      <c r="L457" s="309"/>
      <c r="M457" s="309"/>
      <c r="N457" s="309"/>
      <c r="O457" s="342">
        <v>1</v>
      </c>
      <c r="P457" s="311" t="s">
        <v>59</v>
      </c>
      <c r="Q457" s="378">
        <f>'master jasa'!Q465</f>
        <v>30601</v>
      </c>
      <c r="R457" s="378">
        <f>'master jasa'!R465</f>
        <v>31517</v>
      </c>
      <c r="S457" s="378">
        <f t="shared" si="16"/>
        <v>30601</v>
      </c>
      <c r="T457" s="379">
        <f t="shared" si="17"/>
        <v>31517</v>
      </c>
    </row>
    <row r="458" spans="2:20" ht="15" x14ac:dyDescent="0.3">
      <c r="B458" s="312"/>
      <c r="C458" s="313"/>
      <c r="D458" s="345"/>
      <c r="E458" s="309"/>
      <c r="F458" s="309"/>
      <c r="G458" s="309"/>
      <c r="H458" s="309"/>
      <c r="I458" s="309"/>
      <c r="J458" s="309"/>
      <c r="K458" s="309"/>
      <c r="L458" s="309"/>
      <c r="M458" s="309"/>
      <c r="N458" s="309"/>
      <c r="O458" s="342"/>
      <c r="P458" s="311"/>
      <c r="Q458" s="378">
        <f>'master jasa'!Q466</f>
        <v>0</v>
      </c>
      <c r="R458" s="378">
        <f>'master jasa'!R466</f>
        <v>0</v>
      </c>
      <c r="S458" s="378"/>
      <c r="T458" s="379"/>
    </row>
    <row r="459" spans="2:20" ht="15.6" x14ac:dyDescent="0.3">
      <c r="B459" s="312">
        <v>26</v>
      </c>
      <c r="C459" s="332" t="s">
        <v>593</v>
      </c>
      <c r="D459" s="318"/>
      <c r="E459" s="309"/>
      <c r="F459" s="309"/>
      <c r="G459" s="309"/>
      <c r="H459" s="309"/>
      <c r="I459" s="309"/>
      <c r="J459" s="309"/>
      <c r="K459" s="309"/>
      <c r="L459" s="309"/>
      <c r="M459" s="309"/>
      <c r="N459" s="309"/>
      <c r="O459" s="342"/>
      <c r="P459" s="311"/>
      <c r="Q459" s="378">
        <f>'master jasa'!Q467</f>
        <v>0</v>
      </c>
      <c r="R459" s="378">
        <f>'master jasa'!R467</f>
        <v>0</v>
      </c>
      <c r="S459" s="378"/>
      <c r="T459" s="379"/>
    </row>
    <row r="460" spans="2:20" ht="15" x14ac:dyDescent="0.3">
      <c r="B460" s="312" t="s">
        <v>594</v>
      </c>
      <c r="C460" s="313" t="s">
        <v>524</v>
      </c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  <c r="N460" s="309"/>
      <c r="O460" s="342">
        <v>1</v>
      </c>
      <c r="P460" s="311" t="s">
        <v>59</v>
      </c>
      <c r="Q460" s="378">
        <f>'master jasa'!Q468</f>
        <v>38420</v>
      </c>
      <c r="R460" s="378">
        <f>'master jasa'!R468</f>
        <v>31517</v>
      </c>
      <c r="S460" s="378">
        <f t="shared" si="16"/>
        <v>38420</v>
      </c>
      <c r="T460" s="379">
        <f t="shared" si="17"/>
        <v>31517</v>
      </c>
    </row>
    <row r="461" spans="2:20" ht="15" x14ac:dyDescent="0.3">
      <c r="B461" s="312" t="s">
        <v>595</v>
      </c>
      <c r="C461" s="313" t="s">
        <v>526</v>
      </c>
      <c r="D461" s="309"/>
      <c r="E461" s="309"/>
      <c r="F461" s="309"/>
      <c r="G461" s="309"/>
      <c r="H461" s="309"/>
      <c r="I461" s="309"/>
      <c r="J461" s="309"/>
      <c r="K461" s="309"/>
      <c r="L461" s="309"/>
      <c r="M461" s="309"/>
      <c r="N461" s="309"/>
      <c r="O461" s="342">
        <v>1</v>
      </c>
      <c r="P461" s="311" t="s">
        <v>59</v>
      </c>
      <c r="Q461" s="378">
        <f>'master jasa'!Q469</f>
        <v>39478</v>
      </c>
      <c r="R461" s="378">
        <f>'master jasa'!R469</f>
        <v>31517</v>
      </c>
      <c r="S461" s="378">
        <f t="shared" si="16"/>
        <v>39478</v>
      </c>
      <c r="T461" s="379">
        <f t="shared" si="17"/>
        <v>31517</v>
      </c>
    </row>
    <row r="462" spans="2:20" ht="15" x14ac:dyDescent="0.3">
      <c r="B462" s="312" t="s">
        <v>596</v>
      </c>
      <c r="C462" s="313" t="s">
        <v>528</v>
      </c>
      <c r="D462" s="309"/>
      <c r="E462" s="309"/>
      <c r="F462" s="309"/>
      <c r="G462" s="309"/>
      <c r="H462" s="309"/>
      <c r="I462" s="309"/>
      <c r="J462" s="309"/>
      <c r="K462" s="309"/>
      <c r="L462" s="309"/>
      <c r="M462" s="309"/>
      <c r="N462" s="309"/>
      <c r="O462" s="342">
        <v>1</v>
      </c>
      <c r="P462" s="311" t="s">
        <v>59</v>
      </c>
      <c r="Q462" s="378">
        <f>'master jasa'!Q470</f>
        <v>19987</v>
      </c>
      <c r="R462" s="378">
        <f>'master jasa'!R470</f>
        <v>31517</v>
      </c>
      <c r="S462" s="378">
        <f t="shared" si="16"/>
        <v>19987</v>
      </c>
      <c r="T462" s="379">
        <f t="shared" si="17"/>
        <v>31517</v>
      </c>
    </row>
    <row r="463" spans="2:20" ht="15" x14ac:dyDescent="0.3">
      <c r="B463" s="312"/>
      <c r="C463" s="313"/>
      <c r="D463" s="345"/>
      <c r="E463" s="309"/>
      <c r="F463" s="309"/>
      <c r="G463" s="309"/>
      <c r="H463" s="309"/>
      <c r="I463" s="309"/>
      <c r="J463" s="309"/>
      <c r="K463" s="309"/>
      <c r="L463" s="309"/>
      <c r="M463" s="309"/>
      <c r="N463" s="309"/>
      <c r="O463" s="342"/>
      <c r="P463" s="311"/>
      <c r="Q463" s="378">
        <f>'master jasa'!Q471</f>
        <v>0</v>
      </c>
      <c r="R463" s="378">
        <f>'master jasa'!R471</f>
        <v>0</v>
      </c>
      <c r="S463" s="378"/>
      <c r="T463" s="379"/>
    </row>
    <row r="464" spans="2:20" ht="15.6" x14ac:dyDescent="0.3">
      <c r="B464" s="312"/>
      <c r="C464" s="332" t="s">
        <v>597</v>
      </c>
      <c r="D464" s="345"/>
      <c r="E464" s="309"/>
      <c r="F464" s="309"/>
      <c r="G464" s="309"/>
      <c r="H464" s="309"/>
      <c r="I464" s="309"/>
      <c r="J464" s="309"/>
      <c r="K464" s="309"/>
      <c r="L464" s="309"/>
      <c r="M464" s="309"/>
      <c r="N464" s="309"/>
      <c r="O464" s="342"/>
      <c r="P464" s="311"/>
      <c r="Q464" s="378">
        <f>'master jasa'!Q472</f>
        <v>0</v>
      </c>
      <c r="R464" s="378">
        <f>'master jasa'!R472</f>
        <v>0</v>
      </c>
      <c r="S464" s="378"/>
      <c r="T464" s="379"/>
    </row>
    <row r="465" spans="2:20" ht="15.6" x14ac:dyDescent="0.3">
      <c r="B465" s="312">
        <v>27</v>
      </c>
      <c r="C465" s="332" t="s">
        <v>598</v>
      </c>
      <c r="D465" s="318"/>
      <c r="E465" s="309"/>
      <c r="F465" s="309"/>
      <c r="G465" s="309"/>
      <c r="H465" s="309"/>
      <c r="I465" s="309"/>
      <c r="J465" s="309"/>
      <c r="K465" s="309"/>
      <c r="L465" s="309"/>
      <c r="M465" s="309"/>
      <c r="N465" s="309"/>
      <c r="O465" s="342"/>
      <c r="P465" s="311"/>
      <c r="Q465" s="378">
        <f>'master jasa'!Q473</f>
        <v>0</v>
      </c>
      <c r="R465" s="378">
        <f>'master jasa'!R473</f>
        <v>0</v>
      </c>
      <c r="S465" s="378"/>
      <c r="T465" s="379"/>
    </row>
    <row r="466" spans="2:20" ht="15" x14ac:dyDescent="0.3">
      <c r="B466" s="312" t="s">
        <v>599</v>
      </c>
      <c r="C466" s="313" t="s">
        <v>524</v>
      </c>
      <c r="D466" s="309"/>
      <c r="E466" s="309"/>
      <c r="F466" s="309"/>
      <c r="G466" s="309"/>
      <c r="H466" s="309"/>
      <c r="I466" s="309"/>
      <c r="J466" s="309"/>
      <c r="K466" s="309"/>
      <c r="L466" s="309"/>
      <c r="M466" s="309"/>
      <c r="N466" s="309"/>
      <c r="O466" s="342">
        <v>1</v>
      </c>
      <c r="P466" s="311" t="s">
        <v>59</v>
      </c>
      <c r="Q466" s="378">
        <f>'master jasa'!Q474</f>
        <v>136200</v>
      </c>
      <c r="R466" s="378">
        <f>'master jasa'!R474</f>
        <v>47090</v>
      </c>
      <c r="S466" s="378">
        <f t="shared" si="16"/>
        <v>136200</v>
      </c>
      <c r="T466" s="379">
        <f t="shared" si="17"/>
        <v>47090</v>
      </c>
    </row>
    <row r="467" spans="2:20" ht="15" x14ac:dyDescent="0.3">
      <c r="B467" s="312" t="s">
        <v>600</v>
      </c>
      <c r="C467" s="313" t="s">
        <v>601</v>
      </c>
      <c r="D467" s="309"/>
      <c r="E467" s="309"/>
      <c r="F467" s="309"/>
      <c r="G467" s="309"/>
      <c r="H467" s="309"/>
      <c r="I467" s="309"/>
      <c r="J467" s="309"/>
      <c r="K467" s="309"/>
      <c r="L467" s="309"/>
      <c r="M467" s="309"/>
      <c r="N467" s="309"/>
      <c r="O467" s="342">
        <v>1</v>
      </c>
      <c r="P467" s="311" t="s">
        <v>59</v>
      </c>
      <c r="Q467" s="378">
        <f>'master jasa'!Q475</f>
        <v>1705710</v>
      </c>
      <c r="R467" s="378">
        <f>'master jasa'!R475</f>
        <v>335410</v>
      </c>
      <c r="S467" s="378">
        <f t="shared" si="16"/>
        <v>1705710</v>
      </c>
      <c r="T467" s="379">
        <f t="shared" si="17"/>
        <v>335410</v>
      </c>
    </row>
    <row r="468" spans="2:20" ht="15" x14ac:dyDescent="0.3">
      <c r="B468" s="312" t="s">
        <v>602</v>
      </c>
      <c r="C468" s="313" t="s">
        <v>603</v>
      </c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  <c r="N468" s="309"/>
      <c r="O468" s="342">
        <v>1</v>
      </c>
      <c r="P468" s="311" t="s">
        <v>59</v>
      </c>
      <c r="Q468" s="378">
        <f>'master jasa'!Q476</f>
        <v>2433930</v>
      </c>
      <c r="R468" s="378">
        <f>'master jasa'!R476</f>
        <v>227060</v>
      </c>
      <c r="S468" s="378">
        <f t="shared" si="16"/>
        <v>2433930</v>
      </c>
      <c r="T468" s="379">
        <f t="shared" si="17"/>
        <v>227060</v>
      </c>
    </row>
    <row r="469" spans="2:20" ht="15" x14ac:dyDescent="0.3">
      <c r="B469" s="312" t="s">
        <v>604</v>
      </c>
      <c r="C469" s="313" t="s">
        <v>605</v>
      </c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  <c r="N469" s="309"/>
      <c r="O469" s="342">
        <v>1</v>
      </c>
      <c r="P469" s="311" t="s">
        <v>59</v>
      </c>
      <c r="Q469" s="378">
        <f>'master jasa'!Q477</f>
        <v>192730</v>
      </c>
      <c r="R469" s="378">
        <f>'master jasa'!R477</f>
        <v>57000</v>
      </c>
      <c r="S469" s="378">
        <f t="shared" si="16"/>
        <v>192730</v>
      </c>
      <c r="T469" s="379">
        <f t="shared" si="17"/>
        <v>57000</v>
      </c>
    </row>
    <row r="470" spans="2:20" ht="15" x14ac:dyDescent="0.3">
      <c r="B470" s="312"/>
      <c r="C470" s="313"/>
      <c r="D470" s="345"/>
      <c r="E470" s="309"/>
      <c r="F470" s="309"/>
      <c r="G470" s="309"/>
      <c r="H470" s="309"/>
      <c r="I470" s="309"/>
      <c r="J470" s="309"/>
      <c r="K470" s="309"/>
      <c r="L470" s="309"/>
      <c r="M470" s="309"/>
      <c r="N470" s="309"/>
      <c r="O470" s="342"/>
      <c r="P470" s="311"/>
      <c r="Q470" s="378">
        <f>'master jasa'!Q478</f>
        <v>0</v>
      </c>
      <c r="R470" s="378">
        <f>'master jasa'!R478</f>
        <v>0</v>
      </c>
      <c r="S470" s="378"/>
      <c r="T470" s="379"/>
    </row>
    <row r="471" spans="2:20" ht="15.6" x14ac:dyDescent="0.3">
      <c r="B471" s="312">
        <v>28</v>
      </c>
      <c r="C471" s="332" t="s">
        <v>606</v>
      </c>
      <c r="D471" s="318"/>
      <c r="E471" s="309"/>
      <c r="F471" s="309"/>
      <c r="G471" s="309"/>
      <c r="H471" s="309"/>
      <c r="I471" s="309"/>
      <c r="J471" s="309"/>
      <c r="K471" s="309"/>
      <c r="L471" s="309"/>
      <c r="M471" s="309"/>
      <c r="N471" s="309"/>
      <c r="O471" s="342"/>
      <c r="P471" s="311"/>
      <c r="Q471" s="378">
        <f>'master jasa'!Q479</f>
        <v>0</v>
      </c>
      <c r="R471" s="378">
        <f>'master jasa'!R479</f>
        <v>0</v>
      </c>
      <c r="S471" s="378"/>
      <c r="T471" s="379"/>
    </row>
    <row r="472" spans="2:20" ht="15" x14ac:dyDescent="0.3">
      <c r="B472" s="312" t="s">
        <v>607</v>
      </c>
      <c r="C472" s="313" t="s">
        <v>524</v>
      </c>
      <c r="D472" s="309"/>
      <c r="E472" s="309"/>
      <c r="F472" s="309"/>
      <c r="G472" s="309"/>
      <c r="H472" s="309"/>
      <c r="I472" s="309"/>
      <c r="J472" s="309"/>
      <c r="K472" s="309"/>
      <c r="L472" s="309"/>
      <c r="M472" s="309"/>
      <c r="N472" s="309"/>
      <c r="O472" s="342">
        <v>1</v>
      </c>
      <c r="P472" s="311" t="s">
        <v>59</v>
      </c>
      <c r="Q472" s="378">
        <f>'master jasa'!Q480</f>
        <v>136200</v>
      </c>
      <c r="R472" s="378">
        <f>'master jasa'!R480</f>
        <v>133660</v>
      </c>
      <c r="S472" s="378">
        <f t="shared" si="16"/>
        <v>136200</v>
      </c>
      <c r="T472" s="379">
        <f t="shared" si="17"/>
        <v>133660</v>
      </c>
    </row>
    <row r="473" spans="2:20" ht="15" x14ac:dyDescent="0.3">
      <c r="B473" s="312" t="s">
        <v>608</v>
      </c>
      <c r="C473" s="313" t="s">
        <v>601</v>
      </c>
      <c r="D473" s="309"/>
      <c r="E473" s="309"/>
      <c r="F473" s="309"/>
      <c r="G473" s="309"/>
      <c r="H473" s="309"/>
      <c r="I473" s="309"/>
      <c r="J473" s="309"/>
      <c r="K473" s="309"/>
      <c r="L473" s="309"/>
      <c r="M473" s="309"/>
      <c r="N473" s="309"/>
      <c r="O473" s="342">
        <v>1</v>
      </c>
      <c r="P473" s="311" t="s">
        <v>59</v>
      </c>
      <c r="Q473" s="378">
        <f>'master jasa'!Q481</f>
        <v>1705710</v>
      </c>
      <c r="R473" s="378">
        <f>'master jasa'!R481</f>
        <v>391660</v>
      </c>
      <c r="S473" s="378">
        <f t="shared" si="16"/>
        <v>1705710</v>
      </c>
      <c r="T473" s="379">
        <f t="shared" si="17"/>
        <v>391660</v>
      </c>
    </row>
    <row r="474" spans="2:20" ht="15" x14ac:dyDescent="0.3">
      <c r="B474" s="312" t="s">
        <v>609</v>
      </c>
      <c r="C474" s="313" t="s">
        <v>610</v>
      </c>
      <c r="D474" s="309"/>
      <c r="E474" s="309"/>
      <c r="F474" s="309"/>
      <c r="G474" s="309"/>
      <c r="H474" s="309"/>
      <c r="I474" s="309"/>
      <c r="J474" s="309"/>
      <c r="K474" s="309"/>
      <c r="L474" s="309"/>
      <c r="M474" s="309"/>
      <c r="N474" s="309"/>
      <c r="O474" s="342">
        <v>1</v>
      </c>
      <c r="P474" s="311" t="s">
        <v>59</v>
      </c>
      <c r="Q474" s="378">
        <f>'master jasa'!Q482</f>
        <v>4815000</v>
      </c>
      <c r="R474" s="378">
        <f>'master jasa'!R482</f>
        <v>252060</v>
      </c>
      <c r="S474" s="378">
        <f t="shared" si="16"/>
        <v>4815000</v>
      </c>
      <c r="T474" s="379">
        <f t="shared" si="17"/>
        <v>252060</v>
      </c>
    </row>
    <row r="475" spans="2:20" ht="15" x14ac:dyDescent="0.3">
      <c r="B475" s="312" t="s">
        <v>611</v>
      </c>
      <c r="C475" s="313" t="s">
        <v>612</v>
      </c>
      <c r="D475" s="309"/>
      <c r="E475" s="309"/>
      <c r="F475" s="309"/>
      <c r="G475" s="309"/>
      <c r="H475" s="309"/>
      <c r="I475" s="309"/>
      <c r="J475" s="309"/>
      <c r="K475" s="309"/>
      <c r="L475" s="309"/>
      <c r="M475" s="309"/>
      <c r="N475" s="309"/>
      <c r="O475" s="342">
        <v>1</v>
      </c>
      <c r="P475" s="311" t="s">
        <v>59</v>
      </c>
      <c r="Q475" s="378">
        <f>'master jasa'!Q483</f>
        <v>2433930</v>
      </c>
      <c r="R475" s="378">
        <f>'master jasa'!R483</f>
        <v>227060</v>
      </c>
      <c r="S475" s="378">
        <f t="shared" si="16"/>
        <v>2433930</v>
      </c>
      <c r="T475" s="379">
        <f t="shared" si="17"/>
        <v>227060</v>
      </c>
    </row>
    <row r="476" spans="2:20" ht="15" x14ac:dyDescent="0.3">
      <c r="B476" s="312" t="s">
        <v>613</v>
      </c>
      <c r="C476" s="313" t="s">
        <v>614</v>
      </c>
      <c r="D476" s="309"/>
      <c r="E476" s="309"/>
      <c r="F476" s="309"/>
      <c r="G476" s="309"/>
      <c r="H476" s="309"/>
      <c r="I476" s="309"/>
      <c r="J476" s="309"/>
      <c r="K476" s="309"/>
      <c r="L476" s="309"/>
      <c r="M476" s="309"/>
      <c r="N476" s="309"/>
      <c r="O476" s="342">
        <v>1</v>
      </c>
      <c r="P476" s="311" t="s">
        <v>59</v>
      </c>
      <c r="Q476" s="378">
        <f>'master jasa'!Q484</f>
        <v>177470</v>
      </c>
      <c r="R476" s="378">
        <f>'master jasa'!R484</f>
        <v>53660</v>
      </c>
      <c r="S476" s="378">
        <f t="shared" si="16"/>
        <v>177470</v>
      </c>
      <c r="T476" s="379">
        <f t="shared" si="17"/>
        <v>53660</v>
      </c>
    </row>
    <row r="477" spans="2:20" ht="15" x14ac:dyDescent="0.3">
      <c r="B477" s="312"/>
      <c r="C477" s="313"/>
      <c r="D477" s="345"/>
      <c r="E477" s="309"/>
      <c r="F477" s="309"/>
      <c r="G477" s="309"/>
      <c r="H477" s="309"/>
      <c r="I477" s="309"/>
      <c r="J477" s="309"/>
      <c r="K477" s="309"/>
      <c r="L477" s="309"/>
      <c r="M477" s="309"/>
      <c r="N477" s="309"/>
      <c r="O477" s="342"/>
      <c r="P477" s="311"/>
      <c r="Q477" s="378">
        <f>'master jasa'!Q485</f>
        <v>0</v>
      </c>
      <c r="R477" s="378">
        <f>'master jasa'!R485</f>
        <v>0</v>
      </c>
      <c r="S477" s="378"/>
      <c r="T477" s="379"/>
    </row>
    <row r="478" spans="2:20" ht="15.6" x14ac:dyDescent="0.3">
      <c r="B478" s="312">
        <v>29</v>
      </c>
      <c r="C478" s="332" t="s">
        <v>615</v>
      </c>
      <c r="D478" s="318"/>
      <c r="E478" s="309"/>
      <c r="F478" s="309"/>
      <c r="G478" s="309"/>
      <c r="H478" s="309"/>
      <c r="I478" s="309"/>
      <c r="J478" s="309"/>
      <c r="K478" s="309"/>
      <c r="L478" s="309"/>
      <c r="M478" s="309"/>
      <c r="N478" s="309"/>
      <c r="O478" s="342"/>
      <c r="P478" s="311"/>
      <c r="Q478" s="378">
        <f>'master jasa'!Q486</f>
        <v>0</v>
      </c>
      <c r="R478" s="378">
        <f>'master jasa'!R486</f>
        <v>0</v>
      </c>
      <c r="S478" s="378"/>
      <c r="T478" s="379"/>
    </row>
    <row r="479" spans="2:20" ht="15" x14ac:dyDescent="0.3">
      <c r="B479" s="312" t="s">
        <v>616</v>
      </c>
      <c r="C479" s="313" t="s">
        <v>524</v>
      </c>
      <c r="D479" s="309"/>
      <c r="E479" s="309"/>
      <c r="F479" s="309"/>
      <c r="G479" s="309"/>
      <c r="H479" s="309"/>
      <c r="I479" s="309"/>
      <c r="J479" s="309"/>
      <c r="K479" s="309"/>
      <c r="L479" s="309"/>
      <c r="M479" s="309"/>
      <c r="N479" s="309"/>
      <c r="O479" s="342">
        <v>1</v>
      </c>
      <c r="P479" s="311" t="s">
        <v>59</v>
      </c>
      <c r="Q479" s="378">
        <f>'master jasa'!Q487</f>
        <v>136200</v>
      </c>
      <c r="R479" s="378">
        <f>'master jasa'!R487</f>
        <v>58000</v>
      </c>
      <c r="S479" s="378">
        <f t="shared" ref="S479:S512" si="18">O479*Q479</f>
        <v>136200</v>
      </c>
      <c r="T479" s="379">
        <f t="shared" ref="T479:T512" si="19">O479*R479</f>
        <v>58000</v>
      </c>
    </row>
    <row r="480" spans="2:20" ht="15" x14ac:dyDescent="0.3">
      <c r="B480" s="312" t="s">
        <v>617</v>
      </c>
      <c r="C480" s="313" t="s">
        <v>601</v>
      </c>
      <c r="D480" s="309"/>
      <c r="E480" s="309"/>
      <c r="F480" s="309"/>
      <c r="G480" s="309"/>
      <c r="H480" s="309"/>
      <c r="I480" s="309"/>
      <c r="J480" s="309"/>
      <c r="K480" s="309"/>
      <c r="L480" s="309"/>
      <c r="M480" s="309"/>
      <c r="N480" s="309"/>
      <c r="O480" s="342">
        <v>1</v>
      </c>
      <c r="P480" s="311" t="s">
        <v>59</v>
      </c>
      <c r="Q480" s="378">
        <f>'master jasa'!Q488</f>
        <v>1705710</v>
      </c>
      <c r="R480" s="378">
        <f>'master jasa'!R488</f>
        <v>537500</v>
      </c>
      <c r="S480" s="378">
        <f t="shared" si="18"/>
        <v>1705710</v>
      </c>
      <c r="T480" s="379">
        <f t="shared" si="19"/>
        <v>537500</v>
      </c>
    </row>
    <row r="481" spans="2:20" ht="15" x14ac:dyDescent="0.3">
      <c r="B481" s="312" t="s">
        <v>618</v>
      </c>
      <c r="C481" s="313" t="s">
        <v>619</v>
      </c>
      <c r="D481" s="309"/>
      <c r="E481" s="309"/>
      <c r="F481" s="309"/>
      <c r="G481" s="309"/>
      <c r="H481" s="309"/>
      <c r="I481" s="309"/>
      <c r="J481" s="309"/>
      <c r="K481" s="309"/>
      <c r="L481" s="309"/>
      <c r="M481" s="309"/>
      <c r="N481" s="309"/>
      <c r="O481" s="342">
        <v>1</v>
      </c>
      <c r="P481" s="311" t="s">
        <v>59</v>
      </c>
      <c r="Q481" s="378">
        <f>'master jasa'!Q489</f>
        <v>4726210</v>
      </c>
      <c r="R481" s="378">
        <f>'master jasa'!R489</f>
        <v>265600</v>
      </c>
      <c r="S481" s="378">
        <f t="shared" si="18"/>
        <v>4726210</v>
      </c>
      <c r="T481" s="379">
        <f t="shared" si="19"/>
        <v>265600</v>
      </c>
    </row>
    <row r="482" spans="2:20" ht="15" x14ac:dyDescent="0.3">
      <c r="B482" s="312" t="s">
        <v>620</v>
      </c>
      <c r="C482" s="313" t="s">
        <v>614</v>
      </c>
      <c r="D482" s="309"/>
      <c r="E482" s="309"/>
      <c r="F482" s="309"/>
      <c r="G482" s="309"/>
      <c r="H482" s="309"/>
      <c r="I482" s="309"/>
      <c r="J482" s="309"/>
      <c r="K482" s="309"/>
      <c r="L482" s="309"/>
      <c r="M482" s="309"/>
      <c r="N482" s="309"/>
      <c r="O482" s="342">
        <v>1</v>
      </c>
      <c r="P482" s="311" t="s">
        <v>59</v>
      </c>
      <c r="Q482" s="378">
        <f>'master jasa'!Q490</f>
        <v>177470</v>
      </c>
      <c r="R482" s="378">
        <f>'master jasa'!R490</f>
        <v>58000</v>
      </c>
      <c r="S482" s="378">
        <f t="shared" si="18"/>
        <v>177470</v>
      </c>
      <c r="T482" s="379">
        <f t="shared" si="19"/>
        <v>58000</v>
      </c>
    </row>
    <row r="483" spans="2:20" ht="15" x14ac:dyDescent="0.3">
      <c r="B483" s="312"/>
      <c r="C483" s="313"/>
      <c r="D483" s="345"/>
      <c r="E483" s="309"/>
      <c r="F483" s="309"/>
      <c r="G483" s="309"/>
      <c r="H483" s="309"/>
      <c r="I483" s="309"/>
      <c r="J483" s="309"/>
      <c r="K483" s="309"/>
      <c r="L483" s="309"/>
      <c r="M483" s="309"/>
      <c r="N483" s="309"/>
      <c r="O483" s="342"/>
      <c r="P483" s="311"/>
      <c r="Q483" s="378">
        <f>'master jasa'!Q491</f>
        <v>0</v>
      </c>
      <c r="R483" s="378">
        <f>'master jasa'!R491</f>
        <v>0</v>
      </c>
      <c r="S483" s="378"/>
      <c r="T483" s="379"/>
    </row>
    <row r="484" spans="2:20" ht="15.6" x14ac:dyDescent="0.3">
      <c r="B484" s="312">
        <v>30</v>
      </c>
      <c r="C484" s="332" t="s">
        <v>621</v>
      </c>
      <c r="D484" s="318"/>
      <c r="E484" s="309"/>
      <c r="F484" s="309"/>
      <c r="G484" s="309"/>
      <c r="H484" s="309"/>
      <c r="I484" s="309"/>
      <c r="J484" s="309"/>
      <c r="K484" s="309"/>
      <c r="L484" s="309"/>
      <c r="M484" s="309"/>
      <c r="N484" s="309"/>
      <c r="O484" s="342"/>
      <c r="P484" s="311"/>
      <c r="Q484" s="378">
        <f>'master jasa'!Q492</f>
        <v>0</v>
      </c>
      <c r="R484" s="378">
        <f>'master jasa'!R492</f>
        <v>0</v>
      </c>
      <c r="S484" s="378"/>
      <c r="T484" s="379"/>
    </row>
    <row r="485" spans="2:20" ht="15" x14ac:dyDescent="0.3">
      <c r="B485" s="312" t="s">
        <v>622</v>
      </c>
      <c r="C485" s="313" t="s">
        <v>524</v>
      </c>
      <c r="D485" s="309"/>
      <c r="E485" s="309"/>
      <c r="F485" s="309"/>
      <c r="G485" s="309"/>
      <c r="H485" s="309"/>
      <c r="I485" s="309"/>
      <c r="J485" s="309"/>
      <c r="K485" s="309"/>
      <c r="L485" s="309"/>
      <c r="M485" s="309"/>
      <c r="N485" s="309"/>
      <c r="O485" s="342">
        <v>1</v>
      </c>
      <c r="P485" s="311" t="s">
        <v>59</v>
      </c>
      <c r="Q485" s="378">
        <f>'master jasa'!Q493</f>
        <v>136200</v>
      </c>
      <c r="R485" s="378">
        <f>'master jasa'!R493</f>
        <v>133660</v>
      </c>
      <c r="S485" s="378">
        <f t="shared" si="18"/>
        <v>136200</v>
      </c>
      <c r="T485" s="379">
        <f t="shared" si="19"/>
        <v>133660</v>
      </c>
    </row>
    <row r="486" spans="2:20" ht="15" x14ac:dyDescent="0.3">
      <c r="B486" s="312" t="s">
        <v>623</v>
      </c>
      <c r="C486" s="313" t="s">
        <v>624</v>
      </c>
      <c r="D486" s="309"/>
      <c r="E486" s="309"/>
      <c r="F486" s="309"/>
      <c r="G486" s="309"/>
      <c r="H486" s="309"/>
      <c r="I486" s="309"/>
      <c r="J486" s="309"/>
      <c r="K486" s="309"/>
      <c r="L486" s="309"/>
      <c r="M486" s="309"/>
      <c r="N486" s="309"/>
      <c r="O486" s="342">
        <v>1</v>
      </c>
      <c r="P486" s="311" t="s">
        <v>59</v>
      </c>
      <c r="Q486" s="378">
        <f>'master jasa'!Q494</f>
        <v>2005710</v>
      </c>
      <c r="R486" s="378">
        <f>'master jasa'!R494</f>
        <v>391660</v>
      </c>
      <c r="S486" s="378">
        <f t="shared" si="18"/>
        <v>2005710</v>
      </c>
      <c r="T486" s="379">
        <f t="shared" si="19"/>
        <v>391660</v>
      </c>
    </row>
    <row r="487" spans="2:20" ht="15" x14ac:dyDescent="0.3">
      <c r="B487" s="312" t="s">
        <v>625</v>
      </c>
      <c r="C487" s="313" t="s">
        <v>626</v>
      </c>
      <c r="D487" s="309"/>
      <c r="E487" s="309"/>
      <c r="F487" s="309"/>
      <c r="G487" s="309"/>
      <c r="H487" s="309"/>
      <c r="I487" s="309"/>
      <c r="J487" s="309"/>
      <c r="K487" s="309"/>
      <c r="L487" s="309"/>
      <c r="M487" s="309"/>
      <c r="N487" s="309"/>
      <c r="O487" s="342">
        <v>1</v>
      </c>
      <c r="P487" s="311" t="s">
        <v>59</v>
      </c>
      <c r="Q487" s="378">
        <f>'master jasa'!Q495</f>
        <v>4142160</v>
      </c>
      <c r="R487" s="378">
        <f>'master jasa'!R495</f>
        <v>252000</v>
      </c>
      <c r="S487" s="378">
        <f t="shared" si="18"/>
        <v>4142160</v>
      </c>
      <c r="T487" s="379">
        <f t="shared" si="19"/>
        <v>252000</v>
      </c>
    </row>
    <row r="488" spans="2:20" ht="15" x14ac:dyDescent="0.3">
      <c r="B488" s="312" t="s">
        <v>627</v>
      </c>
      <c r="C488" s="313" t="s">
        <v>628</v>
      </c>
      <c r="D488" s="309"/>
      <c r="E488" s="309"/>
      <c r="F488" s="309"/>
      <c r="G488" s="309"/>
      <c r="H488" s="309"/>
      <c r="I488" s="309"/>
      <c r="J488" s="309"/>
      <c r="K488" s="309"/>
      <c r="L488" s="309"/>
      <c r="M488" s="309"/>
      <c r="N488" s="309"/>
      <c r="O488" s="342">
        <v>1</v>
      </c>
      <c r="P488" s="311" t="s">
        <v>59</v>
      </c>
      <c r="Q488" s="378">
        <f>'master jasa'!Q496</f>
        <v>184370</v>
      </c>
      <c r="R488" s="378">
        <f>'master jasa'!R496</f>
        <v>57000</v>
      </c>
      <c r="S488" s="378">
        <f t="shared" si="18"/>
        <v>184370</v>
      </c>
      <c r="T488" s="379">
        <f t="shared" si="19"/>
        <v>57000</v>
      </c>
    </row>
    <row r="489" spans="2:20" ht="15" x14ac:dyDescent="0.3">
      <c r="B489" s="312"/>
      <c r="C489" s="313"/>
      <c r="D489" s="345"/>
      <c r="E489" s="309"/>
      <c r="F489" s="309"/>
      <c r="G489" s="309"/>
      <c r="H489" s="309"/>
      <c r="I489" s="309"/>
      <c r="J489" s="309"/>
      <c r="K489" s="309"/>
      <c r="L489" s="309"/>
      <c r="M489" s="309"/>
      <c r="N489" s="309"/>
      <c r="O489" s="342"/>
      <c r="P489" s="311"/>
      <c r="Q489" s="378">
        <f>'master jasa'!Q497</f>
        <v>0</v>
      </c>
      <c r="R489" s="378">
        <f>'master jasa'!R497</f>
        <v>0</v>
      </c>
      <c r="S489" s="378"/>
      <c r="T489" s="379"/>
    </row>
    <row r="490" spans="2:20" ht="15.6" x14ac:dyDescent="0.3">
      <c r="B490" s="312">
        <v>31</v>
      </c>
      <c r="C490" s="332" t="s">
        <v>629</v>
      </c>
      <c r="D490" s="318"/>
      <c r="E490" s="309"/>
      <c r="F490" s="309"/>
      <c r="G490" s="309"/>
      <c r="H490" s="309"/>
      <c r="I490" s="309"/>
      <c r="J490" s="309"/>
      <c r="K490" s="309"/>
      <c r="L490" s="309"/>
      <c r="M490" s="309"/>
      <c r="N490" s="309"/>
      <c r="O490" s="342"/>
      <c r="P490" s="311"/>
      <c r="Q490" s="378">
        <f>'master jasa'!Q498</f>
        <v>0</v>
      </c>
      <c r="R490" s="378">
        <f>'master jasa'!R498</f>
        <v>0</v>
      </c>
      <c r="S490" s="378"/>
      <c r="T490" s="379"/>
    </row>
    <row r="491" spans="2:20" ht="15" x14ac:dyDescent="0.3">
      <c r="B491" s="312" t="s">
        <v>630</v>
      </c>
      <c r="C491" s="313" t="s">
        <v>631</v>
      </c>
      <c r="D491" s="309"/>
      <c r="E491" s="309"/>
      <c r="F491" s="309"/>
      <c r="G491" s="309"/>
      <c r="H491" s="309"/>
      <c r="I491" s="309"/>
      <c r="J491" s="309"/>
      <c r="K491" s="309"/>
      <c r="L491" s="309"/>
      <c r="M491" s="309"/>
      <c r="N491" s="309"/>
      <c r="O491" s="342">
        <v>1</v>
      </c>
      <c r="P491" s="311" t="s">
        <v>59</v>
      </c>
      <c r="Q491" s="378">
        <f>'master jasa'!Q499</f>
        <v>5966660</v>
      </c>
      <c r="R491" s="378">
        <f>'master jasa'!R499</f>
        <v>530000</v>
      </c>
      <c r="S491" s="378">
        <f t="shared" si="18"/>
        <v>5966660</v>
      </c>
      <c r="T491" s="379">
        <f t="shared" si="19"/>
        <v>530000</v>
      </c>
    </row>
    <row r="492" spans="2:20" ht="15" x14ac:dyDescent="0.3">
      <c r="B492" s="312" t="s">
        <v>632</v>
      </c>
      <c r="C492" s="313" t="s">
        <v>633</v>
      </c>
      <c r="D492" s="309"/>
      <c r="E492" s="309"/>
      <c r="F492" s="309"/>
      <c r="G492" s="309"/>
      <c r="H492" s="309"/>
      <c r="I492" s="309"/>
      <c r="J492" s="309"/>
      <c r="K492" s="309"/>
      <c r="L492" s="309"/>
      <c r="M492" s="309"/>
      <c r="N492" s="309"/>
      <c r="O492" s="342">
        <v>1</v>
      </c>
      <c r="P492" s="311" t="s">
        <v>59</v>
      </c>
      <c r="Q492" s="378">
        <f>'master jasa'!Q500</f>
        <v>136200</v>
      </c>
      <c r="R492" s="378">
        <f>'master jasa'!R500</f>
        <v>133660</v>
      </c>
      <c r="S492" s="378">
        <f t="shared" si="18"/>
        <v>136200</v>
      </c>
      <c r="T492" s="379">
        <f t="shared" si="19"/>
        <v>133660</v>
      </c>
    </row>
    <row r="493" spans="2:20" ht="15" x14ac:dyDescent="0.3">
      <c r="B493" s="312" t="s">
        <v>634</v>
      </c>
      <c r="C493" s="313" t="s">
        <v>624</v>
      </c>
      <c r="D493" s="309"/>
      <c r="E493" s="309"/>
      <c r="F493" s="309"/>
      <c r="G493" s="309"/>
      <c r="H493" s="309"/>
      <c r="I493" s="309"/>
      <c r="J493" s="309"/>
      <c r="K493" s="309"/>
      <c r="L493" s="309"/>
      <c r="M493" s="309"/>
      <c r="N493" s="309"/>
      <c r="O493" s="342">
        <v>1</v>
      </c>
      <c r="P493" s="311" t="s">
        <v>59</v>
      </c>
      <c r="Q493" s="378">
        <f>'master jasa'!Q501</f>
        <v>2090470</v>
      </c>
      <c r="R493" s="378">
        <f>'master jasa'!R501</f>
        <v>391660</v>
      </c>
      <c r="S493" s="378">
        <f t="shared" si="18"/>
        <v>2090470</v>
      </c>
      <c r="T493" s="379">
        <f t="shared" si="19"/>
        <v>391660</v>
      </c>
    </row>
    <row r="494" spans="2:20" ht="15" x14ac:dyDescent="0.3">
      <c r="B494" s="312" t="s">
        <v>635</v>
      </c>
      <c r="C494" s="313" t="s">
        <v>626</v>
      </c>
      <c r="D494" s="309"/>
      <c r="E494" s="309"/>
      <c r="F494" s="309"/>
      <c r="G494" s="309"/>
      <c r="H494" s="309"/>
      <c r="I494" s="309"/>
      <c r="J494" s="309"/>
      <c r="K494" s="309"/>
      <c r="L494" s="309"/>
      <c r="M494" s="309"/>
      <c r="N494" s="309"/>
      <c r="O494" s="342">
        <v>1</v>
      </c>
      <c r="P494" s="311" t="s">
        <v>59</v>
      </c>
      <c r="Q494" s="378">
        <f>'master jasa'!Q502</f>
        <v>3647060</v>
      </c>
      <c r="R494" s="378">
        <f>'master jasa'!R502</f>
        <v>252060</v>
      </c>
      <c r="S494" s="378">
        <f t="shared" si="18"/>
        <v>3647060</v>
      </c>
      <c r="T494" s="379">
        <f t="shared" si="19"/>
        <v>252060</v>
      </c>
    </row>
    <row r="495" spans="2:20" ht="15" x14ac:dyDescent="0.3">
      <c r="B495" s="312" t="s">
        <v>636</v>
      </c>
      <c r="C495" s="313" t="s">
        <v>637</v>
      </c>
      <c r="D495" s="309"/>
      <c r="E495" s="309"/>
      <c r="F495" s="309"/>
      <c r="G495" s="309"/>
      <c r="H495" s="309"/>
      <c r="I495" s="309"/>
      <c r="J495" s="309"/>
      <c r="K495" s="309"/>
      <c r="L495" s="309"/>
      <c r="M495" s="309"/>
      <c r="N495" s="309"/>
      <c r="O495" s="342">
        <v>1</v>
      </c>
      <c r="P495" s="311" t="s">
        <v>59</v>
      </c>
      <c r="Q495" s="378">
        <f>'master jasa'!Q503</f>
        <v>4854370</v>
      </c>
      <c r="R495" s="378">
        <f>'master jasa'!R503</f>
        <v>251660</v>
      </c>
      <c r="S495" s="378">
        <f t="shared" si="18"/>
        <v>4854370</v>
      </c>
      <c r="T495" s="379">
        <f t="shared" si="19"/>
        <v>251660</v>
      </c>
    </row>
    <row r="496" spans="2:20" ht="15" x14ac:dyDescent="0.3">
      <c r="B496" s="312" t="s">
        <v>638</v>
      </c>
      <c r="C496" s="313" t="s">
        <v>639</v>
      </c>
      <c r="D496" s="309"/>
      <c r="E496" s="309"/>
      <c r="F496" s="309"/>
      <c r="G496" s="309"/>
      <c r="H496" s="309"/>
      <c r="I496" s="309"/>
      <c r="J496" s="309"/>
      <c r="K496" s="309"/>
      <c r="L496" s="309"/>
      <c r="M496" s="309"/>
      <c r="N496" s="309"/>
      <c r="O496" s="342">
        <v>1</v>
      </c>
      <c r="P496" s="311" t="s">
        <v>59</v>
      </c>
      <c r="Q496" s="378">
        <f>'master jasa'!Q504</f>
        <v>908330</v>
      </c>
      <c r="R496" s="378">
        <f>'master jasa'!R504</f>
        <v>132000</v>
      </c>
      <c r="S496" s="378">
        <f t="shared" si="18"/>
        <v>908330</v>
      </c>
      <c r="T496" s="379">
        <f t="shared" si="19"/>
        <v>132000</v>
      </c>
    </row>
    <row r="497" spans="2:20" ht="15" x14ac:dyDescent="0.3">
      <c r="B497" s="312" t="s">
        <v>640</v>
      </c>
      <c r="C497" s="313" t="s">
        <v>641</v>
      </c>
      <c r="D497" s="309"/>
      <c r="E497" s="309"/>
      <c r="F497" s="309"/>
      <c r="G497" s="309"/>
      <c r="H497" s="309"/>
      <c r="I497" s="309"/>
      <c r="J497" s="309"/>
      <c r="K497" s="309"/>
      <c r="L497" s="309"/>
      <c r="M497" s="309"/>
      <c r="N497" s="309"/>
      <c r="O497" s="342">
        <v>1</v>
      </c>
      <c r="P497" s="311" t="s">
        <v>59</v>
      </c>
      <c r="Q497" s="378">
        <f>'master jasa'!Q505</f>
        <v>186410</v>
      </c>
      <c r="R497" s="378">
        <f>'master jasa'!R505</f>
        <v>57000</v>
      </c>
      <c r="S497" s="378">
        <f t="shared" si="18"/>
        <v>186410</v>
      </c>
      <c r="T497" s="379">
        <f t="shared" si="19"/>
        <v>57000</v>
      </c>
    </row>
    <row r="498" spans="2:20" ht="15" x14ac:dyDescent="0.3">
      <c r="B498" s="312"/>
      <c r="C498" s="313"/>
      <c r="D498" s="345"/>
      <c r="E498" s="309"/>
      <c r="F498" s="309"/>
      <c r="G498" s="309"/>
      <c r="H498" s="309"/>
      <c r="I498" s="309"/>
      <c r="J498" s="309"/>
      <c r="K498" s="309"/>
      <c r="L498" s="309"/>
      <c r="M498" s="309"/>
      <c r="N498" s="309"/>
      <c r="O498" s="342"/>
      <c r="P498" s="311"/>
      <c r="Q498" s="378">
        <f>'master jasa'!Q506</f>
        <v>0</v>
      </c>
      <c r="R498" s="378">
        <f>'master jasa'!R506</f>
        <v>0</v>
      </c>
      <c r="S498" s="378"/>
      <c r="T498" s="379"/>
    </row>
    <row r="499" spans="2:20" ht="15.6" x14ac:dyDescent="0.3">
      <c r="B499" s="312">
        <v>32</v>
      </c>
      <c r="C499" s="332" t="s">
        <v>642</v>
      </c>
      <c r="D499" s="318"/>
      <c r="E499" s="309"/>
      <c r="F499" s="309"/>
      <c r="G499" s="309"/>
      <c r="H499" s="309"/>
      <c r="I499" s="309"/>
      <c r="J499" s="309"/>
      <c r="K499" s="309"/>
      <c r="L499" s="309"/>
      <c r="M499" s="309"/>
      <c r="N499" s="309"/>
      <c r="O499" s="342"/>
      <c r="P499" s="311"/>
      <c r="Q499" s="378">
        <f>'master jasa'!Q507</f>
        <v>0</v>
      </c>
      <c r="R499" s="378">
        <f>'master jasa'!R507</f>
        <v>0</v>
      </c>
      <c r="S499" s="378"/>
      <c r="T499" s="379"/>
    </row>
    <row r="500" spans="2:20" ht="15" x14ac:dyDescent="0.3">
      <c r="B500" s="312" t="s">
        <v>643</v>
      </c>
      <c r="C500" s="313" t="s">
        <v>644</v>
      </c>
      <c r="D500" s="309"/>
      <c r="E500" s="309"/>
      <c r="F500" s="309"/>
      <c r="G500" s="309"/>
      <c r="H500" s="309"/>
      <c r="I500" s="309"/>
      <c r="J500" s="309"/>
      <c r="K500" s="309"/>
      <c r="L500" s="309"/>
      <c r="M500" s="309"/>
      <c r="N500" s="309"/>
      <c r="O500" s="342">
        <v>1</v>
      </c>
      <c r="P500" s="311" t="s">
        <v>59</v>
      </c>
      <c r="Q500" s="378">
        <f>'master jasa'!Q508</f>
        <v>269100</v>
      </c>
      <c r="R500" s="378">
        <f>'master jasa'!R508</f>
        <v>133660</v>
      </c>
      <c r="S500" s="378">
        <f t="shared" si="18"/>
        <v>269100</v>
      </c>
      <c r="T500" s="379">
        <f t="shared" si="19"/>
        <v>133660</v>
      </c>
    </row>
    <row r="501" spans="2:20" ht="15" x14ac:dyDescent="0.3">
      <c r="B501" s="312" t="s">
        <v>645</v>
      </c>
      <c r="C501" s="313" t="s">
        <v>624</v>
      </c>
      <c r="D501" s="309"/>
      <c r="E501" s="309"/>
      <c r="F501" s="309"/>
      <c r="G501" s="309"/>
      <c r="H501" s="309"/>
      <c r="I501" s="309"/>
      <c r="J501" s="309"/>
      <c r="K501" s="309"/>
      <c r="L501" s="309"/>
      <c r="M501" s="309"/>
      <c r="N501" s="309"/>
      <c r="O501" s="342">
        <v>1</v>
      </c>
      <c r="P501" s="311" t="s">
        <v>59</v>
      </c>
      <c r="Q501" s="378">
        <f>'master jasa'!Q509</f>
        <v>2005710</v>
      </c>
      <c r="R501" s="378">
        <f>'master jasa'!R509</f>
        <v>391660</v>
      </c>
      <c r="S501" s="378">
        <f t="shared" si="18"/>
        <v>2005710</v>
      </c>
      <c r="T501" s="379">
        <f t="shared" si="19"/>
        <v>391660</v>
      </c>
    </row>
    <row r="502" spans="2:20" ht="15" x14ac:dyDescent="0.3">
      <c r="B502" s="312" t="s">
        <v>646</v>
      </c>
      <c r="C502" s="313" t="s">
        <v>647</v>
      </c>
      <c r="D502" s="309"/>
      <c r="E502" s="309"/>
      <c r="F502" s="309"/>
      <c r="G502" s="309"/>
      <c r="H502" s="309"/>
      <c r="I502" s="309"/>
      <c r="J502" s="309"/>
      <c r="K502" s="309"/>
      <c r="L502" s="309"/>
      <c r="M502" s="309"/>
      <c r="N502" s="309"/>
      <c r="O502" s="342">
        <v>1</v>
      </c>
      <c r="P502" s="311" t="s">
        <v>59</v>
      </c>
      <c r="Q502" s="378">
        <f>'master jasa'!Q510</f>
        <v>5907370</v>
      </c>
      <c r="R502" s="378">
        <f>'master jasa'!R510</f>
        <v>252060</v>
      </c>
      <c r="S502" s="378">
        <f t="shared" si="18"/>
        <v>5907370</v>
      </c>
      <c r="T502" s="379">
        <f t="shared" si="19"/>
        <v>252060</v>
      </c>
    </row>
    <row r="503" spans="2:20" ht="15" x14ac:dyDescent="0.3">
      <c r="B503" s="312" t="s">
        <v>648</v>
      </c>
      <c r="C503" s="313" t="s">
        <v>641</v>
      </c>
      <c r="D503" s="309"/>
      <c r="E503" s="309"/>
      <c r="F503" s="309"/>
      <c r="G503" s="309"/>
      <c r="H503" s="309"/>
      <c r="I503" s="309"/>
      <c r="J503" s="309"/>
      <c r="K503" s="309"/>
      <c r="L503" s="309"/>
      <c r="M503" s="309"/>
      <c r="N503" s="309"/>
      <c r="O503" s="342">
        <v>1</v>
      </c>
      <c r="P503" s="311" t="s">
        <v>59</v>
      </c>
      <c r="Q503" s="378">
        <f>'master jasa'!Q511</f>
        <v>186410</v>
      </c>
      <c r="R503" s="378">
        <f>'master jasa'!R511</f>
        <v>57000</v>
      </c>
      <c r="S503" s="378">
        <f t="shared" si="18"/>
        <v>186410</v>
      </c>
      <c r="T503" s="379">
        <f t="shared" si="19"/>
        <v>57000</v>
      </c>
    </row>
    <row r="504" spans="2:20" ht="15" x14ac:dyDescent="0.3">
      <c r="B504" s="312"/>
      <c r="C504" s="313"/>
      <c r="D504" s="345"/>
      <c r="E504" s="309"/>
      <c r="F504" s="309"/>
      <c r="G504" s="309"/>
      <c r="H504" s="309"/>
      <c r="I504" s="309"/>
      <c r="J504" s="309"/>
      <c r="K504" s="309"/>
      <c r="L504" s="309"/>
      <c r="M504" s="309"/>
      <c r="N504" s="309"/>
      <c r="O504" s="342"/>
      <c r="P504" s="311"/>
      <c r="Q504" s="378">
        <f>'master jasa'!Q512</f>
        <v>0</v>
      </c>
      <c r="R504" s="378">
        <f>'master jasa'!R512</f>
        <v>0</v>
      </c>
      <c r="S504" s="378"/>
      <c r="T504" s="379"/>
    </row>
    <row r="505" spans="2:20" ht="15.6" x14ac:dyDescent="0.3">
      <c r="B505" s="312">
        <v>33</v>
      </c>
      <c r="C505" s="332" t="s">
        <v>642</v>
      </c>
      <c r="D505" s="318"/>
      <c r="E505" s="309"/>
      <c r="F505" s="309"/>
      <c r="G505" s="309"/>
      <c r="H505" s="309"/>
      <c r="I505" s="309"/>
      <c r="J505" s="309"/>
      <c r="K505" s="309"/>
      <c r="L505" s="309"/>
      <c r="M505" s="309"/>
      <c r="N505" s="309"/>
      <c r="O505" s="342"/>
      <c r="P505" s="311"/>
      <c r="Q505" s="378">
        <f>'master jasa'!Q513</f>
        <v>0</v>
      </c>
      <c r="R505" s="378">
        <f>'master jasa'!R513</f>
        <v>0</v>
      </c>
      <c r="S505" s="378"/>
      <c r="T505" s="379"/>
    </row>
    <row r="506" spans="2:20" ht="15" x14ac:dyDescent="0.3">
      <c r="B506" s="312" t="s">
        <v>643</v>
      </c>
      <c r="C506" s="313" t="s">
        <v>631</v>
      </c>
      <c r="D506" s="309"/>
      <c r="E506" s="309"/>
      <c r="F506" s="309"/>
      <c r="G506" s="309"/>
      <c r="H506" s="309"/>
      <c r="I506" s="309"/>
      <c r="J506" s="309"/>
      <c r="K506" s="309"/>
      <c r="L506" s="309"/>
      <c r="M506" s="309"/>
      <c r="N506" s="309"/>
      <c r="O506" s="342">
        <v>1</v>
      </c>
      <c r="P506" s="311" t="s">
        <v>59</v>
      </c>
      <c r="Q506" s="378">
        <f>'master jasa'!Q514</f>
        <v>6000000</v>
      </c>
      <c r="R506" s="378">
        <f>'master jasa'!R514</f>
        <v>530000</v>
      </c>
      <c r="S506" s="378">
        <f t="shared" si="18"/>
        <v>6000000</v>
      </c>
      <c r="T506" s="379">
        <f t="shared" si="19"/>
        <v>530000</v>
      </c>
    </row>
    <row r="507" spans="2:20" ht="15" x14ac:dyDescent="0.3">
      <c r="B507" s="312" t="s">
        <v>645</v>
      </c>
      <c r="C507" s="313" t="s">
        <v>644</v>
      </c>
      <c r="D507" s="309"/>
      <c r="E507" s="309"/>
      <c r="F507" s="309"/>
      <c r="G507" s="309"/>
      <c r="H507" s="309"/>
      <c r="I507" s="309"/>
      <c r="J507" s="309"/>
      <c r="K507" s="309"/>
      <c r="L507" s="309"/>
      <c r="M507" s="309"/>
      <c r="N507" s="309"/>
      <c r="O507" s="342">
        <v>1</v>
      </c>
      <c r="P507" s="311" t="s">
        <v>59</v>
      </c>
      <c r="Q507" s="378">
        <f>'master jasa'!Q515</f>
        <v>269100</v>
      </c>
      <c r="R507" s="378">
        <f>'master jasa'!R515</f>
        <v>133660</v>
      </c>
      <c r="S507" s="378">
        <f t="shared" si="18"/>
        <v>269100</v>
      </c>
      <c r="T507" s="379">
        <f t="shared" si="19"/>
        <v>133660</v>
      </c>
    </row>
    <row r="508" spans="2:20" ht="15" x14ac:dyDescent="0.3">
      <c r="B508" s="312" t="s">
        <v>646</v>
      </c>
      <c r="C508" s="313" t="s">
        <v>624</v>
      </c>
      <c r="D508" s="309"/>
      <c r="E508" s="309"/>
      <c r="F508" s="309"/>
      <c r="G508" s="309"/>
      <c r="H508" s="309"/>
      <c r="I508" s="309"/>
      <c r="J508" s="309"/>
      <c r="K508" s="309"/>
      <c r="L508" s="309"/>
      <c r="M508" s="309"/>
      <c r="N508" s="309"/>
      <c r="O508" s="342">
        <v>1</v>
      </c>
      <c r="P508" s="311" t="s">
        <v>59</v>
      </c>
      <c r="Q508" s="378">
        <f>'master jasa'!Q516</f>
        <v>832140</v>
      </c>
      <c r="R508" s="378">
        <f>'master jasa'!R516</f>
        <v>553960</v>
      </c>
      <c r="S508" s="378">
        <f t="shared" si="18"/>
        <v>832140</v>
      </c>
      <c r="T508" s="379">
        <f t="shared" si="19"/>
        <v>553960</v>
      </c>
    </row>
    <row r="509" spans="2:20" ht="15" x14ac:dyDescent="0.3">
      <c r="B509" s="312" t="s">
        <v>648</v>
      </c>
      <c r="C509" s="313" t="s">
        <v>647</v>
      </c>
      <c r="D509" s="309"/>
      <c r="E509" s="309"/>
      <c r="F509" s="309"/>
      <c r="G509" s="309"/>
      <c r="H509" s="309"/>
      <c r="I509" s="309"/>
      <c r="J509" s="309"/>
      <c r="K509" s="309"/>
      <c r="L509" s="309"/>
      <c r="M509" s="309"/>
      <c r="N509" s="309"/>
      <c r="O509" s="342">
        <v>1</v>
      </c>
      <c r="P509" s="311" t="s">
        <v>59</v>
      </c>
      <c r="Q509" s="378">
        <f>'master jasa'!Q517</f>
        <v>5907370</v>
      </c>
      <c r="R509" s="378">
        <f>'master jasa'!R517</f>
        <v>846230</v>
      </c>
      <c r="S509" s="378">
        <f t="shared" si="18"/>
        <v>5907370</v>
      </c>
      <c r="T509" s="379">
        <f t="shared" si="19"/>
        <v>846230</v>
      </c>
    </row>
    <row r="510" spans="2:20" ht="15" x14ac:dyDescent="0.3">
      <c r="B510" s="312" t="s">
        <v>649</v>
      </c>
      <c r="C510" s="313" t="s">
        <v>650</v>
      </c>
      <c r="D510" s="309"/>
      <c r="E510" s="309"/>
      <c r="F510" s="309"/>
      <c r="G510" s="309"/>
      <c r="H510" s="309"/>
      <c r="I510" s="309"/>
      <c r="J510" s="309"/>
      <c r="K510" s="309"/>
      <c r="L510" s="309"/>
      <c r="M510" s="309"/>
      <c r="N510" s="309"/>
      <c r="O510" s="342">
        <v>1</v>
      </c>
      <c r="P510" s="311" t="s">
        <v>59</v>
      </c>
      <c r="Q510" s="378">
        <f>'master jasa'!Q518</f>
        <v>4854370</v>
      </c>
      <c r="R510" s="378">
        <f>'master jasa'!R518</f>
        <v>251660</v>
      </c>
      <c r="S510" s="378">
        <f t="shared" si="18"/>
        <v>4854370</v>
      </c>
      <c r="T510" s="379">
        <f t="shared" si="19"/>
        <v>251660</v>
      </c>
    </row>
    <row r="511" spans="2:20" ht="15" x14ac:dyDescent="0.3">
      <c r="B511" s="312" t="s">
        <v>651</v>
      </c>
      <c r="C511" s="313" t="s">
        <v>652</v>
      </c>
      <c r="D511" s="309"/>
      <c r="E511" s="309"/>
      <c r="F511" s="309"/>
      <c r="G511" s="309"/>
      <c r="H511" s="309"/>
      <c r="I511" s="309"/>
      <c r="J511" s="309"/>
      <c r="K511" s="309"/>
      <c r="L511" s="309"/>
      <c r="M511" s="309"/>
      <c r="N511" s="309"/>
      <c r="O511" s="342">
        <v>1</v>
      </c>
      <c r="P511" s="311" t="s">
        <v>59</v>
      </c>
      <c r="Q511" s="378">
        <f>'master jasa'!Q519</f>
        <v>908330</v>
      </c>
      <c r="R511" s="378">
        <f>'master jasa'!R519</f>
        <v>132000</v>
      </c>
      <c r="S511" s="378">
        <f t="shared" si="18"/>
        <v>908330</v>
      </c>
      <c r="T511" s="379">
        <f t="shared" si="19"/>
        <v>132000</v>
      </c>
    </row>
    <row r="512" spans="2:20" ht="15" x14ac:dyDescent="0.3">
      <c r="B512" s="312" t="s">
        <v>653</v>
      </c>
      <c r="C512" s="313" t="s">
        <v>654</v>
      </c>
      <c r="D512" s="309"/>
      <c r="E512" s="309"/>
      <c r="F512" s="309"/>
      <c r="G512" s="309"/>
      <c r="H512" s="309"/>
      <c r="I512" s="309"/>
      <c r="J512" s="309"/>
      <c r="K512" s="309"/>
      <c r="L512" s="309"/>
      <c r="M512" s="309"/>
      <c r="N512" s="309"/>
      <c r="O512" s="342">
        <v>1</v>
      </c>
      <c r="P512" s="311" t="s">
        <v>59</v>
      </c>
      <c r="Q512" s="378">
        <f>'master jasa'!Q520</f>
        <v>186410</v>
      </c>
      <c r="R512" s="378">
        <f>'master jasa'!R520</f>
        <v>75330</v>
      </c>
      <c r="S512" s="378">
        <f t="shared" si="18"/>
        <v>186410</v>
      </c>
      <c r="T512" s="379">
        <f t="shared" si="19"/>
        <v>75330</v>
      </c>
    </row>
    <row r="513" spans="2:20" ht="15" x14ac:dyDescent="0.3">
      <c r="B513" s="312"/>
      <c r="C513" s="313"/>
      <c r="D513" s="345"/>
      <c r="E513" s="309"/>
      <c r="F513" s="309"/>
      <c r="G513" s="309"/>
      <c r="H513" s="309"/>
      <c r="I513" s="309"/>
      <c r="J513" s="309"/>
      <c r="K513" s="309"/>
      <c r="L513" s="309"/>
      <c r="M513" s="309"/>
      <c r="N513" s="309"/>
      <c r="O513" s="342"/>
      <c r="P513" s="311"/>
      <c r="Q513" s="378">
        <f>'master jasa'!Q521</f>
        <v>0</v>
      </c>
      <c r="R513" s="378">
        <f>'master jasa'!R521</f>
        <v>0</v>
      </c>
      <c r="S513" s="378"/>
      <c r="T513" s="379"/>
    </row>
    <row r="514" spans="2:20" ht="15.6" x14ac:dyDescent="0.3">
      <c r="B514" s="306" t="s">
        <v>19</v>
      </c>
      <c r="C514" s="307" t="s">
        <v>40</v>
      </c>
      <c r="D514" s="308"/>
      <c r="E514" s="309"/>
      <c r="F514" s="309"/>
      <c r="G514" s="309"/>
      <c r="H514" s="309"/>
      <c r="I514" s="309"/>
      <c r="J514" s="309"/>
      <c r="K514" s="308"/>
      <c r="L514" s="309"/>
      <c r="M514" s="309"/>
      <c r="N514" s="309"/>
      <c r="O514" s="310"/>
      <c r="P514" s="311"/>
      <c r="Q514" s="378">
        <f>'master jasa'!Q524</f>
        <v>0</v>
      </c>
      <c r="R514" s="378">
        <f>'master jasa'!R524</f>
        <v>0</v>
      </c>
      <c r="S514" s="378"/>
      <c r="T514" s="379"/>
    </row>
    <row r="515" spans="2:20" ht="15.6" x14ac:dyDescent="0.3">
      <c r="B515" s="306">
        <v>1</v>
      </c>
      <c r="C515" s="332" t="s">
        <v>655</v>
      </c>
      <c r="D515" s="309"/>
      <c r="E515" s="309"/>
      <c r="F515" s="309"/>
      <c r="G515" s="309"/>
      <c r="H515" s="309"/>
      <c r="I515" s="309"/>
      <c r="J515" s="309"/>
      <c r="K515" s="309"/>
      <c r="L515" s="309"/>
      <c r="M515" s="309"/>
      <c r="N515" s="309"/>
      <c r="O515" s="310"/>
      <c r="P515" s="311"/>
      <c r="Q515" s="378">
        <f>'master jasa'!Q525</f>
        <v>0</v>
      </c>
      <c r="R515" s="378">
        <f>'master jasa'!R525</f>
        <v>0</v>
      </c>
      <c r="S515" s="378"/>
      <c r="T515" s="379"/>
    </row>
    <row r="516" spans="2:20" ht="15" x14ac:dyDescent="0.3">
      <c r="B516" s="312" t="s">
        <v>156</v>
      </c>
      <c r="C516" s="313" t="s">
        <v>656</v>
      </c>
      <c r="D516" s="309"/>
      <c r="E516" s="309"/>
      <c r="F516" s="309"/>
      <c r="G516" s="309"/>
      <c r="H516" s="309"/>
      <c r="I516" s="309"/>
      <c r="J516" s="309"/>
      <c r="K516" s="309"/>
      <c r="L516" s="309"/>
      <c r="M516" s="309"/>
      <c r="N516" s="309"/>
      <c r="O516" s="310">
        <v>1</v>
      </c>
      <c r="P516" s="311" t="s">
        <v>657</v>
      </c>
      <c r="Q516" s="378">
        <f>'master jasa'!Q526</f>
        <v>0</v>
      </c>
      <c r="R516" s="378">
        <f>'master jasa'!R526</f>
        <v>9938</v>
      </c>
      <c r="S516" s="378"/>
      <c r="T516" s="379">
        <f t="shared" ref="T516:T579" si="20">O516*R516</f>
        <v>9938</v>
      </c>
    </row>
    <row r="517" spans="2:20" ht="15" x14ac:dyDescent="0.3">
      <c r="B517" s="312" t="s">
        <v>157</v>
      </c>
      <c r="C517" s="313" t="s">
        <v>658</v>
      </c>
      <c r="D517" s="309"/>
      <c r="E517" s="309"/>
      <c r="F517" s="309"/>
      <c r="G517" s="309"/>
      <c r="H517" s="309"/>
      <c r="I517" s="309"/>
      <c r="J517" s="309"/>
      <c r="K517" s="309"/>
      <c r="L517" s="309"/>
      <c r="M517" s="309"/>
      <c r="N517" s="309"/>
      <c r="O517" s="310">
        <v>1</v>
      </c>
      <c r="P517" s="311" t="s">
        <v>657</v>
      </c>
      <c r="Q517" s="378">
        <f>'master jasa'!Q527</f>
        <v>0</v>
      </c>
      <c r="R517" s="378">
        <f>'master jasa'!R527</f>
        <v>14906</v>
      </c>
      <c r="S517" s="378"/>
      <c r="T517" s="379">
        <f t="shared" si="20"/>
        <v>14906</v>
      </c>
    </row>
    <row r="518" spans="2:20" ht="15" x14ac:dyDescent="0.3">
      <c r="B518" s="312" t="s">
        <v>160</v>
      </c>
      <c r="C518" s="313" t="s">
        <v>659</v>
      </c>
      <c r="D518" s="309"/>
      <c r="E518" s="309"/>
      <c r="F518" s="309"/>
      <c r="G518" s="309"/>
      <c r="H518" s="309"/>
      <c r="I518" s="309"/>
      <c r="J518" s="309"/>
      <c r="K518" s="309"/>
      <c r="L518" s="309"/>
      <c r="M518" s="309"/>
      <c r="N518" s="309"/>
      <c r="O518" s="310">
        <v>1</v>
      </c>
      <c r="P518" s="311" t="s">
        <v>657</v>
      </c>
      <c r="Q518" s="378">
        <f>'master jasa'!Q528</f>
        <v>0</v>
      </c>
      <c r="R518" s="378">
        <f>'master jasa'!R528</f>
        <v>19695</v>
      </c>
      <c r="S518" s="378"/>
      <c r="T518" s="379">
        <f t="shared" si="20"/>
        <v>19695</v>
      </c>
    </row>
    <row r="519" spans="2:20" ht="15" x14ac:dyDescent="0.3">
      <c r="B519" s="312" t="s">
        <v>163</v>
      </c>
      <c r="C519" s="313" t="s">
        <v>660</v>
      </c>
      <c r="D519" s="309"/>
      <c r="E519" s="309"/>
      <c r="F519" s="309"/>
      <c r="G519" s="309"/>
      <c r="H519" s="309"/>
      <c r="I519" s="309"/>
      <c r="J519" s="309"/>
      <c r="K519" s="309"/>
      <c r="L519" s="309"/>
      <c r="M519" s="309"/>
      <c r="N519" s="309"/>
      <c r="O519" s="310">
        <v>1</v>
      </c>
      <c r="P519" s="311" t="s">
        <v>657</v>
      </c>
      <c r="Q519" s="378">
        <f>'master jasa'!Q529</f>
        <v>0</v>
      </c>
      <c r="R519" s="378">
        <f>'master jasa'!R529</f>
        <v>29283</v>
      </c>
      <c r="S519" s="378"/>
      <c r="T519" s="379">
        <f t="shared" si="20"/>
        <v>29283</v>
      </c>
    </row>
    <row r="520" spans="2:20" ht="15" x14ac:dyDescent="0.3">
      <c r="B520" s="312" t="s">
        <v>321</v>
      </c>
      <c r="C520" s="313" t="s">
        <v>661</v>
      </c>
      <c r="D520" s="309"/>
      <c r="E520" s="309"/>
      <c r="F520" s="309"/>
      <c r="G520" s="309"/>
      <c r="H520" s="309"/>
      <c r="I520" s="309"/>
      <c r="J520" s="309"/>
      <c r="K520" s="309"/>
      <c r="L520" s="309"/>
      <c r="M520" s="309"/>
      <c r="N520" s="309"/>
      <c r="O520" s="310">
        <v>1</v>
      </c>
      <c r="P520" s="311" t="s">
        <v>657</v>
      </c>
      <c r="Q520" s="378">
        <f>'master jasa'!Q530</f>
        <v>0</v>
      </c>
      <c r="R520" s="378">
        <f>'master jasa'!R530</f>
        <v>39665</v>
      </c>
      <c r="S520" s="378"/>
      <c r="T520" s="379">
        <f t="shared" si="20"/>
        <v>39665</v>
      </c>
    </row>
    <row r="521" spans="2:20" ht="15" x14ac:dyDescent="0.3">
      <c r="B521" s="312" t="s">
        <v>323</v>
      </c>
      <c r="C521" s="313" t="s">
        <v>662</v>
      </c>
      <c r="D521" s="309"/>
      <c r="E521" s="309"/>
      <c r="F521" s="309"/>
      <c r="G521" s="309"/>
      <c r="H521" s="309"/>
      <c r="I521" s="309"/>
      <c r="J521" s="309"/>
      <c r="K521" s="309"/>
      <c r="L521" s="309"/>
      <c r="M521" s="309"/>
      <c r="N521" s="309"/>
      <c r="O521" s="310">
        <v>1</v>
      </c>
      <c r="P521" s="311" t="s">
        <v>657</v>
      </c>
      <c r="Q521" s="378">
        <f>'master jasa'!Q531</f>
        <v>0</v>
      </c>
      <c r="R521" s="378">
        <f>'master jasa'!R531</f>
        <v>51600</v>
      </c>
      <c r="S521" s="378"/>
      <c r="T521" s="379">
        <f t="shared" si="20"/>
        <v>51600</v>
      </c>
    </row>
    <row r="522" spans="2:20" ht="15" x14ac:dyDescent="0.3">
      <c r="B522" s="312" t="s">
        <v>326</v>
      </c>
      <c r="C522" s="313" t="s">
        <v>663</v>
      </c>
      <c r="D522" s="309"/>
      <c r="E522" s="309"/>
      <c r="F522" s="309"/>
      <c r="G522" s="309"/>
      <c r="H522" s="309"/>
      <c r="I522" s="309"/>
      <c r="J522" s="309"/>
      <c r="K522" s="309"/>
      <c r="L522" s="309"/>
      <c r="M522" s="309"/>
      <c r="N522" s="309"/>
      <c r="O522" s="310">
        <v>1</v>
      </c>
      <c r="P522" s="311" t="s">
        <v>657</v>
      </c>
      <c r="Q522" s="378">
        <f>'master jasa'!Q532</f>
        <v>0</v>
      </c>
      <c r="R522" s="378">
        <f>'master jasa'!R532</f>
        <v>64770</v>
      </c>
      <c r="S522" s="378"/>
      <c r="T522" s="379">
        <f t="shared" si="20"/>
        <v>64770</v>
      </c>
    </row>
    <row r="523" spans="2:20" ht="15" x14ac:dyDescent="0.3">
      <c r="B523" s="312" t="s">
        <v>328</v>
      </c>
      <c r="C523" s="313" t="s">
        <v>664</v>
      </c>
      <c r="D523" s="309"/>
      <c r="E523" s="309"/>
      <c r="F523" s="309"/>
      <c r="G523" s="309"/>
      <c r="H523" s="309"/>
      <c r="I523" s="309"/>
      <c r="J523" s="309"/>
      <c r="K523" s="309"/>
      <c r="L523" s="309"/>
      <c r="M523" s="309"/>
      <c r="N523" s="309"/>
      <c r="O523" s="310">
        <v>1</v>
      </c>
      <c r="P523" s="311" t="s">
        <v>657</v>
      </c>
      <c r="Q523" s="378">
        <f>'master jasa'!Q533</f>
        <v>0</v>
      </c>
      <c r="R523" s="378">
        <f>'master jasa'!R533</f>
        <v>80130</v>
      </c>
      <c r="S523" s="378"/>
      <c r="T523" s="379">
        <f t="shared" si="20"/>
        <v>80130</v>
      </c>
    </row>
    <row r="524" spans="2:20" ht="15" x14ac:dyDescent="0.3">
      <c r="B524" s="312" t="s">
        <v>665</v>
      </c>
      <c r="C524" s="313" t="s">
        <v>666</v>
      </c>
      <c r="D524" s="309"/>
      <c r="E524" s="309"/>
      <c r="F524" s="309"/>
      <c r="G524" s="309"/>
      <c r="H524" s="309"/>
      <c r="I524" s="309"/>
      <c r="J524" s="309"/>
      <c r="K524" s="309"/>
      <c r="L524" s="309"/>
      <c r="M524" s="309"/>
      <c r="N524" s="309"/>
      <c r="O524" s="310">
        <v>1</v>
      </c>
      <c r="P524" s="311" t="s">
        <v>657</v>
      </c>
      <c r="Q524" s="378">
        <f>'master jasa'!Q534</f>
        <v>0</v>
      </c>
      <c r="R524" s="378">
        <f>'master jasa'!R534</f>
        <v>100760</v>
      </c>
      <c r="S524" s="378"/>
      <c r="T524" s="379">
        <f t="shared" si="20"/>
        <v>100760</v>
      </c>
    </row>
    <row r="525" spans="2:20" ht="15" x14ac:dyDescent="0.3">
      <c r="B525" s="312" t="s">
        <v>667</v>
      </c>
      <c r="C525" s="313" t="s">
        <v>668</v>
      </c>
      <c r="D525" s="309"/>
      <c r="E525" s="309"/>
      <c r="F525" s="309"/>
      <c r="G525" s="309"/>
      <c r="H525" s="309"/>
      <c r="I525" s="309"/>
      <c r="J525" s="309"/>
      <c r="K525" s="309"/>
      <c r="L525" s="309"/>
      <c r="M525" s="309"/>
      <c r="N525" s="309"/>
      <c r="O525" s="310">
        <v>1</v>
      </c>
      <c r="P525" s="311" t="s">
        <v>657</v>
      </c>
      <c r="Q525" s="378">
        <f>'master jasa'!Q535</f>
        <v>0</v>
      </c>
      <c r="R525" s="378">
        <f>'master jasa'!R535</f>
        <v>119530</v>
      </c>
      <c r="S525" s="378"/>
      <c r="T525" s="379">
        <f t="shared" si="20"/>
        <v>119530</v>
      </c>
    </row>
    <row r="526" spans="2:20" ht="15" x14ac:dyDescent="0.3">
      <c r="B526" s="312" t="s">
        <v>669</v>
      </c>
      <c r="C526" s="313" t="s">
        <v>670</v>
      </c>
      <c r="D526" s="309"/>
      <c r="E526" s="309"/>
      <c r="F526" s="309"/>
      <c r="G526" s="309"/>
      <c r="H526" s="309"/>
      <c r="I526" s="309"/>
      <c r="J526" s="309"/>
      <c r="K526" s="309"/>
      <c r="L526" s="309"/>
      <c r="M526" s="309"/>
      <c r="N526" s="309"/>
      <c r="O526" s="310">
        <v>1</v>
      </c>
      <c r="P526" s="311" t="s">
        <v>657</v>
      </c>
      <c r="Q526" s="378">
        <f>'master jasa'!Q536</f>
        <v>0</v>
      </c>
      <c r="R526" s="378">
        <f>'master jasa'!R536</f>
        <v>140470</v>
      </c>
      <c r="S526" s="378"/>
      <c r="T526" s="379">
        <f t="shared" si="20"/>
        <v>140470</v>
      </c>
    </row>
    <row r="527" spans="2:20" ht="15" x14ac:dyDescent="0.3">
      <c r="B527" s="312" t="s">
        <v>671</v>
      </c>
      <c r="C527" s="313" t="s">
        <v>672</v>
      </c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N527" s="309"/>
      <c r="O527" s="310">
        <v>1</v>
      </c>
      <c r="P527" s="311" t="s">
        <v>657</v>
      </c>
      <c r="Q527" s="378">
        <f>'master jasa'!Q537</f>
        <v>0</v>
      </c>
      <c r="R527" s="378">
        <f>'master jasa'!R537</f>
        <v>189810</v>
      </c>
      <c r="S527" s="378"/>
      <c r="T527" s="379">
        <f t="shared" si="20"/>
        <v>189810</v>
      </c>
    </row>
    <row r="528" spans="2:20" ht="15.6" x14ac:dyDescent="0.3">
      <c r="B528" s="306">
        <v>2</v>
      </c>
      <c r="C528" s="332" t="s">
        <v>673</v>
      </c>
      <c r="D528" s="309"/>
      <c r="E528" s="309"/>
      <c r="F528" s="309"/>
      <c r="G528" s="309"/>
      <c r="H528" s="309"/>
      <c r="I528" s="309"/>
      <c r="J528" s="309"/>
      <c r="K528" s="309"/>
      <c r="L528" s="309"/>
      <c r="M528" s="309"/>
      <c r="N528" s="309"/>
      <c r="O528" s="310"/>
      <c r="P528" s="311"/>
      <c r="Q528" s="378">
        <f>'master jasa'!Q538</f>
        <v>0</v>
      </c>
      <c r="R528" s="378">
        <f>'master jasa'!R538</f>
        <v>0</v>
      </c>
      <c r="S528" s="378"/>
      <c r="T528" s="379"/>
    </row>
    <row r="529" spans="2:20" ht="15" x14ac:dyDescent="0.3">
      <c r="B529" s="312" t="s">
        <v>165</v>
      </c>
      <c r="C529" s="313" t="s">
        <v>674</v>
      </c>
      <c r="D529" s="309"/>
      <c r="E529" s="309"/>
      <c r="F529" s="309"/>
      <c r="G529" s="309"/>
      <c r="H529" s="309"/>
      <c r="I529" s="309"/>
      <c r="J529" s="309"/>
      <c r="K529" s="309"/>
      <c r="L529" s="309"/>
      <c r="M529" s="309"/>
      <c r="N529" s="309"/>
      <c r="O529" s="310">
        <v>1</v>
      </c>
      <c r="P529" s="311" t="s">
        <v>657</v>
      </c>
      <c r="Q529" s="378">
        <f>'master jasa'!Q539</f>
        <v>0</v>
      </c>
      <c r="R529" s="378">
        <f>'master jasa'!R539</f>
        <v>25532</v>
      </c>
      <c r="S529" s="378"/>
      <c r="T529" s="379">
        <f t="shared" si="20"/>
        <v>25532</v>
      </c>
    </row>
    <row r="530" spans="2:20" ht="15" x14ac:dyDescent="0.3">
      <c r="B530" s="312" t="s">
        <v>168</v>
      </c>
      <c r="C530" s="313" t="s">
        <v>675</v>
      </c>
      <c r="D530" s="309"/>
      <c r="E530" s="309"/>
      <c r="F530" s="309"/>
      <c r="G530" s="309"/>
      <c r="H530" s="309"/>
      <c r="I530" s="309"/>
      <c r="J530" s="309"/>
      <c r="K530" s="309"/>
      <c r="L530" s="309"/>
      <c r="M530" s="309"/>
      <c r="N530" s="309"/>
      <c r="O530" s="310">
        <v>1</v>
      </c>
      <c r="P530" s="311" t="s">
        <v>657</v>
      </c>
      <c r="Q530" s="378">
        <f>'master jasa'!Q540</f>
        <v>0</v>
      </c>
      <c r="R530" s="378">
        <f>'master jasa'!R540</f>
        <v>25532</v>
      </c>
      <c r="S530" s="378"/>
      <c r="T530" s="379">
        <f t="shared" si="20"/>
        <v>25532</v>
      </c>
    </row>
    <row r="531" spans="2:20" ht="15" x14ac:dyDescent="0.3">
      <c r="B531" s="312" t="s">
        <v>170</v>
      </c>
      <c r="C531" s="313" t="s">
        <v>676</v>
      </c>
      <c r="D531" s="309"/>
      <c r="E531" s="309"/>
      <c r="F531" s="309"/>
      <c r="G531" s="309"/>
      <c r="H531" s="309"/>
      <c r="I531" s="309"/>
      <c r="J531" s="309"/>
      <c r="K531" s="309"/>
      <c r="L531" s="309"/>
      <c r="M531" s="309"/>
      <c r="N531" s="309"/>
      <c r="O531" s="310">
        <v>1</v>
      </c>
      <c r="P531" s="311" t="s">
        <v>657</v>
      </c>
      <c r="Q531" s="378">
        <f>'master jasa'!Q541</f>
        <v>0</v>
      </c>
      <c r="R531" s="378">
        <f>'master jasa'!R541</f>
        <v>38298</v>
      </c>
      <c r="S531" s="378"/>
      <c r="T531" s="379">
        <f t="shared" si="20"/>
        <v>38298</v>
      </c>
    </row>
    <row r="532" spans="2:20" ht="15" x14ac:dyDescent="0.3">
      <c r="B532" s="312" t="s">
        <v>334</v>
      </c>
      <c r="C532" s="313" t="s">
        <v>677</v>
      </c>
      <c r="D532" s="309"/>
      <c r="E532" s="309"/>
      <c r="F532" s="309"/>
      <c r="G532" s="309"/>
      <c r="H532" s="309"/>
      <c r="I532" s="309"/>
      <c r="J532" s="309"/>
      <c r="K532" s="309"/>
      <c r="L532" s="309"/>
      <c r="M532" s="309"/>
      <c r="N532" s="309"/>
      <c r="O532" s="310">
        <v>1</v>
      </c>
      <c r="P532" s="311" t="s">
        <v>657</v>
      </c>
      <c r="Q532" s="378">
        <f>'master jasa'!Q542</f>
        <v>0</v>
      </c>
      <c r="R532" s="378">
        <f>'master jasa'!R542</f>
        <v>38298</v>
      </c>
      <c r="S532" s="378"/>
      <c r="T532" s="379">
        <f t="shared" si="20"/>
        <v>38298</v>
      </c>
    </row>
    <row r="533" spans="2:20" ht="15" x14ac:dyDescent="0.3">
      <c r="B533" s="312" t="s">
        <v>337</v>
      </c>
      <c r="C533" s="313" t="s">
        <v>678</v>
      </c>
      <c r="D533" s="309"/>
      <c r="E533" s="309"/>
      <c r="F533" s="309"/>
      <c r="G533" s="309"/>
      <c r="H533" s="309"/>
      <c r="I533" s="309"/>
      <c r="J533" s="309"/>
      <c r="K533" s="309"/>
      <c r="L533" s="309"/>
      <c r="M533" s="309"/>
      <c r="N533" s="309"/>
      <c r="O533" s="310">
        <v>1</v>
      </c>
      <c r="P533" s="311" t="s">
        <v>657</v>
      </c>
      <c r="Q533" s="378">
        <f>'master jasa'!Q543</f>
        <v>0</v>
      </c>
      <c r="R533" s="378">
        <f>'master jasa'!R543</f>
        <v>51060</v>
      </c>
      <c r="S533" s="378"/>
      <c r="T533" s="379">
        <f t="shared" si="20"/>
        <v>51060</v>
      </c>
    </row>
    <row r="534" spans="2:20" ht="15" x14ac:dyDescent="0.3">
      <c r="B534" s="312" t="s">
        <v>339</v>
      </c>
      <c r="C534" s="313" t="s">
        <v>679</v>
      </c>
      <c r="D534" s="309"/>
      <c r="E534" s="309"/>
      <c r="F534" s="309"/>
      <c r="G534" s="309"/>
      <c r="H534" s="309"/>
      <c r="I534" s="309"/>
      <c r="J534" s="309"/>
      <c r="K534" s="309"/>
      <c r="L534" s="309"/>
      <c r="M534" s="309"/>
      <c r="N534" s="309"/>
      <c r="O534" s="310">
        <v>1</v>
      </c>
      <c r="P534" s="311" t="s">
        <v>657</v>
      </c>
      <c r="Q534" s="378">
        <f>'master jasa'!Q544</f>
        <v>0</v>
      </c>
      <c r="R534" s="378">
        <f>'master jasa'!R544</f>
        <v>172170</v>
      </c>
      <c r="S534" s="378"/>
      <c r="T534" s="379">
        <f t="shared" si="20"/>
        <v>172170</v>
      </c>
    </row>
    <row r="535" spans="2:20" ht="15" x14ac:dyDescent="0.3">
      <c r="B535" s="312" t="s">
        <v>432</v>
      </c>
      <c r="C535" s="313" t="s">
        <v>680</v>
      </c>
      <c r="D535" s="309"/>
      <c r="E535" s="309"/>
      <c r="F535" s="309"/>
      <c r="G535" s="309"/>
      <c r="H535" s="309"/>
      <c r="I535" s="309"/>
      <c r="J535" s="309"/>
      <c r="K535" s="309"/>
      <c r="L535" s="309"/>
      <c r="M535" s="309"/>
      <c r="N535" s="309"/>
      <c r="O535" s="310">
        <v>1</v>
      </c>
      <c r="P535" s="311" t="s">
        <v>657</v>
      </c>
      <c r="Q535" s="378">
        <f>'master jasa'!Q545</f>
        <v>0</v>
      </c>
      <c r="R535" s="378">
        <f>'master jasa'!R545</f>
        <v>199240</v>
      </c>
      <c r="S535" s="378"/>
      <c r="T535" s="379">
        <f t="shared" si="20"/>
        <v>199240</v>
      </c>
    </row>
    <row r="536" spans="2:20" ht="15" x14ac:dyDescent="0.3">
      <c r="B536" s="312" t="s">
        <v>434</v>
      </c>
      <c r="C536" s="313" t="s">
        <v>681</v>
      </c>
      <c r="D536" s="309"/>
      <c r="E536" s="309"/>
      <c r="F536" s="309"/>
      <c r="G536" s="309"/>
      <c r="H536" s="309"/>
      <c r="I536" s="309"/>
      <c r="J536" s="309"/>
      <c r="K536" s="309"/>
      <c r="L536" s="309"/>
      <c r="M536" s="309"/>
      <c r="N536" s="309"/>
      <c r="O536" s="310">
        <v>1</v>
      </c>
      <c r="P536" s="311" t="s">
        <v>657</v>
      </c>
      <c r="Q536" s="378">
        <f>'master jasa'!Q546</f>
        <v>0</v>
      </c>
      <c r="R536" s="378">
        <f>'master jasa'!R546</f>
        <v>212780</v>
      </c>
      <c r="S536" s="378"/>
      <c r="T536" s="379">
        <f t="shared" si="20"/>
        <v>212780</v>
      </c>
    </row>
    <row r="537" spans="2:20" ht="15" x14ac:dyDescent="0.3">
      <c r="B537" s="312" t="s">
        <v>436</v>
      </c>
      <c r="C537" s="313" t="s">
        <v>682</v>
      </c>
      <c r="D537" s="309"/>
      <c r="E537" s="309"/>
      <c r="F537" s="309"/>
      <c r="G537" s="309"/>
      <c r="H537" s="309"/>
      <c r="I537" s="309"/>
      <c r="J537" s="309"/>
      <c r="K537" s="309"/>
      <c r="L537" s="309"/>
      <c r="M537" s="309"/>
      <c r="N537" s="309"/>
      <c r="O537" s="310">
        <v>1</v>
      </c>
      <c r="P537" s="311" t="s">
        <v>657</v>
      </c>
      <c r="Q537" s="378">
        <f>'master jasa'!Q547</f>
        <v>0</v>
      </c>
      <c r="R537" s="378">
        <f>'master jasa'!R547</f>
        <v>226320</v>
      </c>
      <c r="S537" s="378"/>
      <c r="T537" s="379">
        <f t="shared" si="20"/>
        <v>226320</v>
      </c>
    </row>
    <row r="538" spans="2:20" ht="15" x14ac:dyDescent="0.3">
      <c r="B538" s="312" t="s">
        <v>364</v>
      </c>
      <c r="C538" s="313" t="s">
        <v>683</v>
      </c>
      <c r="D538" s="309"/>
      <c r="E538" s="309"/>
      <c r="F538" s="309"/>
      <c r="G538" s="309"/>
      <c r="H538" s="309"/>
      <c r="I538" s="309"/>
      <c r="J538" s="309"/>
      <c r="K538" s="309"/>
      <c r="L538" s="309"/>
      <c r="M538" s="309"/>
      <c r="N538" s="309"/>
      <c r="O538" s="310">
        <v>1</v>
      </c>
      <c r="P538" s="311" t="s">
        <v>657</v>
      </c>
      <c r="Q538" s="378">
        <f>'master jasa'!Q548</f>
        <v>0</v>
      </c>
      <c r="R538" s="378">
        <f>'master jasa'!R548</f>
        <v>253390</v>
      </c>
      <c r="S538" s="378"/>
      <c r="T538" s="379">
        <f t="shared" si="20"/>
        <v>253390</v>
      </c>
    </row>
    <row r="539" spans="2:20" ht="15" x14ac:dyDescent="0.3">
      <c r="B539" s="312" t="s">
        <v>439</v>
      </c>
      <c r="C539" s="313" t="s">
        <v>684</v>
      </c>
      <c r="D539" s="309"/>
      <c r="E539" s="309"/>
      <c r="F539" s="309"/>
      <c r="G539" s="309"/>
      <c r="H539" s="309"/>
      <c r="I539" s="309"/>
      <c r="J539" s="309"/>
      <c r="K539" s="309"/>
      <c r="L539" s="309"/>
      <c r="M539" s="309"/>
      <c r="N539" s="309"/>
      <c r="O539" s="310">
        <v>1</v>
      </c>
      <c r="P539" s="311" t="s">
        <v>657</v>
      </c>
      <c r="Q539" s="378">
        <f>'master jasa'!Q549</f>
        <v>0</v>
      </c>
      <c r="R539" s="378">
        <f>'master jasa'!R549</f>
        <v>278620</v>
      </c>
      <c r="S539" s="378"/>
      <c r="T539" s="379">
        <f t="shared" si="20"/>
        <v>278620</v>
      </c>
    </row>
    <row r="540" spans="2:20" ht="15" x14ac:dyDescent="0.3">
      <c r="B540" s="312" t="s">
        <v>441</v>
      </c>
      <c r="C540" s="313" t="s">
        <v>685</v>
      </c>
      <c r="D540" s="309"/>
      <c r="E540" s="309"/>
      <c r="F540" s="309"/>
      <c r="G540" s="309"/>
      <c r="H540" s="309"/>
      <c r="I540" s="309"/>
      <c r="J540" s="309"/>
      <c r="K540" s="309"/>
      <c r="L540" s="309"/>
      <c r="M540" s="309"/>
      <c r="N540" s="309"/>
      <c r="O540" s="310">
        <v>1</v>
      </c>
      <c r="P540" s="311" t="s">
        <v>657</v>
      </c>
      <c r="Q540" s="378">
        <f>'master jasa'!Q550</f>
        <v>0</v>
      </c>
      <c r="R540" s="378">
        <f>'master jasa'!R550</f>
        <v>293110</v>
      </c>
      <c r="S540" s="378"/>
      <c r="T540" s="379">
        <f t="shared" si="20"/>
        <v>293110</v>
      </c>
    </row>
    <row r="541" spans="2:20" ht="15.6" x14ac:dyDescent="0.3">
      <c r="B541" s="306">
        <v>3</v>
      </c>
      <c r="C541" s="332" t="s">
        <v>686</v>
      </c>
      <c r="D541" s="309"/>
      <c r="E541" s="309"/>
      <c r="F541" s="309"/>
      <c r="G541" s="309"/>
      <c r="H541" s="309"/>
      <c r="I541" s="309"/>
      <c r="J541" s="309"/>
      <c r="K541" s="309"/>
      <c r="L541" s="309"/>
      <c r="M541" s="309"/>
      <c r="N541" s="309"/>
      <c r="O541" s="310"/>
      <c r="P541" s="311"/>
      <c r="Q541" s="378">
        <f>'master jasa'!Q551</f>
        <v>0</v>
      </c>
      <c r="R541" s="378">
        <f>'master jasa'!R551</f>
        <v>0</v>
      </c>
      <c r="S541" s="378"/>
      <c r="T541" s="379"/>
    </row>
    <row r="542" spans="2:20" ht="15" x14ac:dyDescent="0.3">
      <c r="B542" s="312" t="s">
        <v>342</v>
      </c>
      <c r="C542" s="313" t="s">
        <v>687</v>
      </c>
      <c r="D542" s="309"/>
      <c r="E542" s="309"/>
      <c r="F542" s="309"/>
      <c r="G542" s="309"/>
      <c r="H542" s="309"/>
      <c r="I542" s="309"/>
      <c r="J542" s="309"/>
      <c r="K542" s="309"/>
      <c r="L542" s="309"/>
      <c r="M542" s="309"/>
      <c r="N542" s="309"/>
      <c r="O542" s="310">
        <v>1</v>
      </c>
      <c r="P542" s="311" t="s">
        <v>355</v>
      </c>
      <c r="Q542" s="378">
        <f>'master jasa'!Q552</f>
        <v>0</v>
      </c>
      <c r="R542" s="378">
        <f>'master jasa'!R552</f>
        <v>12766</v>
      </c>
      <c r="S542" s="378"/>
      <c r="T542" s="379">
        <f t="shared" si="20"/>
        <v>12766</v>
      </c>
    </row>
    <row r="543" spans="2:20" ht="15" x14ac:dyDescent="0.3">
      <c r="B543" s="312" t="s">
        <v>344</v>
      </c>
      <c r="C543" s="313" t="s">
        <v>688</v>
      </c>
      <c r="D543" s="309"/>
      <c r="E543" s="309"/>
      <c r="F543" s="309"/>
      <c r="G543" s="309"/>
      <c r="H543" s="309"/>
      <c r="I543" s="309"/>
      <c r="J543" s="309"/>
      <c r="K543" s="309"/>
      <c r="L543" s="309"/>
      <c r="M543" s="309"/>
      <c r="N543" s="309"/>
      <c r="O543" s="310">
        <v>1</v>
      </c>
      <c r="P543" s="311" t="s">
        <v>355</v>
      </c>
      <c r="Q543" s="378">
        <f>'master jasa'!Q553</f>
        <v>0</v>
      </c>
      <c r="R543" s="378">
        <f>'master jasa'!R553</f>
        <v>12766</v>
      </c>
      <c r="S543" s="378"/>
      <c r="T543" s="379">
        <f t="shared" si="20"/>
        <v>12766</v>
      </c>
    </row>
    <row r="544" spans="2:20" ht="15" x14ac:dyDescent="0.3">
      <c r="B544" s="312" t="s">
        <v>388</v>
      </c>
      <c r="C544" s="313" t="s">
        <v>689</v>
      </c>
      <c r="D544" s="309"/>
      <c r="E544" s="309"/>
      <c r="F544" s="309"/>
      <c r="G544" s="309"/>
      <c r="H544" s="309"/>
      <c r="I544" s="309"/>
      <c r="J544" s="309"/>
      <c r="K544" s="309"/>
      <c r="L544" s="309"/>
      <c r="M544" s="309"/>
      <c r="N544" s="309"/>
      <c r="O544" s="310">
        <v>1</v>
      </c>
      <c r="P544" s="311" t="s">
        <v>355</v>
      </c>
      <c r="Q544" s="378">
        <f>'master jasa'!Q554</f>
        <v>0</v>
      </c>
      <c r="R544" s="378">
        <f>'master jasa'!R554</f>
        <v>19149</v>
      </c>
      <c r="S544" s="378"/>
      <c r="T544" s="379">
        <f t="shared" si="20"/>
        <v>19149</v>
      </c>
    </row>
    <row r="545" spans="2:20" ht="15" x14ac:dyDescent="0.3">
      <c r="B545" s="312" t="s">
        <v>391</v>
      </c>
      <c r="C545" s="313" t="s">
        <v>690</v>
      </c>
      <c r="D545" s="309"/>
      <c r="E545" s="309"/>
      <c r="F545" s="309"/>
      <c r="G545" s="309"/>
      <c r="H545" s="309"/>
      <c r="I545" s="309"/>
      <c r="J545" s="309"/>
      <c r="K545" s="309"/>
      <c r="L545" s="309"/>
      <c r="M545" s="309"/>
      <c r="N545" s="309"/>
      <c r="O545" s="310">
        <v>1</v>
      </c>
      <c r="P545" s="311" t="s">
        <v>355</v>
      </c>
      <c r="Q545" s="378">
        <f>'master jasa'!Q555</f>
        <v>0</v>
      </c>
      <c r="R545" s="378">
        <f>'master jasa'!R555</f>
        <v>19149</v>
      </c>
      <c r="S545" s="378"/>
      <c r="T545" s="379">
        <f t="shared" si="20"/>
        <v>19149</v>
      </c>
    </row>
    <row r="546" spans="2:20" ht="15" x14ac:dyDescent="0.3">
      <c r="B546" s="312" t="s">
        <v>393</v>
      </c>
      <c r="C546" s="313" t="s">
        <v>691</v>
      </c>
      <c r="D546" s="309"/>
      <c r="E546" s="309"/>
      <c r="F546" s="309"/>
      <c r="G546" s="309"/>
      <c r="H546" s="309"/>
      <c r="I546" s="309"/>
      <c r="J546" s="309"/>
      <c r="K546" s="309"/>
      <c r="L546" s="309"/>
      <c r="M546" s="309"/>
      <c r="N546" s="309"/>
      <c r="O546" s="310">
        <v>1</v>
      </c>
      <c r="P546" s="311" t="s">
        <v>355</v>
      </c>
      <c r="Q546" s="378">
        <f>'master jasa'!Q556</f>
        <v>0</v>
      </c>
      <c r="R546" s="378">
        <f>'master jasa'!R556</f>
        <v>25532</v>
      </c>
      <c r="S546" s="378"/>
      <c r="T546" s="379">
        <f t="shared" si="20"/>
        <v>25532</v>
      </c>
    </row>
    <row r="547" spans="2:20" ht="15" x14ac:dyDescent="0.3">
      <c r="B547" s="312" t="s">
        <v>395</v>
      </c>
      <c r="C547" s="313" t="s">
        <v>692</v>
      </c>
      <c r="D547" s="309"/>
      <c r="E547" s="309"/>
      <c r="F547" s="309"/>
      <c r="G547" s="309"/>
      <c r="H547" s="309"/>
      <c r="I547" s="309"/>
      <c r="J547" s="309"/>
      <c r="K547" s="309"/>
      <c r="L547" s="309"/>
      <c r="M547" s="309"/>
      <c r="N547" s="309"/>
      <c r="O547" s="310">
        <v>1</v>
      </c>
      <c r="P547" s="311" t="s">
        <v>355</v>
      </c>
      <c r="Q547" s="378">
        <f>'master jasa'!Q557</f>
        <v>0</v>
      </c>
      <c r="R547" s="378">
        <f>'master jasa'!R557</f>
        <v>86080</v>
      </c>
      <c r="S547" s="378"/>
      <c r="T547" s="379">
        <f t="shared" si="20"/>
        <v>86080</v>
      </c>
    </row>
    <row r="548" spans="2:20" ht="15" x14ac:dyDescent="0.3">
      <c r="B548" s="312" t="s">
        <v>397</v>
      </c>
      <c r="C548" s="313" t="s">
        <v>693</v>
      </c>
      <c r="D548" s="309"/>
      <c r="E548" s="309"/>
      <c r="F548" s="309"/>
      <c r="G548" s="309"/>
      <c r="H548" s="309"/>
      <c r="I548" s="309"/>
      <c r="J548" s="309"/>
      <c r="K548" s="309"/>
      <c r="L548" s="309"/>
      <c r="M548" s="309"/>
      <c r="N548" s="309"/>
      <c r="O548" s="310">
        <v>1</v>
      </c>
      <c r="P548" s="311" t="s">
        <v>355</v>
      </c>
      <c r="Q548" s="378">
        <f>'master jasa'!Q558</f>
        <v>0</v>
      </c>
      <c r="R548" s="378">
        <f>'master jasa'!R558</f>
        <v>99620</v>
      </c>
      <c r="S548" s="378"/>
      <c r="T548" s="379">
        <f t="shared" si="20"/>
        <v>99620</v>
      </c>
    </row>
    <row r="549" spans="2:20" ht="15" x14ac:dyDescent="0.3">
      <c r="B549" s="312" t="s">
        <v>473</v>
      </c>
      <c r="C549" s="313" t="s">
        <v>694</v>
      </c>
      <c r="D549" s="309"/>
      <c r="E549" s="309"/>
      <c r="F549" s="309"/>
      <c r="G549" s="309"/>
      <c r="H549" s="309"/>
      <c r="I549" s="309"/>
      <c r="J549" s="309"/>
      <c r="K549" s="309"/>
      <c r="L549" s="309"/>
      <c r="M549" s="309"/>
      <c r="N549" s="309"/>
      <c r="O549" s="310">
        <v>1</v>
      </c>
      <c r="P549" s="311" t="s">
        <v>355</v>
      </c>
      <c r="Q549" s="378">
        <f>'master jasa'!Q559</f>
        <v>0</v>
      </c>
      <c r="R549" s="378">
        <f>'master jasa'!R559</f>
        <v>106390</v>
      </c>
      <c r="S549" s="378"/>
      <c r="T549" s="379">
        <f t="shared" si="20"/>
        <v>106390</v>
      </c>
    </row>
    <row r="550" spans="2:20" ht="15" x14ac:dyDescent="0.3">
      <c r="B550" s="312" t="s">
        <v>475</v>
      </c>
      <c r="C550" s="313" t="s">
        <v>695</v>
      </c>
      <c r="D550" s="309"/>
      <c r="E550" s="309"/>
      <c r="F550" s="309"/>
      <c r="G550" s="309"/>
      <c r="H550" s="309"/>
      <c r="I550" s="309"/>
      <c r="J550" s="309"/>
      <c r="K550" s="309"/>
      <c r="L550" s="309"/>
      <c r="M550" s="309"/>
      <c r="N550" s="309"/>
      <c r="O550" s="310">
        <v>1</v>
      </c>
      <c r="P550" s="311" t="s">
        <v>355</v>
      </c>
      <c r="Q550" s="378">
        <f>'master jasa'!Q560</f>
        <v>0</v>
      </c>
      <c r="R550" s="378">
        <f>'master jasa'!R560</f>
        <v>113160</v>
      </c>
      <c r="S550" s="378"/>
      <c r="T550" s="379">
        <f t="shared" si="20"/>
        <v>113160</v>
      </c>
    </row>
    <row r="551" spans="2:20" ht="15" x14ac:dyDescent="0.3">
      <c r="B551" s="312" t="s">
        <v>696</v>
      </c>
      <c r="C551" s="313" t="s">
        <v>697</v>
      </c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N551" s="309"/>
      <c r="O551" s="310">
        <v>1</v>
      </c>
      <c r="P551" s="311" t="s">
        <v>355</v>
      </c>
      <c r="Q551" s="378">
        <f>'master jasa'!Q561</f>
        <v>0</v>
      </c>
      <c r="R551" s="378">
        <f>'master jasa'!R561</f>
        <v>126690</v>
      </c>
      <c r="S551" s="378"/>
      <c r="T551" s="379">
        <f t="shared" si="20"/>
        <v>126690</v>
      </c>
    </row>
    <row r="552" spans="2:20" ht="15" x14ac:dyDescent="0.3">
      <c r="B552" s="312" t="s">
        <v>698</v>
      </c>
      <c r="C552" s="313" t="s">
        <v>699</v>
      </c>
      <c r="D552" s="309"/>
      <c r="E552" s="309"/>
      <c r="F552" s="309"/>
      <c r="G552" s="309"/>
      <c r="H552" s="309"/>
      <c r="I552" s="309"/>
      <c r="J552" s="309"/>
      <c r="K552" s="309"/>
      <c r="L552" s="309"/>
      <c r="M552" s="309"/>
      <c r="N552" s="309"/>
      <c r="O552" s="310">
        <v>1</v>
      </c>
      <c r="P552" s="311" t="s">
        <v>355</v>
      </c>
      <c r="Q552" s="378">
        <f>'master jasa'!Q562</f>
        <v>0</v>
      </c>
      <c r="R552" s="378">
        <f>'master jasa'!R562</f>
        <v>139310</v>
      </c>
      <c r="S552" s="378"/>
      <c r="T552" s="379">
        <f t="shared" si="20"/>
        <v>139310</v>
      </c>
    </row>
    <row r="553" spans="2:20" ht="15" x14ac:dyDescent="0.3">
      <c r="B553" s="312" t="s">
        <v>700</v>
      </c>
      <c r="C553" s="313" t="s">
        <v>701</v>
      </c>
      <c r="D553" s="309"/>
      <c r="E553" s="309"/>
      <c r="F553" s="309"/>
      <c r="G553" s="309"/>
      <c r="H553" s="309"/>
      <c r="I553" s="309"/>
      <c r="J553" s="309"/>
      <c r="K553" s="309"/>
      <c r="L553" s="309"/>
      <c r="M553" s="309"/>
      <c r="N553" s="309"/>
      <c r="O553" s="310">
        <v>1</v>
      </c>
      <c r="P553" s="311" t="s">
        <v>355</v>
      </c>
      <c r="Q553" s="378">
        <f>'master jasa'!Q563</f>
        <v>0</v>
      </c>
      <c r="R553" s="378">
        <f>'master jasa'!R563</f>
        <v>146550</v>
      </c>
      <c r="S553" s="378"/>
      <c r="T553" s="379">
        <f t="shared" si="20"/>
        <v>146550</v>
      </c>
    </row>
    <row r="554" spans="2:20" ht="15.6" x14ac:dyDescent="0.3">
      <c r="B554" s="306">
        <v>4</v>
      </c>
      <c r="C554" s="332" t="s">
        <v>702</v>
      </c>
      <c r="D554" s="309"/>
      <c r="E554" s="309"/>
      <c r="F554" s="309"/>
      <c r="G554" s="309"/>
      <c r="H554" s="309"/>
      <c r="I554" s="309"/>
      <c r="J554" s="309"/>
      <c r="K554" s="309"/>
      <c r="L554" s="309"/>
      <c r="M554" s="309"/>
      <c r="N554" s="309"/>
      <c r="O554" s="310"/>
      <c r="P554" s="311"/>
      <c r="Q554" s="378">
        <f>'master jasa'!Q564</f>
        <v>0</v>
      </c>
      <c r="R554" s="378">
        <f>'master jasa'!R564</f>
        <v>0</v>
      </c>
      <c r="S554" s="378"/>
      <c r="T554" s="379"/>
    </row>
    <row r="555" spans="2:20" ht="15" x14ac:dyDescent="0.3">
      <c r="B555" s="312" t="s">
        <v>488</v>
      </c>
      <c r="C555" s="313" t="s">
        <v>703</v>
      </c>
      <c r="D555" s="309"/>
      <c r="E555" s="309"/>
      <c r="F555" s="309"/>
      <c r="G555" s="309"/>
      <c r="H555" s="309"/>
      <c r="I555" s="309"/>
      <c r="J555" s="309"/>
      <c r="K555" s="309"/>
      <c r="L555" s="309"/>
      <c r="M555" s="309"/>
      <c r="N555" s="309"/>
      <c r="O555" s="310">
        <v>1</v>
      </c>
      <c r="P555" s="311" t="s">
        <v>657</v>
      </c>
      <c r="Q555" s="378">
        <f>'master jasa'!Q565</f>
        <v>0</v>
      </c>
      <c r="R555" s="378">
        <f>'master jasa'!R565</f>
        <v>315400</v>
      </c>
      <c r="S555" s="378"/>
      <c r="T555" s="379">
        <f t="shared" si="20"/>
        <v>315400</v>
      </c>
    </row>
    <row r="556" spans="2:20" ht="15" x14ac:dyDescent="0.3">
      <c r="B556" s="312" t="s">
        <v>490</v>
      </c>
      <c r="C556" s="313" t="s">
        <v>704</v>
      </c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N556" s="309"/>
      <c r="O556" s="310">
        <v>1</v>
      </c>
      <c r="P556" s="311" t="s">
        <v>657</v>
      </c>
      <c r="Q556" s="378">
        <f>'master jasa'!Q566</f>
        <v>0</v>
      </c>
      <c r="R556" s="378">
        <f>'master jasa'!R566</f>
        <v>415270</v>
      </c>
      <c r="S556" s="378"/>
      <c r="T556" s="379">
        <f t="shared" si="20"/>
        <v>415270</v>
      </c>
    </row>
    <row r="557" spans="2:20" ht="15" x14ac:dyDescent="0.3">
      <c r="B557" s="312" t="s">
        <v>492</v>
      </c>
      <c r="C557" s="313" t="s">
        <v>705</v>
      </c>
      <c r="D557" s="309"/>
      <c r="E557" s="309"/>
      <c r="F557" s="309"/>
      <c r="G557" s="309"/>
      <c r="H557" s="309"/>
      <c r="I557" s="309"/>
      <c r="J557" s="309"/>
      <c r="K557" s="309"/>
      <c r="L557" s="309"/>
      <c r="M557" s="309"/>
      <c r="N557" s="309"/>
      <c r="O557" s="310">
        <v>1</v>
      </c>
      <c r="P557" s="311" t="s">
        <v>657</v>
      </c>
      <c r="Q557" s="378">
        <f>'master jasa'!Q567</f>
        <v>0</v>
      </c>
      <c r="R557" s="378">
        <f>'master jasa'!R567</f>
        <v>539080</v>
      </c>
      <c r="S557" s="378"/>
      <c r="T557" s="379">
        <f t="shared" si="20"/>
        <v>539080</v>
      </c>
    </row>
    <row r="558" spans="2:20" ht="15" x14ac:dyDescent="0.3">
      <c r="B558" s="312" t="s">
        <v>706</v>
      </c>
      <c r="C558" s="313" t="s">
        <v>707</v>
      </c>
      <c r="D558" s="309"/>
      <c r="E558" s="309"/>
      <c r="F558" s="309"/>
      <c r="G558" s="309"/>
      <c r="H558" s="309"/>
      <c r="I558" s="309"/>
      <c r="J558" s="309"/>
      <c r="K558" s="309"/>
      <c r="L558" s="309"/>
      <c r="M558" s="309"/>
      <c r="N558" s="309"/>
      <c r="O558" s="310">
        <v>1</v>
      </c>
      <c r="P558" s="311" t="s">
        <v>657</v>
      </c>
      <c r="Q558" s="378">
        <f>'master jasa'!Q568</f>
        <v>0</v>
      </c>
      <c r="R558" s="378">
        <f>'master jasa'!R568</f>
        <v>750020</v>
      </c>
      <c r="S558" s="378"/>
      <c r="T558" s="379">
        <f t="shared" si="20"/>
        <v>750020</v>
      </c>
    </row>
    <row r="559" spans="2:20" ht="15" x14ac:dyDescent="0.3">
      <c r="B559" s="312" t="s">
        <v>708</v>
      </c>
      <c r="C559" s="313" t="s">
        <v>709</v>
      </c>
      <c r="D559" s="309"/>
      <c r="E559" s="309"/>
      <c r="F559" s="309"/>
      <c r="G559" s="309"/>
      <c r="H559" s="309"/>
      <c r="I559" s="309"/>
      <c r="J559" s="309"/>
      <c r="K559" s="309"/>
      <c r="L559" s="309"/>
      <c r="M559" s="309"/>
      <c r="N559" s="309"/>
      <c r="O559" s="310">
        <v>1</v>
      </c>
      <c r="P559" s="311" t="s">
        <v>657</v>
      </c>
      <c r="Q559" s="378">
        <f>'master jasa'!Q569</f>
        <v>0</v>
      </c>
      <c r="R559" s="378">
        <f>'master jasa'!R569</f>
        <v>945660</v>
      </c>
      <c r="S559" s="378"/>
      <c r="T559" s="379">
        <f t="shared" si="20"/>
        <v>945660</v>
      </c>
    </row>
    <row r="560" spans="2:20" ht="15" x14ac:dyDescent="0.3">
      <c r="B560" s="312" t="s">
        <v>710</v>
      </c>
      <c r="C560" s="313" t="s">
        <v>711</v>
      </c>
      <c r="D560" s="309"/>
      <c r="E560" s="309"/>
      <c r="F560" s="309"/>
      <c r="G560" s="309"/>
      <c r="H560" s="309"/>
      <c r="I560" s="309"/>
      <c r="J560" s="309"/>
      <c r="K560" s="309"/>
      <c r="L560" s="309"/>
      <c r="M560" s="309"/>
      <c r="N560" s="309"/>
      <c r="O560" s="310">
        <v>1</v>
      </c>
      <c r="P560" s="311" t="s">
        <v>657</v>
      </c>
      <c r="Q560" s="378">
        <f>'master jasa'!Q570</f>
        <v>0</v>
      </c>
      <c r="R560" s="378">
        <f>'master jasa'!R570</f>
        <v>1201140</v>
      </c>
      <c r="S560" s="378"/>
      <c r="T560" s="379">
        <f t="shared" si="20"/>
        <v>1201140</v>
      </c>
    </row>
    <row r="561" spans="2:20" ht="15" x14ac:dyDescent="0.3">
      <c r="B561" s="312" t="s">
        <v>712</v>
      </c>
      <c r="C561" s="313" t="s">
        <v>713</v>
      </c>
      <c r="D561" s="309"/>
      <c r="E561" s="309"/>
      <c r="F561" s="309"/>
      <c r="G561" s="309"/>
      <c r="H561" s="309"/>
      <c r="I561" s="309"/>
      <c r="J561" s="309"/>
      <c r="K561" s="309"/>
      <c r="L561" s="309"/>
      <c r="M561" s="309"/>
      <c r="N561" s="309"/>
      <c r="O561" s="310">
        <v>1</v>
      </c>
      <c r="P561" s="311" t="s">
        <v>657</v>
      </c>
      <c r="Q561" s="378">
        <f>'master jasa'!Q571</f>
        <v>0</v>
      </c>
      <c r="R561" s="378">
        <f>'master jasa'!R571</f>
        <v>1528190</v>
      </c>
      <c r="S561" s="378"/>
      <c r="T561" s="379">
        <f t="shared" si="20"/>
        <v>1528190</v>
      </c>
    </row>
    <row r="562" spans="2:20" ht="15" x14ac:dyDescent="0.3">
      <c r="B562" s="312" t="s">
        <v>714</v>
      </c>
      <c r="C562" s="313" t="s">
        <v>715</v>
      </c>
      <c r="D562" s="309"/>
      <c r="E562" s="309"/>
      <c r="F562" s="309"/>
      <c r="G562" s="309"/>
      <c r="H562" s="309"/>
      <c r="I562" s="309"/>
      <c r="J562" s="309"/>
      <c r="K562" s="309"/>
      <c r="L562" s="309"/>
      <c r="M562" s="309"/>
      <c r="N562" s="309"/>
      <c r="O562" s="310">
        <v>1</v>
      </c>
      <c r="P562" s="311" t="s">
        <v>657</v>
      </c>
      <c r="Q562" s="378">
        <f>'master jasa'!Q572</f>
        <v>0</v>
      </c>
      <c r="R562" s="378">
        <f>'master jasa'!R572</f>
        <v>1849920</v>
      </c>
      <c r="S562" s="378"/>
      <c r="T562" s="379">
        <f t="shared" si="20"/>
        <v>1849920</v>
      </c>
    </row>
    <row r="563" spans="2:20" ht="15" x14ac:dyDescent="0.3">
      <c r="B563" s="312" t="s">
        <v>716</v>
      </c>
      <c r="C563" s="313" t="s">
        <v>717</v>
      </c>
      <c r="D563" s="309"/>
      <c r="E563" s="309"/>
      <c r="F563" s="309"/>
      <c r="G563" s="309"/>
      <c r="H563" s="309"/>
      <c r="I563" s="309"/>
      <c r="J563" s="309"/>
      <c r="K563" s="309"/>
      <c r="L563" s="309"/>
      <c r="M563" s="309"/>
      <c r="N563" s="309"/>
      <c r="O563" s="310">
        <v>1</v>
      </c>
      <c r="P563" s="311" t="s">
        <v>657</v>
      </c>
      <c r="Q563" s="378">
        <f>'master jasa'!Q573</f>
        <v>0</v>
      </c>
      <c r="R563" s="378">
        <f>'master jasa'!R573</f>
        <v>2337650</v>
      </c>
      <c r="S563" s="378"/>
      <c r="T563" s="379">
        <f t="shared" si="20"/>
        <v>2337650</v>
      </c>
    </row>
    <row r="564" spans="2:20" ht="15" x14ac:dyDescent="0.3">
      <c r="B564" s="312" t="s">
        <v>718</v>
      </c>
      <c r="C564" s="313" t="s">
        <v>719</v>
      </c>
      <c r="D564" s="309"/>
      <c r="E564" s="309"/>
      <c r="F564" s="309"/>
      <c r="G564" s="309"/>
      <c r="H564" s="309"/>
      <c r="I564" s="309"/>
      <c r="J564" s="309"/>
      <c r="K564" s="309"/>
      <c r="L564" s="309"/>
      <c r="M564" s="309"/>
      <c r="N564" s="309"/>
      <c r="O564" s="310">
        <v>1</v>
      </c>
      <c r="P564" s="311" t="s">
        <v>657</v>
      </c>
      <c r="Q564" s="378">
        <f>'master jasa'!Q574</f>
        <v>0</v>
      </c>
      <c r="R564" s="378">
        <f>'master jasa'!R574</f>
        <v>2982100</v>
      </c>
      <c r="S564" s="378"/>
      <c r="T564" s="379">
        <f t="shared" si="20"/>
        <v>2982100</v>
      </c>
    </row>
    <row r="565" spans="2:20" ht="15" x14ac:dyDescent="0.3">
      <c r="B565" s="312" t="s">
        <v>720</v>
      </c>
      <c r="C565" s="313" t="s">
        <v>721</v>
      </c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N565" s="309"/>
      <c r="O565" s="310">
        <v>1</v>
      </c>
      <c r="P565" s="311" t="s">
        <v>657</v>
      </c>
      <c r="Q565" s="378">
        <f>'master jasa'!Q575</f>
        <v>0</v>
      </c>
      <c r="R565" s="378">
        <f>'master jasa'!R575</f>
        <v>3397060</v>
      </c>
      <c r="S565" s="378"/>
      <c r="T565" s="379">
        <f t="shared" si="20"/>
        <v>3397060</v>
      </c>
    </row>
    <row r="566" spans="2:20" ht="15" x14ac:dyDescent="0.3">
      <c r="B566" s="312" t="s">
        <v>722</v>
      </c>
      <c r="C566" s="313" t="s">
        <v>723</v>
      </c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N566" s="309"/>
      <c r="O566" s="310">
        <v>1</v>
      </c>
      <c r="P566" s="311" t="s">
        <v>657</v>
      </c>
      <c r="Q566" s="378">
        <f>'master jasa'!Q576</f>
        <v>0</v>
      </c>
      <c r="R566" s="378">
        <f>'master jasa'!R576</f>
        <v>4636350</v>
      </c>
      <c r="S566" s="378"/>
      <c r="T566" s="379">
        <f t="shared" si="20"/>
        <v>4636350</v>
      </c>
    </row>
    <row r="567" spans="2:20" ht="15.6" x14ac:dyDescent="0.3">
      <c r="B567" s="306">
        <v>5</v>
      </c>
      <c r="C567" s="332" t="s">
        <v>724</v>
      </c>
      <c r="D567" s="309"/>
      <c r="E567" s="309"/>
      <c r="F567" s="309"/>
      <c r="G567" s="309"/>
      <c r="H567" s="309"/>
      <c r="I567" s="309"/>
      <c r="J567" s="309"/>
      <c r="K567" s="309"/>
      <c r="L567" s="309"/>
      <c r="M567" s="309"/>
      <c r="N567" s="309"/>
      <c r="O567" s="310"/>
      <c r="P567" s="311"/>
      <c r="Q567" s="378">
        <f>'master jasa'!Q577</f>
        <v>0</v>
      </c>
      <c r="R567" s="378">
        <f>'master jasa'!R577</f>
        <v>0</v>
      </c>
      <c r="S567" s="378"/>
      <c r="T567" s="379"/>
    </row>
    <row r="568" spans="2:20" ht="15" x14ac:dyDescent="0.3">
      <c r="B568" s="312" t="s">
        <v>495</v>
      </c>
      <c r="C568" s="313" t="s">
        <v>725</v>
      </c>
      <c r="D568" s="309"/>
      <c r="E568" s="309"/>
      <c r="F568" s="309"/>
      <c r="G568" s="309"/>
      <c r="H568" s="309"/>
      <c r="I568" s="309"/>
      <c r="J568" s="309"/>
      <c r="K568" s="309"/>
      <c r="L568" s="309"/>
      <c r="M568" s="309"/>
      <c r="N568" s="309"/>
      <c r="O568" s="310">
        <v>1</v>
      </c>
      <c r="P568" s="311" t="s">
        <v>726</v>
      </c>
      <c r="Q568" s="378">
        <f>'master jasa'!Q578</f>
        <v>0</v>
      </c>
      <c r="R568" s="378">
        <f>'master jasa'!R578</f>
        <v>158720</v>
      </c>
      <c r="S568" s="378"/>
      <c r="T568" s="379">
        <f t="shared" si="20"/>
        <v>158720</v>
      </c>
    </row>
    <row r="569" spans="2:20" ht="15" x14ac:dyDescent="0.3">
      <c r="B569" s="312" t="s">
        <v>496</v>
      </c>
      <c r="C569" s="313" t="s">
        <v>727</v>
      </c>
      <c r="D569" s="309"/>
      <c r="E569" s="309"/>
      <c r="F569" s="309"/>
      <c r="G569" s="309"/>
      <c r="H569" s="309"/>
      <c r="I569" s="309"/>
      <c r="J569" s="309"/>
      <c r="K569" s="309"/>
      <c r="L569" s="309"/>
      <c r="M569" s="309"/>
      <c r="N569" s="309"/>
      <c r="O569" s="310">
        <v>1</v>
      </c>
      <c r="P569" s="311" t="s">
        <v>726</v>
      </c>
      <c r="Q569" s="378">
        <f>'master jasa'!Q579</f>
        <v>0</v>
      </c>
      <c r="R569" s="378">
        <f>'master jasa'!R579</f>
        <v>208990</v>
      </c>
      <c r="S569" s="378"/>
      <c r="T569" s="379">
        <f t="shared" si="20"/>
        <v>208990</v>
      </c>
    </row>
    <row r="570" spans="2:20" ht="15" x14ac:dyDescent="0.3">
      <c r="B570" s="312" t="s">
        <v>497</v>
      </c>
      <c r="C570" s="313" t="s">
        <v>728</v>
      </c>
      <c r="D570" s="309"/>
      <c r="E570" s="309"/>
      <c r="F570" s="309"/>
      <c r="G570" s="309"/>
      <c r="H570" s="309"/>
      <c r="I570" s="309"/>
      <c r="J570" s="309"/>
      <c r="K570" s="309"/>
      <c r="L570" s="309"/>
      <c r="M570" s="309"/>
      <c r="N570" s="309"/>
      <c r="O570" s="310">
        <v>1</v>
      </c>
      <c r="P570" s="311" t="s">
        <v>726</v>
      </c>
      <c r="Q570" s="378">
        <f>'master jasa'!Q580</f>
        <v>0</v>
      </c>
      <c r="R570" s="378">
        <f>'master jasa'!R580</f>
        <v>282720</v>
      </c>
      <c r="S570" s="378"/>
      <c r="T570" s="379">
        <f t="shared" si="20"/>
        <v>282720</v>
      </c>
    </row>
    <row r="571" spans="2:20" ht="15" x14ac:dyDescent="0.3">
      <c r="B571" s="312" t="s">
        <v>729</v>
      </c>
      <c r="C571" s="313" t="s">
        <v>730</v>
      </c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  <c r="O571" s="310">
        <v>1</v>
      </c>
      <c r="P571" s="311" t="s">
        <v>726</v>
      </c>
      <c r="Q571" s="378">
        <f>'master jasa'!Q581</f>
        <v>0</v>
      </c>
      <c r="R571" s="378">
        <f>'master jasa'!R581</f>
        <v>392560</v>
      </c>
      <c r="S571" s="378"/>
      <c r="T571" s="379">
        <f t="shared" si="20"/>
        <v>392560</v>
      </c>
    </row>
    <row r="572" spans="2:20" ht="15" x14ac:dyDescent="0.3">
      <c r="B572" s="312" t="s">
        <v>731</v>
      </c>
      <c r="C572" s="313" t="s">
        <v>732</v>
      </c>
      <c r="D572" s="309"/>
      <c r="E572" s="309"/>
      <c r="F572" s="309"/>
      <c r="G572" s="309"/>
      <c r="H572" s="309"/>
      <c r="I572" s="309"/>
      <c r="J572" s="309"/>
      <c r="K572" s="309"/>
      <c r="L572" s="309"/>
      <c r="M572" s="309"/>
      <c r="N572" s="309"/>
      <c r="O572" s="310">
        <v>1</v>
      </c>
      <c r="P572" s="311" t="s">
        <v>726</v>
      </c>
      <c r="Q572" s="378">
        <f>'master jasa'!Q582</f>
        <v>0</v>
      </c>
      <c r="R572" s="378">
        <f>'master jasa'!R582</f>
        <v>506330</v>
      </c>
      <c r="S572" s="378"/>
      <c r="T572" s="379">
        <f t="shared" si="20"/>
        <v>506330</v>
      </c>
    </row>
    <row r="573" spans="2:20" ht="15" x14ac:dyDescent="0.3">
      <c r="B573" s="312" t="s">
        <v>733</v>
      </c>
      <c r="C573" s="313" t="s">
        <v>734</v>
      </c>
      <c r="D573" s="309"/>
      <c r="E573" s="309"/>
      <c r="F573" s="309"/>
      <c r="G573" s="309"/>
      <c r="H573" s="309"/>
      <c r="I573" s="309"/>
      <c r="J573" s="309"/>
      <c r="K573" s="309"/>
      <c r="L573" s="309"/>
      <c r="M573" s="309"/>
      <c r="N573" s="309"/>
      <c r="O573" s="310">
        <v>1</v>
      </c>
      <c r="P573" s="311" t="s">
        <v>726</v>
      </c>
      <c r="Q573" s="378">
        <f>'master jasa'!Q583</f>
        <v>0</v>
      </c>
      <c r="R573" s="378">
        <f>'master jasa'!R583</f>
        <v>665770</v>
      </c>
      <c r="S573" s="378"/>
      <c r="T573" s="379">
        <f t="shared" si="20"/>
        <v>665770</v>
      </c>
    </row>
    <row r="574" spans="2:20" ht="15" x14ac:dyDescent="0.3">
      <c r="B574" s="312" t="s">
        <v>735</v>
      </c>
      <c r="C574" s="313" t="s">
        <v>736</v>
      </c>
      <c r="D574" s="309"/>
      <c r="E574" s="309"/>
      <c r="F574" s="309"/>
      <c r="G574" s="309"/>
      <c r="H574" s="309"/>
      <c r="I574" s="309"/>
      <c r="J574" s="309"/>
      <c r="K574" s="309"/>
      <c r="L574" s="309"/>
      <c r="M574" s="309"/>
      <c r="N574" s="309"/>
      <c r="O574" s="310">
        <v>1</v>
      </c>
      <c r="P574" s="311" t="s">
        <v>726</v>
      </c>
      <c r="Q574" s="378">
        <f>'master jasa'!Q584</f>
        <v>0</v>
      </c>
      <c r="R574" s="378">
        <f>'master jasa'!R584</f>
        <v>776890</v>
      </c>
      <c r="S574" s="378"/>
      <c r="T574" s="379">
        <f t="shared" si="20"/>
        <v>776890</v>
      </c>
    </row>
    <row r="575" spans="2:20" ht="15" x14ac:dyDescent="0.3">
      <c r="B575" s="312" t="s">
        <v>737</v>
      </c>
      <c r="C575" s="313" t="s">
        <v>738</v>
      </c>
      <c r="D575" s="309"/>
      <c r="E575" s="309"/>
      <c r="F575" s="309"/>
      <c r="G575" s="309"/>
      <c r="H575" s="309"/>
      <c r="I575" s="309"/>
      <c r="J575" s="309"/>
      <c r="K575" s="309"/>
      <c r="L575" s="309"/>
      <c r="M575" s="309"/>
      <c r="N575" s="309"/>
      <c r="O575" s="310">
        <v>1</v>
      </c>
      <c r="P575" s="311" t="s">
        <v>726</v>
      </c>
      <c r="Q575" s="378">
        <f>'master jasa'!Q585</f>
        <v>0</v>
      </c>
      <c r="R575" s="378">
        <f>'master jasa'!R585</f>
        <v>912500</v>
      </c>
      <c r="S575" s="378"/>
      <c r="T575" s="379">
        <f t="shared" si="20"/>
        <v>912500</v>
      </c>
    </row>
    <row r="576" spans="2:20" ht="15" x14ac:dyDescent="0.3">
      <c r="B576" s="312" t="s">
        <v>739</v>
      </c>
      <c r="C576" s="313" t="s">
        <v>740</v>
      </c>
      <c r="D576" s="309"/>
      <c r="E576" s="309"/>
      <c r="F576" s="309"/>
      <c r="G576" s="309"/>
      <c r="H576" s="309"/>
      <c r="I576" s="309"/>
      <c r="J576" s="309"/>
      <c r="K576" s="309"/>
      <c r="L576" s="309"/>
      <c r="M576" s="309"/>
      <c r="N576" s="309"/>
      <c r="O576" s="310">
        <v>1</v>
      </c>
      <c r="P576" s="311" t="s">
        <v>726</v>
      </c>
      <c r="Q576" s="378">
        <f>'master jasa'!Q586</f>
        <v>0</v>
      </c>
      <c r="R576" s="378">
        <f>'master jasa'!R586</f>
        <v>1031200</v>
      </c>
      <c r="S576" s="378"/>
      <c r="T576" s="379">
        <f t="shared" si="20"/>
        <v>1031200</v>
      </c>
    </row>
    <row r="577" spans="2:20" ht="15" x14ac:dyDescent="0.3">
      <c r="B577" s="312" t="s">
        <v>741</v>
      </c>
      <c r="C577" s="313" t="s">
        <v>742</v>
      </c>
      <c r="D577" s="309"/>
      <c r="E577" s="309"/>
      <c r="F577" s="309"/>
      <c r="G577" s="309"/>
      <c r="H577" s="309"/>
      <c r="I577" s="309"/>
      <c r="J577" s="309"/>
      <c r="K577" s="309"/>
      <c r="L577" s="309"/>
      <c r="M577" s="309"/>
      <c r="N577" s="309"/>
      <c r="O577" s="310">
        <v>1</v>
      </c>
      <c r="P577" s="311" t="s">
        <v>726</v>
      </c>
      <c r="Q577" s="378">
        <f>'master jasa'!Q587</f>
        <v>0</v>
      </c>
      <c r="R577" s="378">
        <f>'master jasa'!R587</f>
        <v>1152450</v>
      </c>
      <c r="S577" s="378"/>
      <c r="T577" s="379">
        <f t="shared" si="20"/>
        <v>1152450</v>
      </c>
    </row>
    <row r="578" spans="2:20" ht="15" x14ac:dyDescent="0.3">
      <c r="B578" s="312" t="s">
        <v>743</v>
      </c>
      <c r="C578" s="313" t="s">
        <v>744</v>
      </c>
      <c r="D578" s="309"/>
      <c r="E578" s="309"/>
      <c r="F578" s="309"/>
      <c r="G578" s="309"/>
      <c r="H578" s="309"/>
      <c r="I578" s="309"/>
      <c r="J578" s="309"/>
      <c r="K578" s="309"/>
      <c r="L578" s="309"/>
      <c r="M578" s="309"/>
      <c r="N578" s="309"/>
      <c r="O578" s="310">
        <v>1</v>
      </c>
      <c r="P578" s="311" t="s">
        <v>726</v>
      </c>
      <c r="Q578" s="378">
        <f>'master jasa'!Q588</f>
        <v>0</v>
      </c>
      <c r="R578" s="378">
        <f>'master jasa'!R588</f>
        <v>1283820</v>
      </c>
      <c r="S578" s="378"/>
      <c r="T578" s="379">
        <f t="shared" si="20"/>
        <v>1283820</v>
      </c>
    </row>
    <row r="579" spans="2:20" ht="15" x14ac:dyDescent="0.3">
      <c r="B579" s="312" t="s">
        <v>745</v>
      </c>
      <c r="C579" s="313" t="s">
        <v>746</v>
      </c>
      <c r="D579" s="309"/>
      <c r="E579" s="309"/>
      <c r="F579" s="309"/>
      <c r="G579" s="309"/>
      <c r="H579" s="309"/>
      <c r="I579" s="309"/>
      <c r="J579" s="309"/>
      <c r="K579" s="309"/>
      <c r="L579" s="309"/>
      <c r="M579" s="309"/>
      <c r="N579" s="309"/>
      <c r="O579" s="310">
        <v>1</v>
      </c>
      <c r="P579" s="311" t="s">
        <v>726</v>
      </c>
      <c r="Q579" s="378">
        <f>'master jasa'!Q589</f>
        <v>0</v>
      </c>
      <c r="R579" s="378">
        <f>'master jasa'!R589</f>
        <v>1503390</v>
      </c>
      <c r="S579" s="378"/>
      <c r="T579" s="379">
        <f t="shared" si="20"/>
        <v>1503390</v>
      </c>
    </row>
    <row r="580" spans="2:20" ht="15.6" x14ac:dyDescent="0.3">
      <c r="B580" s="306">
        <v>6</v>
      </c>
      <c r="C580" s="332" t="s">
        <v>747</v>
      </c>
      <c r="D580" s="309"/>
      <c r="E580" s="309"/>
      <c r="F580" s="309"/>
      <c r="G580" s="309"/>
      <c r="H580" s="309"/>
      <c r="I580" s="309"/>
      <c r="J580" s="309"/>
      <c r="K580" s="309"/>
      <c r="L580" s="309"/>
      <c r="M580" s="309"/>
      <c r="N580" s="309"/>
      <c r="O580" s="310"/>
      <c r="P580" s="311"/>
      <c r="Q580" s="378">
        <f>'master jasa'!Q590</f>
        <v>0</v>
      </c>
      <c r="R580" s="378">
        <f>'master jasa'!R590</f>
        <v>0</v>
      </c>
      <c r="S580" s="378"/>
      <c r="T580" s="379"/>
    </row>
    <row r="581" spans="2:20" ht="15" x14ac:dyDescent="0.3">
      <c r="B581" s="312" t="s">
        <v>499</v>
      </c>
      <c r="C581" s="313" t="s">
        <v>748</v>
      </c>
      <c r="D581" s="309"/>
      <c r="E581" s="309"/>
      <c r="F581" s="309"/>
      <c r="G581" s="309"/>
      <c r="H581" s="309"/>
      <c r="I581" s="309"/>
      <c r="J581" s="309"/>
      <c r="K581" s="309"/>
      <c r="L581" s="309"/>
      <c r="M581" s="309"/>
      <c r="N581" s="309"/>
      <c r="O581" s="310">
        <v>1</v>
      </c>
      <c r="P581" s="311" t="s">
        <v>726</v>
      </c>
      <c r="Q581" s="378">
        <f>'master jasa'!Q591</f>
        <v>0</v>
      </c>
      <c r="R581" s="378">
        <f>'master jasa'!R591</f>
        <v>170920</v>
      </c>
      <c r="S581" s="378"/>
      <c r="T581" s="379">
        <f t="shared" ref="T581:T644" si="21">O581*R581</f>
        <v>170920</v>
      </c>
    </row>
    <row r="582" spans="2:20" ht="15" x14ac:dyDescent="0.3">
      <c r="B582" s="312" t="s">
        <v>500</v>
      </c>
      <c r="C582" s="313" t="s">
        <v>749</v>
      </c>
      <c r="D582" s="309"/>
      <c r="E582" s="309"/>
      <c r="F582" s="309"/>
      <c r="G582" s="309"/>
      <c r="H582" s="309"/>
      <c r="I582" s="309"/>
      <c r="J582" s="309"/>
      <c r="K582" s="309"/>
      <c r="L582" s="309"/>
      <c r="M582" s="309"/>
      <c r="N582" s="309"/>
      <c r="O582" s="310">
        <v>1</v>
      </c>
      <c r="P582" s="311" t="s">
        <v>726</v>
      </c>
      <c r="Q582" s="378">
        <f>'master jasa'!Q592</f>
        <v>0</v>
      </c>
      <c r="R582" s="378">
        <f>'master jasa'!R592</f>
        <v>233380</v>
      </c>
      <c r="S582" s="378"/>
      <c r="T582" s="379">
        <f t="shared" si="21"/>
        <v>233380</v>
      </c>
    </row>
    <row r="583" spans="2:20" ht="15" x14ac:dyDescent="0.3">
      <c r="B583" s="312" t="s">
        <v>502</v>
      </c>
      <c r="C583" s="313" t="s">
        <v>750</v>
      </c>
      <c r="D583" s="309"/>
      <c r="E583" s="309"/>
      <c r="F583" s="309"/>
      <c r="G583" s="309"/>
      <c r="H583" s="309"/>
      <c r="I583" s="309"/>
      <c r="J583" s="309"/>
      <c r="K583" s="309"/>
      <c r="L583" s="309"/>
      <c r="M583" s="309"/>
      <c r="N583" s="309"/>
      <c r="O583" s="310">
        <v>1</v>
      </c>
      <c r="P583" s="311" t="s">
        <v>726</v>
      </c>
      <c r="Q583" s="378">
        <f>'master jasa'!Q593</f>
        <v>0</v>
      </c>
      <c r="R583" s="378">
        <f>'master jasa'!R593</f>
        <v>307110</v>
      </c>
      <c r="S583" s="378"/>
      <c r="T583" s="379">
        <f t="shared" si="21"/>
        <v>307110</v>
      </c>
    </row>
    <row r="584" spans="2:20" ht="15" x14ac:dyDescent="0.3">
      <c r="B584" s="312" t="s">
        <v>751</v>
      </c>
      <c r="C584" s="313" t="s">
        <v>752</v>
      </c>
      <c r="D584" s="309"/>
      <c r="E584" s="309"/>
      <c r="F584" s="309"/>
      <c r="G584" s="309"/>
      <c r="H584" s="309"/>
      <c r="I584" s="309"/>
      <c r="J584" s="309"/>
      <c r="K584" s="309"/>
      <c r="L584" s="309"/>
      <c r="M584" s="309"/>
      <c r="N584" s="309"/>
      <c r="O584" s="310">
        <v>1</v>
      </c>
      <c r="P584" s="311" t="s">
        <v>726</v>
      </c>
      <c r="Q584" s="378">
        <f>'master jasa'!Q594</f>
        <v>0</v>
      </c>
      <c r="R584" s="378">
        <f>'master jasa'!R594</f>
        <v>429150</v>
      </c>
      <c r="S584" s="378"/>
      <c r="T584" s="379">
        <f t="shared" si="21"/>
        <v>429150</v>
      </c>
    </row>
    <row r="585" spans="2:20" ht="15" x14ac:dyDescent="0.3">
      <c r="B585" s="312" t="s">
        <v>753</v>
      </c>
      <c r="C585" s="313" t="s">
        <v>754</v>
      </c>
      <c r="D585" s="309"/>
      <c r="E585" s="309"/>
      <c r="F585" s="309"/>
      <c r="G585" s="309"/>
      <c r="H585" s="309"/>
      <c r="I585" s="309"/>
      <c r="J585" s="309"/>
      <c r="K585" s="309"/>
      <c r="L585" s="309"/>
      <c r="M585" s="309"/>
      <c r="N585" s="309"/>
      <c r="O585" s="310">
        <v>1</v>
      </c>
      <c r="P585" s="311" t="s">
        <v>726</v>
      </c>
      <c r="Q585" s="378">
        <f>'master jasa'!Q595</f>
        <v>0</v>
      </c>
      <c r="R585" s="378">
        <f>'master jasa'!R595</f>
        <v>555110</v>
      </c>
      <c r="S585" s="378"/>
      <c r="T585" s="379">
        <f t="shared" si="21"/>
        <v>555110</v>
      </c>
    </row>
    <row r="586" spans="2:20" ht="15" x14ac:dyDescent="0.3">
      <c r="B586" s="312" t="s">
        <v>755</v>
      </c>
      <c r="C586" s="313" t="s">
        <v>756</v>
      </c>
      <c r="D586" s="309"/>
      <c r="E586" s="309"/>
      <c r="F586" s="309"/>
      <c r="G586" s="309"/>
      <c r="H586" s="309"/>
      <c r="I586" s="309"/>
      <c r="J586" s="309"/>
      <c r="K586" s="309"/>
      <c r="L586" s="309"/>
      <c r="M586" s="309"/>
      <c r="N586" s="309"/>
      <c r="O586" s="310">
        <v>1</v>
      </c>
      <c r="P586" s="311" t="s">
        <v>726</v>
      </c>
      <c r="Q586" s="378">
        <f>'master jasa'!Q596</f>
        <v>0</v>
      </c>
      <c r="R586" s="378">
        <f>'master jasa'!R596</f>
        <v>726990</v>
      </c>
      <c r="S586" s="378"/>
      <c r="T586" s="379">
        <f t="shared" si="21"/>
        <v>726990</v>
      </c>
    </row>
    <row r="587" spans="2:20" ht="15" x14ac:dyDescent="0.3">
      <c r="B587" s="312" t="s">
        <v>757</v>
      </c>
      <c r="C587" s="313" t="s">
        <v>758</v>
      </c>
      <c r="D587" s="309"/>
      <c r="E587" s="309"/>
      <c r="F587" s="309"/>
      <c r="G587" s="309"/>
      <c r="H587" s="309"/>
      <c r="I587" s="309"/>
      <c r="J587" s="309"/>
      <c r="K587" s="309"/>
      <c r="L587" s="309"/>
      <c r="M587" s="309"/>
      <c r="N587" s="309"/>
      <c r="O587" s="310">
        <v>1</v>
      </c>
      <c r="P587" s="311" t="s">
        <v>726</v>
      </c>
      <c r="Q587" s="378">
        <f>'master jasa'!Q597</f>
        <v>0</v>
      </c>
      <c r="R587" s="378">
        <f>'master jasa'!R597</f>
        <v>850350</v>
      </c>
      <c r="S587" s="378"/>
      <c r="T587" s="379">
        <f t="shared" si="21"/>
        <v>850350</v>
      </c>
    </row>
    <row r="588" spans="2:20" ht="15" x14ac:dyDescent="0.3">
      <c r="B588" s="312" t="s">
        <v>759</v>
      </c>
      <c r="C588" s="313" t="s">
        <v>760</v>
      </c>
      <c r="D588" s="309"/>
      <c r="E588" s="309"/>
      <c r="F588" s="309"/>
      <c r="G588" s="309"/>
      <c r="H588" s="309"/>
      <c r="I588" s="309"/>
      <c r="J588" s="309"/>
      <c r="K588" s="309"/>
      <c r="L588" s="309"/>
      <c r="M588" s="309"/>
      <c r="N588" s="309"/>
      <c r="O588" s="310">
        <v>1</v>
      </c>
      <c r="P588" s="311" t="s">
        <v>726</v>
      </c>
      <c r="Q588" s="378">
        <f>'master jasa'!Q598</f>
        <v>0</v>
      </c>
      <c r="R588" s="378">
        <f>'master jasa'!R598</f>
        <v>998200</v>
      </c>
      <c r="S588" s="378"/>
      <c r="T588" s="379">
        <f t="shared" si="21"/>
        <v>998200</v>
      </c>
    </row>
    <row r="589" spans="2:20" ht="15" x14ac:dyDescent="0.3">
      <c r="B589" s="312" t="s">
        <v>761</v>
      </c>
      <c r="C589" s="313" t="s">
        <v>762</v>
      </c>
      <c r="D589" s="309"/>
      <c r="E589" s="309"/>
      <c r="F589" s="309"/>
      <c r="G589" s="309"/>
      <c r="H589" s="309"/>
      <c r="I589" s="309"/>
      <c r="J589" s="309"/>
      <c r="K589" s="309"/>
      <c r="L589" s="309"/>
      <c r="M589" s="309"/>
      <c r="N589" s="309"/>
      <c r="O589" s="310">
        <v>1</v>
      </c>
      <c r="P589" s="311" t="s">
        <v>726</v>
      </c>
      <c r="Q589" s="378">
        <f>'master jasa'!Q599</f>
        <v>0</v>
      </c>
      <c r="R589" s="378">
        <f>'master jasa'!R599</f>
        <v>1116910</v>
      </c>
      <c r="S589" s="378"/>
      <c r="T589" s="379">
        <f t="shared" si="21"/>
        <v>1116910</v>
      </c>
    </row>
    <row r="590" spans="2:20" ht="15" x14ac:dyDescent="0.3">
      <c r="B590" s="312" t="s">
        <v>763</v>
      </c>
      <c r="C590" s="313" t="s">
        <v>764</v>
      </c>
      <c r="D590" s="309"/>
      <c r="E590" s="309"/>
      <c r="F590" s="309"/>
      <c r="G590" s="309"/>
      <c r="H590" s="309"/>
      <c r="I590" s="309"/>
      <c r="J590" s="309"/>
      <c r="K590" s="309"/>
      <c r="L590" s="309"/>
      <c r="M590" s="309"/>
      <c r="N590" s="309"/>
      <c r="O590" s="310">
        <v>1</v>
      </c>
      <c r="P590" s="311" t="s">
        <v>726</v>
      </c>
      <c r="Q590" s="378">
        <f>'master jasa'!Q600</f>
        <v>0</v>
      </c>
      <c r="R590" s="378">
        <f>'master jasa'!R600</f>
        <v>1250400</v>
      </c>
      <c r="S590" s="378"/>
      <c r="T590" s="379">
        <f t="shared" si="21"/>
        <v>1250400</v>
      </c>
    </row>
    <row r="591" spans="2:20" ht="15" x14ac:dyDescent="0.3">
      <c r="B591" s="312" t="s">
        <v>765</v>
      </c>
      <c r="C591" s="313" t="s">
        <v>766</v>
      </c>
      <c r="D591" s="309"/>
      <c r="E591" s="309"/>
      <c r="F591" s="309"/>
      <c r="G591" s="309"/>
      <c r="H591" s="309"/>
      <c r="I591" s="309"/>
      <c r="J591" s="309"/>
      <c r="K591" s="309"/>
      <c r="L591" s="309"/>
      <c r="M591" s="309"/>
      <c r="N591" s="309"/>
      <c r="O591" s="310">
        <v>1</v>
      </c>
      <c r="P591" s="311" t="s">
        <v>726</v>
      </c>
      <c r="Q591" s="378">
        <f>'master jasa'!Q601</f>
        <v>0</v>
      </c>
      <c r="R591" s="378">
        <f>'master jasa'!R601</f>
        <v>1395420</v>
      </c>
      <c r="S591" s="378"/>
      <c r="T591" s="379">
        <f t="shared" si="21"/>
        <v>1395420</v>
      </c>
    </row>
    <row r="592" spans="2:20" ht="15" x14ac:dyDescent="0.3">
      <c r="B592" s="312" t="s">
        <v>767</v>
      </c>
      <c r="C592" s="313" t="s">
        <v>768</v>
      </c>
      <c r="D592" s="309"/>
      <c r="E592" s="309"/>
      <c r="F592" s="309"/>
      <c r="G592" s="309"/>
      <c r="H592" s="309"/>
      <c r="I592" s="309"/>
      <c r="J592" s="309"/>
      <c r="K592" s="309"/>
      <c r="L592" s="309"/>
      <c r="M592" s="309"/>
      <c r="N592" s="309"/>
      <c r="O592" s="310">
        <v>1</v>
      </c>
      <c r="P592" s="311" t="s">
        <v>726</v>
      </c>
      <c r="Q592" s="378">
        <f>'master jasa'!Q602</f>
        <v>0</v>
      </c>
      <c r="R592" s="378">
        <f>'master jasa'!R602</f>
        <v>1639790</v>
      </c>
      <c r="S592" s="378"/>
      <c r="T592" s="379">
        <f t="shared" si="21"/>
        <v>1639790</v>
      </c>
    </row>
    <row r="593" spans="2:20" ht="15.6" x14ac:dyDescent="0.3">
      <c r="B593" s="306">
        <v>7</v>
      </c>
      <c r="C593" s="332" t="s">
        <v>769</v>
      </c>
      <c r="D593" s="309"/>
      <c r="E593" s="309"/>
      <c r="F593" s="309"/>
      <c r="G593" s="309"/>
      <c r="H593" s="309"/>
      <c r="I593" s="309"/>
      <c r="J593" s="309"/>
      <c r="K593" s="309"/>
      <c r="L593" s="309"/>
      <c r="M593" s="309"/>
      <c r="N593" s="309"/>
      <c r="O593" s="310"/>
      <c r="P593" s="311"/>
      <c r="Q593" s="378">
        <f>'master jasa'!Q603</f>
        <v>0</v>
      </c>
      <c r="R593" s="378">
        <f>'master jasa'!R603</f>
        <v>0</v>
      </c>
      <c r="S593" s="378"/>
      <c r="T593" s="379"/>
    </row>
    <row r="594" spans="2:20" ht="15" x14ac:dyDescent="0.3">
      <c r="B594" s="312" t="s">
        <v>505</v>
      </c>
      <c r="C594" s="313" t="s">
        <v>725</v>
      </c>
      <c r="D594" s="309"/>
      <c r="E594" s="309"/>
      <c r="F594" s="309"/>
      <c r="G594" s="309"/>
      <c r="H594" s="309"/>
      <c r="I594" s="309"/>
      <c r="J594" s="309"/>
      <c r="K594" s="309"/>
      <c r="L594" s="309"/>
      <c r="M594" s="309"/>
      <c r="N594" s="309"/>
      <c r="O594" s="310">
        <v>1</v>
      </c>
      <c r="P594" s="311" t="s">
        <v>657</v>
      </c>
      <c r="Q594" s="378">
        <f>'master jasa'!Q604</f>
        <v>0</v>
      </c>
      <c r="R594" s="378">
        <f>'master jasa'!R604</f>
        <v>315400</v>
      </c>
      <c r="S594" s="378"/>
      <c r="T594" s="379">
        <f t="shared" si="21"/>
        <v>315400</v>
      </c>
    </row>
    <row r="595" spans="2:20" ht="15" x14ac:dyDescent="0.3">
      <c r="B595" s="312" t="s">
        <v>506</v>
      </c>
      <c r="C595" s="313" t="s">
        <v>727</v>
      </c>
      <c r="D595" s="309"/>
      <c r="E595" s="309"/>
      <c r="F595" s="309"/>
      <c r="G595" s="309"/>
      <c r="H595" s="309"/>
      <c r="I595" s="309"/>
      <c r="J595" s="309"/>
      <c r="K595" s="309"/>
      <c r="L595" s="309"/>
      <c r="M595" s="309"/>
      <c r="N595" s="309"/>
      <c r="O595" s="310">
        <v>1</v>
      </c>
      <c r="P595" s="311" t="s">
        <v>657</v>
      </c>
      <c r="Q595" s="378">
        <f>'master jasa'!Q605</f>
        <v>0</v>
      </c>
      <c r="R595" s="378">
        <f>'master jasa'!R605</f>
        <v>415270</v>
      </c>
      <c r="S595" s="378"/>
      <c r="T595" s="379">
        <f t="shared" si="21"/>
        <v>415270</v>
      </c>
    </row>
    <row r="596" spans="2:20" ht="15" x14ac:dyDescent="0.3">
      <c r="B596" s="312" t="s">
        <v>507</v>
      </c>
      <c r="C596" s="313" t="s">
        <v>728</v>
      </c>
      <c r="D596" s="309"/>
      <c r="E596" s="309"/>
      <c r="F596" s="309"/>
      <c r="G596" s="309"/>
      <c r="H596" s="309"/>
      <c r="I596" s="309"/>
      <c r="J596" s="309"/>
      <c r="K596" s="309"/>
      <c r="L596" s="309"/>
      <c r="M596" s="309"/>
      <c r="N596" s="309"/>
      <c r="O596" s="310">
        <v>1</v>
      </c>
      <c r="P596" s="311" t="s">
        <v>657</v>
      </c>
      <c r="Q596" s="378">
        <f>'master jasa'!Q606</f>
        <v>0</v>
      </c>
      <c r="R596" s="378">
        <f>'master jasa'!R606</f>
        <v>539080</v>
      </c>
      <c r="S596" s="378"/>
      <c r="T596" s="379">
        <f t="shared" si="21"/>
        <v>539080</v>
      </c>
    </row>
    <row r="597" spans="2:20" ht="15" x14ac:dyDescent="0.3">
      <c r="B597" s="312" t="s">
        <v>770</v>
      </c>
      <c r="C597" s="313" t="s">
        <v>730</v>
      </c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N597" s="309"/>
      <c r="O597" s="310">
        <v>1</v>
      </c>
      <c r="P597" s="311" t="s">
        <v>657</v>
      </c>
      <c r="Q597" s="378">
        <f>'master jasa'!Q607</f>
        <v>0</v>
      </c>
      <c r="R597" s="378">
        <f>'master jasa'!R607</f>
        <v>750020</v>
      </c>
      <c r="S597" s="378"/>
      <c r="T597" s="379">
        <f t="shared" si="21"/>
        <v>750020</v>
      </c>
    </row>
    <row r="598" spans="2:20" ht="15" x14ac:dyDescent="0.3">
      <c r="B598" s="312" t="s">
        <v>771</v>
      </c>
      <c r="C598" s="313" t="s">
        <v>732</v>
      </c>
      <c r="D598" s="309"/>
      <c r="E598" s="309"/>
      <c r="F598" s="309"/>
      <c r="G598" s="309"/>
      <c r="H598" s="309"/>
      <c r="I598" s="309"/>
      <c r="J598" s="309"/>
      <c r="K598" s="309"/>
      <c r="L598" s="309"/>
      <c r="M598" s="309"/>
      <c r="N598" s="309"/>
      <c r="O598" s="310">
        <v>1</v>
      </c>
      <c r="P598" s="311" t="s">
        <v>657</v>
      </c>
      <c r="Q598" s="378">
        <f>'master jasa'!Q608</f>
        <v>0</v>
      </c>
      <c r="R598" s="378">
        <f>'master jasa'!R608</f>
        <v>945660</v>
      </c>
      <c r="S598" s="378"/>
      <c r="T598" s="379">
        <f t="shared" si="21"/>
        <v>945660</v>
      </c>
    </row>
    <row r="599" spans="2:20" ht="15" x14ac:dyDescent="0.3">
      <c r="B599" s="312" t="s">
        <v>772</v>
      </c>
      <c r="C599" s="313" t="s">
        <v>734</v>
      </c>
      <c r="D599" s="309"/>
      <c r="E599" s="309"/>
      <c r="F599" s="309"/>
      <c r="G599" s="309"/>
      <c r="H599" s="309"/>
      <c r="I599" s="309"/>
      <c r="J599" s="309"/>
      <c r="K599" s="309"/>
      <c r="L599" s="309"/>
      <c r="M599" s="309"/>
      <c r="N599" s="309"/>
      <c r="O599" s="310">
        <v>1</v>
      </c>
      <c r="P599" s="311" t="s">
        <v>657</v>
      </c>
      <c r="Q599" s="378">
        <f>'master jasa'!Q609</f>
        <v>0</v>
      </c>
      <c r="R599" s="378">
        <f>'master jasa'!R609</f>
        <v>1201140</v>
      </c>
      <c r="S599" s="378"/>
      <c r="T599" s="379">
        <f t="shared" si="21"/>
        <v>1201140</v>
      </c>
    </row>
    <row r="600" spans="2:20" ht="15" x14ac:dyDescent="0.3">
      <c r="B600" s="312" t="s">
        <v>773</v>
      </c>
      <c r="C600" s="313" t="s">
        <v>736</v>
      </c>
      <c r="D600" s="309"/>
      <c r="E600" s="309"/>
      <c r="F600" s="309"/>
      <c r="G600" s="309"/>
      <c r="H600" s="309"/>
      <c r="I600" s="309"/>
      <c r="J600" s="309"/>
      <c r="K600" s="309"/>
      <c r="L600" s="309"/>
      <c r="M600" s="309"/>
      <c r="N600" s="309"/>
      <c r="O600" s="310">
        <v>1</v>
      </c>
      <c r="P600" s="311" t="s">
        <v>657</v>
      </c>
      <c r="Q600" s="378">
        <f>'master jasa'!Q610</f>
        <v>0</v>
      </c>
      <c r="R600" s="378">
        <f>'master jasa'!R610</f>
        <v>1528190</v>
      </c>
      <c r="S600" s="378"/>
      <c r="T600" s="379">
        <f t="shared" si="21"/>
        <v>1528190</v>
      </c>
    </row>
    <row r="601" spans="2:20" ht="15" x14ac:dyDescent="0.3">
      <c r="B601" s="312" t="s">
        <v>774</v>
      </c>
      <c r="C601" s="313" t="s">
        <v>738</v>
      </c>
      <c r="D601" s="309"/>
      <c r="E601" s="309"/>
      <c r="F601" s="309"/>
      <c r="G601" s="309"/>
      <c r="H601" s="309"/>
      <c r="I601" s="309"/>
      <c r="J601" s="309"/>
      <c r="K601" s="309"/>
      <c r="L601" s="309"/>
      <c r="M601" s="309"/>
      <c r="N601" s="309"/>
      <c r="O601" s="310">
        <v>1</v>
      </c>
      <c r="P601" s="311" t="s">
        <v>657</v>
      </c>
      <c r="Q601" s="378">
        <f>'master jasa'!Q611</f>
        <v>0</v>
      </c>
      <c r="R601" s="378">
        <f>'master jasa'!R611</f>
        <v>1849920</v>
      </c>
      <c r="S601" s="378"/>
      <c r="T601" s="379">
        <f t="shared" si="21"/>
        <v>1849920</v>
      </c>
    </row>
    <row r="602" spans="2:20" ht="15" x14ac:dyDescent="0.3">
      <c r="B602" s="312" t="s">
        <v>775</v>
      </c>
      <c r="C602" s="313" t="s">
        <v>740</v>
      </c>
      <c r="D602" s="309"/>
      <c r="E602" s="309"/>
      <c r="F602" s="309"/>
      <c r="G602" s="309"/>
      <c r="H602" s="309"/>
      <c r="I602" s="309"/>
      <c r="J602" s="309"/>
      <c r="K602" s="309"/>
      <c r="L602" s="309"/>
      <c r="M602" s="309"/>
      <c r="N602" s="309"/>
      <c r="O602" s="310">
        <v>1</v>
      </c>
      <c r="P602" s="311" t="s">
        <v>657</v>
      </c>
      <c r="Q602" s="378">
        <f>'master jasa'!Q612</f>
        <v>0</v>
      </c>
      <c r="R602" s="378">
        <f>'master jasa'!R612</f>
        <v>2337650</v>
      </c>
      <c r="S602" s="378"/>
      <c r="T602" s="379">
        <f t="shared" si="21"/>
        <v>2337650</v>
      </c>
    </row>
    <row r="603" spans="2:20" ht="15" x14ac:dyDescent="0.3">
      <c r="B603" s="312" t="s">
        <v>776</v>
      </c>
      <c r="C603" s="313" t="s">
        <v>742</v>
      </c>
      <c r="D603" s="309"/>
      <c r="E603" s="309"/>
      <c r="F603" s="309"/>
      <c r="G603" s="309"/>
      <c r="H603" s="309"/>
      <c r="I603" s="309"/>
      <c r="J603" s="309"/>
      <c r="K603" s="309"/>
      <c r="L603" s="309"/>
      <c r="M603" s="309"/>
      <c r="N603" s="309"/>
      <c r="O603" s="310">
        <v>1</v>
      </c>
      <c r="P603" s="311" t="s">
        <v>657</v>
      </c>
      <c r="Q603" s="378">
        <f>'master jasa'!Q613</f>
        <v>0</v>
      </c>
      <c r="R603" s="378">
        <f>'master jasa'!R613</f>
        <v>2982100</v>
      </c>
      <c r="S603" s="378"/>
      <c r="T603" s="379">
        <f t="shared" si="21"/>
        <v>2982100</v>
      </c>
    </row>
    <row r="604" spans="2:20" ht="15" x14ac:dyDescent="0.3">
      <c r="B604" s="312" t="s">
        <v>777</v>
      </c>
      <c r="C604" s="313" t="s">
        <v>744</v>
      </c>
      <c r="D604" s="309"/>
      <c r="E604" s="309"/>
      <c r="F604" s="309"/>
      <c r="G604" s="309"/>
      <c r="H604" s="309"/>
      <c r="I604" s="309"/>
      <c r="J604" s="309"/>
      <c r="K604" s="309"/>
      <c r="L604" s="309"/>
      <c r="M604" s="309"/>
      <c r="N604" s="309"/>
      <c r="O604" s="310">
        <v>1</v>
      </c>
      <c r="P604" s="311" t="s">
        <v>657</v>
      </c>
      <c r="Q604" s="378">
        <f>'master jasa'!Q614</f>
        <v>0</v>
      </c>
      <c r="R604" s="378">
        <f>'master jasa'!R614</f>
        <v>3397060</v>
      </c>
      <c r="S604" s="378"/>
      <c r="T604" s="379">
        <f t="shared" si="21"/>
        <v>3397060</v>
      </c>
    </row>
    <row r="605" spans="2:20" ht="15" x14ac:dyDescent="0.3">
      <c r="B605" s="312" t="s">
        <v>778</v>
      </c>
      <c r="C605" s="313" t="s">
        <v>746</v>
      </c>
      <c r="D605" s="309"/>
      <c r="E605" s="309"/>
      <c r="F605" s="309"/>
      <c r="G605" s="309"/>
      <c r="H605" s="309"/>
      <c r="I605" s="309"/>
      <c r="J605" s="309"/>
      <c r="K605" s="309"/>
      <c r="L605" s="309"/>
      <c r="M605" s="309"/>
      <c r="N605" s="309"/>
      <c r="O605" s="310">
        <v>1</v>
      </c>
      <c r="P605" s="311" t="s">
        <v>657</v>
      </c>
      <c r="Q605" s="378">
        <f>'master jasa'!Q615</f>
        <v>0</v>
      </c>
      <c r="R605" s="378">
        <f>'master jasa'!R615</f>
        <v>4636350</v>
      </c>
      <c r="S605" s="378"/>
      <c r="T605" s="379">
        <f t="shared" si="21"/>
        <v>4636350</v>
      </c>
    </row>
    <row r="606" spans="2:20" ht="15.6" x14ac:dyDescent="0.3">
      <c r="B606" s="306">
        <v>8</v>
      </c>
      <c r="C606" s="332" t="s">
        <v>779</v>
      </c>
      <c r="D606" s="309"/>
      <c r="E606" s="309"/>
      <c r="F606" s="309"/>
      <c r="G606" s="309"/>
      <c r="H606" s="309"/>
      <c r="I606" s="309"/>
      <c r="J606" s="309"/>
      <c r="K606" s="309"/>
      <c r="L606" s="309"/>
      <c r="M606" s="309"/>
      <c r="N606" s="309"/>
      <c r="O606" s="310"/>
      <c r="P606" s="311"/>
      <c r="Q606" s="378">
        <f>'master jasa'!Q616</f>
        <v>0</v>
      </c>
      <c r="R606" s="378">
        <f>'master jasa'!R616</f>
        <v>0</v>
      </c>
      <c r="S606" s="378"/>
      <c r="T606" s="379"/>
    </row>
    <row r="607" spans="2:20" ht="15" x14ac:dyDescent="0.3">
      <c r="B607" s="312" t="s">
        <v>509</v>
      </c>
      <c r="C607" s="313" t="s">
        <v>748</v>
      </c>
      <c r="D607" s="309"/>
      <c r="E607" s="309"/>
      <c r="F607" s="309"/>
      <c r="G607" s="309"/>
      <c r="H607" s="309"/>
      <c r="I607" s="309"/>
      <c r="J607" s="309"/>
      <c r="K607" s="309"/>
      <c r="L607" s="309"/>
      <c r="M607" s="309"/>
      <c r="N607" s="309"/>
      <c r="O607" s="310">
        <v>1</v>
      </c>
      <c r="P607" s="311" t="s">
        <v>657</v>
      </c>
      <c r="Q607" s="378">
        <f>'master jasa'!Q617</f>
        <v>0</v>
      </c>
      <c r="R607" s="378">
        <f>'master jasa'!R617</f>
        <v>315400</v>
      </c>
      <c r="S607" s="378"/>
      <c r="T607" s="379">
        <f t="shared" si="21"/>
        <v>315400</v>
      </c>
    </row>
    <row r="608" spans="2:20" ht="15" x14ac:dyDescent="0.3">
      <c r="B608" s="312" t="s">
        <v>510</v>
      </c>
      <c r="C608" s="313" t="s">
        <v>749</v>
      </c>
      <c r="D608" s="309"/>
      <c r="E608" s="309"/>
      <c r="F608" s="309"/>
      <c r="G608" s="309"/>
      <c r="H608" s="309"/>
      <c r="I608" s="309"/>
      <c r="J608" s="309"/>
      <c r="K608" s="309"/>
      <c r="L608" s="309"/>
      <c r="M608" s="309"/>
      <c r="N608" s="309"/>
      <c r="O608" s="310">
        <v>1</v>
      </c>
      <c r="P608" s="311" t="s">
        <v>657</v>
      </c>
      <c r="Q608" s="378">
        <f>'master jasa'!Q618</f>
        <v>0</v>
      </c>
      <c r="R608" s="378">
        <f>'master jasa'!R618</f>
        <v>415270</v>
      </c>
      <c r="S608" s="378"/>
      <c r="T608" s="379">
        <f t="shared" si="21"/>
        <v>415270</v>
      </c>
    </row>
    <row r="609" spans="2:20" ht="15" x14ac:dyDescent="0.3">
      <c r="B609" s="312" t="s">
        <v>511</v>
      </c>
      <c r="C609" s="313" t="s">
        <v>750</v>
      </c>
      <c r="D609" s="309"/>
      <c r="E609" s="309"/>
      <c r="F609" s="309"/>
      <c r="G609" s="309"/>
      <c r="H609" s="309"/>
      <c r="I609" s="309"/>
      <c r="J609" s="309"/>
      <c r="K609" s="309"/>
      <c r="L609" s="309"/>
      <c r="M609" s="309"/>
      <c r="N609" s="309"/>
      <c r="O609" s="310">
        <v>1</v>
      </c>
      <c r="P609" s="311" t="s">
        <v>657</v>
      </c>
      <c r="Q609" s="378">
        <f>'master jasa'!Q619</f>
        <v>0</v>
      </c>
      <c r="R609" s="378">
        <f>'master jasa'!R619</f>
        <v>539080</v>
      </c>
      <c r="S609" s="378"/>
      <c r="T609" s="379">
        <f t="shared" si="21"/>
        <v>539080</v>
      </c>
    </row>
    <row r="610" spans="2:20" ht="15" x14ac:dyDescent="0.3">
      <c r="B610" s="312" t="s">
        <v>780</v>
      </c>
      <c r="C610" s="313" t="s">
        <v>752</v>
      </c>
      <c r="D610" s="309"/>
      <c r="E610" s="309"/>
      <c r="F610" s="309"/>
      <c r="G610" s="309"/>
      <c r="H610" s="309"/>
      <c r="I610" s="309"/>
      <c r="J610" s="309"/>
      <c r="K610" s="309"/>
      <c r="L610" s="309"/>
      <c r="M610" s="309"/>
      <c r="N610" s="309"/>
      <c r="O610" s="310">
        <v>1</v>
      </c>
      <c r="P610" s="311" t="s">
        <v>657</v>
      </c>
      <c r="Q610" s="378">
        <f>'master jasa'!Q620</f>
        <v>0</v>
      </c>
      <c r="R610" s="378">
        <f>'master jasa'!R620</f>
        <v>750020</v>
      </c>
      <c r="S610" s="378"/>
      <c r="T610" s="379">
        <f t="shared" si="21"/>
        <v>750020</v>
      </c>
    </row>
    <row r="611" spans="2:20" ht="15" x14ac:dyDescent="0.3">
      <c r="B611" s="312" t="s">
        <v>781</v>
      </c>
      <c r="C611" s="313" t="s">
        <v>754</v>
      </c>
      <c r="D611" s="309"/>
      <c r="E611" s="309"/>
      <c r="F611" s="309"/>
      <c r="G611" s="309"/>
      <c r="H611" s="309"/>
      <c r="I611" s="309"/>
      <c r="J611" s="309"/>
      <c r="K611" s="309"/>
      <c r="L611" s="309"/>
      <c r="M611" s="309"/>
      <c r="N611" s="309"/>
      <c r="O611" s="310">
        <v>1</v>
      </c>
      <c r="P611" s="311" t="s">
        <v>657</v>
      </c>
      <c r="Q611" s="378">
        <f>'master jasa'!Q621</f>
        <v>0</v>
      </c>
      <c r="R611" s="378">
        <f>'master jasa'!R621</f>
        <v>945660</v>
      </c>
      <c r="S611" s="378"/>
      <c r="T611" s="379">
        <f t="shared" si="21"/>
        <v>945660</v>
      </c>
    </row>
    <row r="612" spans="2:20" ht="15" x14ac:dyDescent="0.3">
      <c r="B612" s="312" t="s">
        <v>782</v>
      </c>
      <c r="C612" s="313" t="s">
        <v>756</v>
      </c>
      <c r="D612" s="309"/>
      <c r="E612" s="309"/>
      <c r="F612" s="309"/>
      <c r="G612" s="309"/>
      <c r="H612" s="309"/>
      <c r="I612" s="309"/>
      <c r="J612" s="309"/>
      <c r="K612" s="309"/>
      <c r="L612" s="309"/>
      <c r="M612" s="309"/>
      <c r="N612" s="309"/>
      <c r="O612" s="310">
        <v>1</v>
      </c>
      <c r="P612" s="311" t="s">
        <v>657</v>
      </c>
      <c r="Q612" s="378">
        <f>'master jasa'!Q622</f>
        <v>0</v>
      </c>
      <c r="R612" s="378">
        <f>'master jasa'!R622</f>
        <v>1201140</v>
      </c>
      <c r="S612" s="378"/>
      <c r="T612" s="379">
        <f t="shared" si="21"/>
        <v>1201140</v>
      </c>
    </row>
    <row r="613" spans="2:20" ht="15" x14ac:dyDescent="0.3">
      <c r="B613" s="312" t="s">
        <v>783</v>
      </c>
      <c r="C613" s="313" t="s">
        <v>758</v>
      </c>
      <c r="D613" s="309"/>
      <c r="E613" s="309"/>
      <c r="F613" s="309"/>
      <c r="G613" s="309"/>
      <c r="H613" s="309"/>
      <c r="I613" s="309"/>
      <c r="J613" s="309"/>
      <c r="K613" s="309"/>
      <c r="L613" s="309"/>
      <c r="M613" s="309"/>
      <c r="N613" s="309"/>
      <c r="O613" s="310">
        <v>1</v>
      </c>
      <c r="P613" s="311" t="s">
        <v>657</v>
      </c>
      <c r="Q613" s="378">
        <f>'master jasa'!Q623</f>
        <v>0</v>
      </c>
      <c r="R613" s="378">
        <f>'master jasa'!R623</f>
        <v>1528190</v>
      </c>
      <c r="S613" s="378"/>
      <c r="T613" s="379">
        <f t="shared" si="21"/>
        <v>1528190</v>
      </c>
    </row>
    <row r="614" spans="2:20" ht="15" x14ac:dyDescent="0.3">
      <c r="B614" s="312" t="s">
        <v>784</v>
      </c>
      <c r="C614" s="313" t="s">
        <v>760</v>
      </c>
      <c r="D614" s="309"/>
      <c r="E614" s="309"/>
      <c r="F614" s="309"/>
      <c r="G614" s="309"/>
      <c r="H614" s="309"/>
      <c r="I614" s="309"/>
      <c r="J614" s="309"/>
      <c r="K614" s="309"/>
      <c r="L614" s="309"/>
      <c r="M614" s="309"/>
      <c r="N614" s="309"/>
      <c r="O614" s="310">
        <v>1</v>
      </c>
      <c r="P614" s="311" t="s">
        <v>657</v>
      </c>
      <c r="Q614" s="378">
        <f>'master jasa'!Q624</f>
        <v>0</v>
      </c>
      <c r="R614" s="378">
        <f>'master jasa'!R624</f>
        <v>1849920</v>
      </c>
      <c r="S614" s="378"/>
      <c r="T614" s="379">
        <f t="shared" si="21"/>
        <v>1849920</v>
      </c>
    </row>
    <row r="615" spans="2:20" ht="15" x14ac:dyDescent="0.3">
      <c r="B615" s="312" t="s">
        <v>785</v>
      </c>
      <c r="C615" s="313" t="s">
        <v>762</v>
      </c>
      <c r="D615" s="309"/>
      <c r="E615" s="309"/>
      <c r="F615" s="309"/>
      <c r="G615" s="309"/>
      <c r="H615" s="309"/>
      <c r="I615" s="309"/>
      <c r="J615" s="309"/>
      <c r="K615" s="309"/>
      <c r="L615" s="309"/>
      <c r="M615" s="309"/>
      <c r="N615" s="309"/>
      <c r="O615" s="310">
        <v>1</v>
      </c>
      <c r="P615" s="311" t="s">
        <v>657</v>
      </c>
      <c r="Q615" s="378">
        <f>'master jasa'!Q625</f>
        <v>0</v>
      </c>
      <c r="R615" s="378">
        <f>'master jasa'!R625</f>
        <v>2337650</v>
      </c>
      <c r="S615" s="378"/>
      <c r="T615" s="379">
        <f t="shared" si="21"/>
        <v>2337650</v>
      </c>
    </row>
    <row r="616" spans="2:20" ht="15" x14ac:dyDescent="0.3">
      <c r="B616" s="312" t="s">
        <v>786</v>
      </c>
      <c r="C616" s="313" t="s">
        <v>764</v>
      </c>
      <c r="D616" s="309"/>
      <c r="E616" s="309"/>
      <c r="F616" s="309"/>
      <c r="G616" s="309"/>
      <c r="H616" s="309"/>
      <c r="I616" s="309"/>
      <c r="J616" s="309"/>
      <c r="K616" s="309"/>
      <c r="L616" s="309"/>
      <c r="M616" s="309"/>
      <c r="N616" s="309"/>
      <c r="O616" s="310">
        <v>1</v>
      </c>
      <c r="P616" s="311" t="s">
        <v>657</v>
      </c>
      <c r="Q616" s="378">
        <f>'master jasa'!Q626</f>
        <v>0</v>
      </c>
      <c r="R616" s="378">
        <f>'master jasa'!R626</f>
        <v>2982100</v>
      </c>
      <c r="S616" s="378"/>
      <c r="T616" s="379">
        <f t="shared" si="21"/>
        <v>2982100</v>
      </c>
    </row>
    <row r="617" spans="2:20" ht="15" x14ac:dyDescent="0.3">
      <c r="B617" s="312" t="s">
        <v>787</v>
      </c>
      <c r="C617" s="313" t="s">
        <v>766</v>
      </c>
      <c r="D617" s="309"/>
      <c r="E617" s="309"/>
      <c r="F617" s="309"/>
      <c r="G617" s="309"/>
      <c r="H617" s="309"/>
      <c r="I617" s="309"/>
      <c r="J617" s="309"/>
      <c r="K617" s="309"/>
      <c r="L617" s="309"/>
      <c r="M617" s="309"/>
      <c r="N617" s="309"/>
      <c r="O617" s="310">
        <v>1</v>
      </c>
      <c r="P617" s="311" t="s">
        <v>657</v>
      </c>
      <c r="Q617" s="378">
        <f>'master jasa'!Q627</f>
        <v>0</v>
      </c>
      <c r="R617" s="378">
        <f>'master jasa'!R627</f>
        <v>3397060</v>
      </c>
      <c r="S617" s="378"/>
      <c r="T617" s="379">
        <f t="shared" si="21"/>
        <v>3397060</v>
      </c>
    </row>
    <row r="618" spans="2:20" ht="15" x14ac:dyDescent="0.3">
      <c r="B618" s="312" t="s">
        <v>788</v>
      </c>
      <c r="C618" s="313" t="s">
        <v>768</v>
      </c>
      <c r="D618" s="309"/>
      <c r="E618" s="309"/>
      <c r="F618" s="309"/>
      <c r="G618" s="309"/>
      <c r="H618" s="309"/>
      <c r="I618" s="309"/>
      <c r="J618" s="309"/>
      <c r="K618" s="309"/>
      <c r="L618" s="309"/>
      <c r="M618" s="309"/>
      <c r="N618" s="309"/>
      <c r="O618" s="310">
        <v>1</v>
      </c>
      <c r="P618" s="311" t="s">
        <v>657</v>
      </c>
      <c r="Q618" s="378">
        <f>'master jasa'!Q628</f>
        <v>0</v>
      </c>
      <c r="R618" s="378">
        <f>'master jasa'!R628</f>
        <v>4636350</v>
      </c>
      <c r="S618" s="378"/>
      <c r="T618" s="379">
        <f t="shared" si="21"/>
        <v>4636350</v>
      </c>
    </row>
    <row r="619" spans="2:20" ht="15.6" x14ac:dyDescent="0.3">
      <c r="B619" s="306">
        <v>9</v>
      </c>
      <c r="C619" s="332" t="s">
        <v>789</v>
      </c>
      <c r="D619" s="309"/>
      <c r="E619" s="309"/>
      <c r="F619" s="309"/>
      <c r="G619" s="309"/>
      <c r="H619" s="309"/>
      <c r="I619" s="309"/>
      <c r="J619" s="309"/>
      <c r="K619" s="309"/>
      <c r="L619" s="309"/>
      <c r="M619" s="309"/>
      <c r="N619" s="309"/>
      <c r="O619" s="310"/>
      <c r="P619" s="311"/>
      <c r="Q619" s="378">
        <f>'master jasa'!Q629</f>
        <v>0</v>
      </c>
      <c r="R619" s="378">
        <f>'master jasa'!R629</f>
        <v>0</v>
      </c>
      <c r="S619" s="378"/>
      <c r="T619" s="379"/>
    </row>
    <row r="620" spans="2:20" ht="15" x14ac:dyDescent="0.3">
      <c r="B620" s="312" t="s">
        <v>513</v>
      </c>
      <c r="C620" s="313" t="s">
        <v>725</v>
      </c>
      <c r="D620" s="309"/>
      <c r="E620" s="309"/>
      <c r="F620" s="309"/>
      <c r="G620" s="309"/>
      <c r="H620" s="309"/>
      <c r="I620" s="309"/>
      <c r="J620" s="309"/>
      <c r="K620" s="309"/>
      <c r="L620" s="309"/>
      <c r="M620" s="309"/>
      <c r="N620" s="309"/>
      <c r="O620" s="310">
        <v>1</v>
      </c>
      <c r="P620" s="311" t="s">
        <v>305</v>
      </c>
      <c r="Q620" s="378">
        <f>'master jasa'!Q630</f>
        <v>0</v>
      </c>
      <c r="R620" s="378">
        <f>'master jasa'!R630</f>
        <v>13882</v>
      </c>
      <c r="S620" s="378"/>
      <c r="T620" s="379">
        <f t="shared" si="21"/>
        <v>13882</v>
      </c>
    </row>
    <row r="621" spans="2:20" ht="15" x14ac:dyDescent="0.3">
      <c r="B621" s="312" t="s">
        <v>514</v>
      </c>
      <c r="C621" s="313" t="s">
        <v>727</v>
      </c>
      <c r="D621" s="309"/>
      <c r="E621" s="309"/>
      <c r="F621" s="309"/>
      <c r="G621" s="309"/>
      <c r="H621" s="309"/>
      <c r="I621" s="309"/>
      <c r="J621" s="309"/>
      <c r="K621" s="309"/>
      <c r="L621" s="309"/>
      <c r="M621" s="309"/>
      <c r="N621" s="309"/>
      <c r="O621" s="310">
        <v>1</v>
      </c>
      <c r="P621" s="311" t="s">
        <v>305</v>
      </c>
      <c r="Q621" s="378">
        <f>'master jasa'!Q631</f>
        <v>0</v>
      </c>
      <c r="R621" s="378">
        <f>'master jasa'!R631</f>
        <v>15684</v>
      </c>
      <c r="S621" s="378"/>
      <c r="T621" s="379">
        <f t="shared" si="21"/>
        <v>15684</v>
      </c>
    </row>
    <row r="622" spans="2:20" ht="15" x14ac:dyDescent="0.3">
      <c r="B622" s="312" t="s">
        <v>515</v>
      </c>
      <c r="C622" s="313" t="s">
        <v>728</v>
      </c>
      <c r="D622" s="309"/>
      <c r="E622" s="309"/>
      <c r="F622" s="309"/>
      <c r="G622" s="309"/>
      <c r="H622" s="309"/>
      <c r="I622" s="309"/>
      <c r="J622" s="309"/>
      <c r="K622" s="309"/>
      <c r="L622" s="309"/>
      <c r="M622" s="309"/>
      <c r="N622" s="309"/>
      <c r="O622" s="310">
        <v>1</v>
      </c>
      <c r="P622" s="311" t="s">
        <v>305</v>
      </c>
      <c r="Q622" s="378">
        <f>'master jasa'!Q632</f>
        <v>0</v>
      </c>
      <c r="R622" s="378">
        <f>'master jasa'!R632</f>
        <v>27042</v>
      </c>
      <c r="S622" s="378"/>
      <c r="T622" s="379">
        <f t="shared" si="21"/>
        <v>27042</v>
      </c>
    </row>
    <row r="623" spans="2:20" ht="15" x14ac:dyDescent="0.3">
      <c r="B623" s="312" t="s">
        <v>790</v>
      </c>
      <c r="C623" s="313" t="s">
        <v>730</v>
      </c>
      <c r="D623" s="309"/>
      <c r="E623" s="309"/>
      <c r="F623" s="309"/>
      <c r="G623" s="309"/>
      <c r="H623" s="309"/>
      <c r="I623" s="309"/>
      <c r="J623" s="309"/>
      <c r="K623" s="309"/>
      <c r="L623" s="309"/>
      <c r="M623" s="309"/>
      <c r="N623" s="309"/>
      <c r="O623" s="310">
        <v>1</v>
      </c>
      <c r="P623" s="311" t="s">
        <v>305</v>
      </c>
      <c r="Q623" s="378">
        <f>'master jasa'!Q633</f>
        <v>0</v>
      </c>
      <c r="R623" s="378">
        <f>'master jasa'!R633</f>
        <v>41194</v>
      </c>
      <c r="S623" s="378"/>
      <c r="T623" s="379">
        <f t="shared" si="21"/>
        <v>41194</v>
      </c>
    </row>
    <row r="624" spans="2:20" ht="15" x14ac:dyDescent="0.3">
      <c r="B624" s="312" t="s">
        <v>791</v>
      </c>
      <c r="C624" s="313" t="s">
        <v>732</v>
      </c>
      <c r="D624" s="309"/>
      <c r="E624" s="309"/>
      <c r="F624" s="309"/>
      <c r="G624" s="309"/>
      <c r="H624" s="309"/>
      <c r="I624" s="309"/>
      <c r="J624" s="309"/>
      <c r="K624" s="309"/>
      <c r="L624" s="309"/>
      <c r="M624" s="309"/>
      <c r="N624" s="309"/>
      <c r="O624" s="310">
        <v>1</v>
      </c>
      <c r="P624" s="311" t="s">
        <v>305</v>
      </c>
      <c r="Q624" s="378">
        <f>'master jasa'!Q634</f>
        <v>0</v>
      </c>
      <c r="R624" s="378">
        <f>'master jasa'!R634</f>
        <v>46963</v>
      </c>
      <c r="S624" s="378"/>
      <c r="T624" s="379">
        <f t="shared" si="21"/>
        <v>46963</v>
      </c>
    </row>
    <row r="625" spans="2:20" ht="15" x14ac:dyDescent="0.3">
      <c r="B625" s="312" t="s">
        <v>792</v>
      </c>
      <c r="C625" s="313" t="s">
        <v>734</v>
      </c>
      <c r="D625" s="309"/>
      <c r="E625" s="309"/>
      <c r="F625" s="309"/>
      <c r="G625" s="309"/>
      <c r="H625" s="309"/>
      <c r="I625" s="309"/>
      <c r="J625" s="309"/>
      <c r="K625" s="309"/>
      <c r="L625" s="309"/>
      <c r="M625" s="309"/>
      <c r="N625" s="309"/>
      <c r="O625" s="310">
        <v>1</v>
      </c>
      <c r="P625" s="311" t="s">
        <v>305</v>
      </c>
      <c r="Q625" s="378">
        <f>'master jasa'!Q635</f>
        <v>0</v>
      </c>
      <c r="R625" s="378">
        <f>'master jasa'!R635</f>
        <v>70810</v>
      </c>
      <c r="S625" s="378"/>
      <c r="T625" s="379">
        <f t="shared" si="21"/>
        <v>70810</v>
      </c>
    </row>
    <row r="626" spans="2:20" ht="15" x14ac:dyDescent="0.3">
      <c r="B626" s="312" t="s">
        <v>793</v>
      </c>
      <c r="C626" s="313" t="s">
        <v>736</v>
      </c>
      <c r="D626" s="309"/>
      <c r="E626" s="309"/>
      <c r="F626" s="309"/>
      <c r="G626" s="309"/>
      <c r="H626" s="309"/>
      <c r="I626" s="309"/>
      <c r="J626" s="309"/>
      <c r="K626" s="309"/>
      <c r="L626" s="309"/>
      <c r="M626" s="309"/>
      <c r="N626" s="309"/>
      <c r="O626" s="310">
        <v>1</v>
      </c>
      <c r="P626" s="311" t="s">
        <v>305</v>
      </c>
      <c r="Q626" s="378">
        <f>'master jasa'!Q636</f>
        <v>0</v>
      </c>
      <c r="R626" s="378">
        <f>'master jasa'!R636</f>
        <v>79330</v>
      </c>
      <c r="S626" s="378"/>
      <c r="T626" s="379">
        <f t="shared" si="21"/>
        <v>79330</v>
      </c>
    </row>
    <row r="627" spans="2:20" ht="15" x14ac:dyDescent="0.3">
      <c r="B627" s="312" t="s">
        <v>794</v>
      </c>
      <c r="C627" s="313" t="s">
        <v>738</v>
      </c>
      <c r="D627" s="309"/>
      <c r="E627" s="309"/>
      <c r="F627" s="309"/>
      <c r="G627" s="309"/>
      <c r="H627" s="309"/>
      <c r="I627" s="309"/>
      <c r="J627" s="309"/>
      <c r="K627" s="309"/>
      <c r="L627" s="309"/>
      <c r="M627" s="309"/>
      <c r="N627" s="309"/>
      <c r="O627" s="310">
        <v>1</v>
      </c>
      <c r="P627" s="311" t="s">
        <v>305</v>
      </c>
      <c r="Q627" s="378">
        <f>'master jasa'!Q637</f>
        <v>0</v>
      </c>
      <c r="R627" s="378">
        <f>'master jasa'!R637</f>
        <v>96680</v>
      </c>
      <c r="S627" s="378"/>
      <c r="T627" s="379">
        <f t="shared" si="21"/>
        <v>96680</v>
      </c>
    </row>
    <row r="628" spans="2:20" ht="15" x14ac:dyDescent="0.3">
      <c r="B628" s="312" t="s">
        <v>795</v>
      </c>
      <c r="C628" s="313" t="s">
        <v>740</v>
      </c>
      <c r="D628" s="309"/>
      <c r="E628" s="309"/>
      <c r="F628" s="309"/>
      <c r="G628" s="309"/>
      <c r="H628" s="309"/>
      <c r="I628" s="309"/>
      <c r="J628" s="309"/>
      <c r="K628" s="309"/>
      <c r="L628" s="309"/>
      <c r="M628" s="309"/>
      <c r="N628" s="309"/>
      <c r="O628" s="310">
        <v>1</v>
      </c>
      <c r="P628" s="311" t="s">
        <v>305</v>
      </c>
      <c r="Q628" s="378">
        <f>'master jasa'!Q638</f>
        <v>0</v>
      </c>
      <c r="R628" s="378">
        <f>'master jasa'!R638</f>
        <v>123050</v>
      </c>
      <c r="S628" s="378"/>
      <c r="T628" s="379">
        <f t="shared" si="21"/>
        <v>123050</v>
      </c>
    </row>
    <row r="629" spans="2:20" ht="15" x14ac:dyDescent="0.3">
      <c r="B629" s="312" t="s">
        <v>796</v>
      </c>
      <c r="C629" s="313" t="s">
        <v>742</v>
      </c>
      <c r="D629" s="309"/>
      <c r="E629" s="309"/>
      <c r="F629" s="309"/>
      <c r="G629" s="309"/>
      <c r="H629" s="309"/>
      <c r="I629" s="309"/>
      <c r="J629" s="309"/>
      <c r="K629" s="309"/>
      <c r="L629" s="309"/>
      <c r="M629" s="309"/>
      <c r="N629" s="309"/>
      <c r="O629" s="310">
        <v>1</v>
      </c>
      <c r="P629" s="311" t="s">
        <v>305</v>
      </c>
      <c r="Q629" s="378">
        <f>'master jasa'!Q639</f>
        <v>0</v>
      </c>
      <c r="R629" s="378">
        <f>'master jasa'!R639</f>
        <v>138060</v>
      </c>
      <c r="S629" s="378"/>
      <c r="T629" s="379">
        <f t="shared" si="21"/>
        <v>138060</v>
      </c>
    </row>
    <row r="630" spans="2:20" ht="15" x14ac:dyDescent="0.3">
      <c r="B630" s="312" t="s">
        <v>797</v>
      </c>
      <c r="C630" s="313" t="s">
        <v>744</v>
      </c>
      <c r="D630" s="309"/>
      <c r="E630" s="309"/>
      <c r="F630" s="309"/>
      <c r="G630" s="309"/>
      <c r="H630" s="309"/>
      <c r="I630" s="309"/>
      <c r="J630" s="309"/>
      <c r="K630" s="309"/>
      <c r="L630" s="309"/>
      <c r="M630" s="309"/>
      <c r="N630" s="309"/>
      <c r="O630" s="310">
        <v>1</v>
      </c>
      <c r="P630" s="311" t="s">
        <v>305</v>
      </c>
      <c r="Q630" s="378">
        <f>'master jasa'!Q640</f>
        <v>0</v>
      </c>
      <c r="R630" s="378">
        <f>'master jasa'!R640</f>
        <v>180660</v>
      </c>
      <c r="S630" s="378"/>
      <c r="T630" s="379">
        <f t="shared" si="21"/>
        <v>180660</v>
      </c>
    </row>
    <row r="631" spans="2:20" ht="15" x14ac:dyDescent="0.3">
      <c r="B631" s="312" t="s">
        <v>798</v>
      </c>
      <c r="C631" s="313" t="s">
        <v>746</v>
      </c>
      <c r="D631" s="309"/>
      <c r="E631" s="309"/>
      <c r="F631" s="309"/>
      <c r="G631" s="309"/>
      <c r="H631" s="309"/>
      <c r="I631" s="309"/>
      <c r="J631" s="309"/>
      <c r="K631" s="309"/>
      <c r="L631" s="309"/>
      <c r="M631" s="309"/>
      <c r="N631" s="309"/>
      <c r="O631" s="310">
        <v>1</v>
      </c>
      <c r="P631" s="311" t="s">
        <v>305</v>
      </c>
      <c r="Q631" s="378">
        <f>'master jasa'!Q641</f>
        <v>0</v>
      </c>
      <c r="R631" s="378">
        <f>'master jasa'!R641</f>
        <v>213200</v>
      </c>
      <c r="S631" s="378"/>
      <c r="T631" s="379">
        <f t="shared" si="21"/>
        <v>213200</v>
      </c>
    </row>
    <row r="632" spans="2:20" ht="15.6" x14ac:dyDescent="0.3">
      <c r="B632" s="306">
        <v>10</v>
      </c>
      <c r="C632" s="332" t="s">
        <v>799</v>
      </c>
      <c r="D632" s="309"/>
      <c r="E632" s="309"/>
      <c r="F632" s="309"/>
      <c r="G632" s="309"/>
      <c r="H632" s="309"/>
      <c r="I632" s="309"/>
      <c r="J632" s="309"/>
      <c r="K632" s="309"/>
      <c r="L632" s="309"/>
      <c r="M632" s="309"/>
      <c r="N632" s="309"/>
      <c r="O632" s="310"/>
      <c r="P632" s="311"/>
      <c r="Q632" s="378">
        <f>'master jasa'!Q642</f>
        <v>0</v>
      </c>
      <c r="R632" s="378">
        <f>'master jasa'!R642</f>
        <v>0</v>
      </c>
      <c r="S632" s="378"/>
      <c r="T632" s="379"/>
    </row>
    <row r="633" spans="2:20" ht="15" x14ac:dyDescent="0.3">
      <c r="B633" s="312" t="s">
        <v>517</v>
      </c>
      <c r="C633" s="313" t="s">
        <v>748</v>
      </c>
      <c r="D633" s="309"/>
      <c r="E633" s="309"/>
      <c r="F633" s="309"/>
      <c r="G633" s="309"/>
      <c r="H633" s="309"/>
      <c r="I633" s="309"/>
      <c r="J633" s="309"/>
      <c r="K633" s="309"/>
      <c r="L633" s="309"/>
      <c r="M633" s="309"/>
      <c r="N633" s="309"/>
      <c r="O633" s="310">
        <v>1</v>
      </c>
      <c r="P633" s="311" t="s">
        <v>305</v>
      </c>
      <c r="Q633" s="378">
        <f>'master jasa'!Q643</f>
        <v>0</v>
      </c>
      <c r="R633" s="378">
        <f>'master jasa'!R643</f>
        <v>27764</v>
      </c>
      <c r="S633" s="378"/>
      <c r="T633" s="379">
        <f t="shared" si="21"/>
        <v>27764</v>
      </c>
    </row>
    <row r="634" spans="2:20" ht="15" x14ac:dyDescent="0.3">
      <c r="B634" s="312" t="s">
        <v>519</v>
      </c>
      <c r="C634" s="313" t="s">
        <v>749</v>
      </c>
      <c r="D634" s="309"/>
      <c r="E634" s="309"/>
      <c r="F634" s="309"/>
      <c r="G634" s="309"/>
      <c r="H634" s="309"/>
      <c r="I634" s="309"/>
      <c r="J634" s="309"/>
      <c r="K634" s="309"/>
      <c r="L634" s="309"/>
      <c r="M634" s="309"/>
      <c r="N634" s="309"/>
      <c r="O634" s="310">
        <v>1</v>
      </c>
      <c r="P634" s="311" t="s">
        <v>305</v>
      </c>
      <c r="Q634" s="378">
        <f>'master jasa'!Q644</f>
        <v>0</v>
      </c>
      <c r="R634" s="378">
        <f>'master jasa'!R644</f>
        <v>31369</v>
      </c>
      <c r="S634" s="378"/>
      <c r="T634" s="379">
        <f t="shared" si="21"/>
        <v>31369</v>
      </c>
    </row>
    <row r="635" spans="2:20" ht="15" x14ac:dyDescent="0.3">
      <c r="B635" s="312" t="s">
        <v>520</v>
      </c>
      <c r="C635" s="313" t="s">
        <v>750</v>
      </c>
      <c r="D635" s="309"/>
      <c r="E635" s="309"/>
      <c r="F635" s="309"/>
      <c r="G635" s="309"/>
      <c r="H635" s="309"/>
      <c r="I635" s="309"/>
      <c r="J635" s="309"/>
      <c r="K635" s="309"/>
      <c r="L635" s="309"/>
      <c r="M635" s="309"/>
      <c r="N635" s="309"/>
      <c r="O635" s="310">
        <v>1</v>
      </c>
      <c r="P635" s="311" t="s">
        <v>305</v>
      </c>
      <c r="Q635" s="378">
        <f>'master jasa'!Q645</f>
        <v>0</v>
      </c>
      <c r="R635" s="378">
        <f>'master jasa'!R645</f>
        <v>27042</v>
      </c>
      <c r="S635" s="378"/>
      <c r="T635" s="379">
        <f t="shared" si="21"/>
        <v>27042</v>
      </c>
    </row>
    <row r="636" spans="2:20" ht="15" x14ac:dyDescent="0.3">
      <c r="B636" s="312" t="s">
        <v>800</v>
      </c>
      <c r="C636" s="313" t="s">
        <v>752</v>
      </c>
      <c r="D636" s="309"/>
      <c r="E636" s="309"/>
      <c r="F636" s="309"/>
      <c r="G636" s="309"/>
      <c r="H636" s="309"/>
      <c r="I636" s="309"/>
      <c r="J636" s="309"/>
      <c r="K636" s="309"/>
      <c r="L636" s="309"/>
      <c r="M636" s="309"/>
      <c r="N636" s="309"/>
      <c r="O636" s="310">
        <v>1</v>
      </c>
      <c r="P636" s="311" t="s">
        <v>305</v>
      </c>
      <c r="Q636" s="378">
        <f>'master jasa'!Q646</f>
        <v>0</v>
      </c>
      <c r="R636" s="378">
        <f>'master jasa'!R646</f>
        <v>61790</v>
      </c>
      <c r="S636" s="378"/>
      <c r="T636" s="379">
        <f t="shared" si="21"/>
        <v>61790</v>
      </c>
    </row>
    <row r="637" spans="2:20" ht="15" x14ac:dyDescent="0.3">
      <c r="B637" s="312" t="s">
        <v>801</v>
      </c>
      <c r="C637" s="313" t="s">
        <v>754</v>
      </c>
      <c r="D637" s="309"/>
      <c r="E637" s="309"/>
      <c r="F637" s="309"/>
      <c r="G637" s="309"/>
      <c r="H637" s="309"/>
      <c r="I637" s="309"/>
      <c r="J637" s="309"/>
      <c r="K637" s="309"/>
      <c r="L637" s="309"/>
      <c r="M637" s="309"/>
      <c r="N637" s="309"/>
      <c r="O637" s="310">
        <v>1</v>
      </c>
      <c r="P637" s="311" t="s">
        <v>305</v>
      </c>
      <c r="Q637" s="378">
        <f>'master jasa'!Q647</f>
        <v>0</v>
      </c>
      <c r="R637" s="378">
        <f>'master jasa'!R647</f>
        <v>70440</v>
      </c>
      <c r="S637" s="378"/>
      <c r="T637" s="379">
        <f t="shared" si="21"/>
        <v>70440</v>
      </c>
    </row>
    <row r="638" spans="2:20" ht="15" x14ac:dyDescent="0.3">
      <c r="B638" s="312" t="s">
        <v>802</v>
      </c>
      <c r="C638" s="313" t="s">
        <v>756</v>
      </c>
      <c r="D638" s="309"/>
      <c r="E638" s="309"/>
      <c r="F638" s="309"/>
      <c r="G638" s="309"/>
      <c r="H638" s="309"/>
      <c r="I638" s="309"/>
      <c r="J638" s="309"/>
      <c r="K638" s="309"/>
      <c r="L638" s="309"/>
      <c r="M638" s="309"/>
      <c r="N638" s="309"/>
      <c r="O638" s="310">
        <v>1</v>
      </c>
      <c r="P638" s="311" t="s">
        <v>305</v>
      </c>
      <c r="Q638" s="378">
        <f>'master jasa'!Q648</f>
        <v>0</v>
      </c>
      <c r="R638" s="378">
        <f>'master jasa'!R648</f>
        <v>94420</v>
      </c>
      <c r="S638" s="378"/>
      <c r="T638" s="379">
        <f t="shared" si="21"/>
        <v>94420</v>
      </c>
    </row>
    <row r="639" spans="2:20" ht="15" x14ac:dyDescent="0.3">
      <c r="B639" s="312" t="s">
        <v>803</v>
      </c>
      <c r="C639" s="313" t="s">
        <v>758</v>
      </c>
      <c r="D639" s="309"/>
      <c r="E639" s="309"/>
      <c r="F639" s="309"/>
      <c r="G639" s="309"/>
      <c r="H639" s="309"/>
      <c r="I639" s="309"/>
      <c r="J639" s="309"/>
      <c r="K639" s="309"/>
      <c r="L639" s="309"/>
      <c r="M639" s="309"/>
      <c r="N639" s="309"/>
      <c r="O639" s="310">
        <v>1</v>
      </c>
      <c r="P639" s="311" t="s">
        <v>305</v>
      </c>
      <c r="Q639" s="378">
        <f>'master jasa'!Q649</f>
        <v>0</v>
      </c>
      <c r="R639" s="378">
        <f>'master jasa'!R649</f>
        <v>105770</v>
      </c>
      <c r="S639" s="378"/>
      <c r="T639" s="379">
        <f t="shared" si="21"/>
        <v>105770</v>
      </c>
    </row>
    <row r="640" spans="2:20" ht="15" x14ac:dyDescent="0.3">
      <c r="B640" s="312" t="s">
        <v>804</v>
      </c>
      <c r="C640" s="313" t="s">
        <v>760</v>
      </c>
      <c r="D640" s="309"/>
      <c r="E640" s="309"/>
      <c r="F640" s="309"/>
      <c r="G640" s="309"/>
      <c r="H640" s="309"/>
      <c r="I640" s="309"/>
      <c r="J640" s="309"/>
      <c r="K640" s="309"/>
      <c r="L640" s="309"/>
      <c r="M640" s="309"/>
      <c r="N640" s="309"/>
      <c r="O640" s="310">
        <v>1</v>
      </c>
      <c r="P640" s="311" t="s">
        <v>305</v>
      </c>
      <c r="Q640" s="378">
        <f>'master jasa'!Q650</f>
        <v>0</v>
      </c>
      <c r="R640" s="378">
        <f>'master jasa'!R650</f>
        <v>161140</v>
      </c>
      <c r="S640" s="378"/>
      <c r="T640" s="379">
        <f t="shared" si="21"/>
        <v>161140</v>
      </c>
    </row>
    <row r="641" spans="2:20" ht="15" x14ac:dyDescent="0.3">
      <c r="B641" s="312" t="s">
        <v>805</v>
      </c>
      <c r="C641" s="313" t="s">
        <v>762</v>
      </c>
      <c r="D641" s="309"/>
      <c r="E641" s="309"/>
      <c r="F641" s="309"/>
      <c r="G641" s="309"/>
      <c r="H641" s="309"/>
      <c r="I641" s="309"/>
      <c r="J641" s="309"/>
      <c r="K641" s="309"/>
      <c r="L641" s="309"/>
      <c r="M641" s="309"/>
      <c r="N641" s="309"/>
      <c r="O641" s="310">
        <v>1</v>
      </c>
      <c r="P641" s="311" t="s">
        <v>305</v>
      </c>
      <c r="Q641" s="378">
        <f>'master jasa'!Q651</f>
        <v>0</v>
      </c>
      <c r="R641" s="378">
        <f>'master jasa'!R651</f>
        <v>153810</v>
      </c>
      <c r="S641" s="378"/>
      <c r="T641" s="379">
        <f t="shared" si="21"/>
        <v>153810</v>
      </c>
    </row>
    <row r="642" spans="2:20" ht="15" x14ac:dyDescent="0.3">
      <c r="B642" s="312" t="s">
        <v>806</v>
      </c>
      <c r="C642" s="313" t="s">
        <v>764</v>
      </c>
      <c r="D642" s="309"/>
      <c r="E642" s="309"/>
      <c r="F642" s="309"/>
      <c r="G642" s="309"/>
      <c r="H642" s="309"/>
      <c r="I642" s="309"/>
      <c r="J642" s="309"/>
      <c r="K642" s="309"/>
      <c r="L642" s="309"/>
      <c r="M642" s="309"/>
      <c r="N642" s="309"/>
      <c r="O642" s="310">
        <v>1</v>
      </c>
      <c r="P642" s="311" t="s">
        <v>305</v>
      </c>
      <c r="Q642" s="378">
        <f>'master jasa'!Q652</f>
        <v>0</v>
      </c>
      <c r="R642" s="378">
        <f>'master jasa'!R652</f>
        <v>207090</v>
      </c>
      <c r="S642" s="378"/>
      <c r="T642" s="379">
        <f t="shared" si="21"/>
        <v>207090</v>
      </c>
    </row>
    <row r="643" spans="2:20" ht="15" x14ac:dyDescent="0.3">
      <c r="B643" s="312" t="s">
        <v>807</v>
      </c>
      <c r="C643" s="313" t="s">
        <v>766</v>
      </c>
      <c r="D643" s="309"/>
      <c r="E643" s="309"/>
      <c r="F643" s="309"/>
      <c r="G643" s="309"/>
      <c r="H643" s="309"/>
      <c r="I643" s="309"/>
      <c r="J643" s="309"/>
      <c r="K643" s="309"/>
      <c r="L643" s="309"/>
      <c r="M643" s="309"/>
      <c r="N643" s="309"/>
      <c r="O643" s="310">
        <v>1</v>
      </c>
      <c r="P643" s="311" t="s">
        <v>305</v>
      </c>
      <c r="Q643" s="378">
        <f>'master jasa'!Q653</f>
        <v>0</v>
      </c>
      <c r="R643" s="378">
        <f>'master jasa'!R653</f>
        <v>216790</v>
      </c>
      <c r="S643" s="378"/>
      <c r="T643" s="379">
        <f t="shared" si="21"/>
        <v>216790</v>
      </c>
    </row>
    <row r="644" spans="2:20" ht="15" x14ac:dyDescent="0.3">
      <c r="B644" s="312" t="s">
        <v>808</v>
      </c>
      <c r="C644" s="313" t="s">
        <v>768</v>
      </c>
      <c r="D644" s="309"/>
      <c r="E644" s="309"/>
      <c r="F644" s="309"/>
      <c r="G644" s="309"/>
      <c r="H644" s="309"/>
      <c r="I644" s="309"/>
      <c r="J644" s="309"/>
      <c r="K644" s="309"/>
      <c r="L644" s="309"/>
      <c r="M644" s="309"/>
      <c r="N644" s="309"/>
      <c r="O644" s="310">
        <v>1</v>
      </c>
      <c r="P644" s="311" t="s">
        <v>305</v>
      </c>
      <c r="Q644" s="378">
        <f>'master jasa'!Q654</f>
        <v>0</v>
      </c>
      <c r="R644" s="378">
        <f>'master jasa'!R654</f>
        <v>255840</v>
      </c>
      <c r="S644" s="378"/>
      <c r="T644" s="379">
        <f t="shared" si="21"/>
        <v>255840</v>
      </c>
    </row>
    <row r="645" spans="2:20" ht="15.6" x14ac:dyDescent="0.3">
      <c r="B645" s="306">
        <v>11</v>
      </c>
      <c r="C645" s="332" t="s">
        <v>809</v>
      </c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N645" s="309"/>
      <c r="O645" s="310"/>
      <c r="P645" s="311"/>
      <c r="Q645" s="378">
        <f>'master jasa'!Q655</f>
        <v>0</v>
      </c>
      <c r="R645" s="378">
        <f>'master jasa'!R655</f>
        <v>0</v>
      </c>
      <c r="S645" s="378"/>
      <c r="T645" s="379"/>
    </row>
    <row r="646" spans="2:20" ht="15" x14ac:dyDescent="0.3">
      <c r="B646" s="312" t="s">
        <v>523</v>
      </c>
      <c r="C646" s="313" t="s">
        <v>748</v>
      </c>
      <c r="D646" s="309"/>
      <c r="E646" s="309"/>
      <c r="F646" s="309"/>
      <c r="G646" s="309"/>
      <c r="H646" s="309"/>
      <c r="I646" s="309"/>
      <c r="J646" s="309"/>
      <c r="K646" s="309"/>
      <c r="L646" s="309"/>
      <c r="M646" s="309"/>
      <c r="N646" s="309"/>
      <c r="O646" s="310">
        <v>1</v>
      </c>
      <c r="P646" s="311" t="s">
        <v>305</v>
      </c>
      <c r="Q646" s="378">
        <f>'master jasa'!Q656</f>
        <v>0</v>
      </c>
      <c r="R646" s="378">
        <f>'master jasa'!R656</f>
        <v>10906</v>
      </c>
      <c r="S646" s="378"/>
      <c r="T646" s="379">
        <f t="shared" ref="T646:T709" si="22">O646*R646</f>
        <v>10906</v>
      </c>
    </row>
    <row r="647" spans="2:20" ht="15" x14ac:dyDescent="0.3">
      <c r="B647" s="312" t="s">
        <v>525</v>
      </c>
      <c r="C647" s="313" t="s">
        <v>749</v>
      </c>
      <c r="D647" s="309"/>
      <c r="E647" s="309"/>
      <c r="F647" s="309"/>
      <c r="G647" s="309"/>
      <c r="H647" s="309"/>
      <c r="I647" s="309"/>
      <c r="J647" s="309"/>
      <c r="K647" s="309"/>
      <c r="L647" s="309"/>
      <c r="M647" s="309"/>
      <c r="N647" s="309"/>
      <c r="O647" s="310">
        <v>1</v>
      </c>
      <c r="P647" s="311" t="s">
        <v>305</v>
      </c>
      <c r="Q647" s="378">
        <f>'master jasa'!Q657</f>
        <v>0</v>
      </c>
      <c r="R647" s="378">
        <f>'master jasa'!R657</f>
        <v>12709</v>
      </c>
      <c r="S647" s="378"/>
      <c r="T647" s="379">
        <f t="shared" si="22"/>
        <v>12709</v>
      </c>
    </row>
    <row r="648" spans="2:20" ht="15" x14ac:dyDescent="0.3">
      <c r="B648" s="312" t="s">
        <v>527</v>
      </c>
      <c r="C648" s="313" t="s">
        <v>750</v>
      </c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N648" s="309"/>
      <c r="O648" s="310">
        <v>1</v>
      </c>
      <c r="P648" s="311" t="s">
        <v>305</v>
      </c>
      <c r="Q648" s="378">
        <f>'master jasa'!Q658</f>
        <v>0</v>
      </c>
      <c r="R648" s="378">
        <f>'master jasa'!R658</f>
        <v>21092</v>
      </c>
      <c r="S648" s="378"/>
      <c r="T648" s="379">
        <f t="shared" si="22"/>
        <v>21092</v>
      </c>
    </row>
    <row r="649" spans="2:20" ht="15" x14ac:dyDescent="0.3">
      <c r="B649" s="312" t="s">
        <v>810</v>
      </c>
      <c r="C649" s="313" t="s">
        <v>752</v>
      </c>
      <c r="D649" s="309"/>
      <c r="E649" s="309"/>
      <c r="F649" s="309"/>
      <c r="G649" s="309"/>
      <c r="H649" s="309"/>
      <c r="I649" s="309"/>
      <c r="J649" s="309"/>
      <c r="K649" s="309"/>
      <c r="L649" s="309"/>
      <c r="M649" s="309"/>
      <c r="N649" s="309"/>
      <c r="O649" s="310">
        <v>1</v>
      </c>
      <c r="P649" s="311" t="s">
        <v>305</v>
      </c>
      <c r="Q649" s="378">
        <f>'master jasa'!Q659</f>
        <v>0</v>
      </c>
      <c r="R649" s="378">
        <f>'master jasa'!R659</f>
        <v>33756</v>
      </c>
      <c r="S649" s="378"/>
      <c r="T649" s="379">
        <f t="shared" si="22"/>
        <v>33756</v>
      </c>
    </row>
    <row r="650" spans="2:20" ht="15" x14ac:dyDescent="0.3">
      <c r="B650" s="312" t="s">
        <v>811</v>
      </c>
      <c r="C650" s="313" t="s">
        <v>754</v>
      </c>
      <c r="D650" s="309"/>
      <c r="E650" s="309"/>
      <c r="F650" s="309"/>
      <c r="G650" s="309"/>
      <c r="H650" s="309"/>
      <c r="I650" s="309"/>
      <c r="J650" s="309"/>
      <c r="K650" s="309"/>
      <c r="L650" s="309"/>
      <c r="M650" s="309"/>
      <c r="N650" s="309"/>
      <c r="O650" s="310">
        <v>1</v>
      </c>
      <c r="P650" s="311" t="s">
        <v>305</v>
      </c>
      <c r="Q650" s="378">
        <f>'master jasa'!Q660</f>
        <v>0</v>
      </c>
      <c r="R650" s="378">
        <f>'master jasa'!R660</f>
        <v>39525</v>
      </c>
      <c r="S650" s="378"/>
      <c r="T650" s="379">
        <f t="shared" si="22"/>
        <v>39525</v>
      </c>
    </row>
    <row r="651" spans="2:20" ht="15" x14ac:dyDescent="0.3">
      <c r="B651" s="312" t="s">
        <v>812</v>
      </c>
      <c r="C651" s="313" t="s">
        <v>756</v>
      </c>
      <c r="D651" s="309"/>
      <c r="E651" s="309"/>
      <c r="F651" s="309"/>
      <c r="G651" s="309"/>
      <c r="H651" s="309"/>
      <c r="I651" s="309"/>
      <c r="J651" s="309"/>
      <c r="K651" s="309"/>
      <c r="L651" s="309"/>
      <c r="M651" s="309"/>
      <c r="N651" s="309"/>
      <c r="O651" s="310">
        <v>1</v>
      </c>
      <c r="P651" s="311" t="s">
        <v>305</v>
      </c>
      <c r="Q651" s="378">
        <f>'master jasa'!Q661</f>
        <v>0</v>
      </c>
      <c r="R651" s="378">
        <f>'master jasa'!R661</f>
        <v>61370</v>
      </c>
      <c r="S651" s="378"/>
      <c r="T651" s="379">
        <f t="shared" si="22"/>
        <v>61370</v>
      </c>
    </row>
    <row r="652" spans="2:20" ht="15" x14ac:dyDescent="0.3">
      <c r="B652" s="312" t="s">
        <v>813</v>
      </c>
      <c r="C652" s="313" t="s">
        <v>758</v>
      </c>
      <c r="D652" s="309"/>
      <c r="E652" s="309"/>
      <c r="F652" s="309"/>
      <c r="G652" s="309"/>
      <c r="H652" s="309"/>
      <c r="I652" s="309"/>
      <c r="J652" s="309"/>
      <c r="K652" s="309"/>
      <c r="L652" s="309"/>
      <c r="M652" s="309"/>
      <c r="N652" s="309"/>
      <c r="O652" s="310">
        <v>1</v>
      </c>
      <c r="P652" s="311" t="s">
        <v>305</v>
      </c>
      <c r="Q652" s="378">
        <f>'master jasa'!Q662</f>
        <v>0</v>
      </c>
      <c r="R652" s="378">
        <f>'master jasa'!R662</f>
        <v>69880</v>
      </c>
      <c r="S652" s="378"/>
      <c r="T652" s="379">
        <f t="shared" si="22"/>
        <v>69880</v>
      </c>
    </row>
    <row r="653" spans="2:20" ht="15" x14ac:dyDescent="0.3">
      <c r="B653" s="312" t="s">
        <v>814</v>
      </c>
      <c r="C653" s="313" t="s">
        <v>760</v>
      </c>
      <c r="D653" s="309"/>
      <c r="E653" s="309"/>
      <c r="F653" s="309"/>
      <c r="G653" s="309"/>
      <c r="H653" s="309"/>
      <c r="I653" s="309"/>
      <c r="J653" s="309"/>
      <c r="K653" s="309"/>
      <c r="L653" s="309"/>
      <c r="M653" s="309"/>
      <c r="N653" s="309"/>
      <c r="O653" s="310">
        <v>1</v>
      </c>
      <c r="P653" s="311" t="s">
        <v>305</v>
      </c>
      <c r="Q653" s="378">
        <f>'master jasa'!Q663</f>
        <v>0</v>
      </c>
      <c r="R653" s="378">
        <f>'master jasa'!R663</f>
        <v>81810</v>
      </c>
      <c r="S653" s="378"/>
      <c r="T653" s="379">
        <f t="shared" si="22"/>
        <v>81810</v>
      </c>
    </row>
    <row r="654" spans="2:20" ht="15" x14ac:dyDescent="0.3">
      <c r="B654" s="312" t="s">
        <v>815</v>
      </c>
      <c r="C654" s="313" t="s">
        <v>762</v>
      </c>
      <c r="D654" s="309"/>
      <c r="E654" s="309"/>
      <c r="F654" s="309"/>
      <c r="G654" s="309"/>
      <c r="H654" s="309"/>
      <c r="I654" s="309"/>
      <c r="J654" s="309"/>
      <c r="K654" s="309"/>
      <c r="L654" s="309"/>
      <c r="M654" s="309"/>
      <c r="N654" s="309"/>
      <c r="O654" s="310">
        <v>1</v>
      </c>
      <c r="P654" s="311" t="s">
        <v>305</v>
      </c>
      <c r="Q654" s="378">
        <f>'master jasa'!Q664</f>
        <v>0</v>
      </c>
      <c r="R654" s="378">
        <f>'master jasa'!R664</f>
        <v>103710</v>
      </c>
      <c r="S654" s="378"/>
      <c r="T654" s="379">
        <f t="shared" si="22"/>
        <v>103710</v>
      </c>
    </row>
    <row r="655" spans="2:20" ht="15" x14ac:dyDescent="0.3">
      <c r="B655" s="312" t="s">
        <v>816</v>
      </c>
      <c r="C655" s="313" t="s">
        <v>764</v>
      </c>
      <c r="D655" s="309"/>
      <c r="E655" s="309"/>
      <c r="F655" s="309"/>
      <c r="G655" s="309"/>
      <c r="H655" s="309"/>
      <c r="I655" s="309"/>
      <c r="J655" s="309"/>
      <c r="K655" s="309"/>
      <c r="L655" s="309"/>
      <c r="M655" s="309"/>
      <c r="N655" s="309"/>
      <c r="O655" s="310">
        <v>1</v>
      </c>
      <c r="P655" s="311" t="s">
        <v>305</v>
      </c>
      <c r="Q655" s="378">
        <f>'master jasa'!Q665</f>
        <v>0</v>
      </c>
      <c r="R655" s="378">
        <f>'master jasa'!R665</f>
        <v>116490</v>
      </c>
      <c r="S655" s="378"/>
      <c r="T655" s="379">
        <f t="shared" si="22"/>
        <v>116490</v>
      </c>
    </row>
    <row r="656" spans="2:20" ht="15" x14ac:dyDescent="0.3">
      <c r="B656" s="312" t="s">
        <v>817</v>
      </c>
      <c r="C656" s="313" t="s">
        <v>766</v>
      </c>
      <c r="D656" s="309"/>
      <c r="E656" s="309"/>
      <c r="F656" s="309"/>
      <c r="G656" s="309"/>
      <c r="H656" s="309"/>
      <c r="I656" s="309"/>
      <c r="J656" s="309"/>
      <c r="K656" s="309"/>
      <c r="L656" s="309"/>
      <c r="M656" s="309"/>
      <c r="N656" s="309"/>
      <c r="O656" s="310">
        <v>1</v>
      </c>
      <c r="P656" s="311" t="s">
        <v>305</v>
      </c>
      <c r="Q656" s="378">
        <f>'master jasa'!Q666</f>
        <v>0</v>
      </c>
      <c r="R656" s="378">
        <f>'master jasa'!R666</f>
        <v>153140</v>
      </c>
      <c r="S656" s="378"/>
      <c r="T656" s="379">
        <f t="shared" si="22"/>
        <v>153140</v>
      </c>
    </row>
    <row r="657" spans="2:20" ht="15" x14ac:dyDescent="0.3">
      <c r="B657" s="312" t="s">
        <v>818</v>
      </c>
      <c r="C657" s="313" t="s">
        <v>768</v>
      </c>
      <c r="D657" s="309"/>
      <c r="E657" s="309"/>
      <c r="F657" s="309"/>
      <c r="G657" s="309"/>
      <c r="H657" s="309"/>
      <c r="I657" s="309"/>
      <c r="J657" s="309"/>
      <c r="K657" s="309"/>
      <c r="L657" s="309"/>
      <c r="M657" s="309"/>
      <c r="N657" s="309"/>
      <c r="O657" s="310">
        <v>1</v>
      </c>
      <c r="P657" s="311" t="s">
        <v>305</v>
      </c>
      <c r="Q657" s="378">
        <f>'master jasa'!Q667</f>
        <v>0</v>
      </c>
      <c r="R657" s="378">
        <f>'master jasa'!R667</f>
        <v>182700</v>
      </c>
      <c r="S657" s="378"/>
      <c r="T657" s="379">
        <f t="shared" si="22"/>
        <v>182700</v>
      </c>
    </row>
    <row r="658" spans="2:20" ht="15.6" x14ac:dyDescent="0.3">
      <c r="B658" s="306">
        <v>12</v>
      </c>
      <c r="C658" s="332" t="s">
        <v>819</v>
      </c>
      <c r="D658" s="309"/>
      <c r="E658" s="309"/>
      <c r="F658" s="309"/>
      <c r="G658" s="309"/>
      <c r="H658" s="309"/>
      <c r="I658" s="309"/>
      <c r="J658" s="309"/>
      <c r="K658" s="309"/>
      <c r="L658" s="309"/>
      <c r="M658" s="309"/>
      <c r="N658" s="309"/>
      <c r="O658" s="310"/>
      <c r="P658" s="311"/>
      <c r="Q658" s="378">
        <f>'master jasa'!Q668</f>
        <v>0</v>
      </c>
      <c r="R658" s="378">
        <f>'master jasa'!R668</f>
        <v>0</v>
      </c>
      <c r="S658" s="378"/>
      <c r="T658" s="379"/>
    </row>
    <row r="659" spans="2:20" ht="15" x14ac:dyDescent="0.3">
      <c r="B659" s="312" t="s">
        <v>530</v>
      </c>
      <c r="C659" s="313" t="s">
        <v>748</v>
      </c>
      <c r="D659" s="309"/>
      <c r="E659" s="309"/>
      <c r="F659" s="309"/>
      <c r="G659" s="309"/>
      <c r="H659" s="309"/>
      <c r="I659" s="309"/>
      <c r="J659" s="309"/>
      <c r="K659" s="309"/>
      <c r="L659" s="309"/>
      <c r="M659" s="309"/>
      <c r="N659" s="309"/>
      <c r="O659" s="310">
        <v>1</v>
      </c>
      <c r="P659" s="311" t="s">
        <v>305</v>
      </c>
      <c r="Q659" s="378">
        <f>'master jasa'!Q669</f>
        <v>0</v>
      </c>
      <c r="R659" s="378">
        <f>'master jasa'!R669</f>
        <v>21813</v>
      </c>
      <c r="S659" s="378"/>
      <c r="T659" s="379">
        <f t="shared" si="22"/>
        <v>21813</v>
      </c>
    </row>
    <row r="660" spans="2:20" ht="15" x14ac:dyDescent="0.3">
      <c r="B660" s="312" t="s">
        <v>531</v>
      </c>
      <c r="C660" s="313" t="s">
        <v>749</v>
      </c>
      <c r="D660" s="309"/>
      <c r="E660" s="309"/>
      <c r="F660" s="309"/>
      <c r="G660" s="309"/>
      <c r="H660" s="309"/>
      <c r="I660" s="309"/>
      <c r="J660" s="309"/>
      <c r="K660" s="309"/>
      <c r="L660" s="309"/>
      <c r="M660" s="309"/>
      <c r="N660" s="309"/>
      <c r="O660" s="310">
        <v>1</v>
      </c>
      <c r="P660" s="311" t="s">
        <v>305</v>
      </c>
      <c r="Q660" s="378">
        <f>'master jasa'!Q670</f>
        <v>0</v>
      </c>
      <c r="R660" s="378">
        <f>'master jasa'!R670</f>
        <v>25419</v>
      </c>
      <c r="S660" s="378"/>
      <c r="T660" s="379">
        <f t="shared" si="22"/>
        <v>25419</v>
      </c>
    </row>
    <row r="661" spans="2:20" ht="15" x14ac:dyDescent="0.3">
      <c r="B661" s="312" t="s">
        <v>532</v>
      </c>
      <c r="C661" s="313" t="s">
        <v>750</v>
      </c>
      <c r="D661" s="309"/>
      <c r="E661" s="309"/>
      <c r="F661" s="309"/>
      <c r="G661" s="309"/>
      <c r="H661" s="309"/>
      <c r="I661" s="309"/>
      <c r="J661" s="309"/>
      <c r="K661" s="309"/>
      <c r="L661" s="309"/>
      <c r="M661" s="309"/>
      <c r="N661" s="309"/>
      <c r="O661" s="310">
        <v>1</v>
      </c>
      <c r="P661" s="311" t="s">
        <v>305</v>
      </c>
      <c r="Q661" s="378">
        <f>'master jasa'!Q671</f>
        <v>0</v>
      </c>
      <c r="R661" s="378">
        <f>'master jasa'!R671</f>
        <v>21092</v>
      </c>
      <c r="S661" s="378"/>
      <c r="T661" s="379">
        <f t="shared" si="22"/>
        <v>21092</v>
      </c>
    </row>
    <row r="662" spans="2:20" ht="15" x14ac:dyDescent="0.3">
      <c r="B662" s="312" t="s">
        <v>820</v>
      </c>
      <c r="C662" s="313" t="s">
        <v>752</v>
      </c>
      <c r="D662" s="309"/>
      <c r="E662" s="309"/>
      <c r="F662" s="309"/>
      <c r="G662" s="309"/>
      <c r="H662" s="309"/>
      <c r="I662" s="309"/>
      <c r="J662" s="309"/>
      <c r="K662" s="309"/>
      <c r="L662" s="309"/>
      <c r="M662" s="309"/>
      <c r="N662" s="309"/>
      <c r="O662" s="310">
        <v>1</v>
      </c>
      <c r="P662" s="311" t="s">
        <v>305</v>
      </c>
      <c r="Q662" s="378">
        <f>'master jasa'!Q672</f>
        <v>0</v>
      </c>
      <c r="R662" s="378">
        <f>'master jasa'!R672</f>
        <v>50635</v>
      </c>
      <c r="S662" s="378"/>
      <c r="T662" s="379">
        <f t="shared" si="22"/>
        <v>50635</v>
      </c>
    </row>
    <row r="663" spans="2:20" ht="15" x14ac:dyDescent="0.3">
      <c r="B663" s="312" t="s">
        <v>821</v>
      </c>
      <c r="C663" s="313" t="s">
        <v>754</v>
      </c>
      <c r="D663" s="309"/>
      <c r="E663" s="309"/>
      <c r="F663" s="309"/>
      <c r="G663" s="309"/>
      <c r="H663" s="309"/>
      <c r="I663" s="309"/>
      <c r="J663" s="309"/>
      <c r="K663" s="309"/>
      <c r="L663" s="309"/>
      <c r="M663" s="309"/>
      <c r="N663" s="309"/>
      <c r="O663" s="310">
        <v>1</v>
      </c>
      <c r="P663" s="311" t="s">
        <v>305</v>
      </c>
      <c r="Q663" s="378">
        <f>'master jasa'!Q673</f>
        <v>0</v>
      </c>
      <c r="R663" s="378">
        <f>'master jasa'!R673</f>
        <v>59280</v>
      </c>
      <c r="S663" s="378"/>
      <c r="T663" s="379">
        <f t="shared" si="22"/>
        <v>59280</v>
      </c>
    </row>
    <row r="664" spans="2:20" ht="15" x14ac:dyDescent="0.3">
      <c r="B664" s="312" t="s">
        <v>822</v>
      </c>
      <c r="C664" s="313" t="s">
        <v>756</v>
      </c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N664" s="309"/>
      <c r="O664" s="310">
        <v>1</v>
      </c>
      <c r="P664" s="311" t="s">
        <v>305</v>
      </c>
      <c r="Q664" s="378">
        <f>'master jasa'!Q674</f>
        <v>0</v>
      </c>
      <c r="R664" s="378">
        <f>'master jasa'!R674</f>
        <v>81820</v>
      </c>
      <c r="S664" s="378"/>
      <c r="T664" s="379">
        <f t="shared" si="22"/>
        <v>81820</v>
      </c>
    </row>
    <row r="665" spans="2:20" ht="15" x14ac:dyDescent="0.3">
      <c r="B665" s="312" t="s">
        <v>823</v>
      </c>
      <c r="C665" s="313" t="s">
        <v>758</v>
      </c>
      <c r="D665" s="309"/>
      <c r="E665" s="309"/>
      <c r="F665" s="309"/>
      <c r="G665" s="309"/>
      <c r="H665" s="309"/>
      <c r="I665" s="309"/>
      <c r="J665" s="309"/>
      <c r="K665" s="309"/>
      <c r="L665" s="309"/>
      <c r="M665" s="309"/>
      <c r="N665" s="309"/>
      <c r="O665" s="310">
        <v>1</v>
      </c>
      <c r="P665" s="311" t="s">
        <v>305</v>
      </c>
      <c r="Q665" s="378">
        <f>'master jasa'!Q675</f>
        <v>0</v>
      </c>
      <c r="R665" s="378">
        <f>'master jasa'!R675</f>
        <v>93180</v>
      </c>
      <c r="S665" s="378"/>
      <c r="T665" s="379">
        <f t="shared" si="22"/>
        <v>93180</v>
      </c>
    </row>
    <row r="666" spans="2:20" ht="15" x14ac:dyDescent="0.3">
      <c r="B666" s="312" t="s">
        <v>824</v>
      </c>
      <c r="C666" s="313" t="s">
        <v>760</v>
      </c>
      <c r="D666" s="309"/>
      <c r="E666" s="309"/>
      <c r="F666" s="309"/>
      <c r="G666" s="309"/>
      <c r="H666" s="309"/>
      <c r="I666" s="309"/>
      <c r="J666" s="309"/>
      <c r="K666" s="309"/>
      <c r="L666" s="309"/>
      <c r="M666" s="309"/>
      <c r="N666" s="309"/>
      <c r="O666" s="310">
        <v>1</v>
      </c>
      <c r="P666" s="311" t="s">
        <v>305</v>
      </c>
      <c r="Q666" s="378">
        <f>'master jasa'!Q676</f>
        <v>0</v>
      </c>
      <c r="R666" s="378">
        <f>'master jasa'!R676</f>
        <v>136350</v>
      </c>
      <c r="S666" s="378"/>
      <c r="T666" s="379">
        <f t="shared" si="22"/>
        <v>136350</v>
      </c>
    </row>
    <row r="667" spans="2:20" ht="15" x14ac:dyDescent="0.3">
      <c r="B667" s="312" t="s">
        <v>825</v>
      </c>
      <c r="C667" s="313" t="s">
        <v>762</v>
      </c>
      <c r="D667" s="309"/>
      <c r="E667" s="309"/>
      <c r="F667" s="309"/>
      <c r="G667" s="309"/>
      <c r="H667" s="309"/>
      <c r="I667" s="309"/>
      <c r="J667" s="309"/>
      <c r="K667" s="309"/>
      <c r="L667" s="309"/>
      <c r="M667" s="309"/>
      <c r="N667" s="309"/>
      <c r="O667" s="310">
        <v>1</v>
      </c>
      <c r="P667" s="311" t="s">
        <v>305</v>
      </c>
      <c r="Q667" s="378">
        <f>'master jasa'!Q677</f>
        <v>0</v>
      </c>
      <c r="R667" s="378">
        <f>'master jasa'!R677</f>
        <v>129640</v>
      </c>
      <c r="S667" s="378"/>
      <c r="T667" s="379">
        <f t="shared" si="22"/>
        <v>129640</v>
      </c>
    </row>
    <row r="668" spans="2:20" ht="15" x14ac:dyDescent="0.3">
      <c r="B668" s="312" t="s">
        <v>826</v>
      </c>
      <c r="C668" s="313" t="s">
        <v>764</v>
      </c>
      <c r="D668" s="309"/>
      <c r="E668" s="309"/>
      <c r="F668" s="309"/>
      <c r="G668" s="309"/>
      <c r="H668" s="309"/>
      <c r="I668" s="309"/>
      <c r="J668" s="309"/>
      <c r="K668" s="309"/>
      <c r="L668" s="309"/>
      <c r="M668" s="309"/>
      <c r="N668" s="309"/>
      <c r="O668" s="310">
        <v>1</v>
      </c>
      <c r="P668" s="311" t="s">
        <v>305</v>
      </c>
      <c r="Q668" s="378">
        <f>'master jasa'!Q678</f>
        <v>0</v>
      </c>
      <c r="R668" s="378">
        <f>'master jasa'!R678</f>
        <v>174740</v>
      </c>
      <c r="S668" s="378"/>
      <c r="T668" s="379">
        <f t="shared" si="22"/>
        <v>174740</v>
      </c>
    </row>
    <row r="669" spans="2:20" ht="15" x14ac:dyDescent="0.3">
      <c r="B669" s="312" t="s">
        <v>827</v>
      </c>
      <c r="C669" s="313" t="s">
        <v>766</v>
      </c>
      <c r="D669" s="309"/>
      <c r="E669" s="309"/>
      <c r="F669" s="309"/>
      <c r="G669" s="309"/>
      <c r="H669" s="309"/>
      <c r="I669" s="309"/>
      <c r="J669" s="309"/>
      <c r="K669" s="309"/>
      <c r="L669" s="309"/>
      <c r="M669" s="309"/>
      <c r="N669" s="309"/>
      <c r="O669" s="310">
        <v>1</v>
      </c>
      <c r="P669" s="311" t="s">
        <v>305</v>
      </c>
      <c r="Q669" s="378">
        <f>'master jasa'!Q679</f>
        <v>0</v>
      </c>
      <c r="R669" s="378">
        <f>'master jasa'!R679</f>
        <v>183770</v>
      </c>
      <c r="S669" s="378"/>
      <c r="T669" s="379">
        <f t="shared" si="22"/>
        <v>183770</v>
      </c>
    </row>
    <row r="670" spans="2:20" ht="15" x14ac:dyDescent="0.3">
      <c r="B670" s="312" t="s">
        <v>828</v>
      </c>
      <c r="C670" s="313" t="s">
        <v>768</v>
      </c>
      <c r="D670" s="309"/>
      <c r="E670" s="309"/>
      <c r="F670" s="309"/>
      <c r="G670" s="309"/>
      <c r="H670" s="309"/>
      <c r="I670" s="309"/>
      <c r="J670" s="309"/>
      <c r="K670" s="309"/>
      <c r="L670" s="309"/>
      <c r="M670" s="309"/>
      <c r="N670" s="309"/>
      <c r="O670" s="310">
        <v>1</v>
      </c>
      <c r="P670" s="311" t="s">
        <v>305</v>
      </c>
      <c r="Q670" s="378">
        <f>'master jasa'!Q680</f>
        <v>0</v>
      </c>
      <c r="R670" s="378">
        <f>'master jasa'!R680</f>
        <v>219250</v>
      </c>
      <c r="S670" s="378"/>
      <c r="T670" s="379">
        <f t="shared" si="22"/>
        <v>219250</v>
      </c>
    </row>
    <row r="671" spans="2:20" ht="15.6" x14ac:dyDescent="0.3">
      <c r="B671" s="306">
        <v>13</v>
      </c>
      <c r="C671" s="332" t="s">
        <v>829</v>
      </c>
      <c r="D671" s="309"/>
      <c r="E671" s="309"/>
      <c r="F671" s="309"/>
      <c r="G671" s="309"/>
      <c r="H671" s="309"/>
      <c r="I671" s="309"/>
      <c r="J671" s="309"/>
      <c r="K671" s="309"/>
      <c r="L671" s="309"/>
      <c r="M671" s="309"/>
      <c r="N671" s="309"/>
      <c r="O671" s="310"/>
      <c r="P671" s="311"/>
      <c r="Q671" s="378">
        <f>'master jasa'!Q681</f>
        <v>0</v>
      </c>
      <c r="R671" s="378">
        <f>'master jasa'!R681</f>
        <v>0</v>
      </c>
      <c r="S671" s="378"/>
      <c r="T671" s="379"/>
    </row>
    <row r="672" spans="2:20" ht="15" x14ac:dyDescent="0.3">
      <c r="B672" s="312" t="s">
        <v>534</v>
      </c>
      <c r="C672" s="313" t="s">
        <v>830</v>
      </c>
      <c r="D672" s="309"/>
      <c r="E672" s="309"/>
      <c r="F672" s="309"/>
      <c r="G672" s="309"/>
      <c r="H672" s="309"/>
      <c r="I672" s="309"/>
      <c r="J672" s="309"/>
      <c r="K672" s="309"/>
      <c r="L672" s="309"/>
      <c r="M672" s="309"/>
      <c r="N672" s="309"/>
      <c r="O672" s="310">
        <v>1</v>
      </c>
      <c r="P672" s="311" t="s">
        <v>726</v>
      </c>
      <c r="Q672" s="378">
        <f>'master jasa'!Q682</f>
        <v>0</v>
      </c>
      <c r="R672" s="378">
        <f>'master jasa'!R682</f>
        <v>632620</v>
      </c>
      <c r="S672" s="378"/>
      <c r="T672" s="379">
        <f t="shared" si="22"/>
        <v>632620</v>
      </c>
    </row>
    <row r="673" spans="2:20" ht="15" x14ac:dyDescent="0.3">
      <c r="B673" s="312" t="s">
        <v>535</v>
      </c>
      <c r="C673" s="313" t="s">
        <v>831</v>
      </c>
      <c r="D673" s="309"/>
      <c r="E673" s="309"/>
      <c r="F673" s="309"/>
      <c r="G673" s="309"/>
      <c r="H673" s="309"/>
      <c r="I673" s="309"/>
      <c r="J673" s="309"/>
      <c r="K673" s="309"/>
      <c r="L673" s="309"/>
      <c r="M673" s="309"/>
      <c r="N673" s="309"/>
      <c r="O673" s="310">
        <v>1</v>
      </c>
      <c r="P673" s="311" t="s">
        <v>726</v>
      </c>
      <c r="Q673" s="378">
        <f>'master jasa'!Q683</f>
        <v>0</v>
      </c>
      <c r="R673" s="378">
        <f>'master jasa'!R683</f>
        <v>833120</v>
      </c>
      <c r="S673" s="378"/>
      <c r="T673" s="379">
        <f t="shared" si="22"/>
        <v>833120</v>
      </c>
    </row>
    <row r="674" spans="2:20" ht="15" x14ac:dyDescent="0.3">
      <c r="B674" s="312" t="s">
        <v>537</v>
      </c>
      <c r="C674" s="313" t="s">
        <v>832</v>
      </c>
      <c r="D674" s="309"/>
      <c r="E674" s="309"/>
      <c r="F674" s="309"/>
      <c r="G674" s="309"/>
      <c r="H674" s="309"/>
      <c r="I674" s="309"/>
      <c r="J674" s="309"/>
      <c r="K674" s="309"/>
      <c r="L674" s="309"/>
      <c r="M674" s="309"/>
      <c r="N674" s="309"/>
      <c r="O674" s="310">
        <v>1</v>
      </c>
      <c r="P674" s="311" t="s">
        <v>726</v>
      </c>
      <c r="Q674" s="378">
        <f>'master jasa'!Q684</f>
        <v>0</v>
      </c>
      <c r="R674" s="378">
        <f>'master jasa'!R684</f>
        <v>1083040</v>
      </c>
      <c r="S674" s="378"/>
      <c r="T674" s="379">
        <f t="shared" si="22"/>
        <v>1083040</v>
      </c>
    </row>
    <row r="675" spans="2:20" ht="15" x14ac:dyDescent="0.3">
      <c r="B675" s="312" t="s">
        <v>833</v>
      </c>
      <c r="C675" s="313" t="s">
        <v>834</v>
      </c>
      <c r="D675" s="309"/>
      <c r="E675" s="309"/>
      <c r="F675" s="309"/>
      <c r="G675" s="309"/>
      <c r="H675" s="309"/>
      <c r="I675" s="309"/>
      <c r="J675" s="309"/>
      <c r="K675" s="309"/>
      <c r="L675" s="309"/>
      <c r="M675" s="309"/>
      <c r="N675" s="309"/>
      <c r="O675" s="310">
        <v>1</v>
      </c>
      <c r="P675" s="311" t="s">
        <v>726</v>
      </c>
      <c r="Q675" s="378">
        <f>'master jasa'!Q685</f>
        <v>0</v>
      </c>
      <c r="R675" s="378">
        <f>'master jasa'!R685</f>
        <v>1507240</v>
      </c>
      <c r="S675" s="378"/>
      <c r="T675" s="379">
        <f t="shared" si="22"/>
        <v>1507240</v>
      </c>
    </row>
    <row r="676" spans="2:20" ht="15" x14ac:dyDescent="0.3">
      <c r="B676" s="312" t="s">
        <v>835</v>
      </c>
      <c r="C676" s="313" t="s">
        <v>836</v>
      </c>
      <c r="D676" s="309"/>
      <c r="E676" s="309"/>
      <c r="F676" s="309"/>
      <c r="G676" s="309"/>
      <c r="H676" s="309"/>
      <c r="I676" s="309"/>
      <c r="J676" s="309"/>
      <c r="K676" s="309"/>
      <c r="L676" s="309"/>
      <c r="M676" s="309"/>
      <c r="N676" s="309"/>
      <c r="O676" s="310">
        <v>1</v>
      </c>
      <c r="P676" s="311" t="s">
        <v>726</v>
      </c>
      <c r="Q676" s="378">
        <f>'master jasa'!Q686</f>
        <v>0</v>
      </c>
      <c r="R676" s="378">
        <f>'master jasa'!R686</f>
        <v>1904030</v>
      </c>
      <c r="S676" s="378"/>
      <c r="T676" s="379">
        <f t="shared" si="22"/>
        <v>1904030</v>
      </c>
    </row>
    <row r="677" spans="2:20" ht="15" x14ac:dyDescent="0.3">
      <c r="B677" s="312" t="s">
        <v>837</v>
      </c>
      <c r="C677" s="313" t="s">
        <v>838</v>
      </c>
      <c r="D677" s="309"/>
      <c r="E677" s="309"/>
      <c r="F677" s="309"/>
      <c r="G677" s="309"/>
      <c r="H677" s="309"/>
      <c r="I677" s="309"/>
      <c r="J677" s="309"/>
      <c r="K677" s="309"/>
      <c r="L677" s="309"/>
      <c r="M677" s="309"/>
      <c r="N677" s="309"/>
      <c r="O677" s="310">
        <v>1</v>
      </c>
      <c r="P677" s="311" t="s">
        <v>726</v>
      </c>
      <c r="Q677" s="378">
        <f>'master jasa'!Q687</f>
        <v>0</v>
      </c>
      <c r="R677" s="378">
        <f>'master jasa'!R687</f>
        <v>2423130</v>
      </c>
      <c r="S677" s="378"/>
      <c r="T677" s="379">
        <f t="shared" si="22"/>
        <v>2423130</v>
      </c>
    </row>
    <row r="678" spans="2:20" ht="15" x14ac:dyDescent="0.3">
      <c r="B678" s="312" t="s">
        <v>839</v>
      </c>
      <c r="C678" s="313" t="s">
        <v>840</v>
      </c>
      <c r="D678" s="309"/>
      <c r="E678" s="309"/>
      <c r="F678" s="309"/>
      <c r="G678" s="309"/>
      <c r="H678" s="309"/>
      <c r="I678" s="309"/>
      <c r="J678" s="309"/>
      <c r="K678" s="309"/>
      <c r="L678" s="309"/>
      <c r="M678" s="309"/>
      <c r="N678" s="309"/>
      <c r="O678" s="310">
        <v>1</v>
      </c>
      <c r="P678" s="311" t="s">
        <v>726</v>
      </c>
      <c r="Q678" s="378">
        <f>'master jasa'!Q688</f>
        <v>0</v>
      </c>
      <c r="R678" s="378">
        <f>'master jasa'!R688</f>
        <v>3089510</v>
      </c>
      <c r="S678" s="378"/>
      <c r="T678" s="379">
        <f t="shared" si="22"/>
        <v>3089510</v>
      </c>
    </row>
    <row r="679" spans="2:20" ht="15" x14ac:dyDescent="0.3">
      <c r="B679" s="312" t="s">
        <v>841</v>
      </c>
      <c r="C679" s="313" t="s">
        <v>842</v>
      </c>
      <c r="D679" s="309"/>
      <c r="E679" s="309"/>
      <c r="F679" s="309"/>
      <c r="G679" s="309"/>
      <c r="H679" s="309"/>
      <c r="I679" s="309"/>
      <c r="J679" s="309"/>
      <c r="K679" s="309"/>
      <c r="L679" s="309"/>
      <c r="M679" s="309"/>
      <c r="N679" s="309"/>
      <c r="O679" s="310">
        <v>1</v>
      </c>
      <c r="P679" s="311" t="s">
        <v>726</v>
      </c>
      <c r="Q679" s="378">
        <f>'master jasa'!Q689</f>
        <v>0</v>
      </c>
      <c r="R679" s="378">
        <f>'master jasa'!R689</f>
        <v>3740470</v>
      </c>
      <c r="S679" s="378"/>
      <c r="T679" s="379">
        <f t="shared" si="22"/>
        <v>3740470</v>
      </c>
    </row>
    <row r="680" spans="2:20" ht="15" x14ac:dyDescent="0.3">
      <c r="B680" s="312" t="s">
        <v>843</v>
      </c>
      <c r="C680" s="313" t="s">
        <v>844</v>
      </c>
      <c r="D680" s="309"/>
      <c r="E680" s="309"/>
      <c r="F680" s="309"/>
      <c r="G680" s="309"/>
      <c r="H680" s="309"/>
      <c r="I680" s="309"/>
      <c r="J680" s="309"/>
      <c r="K680" s="309"/>
      <c r="L680" s="309"/>
      <c r="M680" s="309"/>
      <c r="N680" s="309"/>
      <c r="O680" s="310">
        <v>1</v>
      </c>
      <c r="P680" s="311" t="s">
        <v>726</v>
      </c>
      <c r="Q680" s="378">
        <f>'master jasa'!Q690</f>
        <v>0</v>
      </c>
      <c r="R680" s="378">
        <f>'master jasa'!R690</f>
        <v>4723390</v>
      </c>
      <c r="S680" s="378"/>
      <c r="T680" s="379">
        <f t="shared" si="22"/>
        <v>4723390</v>
      </c>
    </row>
    <row r="681" spans="2:20" ht="15" x14ac:dyDescent="0.3">
      <c r="B681" s="312" t="s">
        <v>845</v>
      </c>
      <c r="C681" s="313" t="s">
        <v>846</v>
      </c>
      <c r="D681" s="309"/>
      <c r="E681" s="309"/>
      <c r="F681" s="309"/>
      <c r="G681" s="309"/>
      <c r="H681" s="309"/>
      <c r="I681" s="309"/>
      <c r="J681" s="309"/>
      <c r="K681" s="309"/>
      <c r="L681" s="309"/>
      <c r="M681" s="309"/>
      <c r="N681" s="309"/>
      <c r="O681" s="310">
        <v>1</v>
      </c>
      <c r="P681" s="311" t="s">
        <v>726</v>
      </c>
      <c r="Q681" s="378">
        <f>'master jasa'!Q691</f>
        <v>0</v>
      </c>
      <c r="R681" s="378">
        <f>'master jasa'!R691</f>
        <v>6019700</v>
      </c>
      <c r="S681" s="378"/>
      <c r="T681" s="379">
        <f t="shared" si="22"/>
        <v>6019700</v>
      </c>
    </row>
    <row r="682" spans="2:20" ht="15" x14ac:dyDescent="0.3">
      <c r="B682" s="312" t="s">
        <v>847</v>
      </c>
      <c r="C682" s="313" t="s">
        <v>848</v>
      </c>
      <c r="D682" s="309"/>
      <c r="E682" s="309"/>
      <c r="F682" s="309"/>
      <c r="G682" s="309"/>
      <c r="H682" s="309"/>
      <c r="I682" s="309"/>
      <c r="J682" s="309"/>
      <c r="K682" s="309"/>
      <c r="L682" s="309"/>
      <c r="M682" s="309"/>
      <c r="N682" s="309"/>
      <c r="O682" s="310">
        <v>1</v>
      </c>
      <c r="P682" s="311" t="s">
        <v>726</v>
      </c>
      <c r="Q682" s="378">
        <f>'master jasa'!Q692</f>
        <v>0</v>
      </c>
      <c r="R682" s="378">
        <f>'master jasa'!R692</f>
        <v>6862570</v>
      </c>
      <c r="S682" s="378"/>
      <c r="T682" s="379">
        <f t="shared" si="22"/>
        <v>6862570</v>
      </c>
    </row>
    <row r="683" spans="2:20" ht="15" x14ac:dyDescent="0.3">
      <c r="B683" s="312" t="s">
        <v>849</v>
      </c>
      <c r="C683" s="313" t="s">
        <v>850</v>
      </c>
      <c r="D683" s="309"/>
      <c r="E683" s="309"/>
      <c r="F683" s="309"/>
      <c r="G683" s="309"/>
      <c r="H683" s="309"/>
      <c r="I683" s="309"/>
      <c r="J683" s="309"/>
      <c r="K683" s="309"/>
      <c r="L683" s="309"/>
      <c r="M683" s="309"/>
      <c r="N683" s="309"/>
      <c r="O683" s="310">
        <v>1</v>
      </c>
      <c r="P683" s="311" t="s">
        <v>726</v>
      </c>
      <c r="Q683" s="378">
        <f>'master jasa'!Q693</f>
        <v>0</v>
      </c>
      <c r="R683" s="378">
        <f>'master jasa'!R693</f>
        <v>9350130</v>
      </c>
      <c r="S683" s="378"/>
      <c r="T683" s="379">
        <f t="shared" si="22"/>
        <v>9350130</v>
      </c>
    </row>
    <row r="684" spans="2:20" ht="15.6" x14ac:dyDescent="0.3">
      <c r="B684" s="306">
        <v>14</v>
      </c>
      <c r="C684" s="332" t="s">
        <v>851</v>
      </c>
      <c r="D684" s="309"/>
      <c r="E684" s="309"/>
      <c r="F684" s="309"/>
      <c r="G684" s="309"/>
      <c r="H684" s="309"/>
      <c r="I684" s="309"/>
      <c r="J684" s="309"/>
      <c r="K684" s="309"/>
      <c r="L684" s="309"/>
      <c r="M684" s="309"/>
      <c r="N684" s="309"/>
      <c r="O684" s="310"/>
      <c r="P684" s="311"/>
      <c r="Q684" s="378">
        <f>'master jasa'!Q694</f>
        <v>0</v>
      </c>
      <c r="R684" s="378">
        <f>'master jasa'!R694</f>
        <v>0</v>
      </c>
      <c r="S684" s="378"/>
      <c r="T684" s="379"/>
    </row>
    <row r="685" spans="2:20" ht="15" x14ac:dyDescent="0.3">
      <c r="B685" s="312" t="s">
        <v>540</v>
      </c>
      <c r="C685" s="313" t="s">
        <v>852</v>
      </c>
      <c r="D685" s="309"/>
      <c r="E685" s="309"/>
      <c r="F685" s="309"/>
      <c r="G685" s="309"/>
      <c r="H685" s="309"/>
      <c r="I685" s="309"/>
      <c r="J685" s="309"/>
      <c r="K685" s="309"/>
      <c r="L685" s="309"/>
      <c r="M685" s="309"/>
      <c r="N685" s="309"/>
      <c r="O685" s="310">
        <v>1</v>
      </c>
      <c r="P685" s="311" t="s">
        <v>726</v>
      </c>
      <c r="Q685" s="378">
        <f>'master jasa'!Q695</f>
        <v>0</v>
      </c>
      <c r="R685" s="378">
        <f>'master jasa'!R695</f>
        <v>632870</v>
      </c>
      <c r="S685" s="378"/>
      <c r="T685" s="379">
        <f t="shared" si="22"/>
        <v>632870</v>
      </c>
    </row>
    <row r="686" spans="2:20" ht="15" x14ac:dyDescent="0.3">
      <c r="B686" s="312" t="s">
        <v>541</v>
      </c>
      <c r="C686" s="313" t="s">
        <v>853</v>
      </c>
      <c r="D686" s="309"/>
      <c r="E686" s="309"/>
      <c r="F686" s="309"/>
      <c r="G686" s="309"/>
      <c r="H686" s="309"/>
      <c r="I686" s="309"/>
      <c r="J686" s="309"/>
      <c r="K686" s="309"/>
      <c r="L686" s="309"/>
      <c r="M686" s="309"/>
      <c r="N686" s="309"/>
      <c r="O686" s="310">
        <v>1</v>
      </c>
      <c r="P686" s="311" t="s">
        <v>726</v>
      </c>
      <c r="Q686" s="378">
        <f>'master jasa'!Q696</f>
        <v>0</v>
      </c>
      <c r="R686" s="378">
        <f>'master jasa'!R696</f>
        <v>833640</v>
      </c>
      <c r="S686" s="378"/>
      <c r="T686" s="379">
        <f t="shared" si="22"/>
        <v>833640</v>
      </c>
    </row>
    <row r="687" spans="2:20" ht="15" x14ac:dyDescent="0.3">
      <c r="B687" s="312" t="s">
        <v>542</v>
      </c>
      <c r="C687" s="313" t="s">
        <v>854</v>
      </c>
      <c r="D687" s="309"/>
      <c r="E687" s="309"/>
      <c r="F687" s="309"/>
      <c r="G687" s="309"/>
      <c r="H687" s="309"/>
      <c r="I687" s="309"/>
      <c r="J687" s="309"/>
      <c r="K687" s="309"/>
      <c r="L687" s="309"/>
      <c r="M687" s="309"/>
      <c r="N687" s="309"/>
      <c r="O687" s="310">
        <v>1</v>
      </c>
      <c r="P687" s="311" t="s">
        <v>726</v>
      </c>
      <c r="Q687" s="378">
        <f>'master jasa'!Q697</f>
        <v>0</v>
      </c>
      <c r="R687" s="378">
        <f>'master jasa'!R697</f>
        <v>1084770</v>
      </c>
      <c r="S687" s="378"/>
      <c r="T687" s="379">
        <f t="shared" si="22"/>
        <v>1084770</v>
      </c>
    </row>
    <row r="688" spans="2:20" ht="15" x14ac:dyDescent="0.3">
      <c r="B688" s="312" t="s">
        <v>855</v>
      </c>
      <c r="C688" s="313" t="s">
        <v>856</v>
      </c>
      <c r="D688" s="309"/>
      <c r="E688" s="309"/>
      <c r="F688" s="309"/>
      <c r="G688" s="309"/>
      <c r="H688" s="309"/>
      <c r="I688" s="309"/>
      <c r="J688" s="309"/>
      <c r="K688" s="309"/>
      <c r="L688" s="309"/>
      <c r="M688" s="309"/>
      <c r="N688" s="309"/>
      <c r="O688" s="310">
        <v>1</v>
      </c>
      <c r="P688" s="311" t="s">
        <v>726</v>
      </c>
      <c r="Q688" s="378">
        <f>'master jasa'!Q698</f>
        <v>0</v>
      </c>
      <c r="R688" s="378">
        <f>'master jasa'!R698</f>
        <v>1510310</v>
      </c>
      <c r="S688" s="378"/>
      <c r="T688" s="379">
        <f t="shared" si="22"/>
        <v>1510310</v>
      </c>
    </row>
    <row r="689" spans="2:20" ht="15" x14ac:dyDescent="0.3">
      <c r="B689" s="312" t="s">
        <v>857</v>
      </c>
      <c r="C689" s="313" t="s">
        <v>858</v>
      </c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N689" s="309"/>
      <c r="O689" s="310">
        <v>1</v>
      </c>
      <c r="P689" s="311" t="s">
        <v>726</v>
      </c>
      <c r="Q689" s="378">
        <f>'master jasa'!Q699</f>
        <v>0</v>
      </c>
      <c r="R689" s="378">
        <f>'master jasa'!R699</f>
        <v>1908990</v>
      </c>
      <c r="S689" s="378"/>
      <c r="T689" s="379">
        <f t="shared" si="22"/>
        <v>1908990</v>
      </c>
    </row>
    <row r="690" spans="2:20" ht="15" x14ac:dyDescent="0.3">
      <c r="B690" s="312" t="s">
        <v>859</v>
      </c>
      <c r="C690" s="313" t="s">
        <v>860</v>
      </c>
      <c r="D690" s="309"/>
      <c r="E690" s="309"/>
      <c r="F690" s="309"/>
      <c r="G690" s="309"/>
      <c r="H690" s="309"/>
      <c r="I690" s="309"/>
      <c r="J690" s="309"/>
      <c r="K690" s="309"/>
      <c r="L690" s="309"/>
      <c r="M690" s="309"/>
      <c r="N690" s="309"/>
      <c r="O690" s="310">
        <v>1</v>
      </c>
      <c r="P690" s="311" t="s">
        <v>726</v>
      </c>
      <c r="Q690" s="378">
        <f>'master jasa'!Q700</f>
        <v>0</v>
      </c>
      <c r="R690" s="378">
        <f>'master jasa'!R700</f>
        <v>2430980</v>
      </c>
      <c r="S690" s="378"/>
      <c r="T690" s="379">
        <f t="shared" si="22"/>
        <v>2430980</v>
      </c>
    </row>
    <row r="691" spans="2:20" ht="15" x14ac:dyDescent="0.3">
      <c r="B691" s="312" t="s">
        <v>861</v>
      </c>
      <c r="C691" s="313" t="s">
        <v>862</v>
      </c>
      <c r="D691" s="309"/>
      <c r="E691" s="309"/>
      <c r="F691" s="309"/>
      <c r="G691" s="309"/>
      <c r="H691" s="309"/>
      <c r="I691" s="309"/>
      <c r="J691" s="309"/>
      <c r="K691" s="309"/>
      <c r="L691" s="309"/>
      <c r="M691" s="309"/>
      <c r="N691" s="309"/>
      <c r="O691" s="310">
        <v>1</v>
      </c>
      <c r="P691" s="311" t="s">
        <v>726</v>
      </c>
      <c r="Q691" s="378">
        <f>'master jasa'!Q701</f>
        <v>0</v>
      </c>
      <c r="R691" s="378">
        <f>'master jasa'!R701</f>
        <v>3099230</v>
      </c>
      <c r="S691" s="378"/>
      <c r="T691" s="379">
        <f t="shared" si="22"/>
        <v>3099230</v>
      </c>
    </row>
    <row r="692" spans="2:20" ht="15" x14ac:dyDescent="0.3">
      <c r="B692" s="312" t="s">
        <v>863</v>
      </c>
      <c r="C692" s="313" t="s">
        <v>864</v>
      </c>
      <c r="D692" s="309"/>
      <c r="E692" s="309"/>
      <c r="F692" s="309"/>
      <c r="G692" s="309"/>
      <c r="H692" s="309"/>
      <c r="I692" s="309"/>
      <c r="J692" s="309"/>
      <c r="K692" s="309"/>
      <c r="L692" s="309"/>
      <c r="M692" s="309"/>
      <c r="N692" s="309"/>
      <c r="O692" s="310">
        <v>1</v>
      </c>
      <c r="P692" s="311" t="s">
        <v>726</v>
      </c>
      <c r="Q692" s="378">
        <f>'master jasa'!Q702</f>
        <v>0</v>
      </c>
      <c r="R692" s="378">
        <f>'master jasa'!R702</f>
        <v>3753950</v>
      </c>
      <c r="S692" s="378"/>
      <c r="T692" s="379">
        <f t="shared" si="22"/>
        <v>3753950</v>
      </c>
    </row>
    <row r="693" spans="2:20" ht="15" x14ac:dyDescent="0.3">
      <c r="B693" s="312" t="s">
        <v>865</v>
      </c>
      <c r="C693" s="313" t="s">
        <v>866</v>
      </c>
      <c r="D693" s="309"/>
      <c r="E693" s="309"/>
      <c r="F693" s="309"/>
      <c r="G693" s="309"/>
      <c r="H693" s="309"/>
      <c r="I693" s="309"/>
      <c r="J693" s="309"/>
      <c r="K693" s="309"/>
      <c r="L693" s="309"/>
      <c r="M693" s="309"/>
      <c r="N693" s="309"/>
      <c r="O693" s="310">
        <v>1</v>
      </c>
      <c r="P693" s="311" t="s">
        <v>726</v>
      </c>
      <c r="Q693" s="378">
        <f>'master jasa'!Q703</f>
        <v>0</v>
      </c>
      <c r="R693" s="378">
        <f>'master jasa'!R703</f>
        <v>4736720</v>
      </c>
      <c r="S693" s="378"/>
      <c r="T693" s="379">
        <f t="shared" si="22"/>
        <v>4736720</v>
      </c>
    </row>
    <row r="694" spans="2:20" ht="15" x14ac:dyDescent="0.3">
      <c r="B694" s="312" t="s">
        <v>867</v>
      </c>
      <c r="C694" s="313" t="s">
        <v>868</v>
      </c>
      <c r="D694" s="309"/>
      <c r="E694" s="309"/>
      <c r="F694" s="309"/>
      <c r="G694" s="309"/>
      <c r="H694" s="309"/>
      <c r="I694" s="309"/>
      <c r="J694" s="309"/>
      <c r="K694" s="309"/>
      <c r="L694" s="309"/>
      <c r="M694" s="309"/>
      <c r="N694" s="309"/>
      <c r="O694" s="310">
        <v>1</v>
      </c>
      <c r="P694" s="311" t="s">
        <v>726</v>
      </c>
      <c r="Q694" s="378">
        <f>'master jasa'!Q704</f>
        <v>0</v>
      </c>
      <c r="R694" s="378">
        <f>'master jasa'!R704</f>
        <v>6034880</v>
      </c>
      <c r="S694" s="378"/>
      <c r="T694" s="379">
        <f t="shared" si="22"/>
        <v>6034880</v>
      </c>
    </row>
    <row r="695" spans="2:20" ht="15" x14ac:dyDescent="0.3">
      <c r="B695" s="312" t="s">
        <v>869</v>
      </c>
      <c r="C695" s="313" t="s">
        <v>870</v>
      </c>
      <c r="D695" s="309"/>
      <c r="E695" s="309"/>
      <c r="F695" s="309"/>
      <c r="G695" s="309"/>
      <c r="H695" s="309"/>
      <c r="I695" s="309"/>
      <c r="J695" s="309"/>
      <c r="K695" s="309"/>
      <c r="L695" s="309"/>
      <c r="M695" s="309"/>
      <c r="N695" s="309"/>
      <c r="O695" s="310">
        <v>1</v>
      </c>
      <c r="P695" s="311" t="s">
        <v>726</v>
      </c>
      <c r="Q695" s="378">
        <f>'master jasa'!Q705</f>
        <v>0</v>
      </c>
      <c r="R695" s="378">
        <f>'master jasa'!R705</f>
        <v>6884520</v>
      </c>
      <c r="S695" s="378"/>
      <c r="T695" s="379">
        <f t="shared" si="22"/>
        <v>6884520</v>
      </c>
    </row>
    <row r="696" spans="2:20" ht="15" x14ac:dyDescent="0.3">
      <c r="B696" s="312" t="s">
        <v>871</v>
      </c>
      <c r="C696" s="313" t="s">
        <v>872</v>
      </c>
      <c r="D696" s="309"/>
      <c r="E696" s="309"/>
      <c r="F696" s="309"/>
      <c r="G696" s="309"/>
      <c r="H696" s="309"/>
      <c r="I696" s="309"/>
      <c r="J696" s="309"/>
      <c r="K696" s="309"/>
      <c r="L696" s="309"/>
      <c r="M696" s="309"/>
      <c r="N696" s="309"/>
      <c r="O696" s="310">
        <v>1</v>
      </c>
      <c r="P696" s="311" t="s">
        <v>726</v>
      </c>
      <c r="Q696" s="378">
        <f>'master jasa'!Q706</f>
        <v>0</v>
      </c>
      <c r="R696" s="378">
        <f>'master jasa'!R706</f>
        <v>9372250</v>
      </c>
      <c r="S696" s="378"/>
      <c r="T696" s="379">
        <f t="shared" si="22"/>
        <v>9372250</v>
      </c>
    </row>
    <row r="697" spans="2:20" ht="15.6" x14ac:dyDescent="0.3">
      <c r="B697" s="306">
        <v>15</v>
      </c>
      <c r="C697" s="332" t="s">
        <v>873</v>
      </c>
      <c r="D697" s="309"/>
      <c r="E697" s="309"/>
      <c r="F697" s="309"/>
      <c r="G697" s="309"/>
      <c r="H697" s="309"/>
      <c r="I697" s="309"/>
      <c r="J697" s="309"/>
      <c r="K697" s="309"/>
      <c r="L697" s="309"/>
      <c r="M697" s="309"/>
      <c r="N697" s="309"/>
      <c r="O697" s="310"/>
      <c r="P697" s="311"/>
      <c r="Q697" s="378">
        <f>'master jasa'!Q707</f>
        <v>0</v>
      </c>
      <c r="R697" s="378">
        <f>'master jasa'!R707</f>
        <v>0</v>
      </c>
      <c r="S697" s="378"/>
      <c r="T697" s="379"/>
    </row>
    <row r="698" spans="2:20" ht="15" x14ac:dyDescent="0.3">
      <c r="B698" s="312" t="s">
        <v>544</v>
      </c>
      <c r="C698" s="313" t="s">
        <v>852</v>
      </c>
      <c r="D698" s="309"/>
      <c r="E698" s="309"/>
      <c r="F698" s="309"/>
      <c r="G698" s="309"/>
      <c r="H698" s="309"/>
      <c r="I698" s="309"/>
      <c r="J698" s="309"/>
      <c r="K698" s="309"/>
      <c r="L698" s="309"/>
      <c r="M698" s="309"/>
      <c r="N698" s="309"/>
      <c r="O698" s="310">
        <v>1</v>
      </c>
      <c r="P698" s="311" t="s">
        <v>726</v>
      </c>
      <c r="Q698" s="378">
        <f>'master jasa'!Q708</f>
        <v>0</v>
      </c>
      <c r="R698" s="378">
        <f>'master jasa'!R708</f>
        <v>634210</v>
      </c>
      <c r="S698" s="378"/>
      <c r="T698" s="379">
        <f t="shared" si="22"/>
        <v>634210</v>
      </c>
    </row>
    <row r="699" spans="2:20" ht="15" x14ac:dyDescent="0.3">
      <c r="B699" s="312" t="s">
        <v>545</v>
      </c>
      <c r="C699" s="313" t="s">
        <v>853</v>
      </c>
      <c r="D699" s="309"/>
      <c r="E699" s="309"/>
      <c r="F699" s="309"/>
      <c r="G699" s="309"/>
      <c r="H699" s="309"/>
      <c r="I699" s="309"/>
      <c r="J699" s="309"/>
      <c r="K699" s="309"/>
      <c r="L699" s="309"/>
      <c r="M699" s="309"/>
      <c r="N699" s="309"/>
      <c r="O699" s="310">
        <v>1</v>
      </c>
      <c r="P699" s="311" t="s">
        <v>726</v>
      </c>
      <c r="Q699" s="378">
        <f>'master jasa'!Q709</f>
        <v>0</v>
      </c>
      <c r="R699" s="378">
        <f>'master jasa'!R709</f>
        <v>835490</v>
      </c>
      <c r="S699" s="378"/>
      <c r="T699" s="379">
        <f t="shared" si="22"/>
        <v>835490</v>
      </c>
    </row>
    <row r="700" spans="2:20" ht="15" x14ac:dyDescent="0.3">
      <c r="B700" s="312" t="s">
        <v>546</v>
      </c>
      <c r="C700" s="313" t="s">
        <v>854</v>
      </c>
      <c r="D700" s="309"/>
      <c r="E700" s="309"/>
      <c r="F700" s="309"/>
      <c r="G700" s="309"/>
      <c r="H700" s="309"/>
      <c r="I700" s="309"/>
      <c r="J700" s="309"/>
      <c r="K700" s="309"/>
      <c r="L700" s="309"/>
      <c r="M700" s="309"/>
      <c r="N700" s="309"/>
      <c r="O700" s="310">
        <v>1</v>
      </c>
      <c r="P700" s="311" t="s">
        <v>726</v>
      </c>
      <c r="Q700" s="378">
        <f>'master jasa'!Q710</f>
        <v>0</v>
      </c>
      <c r="R700" s="378">
        <f>'master jasa'!R710</f>
        <v>1087790</v>
      </c>
      <c r="S700" s="378"/>
      <c r="T700" s="379">
        <f t="shared" si="22"/>
        <v>1087790</v>
      </c>
    </row>
    <row r="701" spans="2:20" ht="15" x14ac:dyDescent="0.3">
      <c r="B701" s="312" t="s">
        <v>874</v>
      </c>
      <c r="C701" s="313" t="s">
        <v>856</v>
      </c>
      <c r="D701" s="309"/>
      <c r="E701" s="309"/>
      <c r="F701" s="309"/>
      <c r="G701" s="309"/>
      <c r="H701" s="309"/>
      <c r="I701" s="309"/>
      <c r="J701" s="309"/>
      <c r="K701" s="309"/>
      <c r="L701" s="309"/>
      <c r="M701" s="309"/>
      <c r="N701" s="309"/>
      <c r="O701" s="310">
        <v>1</v>
      </c>
      <c r="P701" s="311" t="s">
        <v>726</v>
      </c>
      <c r="Q701" s="378">
        <f>'master jasa'!Q711</f>
        <v>0</v>
      </c>
      <c r="R701" s="378">
        <f>'master jasa'!R711</f>
        <v>1514810</v>
      </c>
      <c r="S701" s="378"/>
      <c r="T701" s="379">
        <f t="shared" si="22"/>
        <v>1514810</v>
      </c>
    </row>
    <row r="702" spans="2:20" ht="15" x14ac:dyDescent="0.3">
      <c r="B702" s="312" t="s">
        <v>875</v>
      </c>
      <c r="C702" s="313" t="s">
        <v>858</v>
      </c>
      <c r="D702" s="309"/>
      <c r="E702" s="309"/>
      <c r="F702" s="309"/>
      <c r="G702" s="309"/>
      <c r="H702" s="309"/>
      <c r="I702" s="309"/>
      <c r="J702" s="309"/>
      <c r="K702" s="309"/>
      <c r="L702" s="309"/>
      <c r="M702" s="309"/>
      <c r="N702" s="309"/>
      <c r="O702" s="310">
        <v>1</v>
      </c>
      <c r="P702" s="311" t="s">
        <v>726</v>
      </c>
      <c r="Q702" s="378">
        <f>'master jasa'!Q712</f>
        <v>0</v>
      </c>
      <c r="R702" s="378">
        <f>'master jasa'!R712</f>
        <v>1917390</v>
      </c>
      <c r="S702" s="378"/>
      <c r="T702" s="379">
        <f t="shared" si="22"/>
        <v>1917390</v>
      </c>
    </row>
    <row r="703" spans="2:20" ht="15" x14ac:dyDescent="0.3">
      <c r="B703" s="312" t="s">
        <v>876</v>
      </c>
      <c r="C703" s="313" t="s">
        <v>860</v>
      </c>
      <c r="D703" s="309"/>
      <c r="E703" s="309"/>
      <c r="F703" s="309"/>
      <c r="G703" s="309"/>
      <c r="H703" s="309"/>
      <c r="I703" s="309"/>
      <c r="J703" s="309"/>
      <c r="K703" s="309"/>
      <c r="L703" s="309"/>
      <c r="M703" s="309"/>
      <c r="N703" s="309"/>
      <c r="O703" s="310">
        <v>1</v>
      </c>
      <c r="P703" s="311" t="s">
        <v>726</v>
      </c>
      <c r="Q703" s="378">
        <f>'master jasa'!Q713</f>
        <v>0</v>
      </c>
      <c r="R703" s="378">
        <f>'master jasa'!R713</f>
        <v>2444800</v>
      </c>
      <c r="S703" s="378"/>
      <c r="T703" s="379">
        <f t="shared" si="22"/>
        <v>2444800</v>
      </c>
    </row>
    <row r="704" spans="2:20" ht="15" x14ac:dyDescent="0.3">
      <c r="B704" s="312" t="s">
        <v>877</v>
      </c>
      <c r="C704" s="313" t="s">
        <v>862</v>
      </c>
      <c r="D704" s="309"/>
      <c r="E704" s="309"/>
      <c r="F704" s="309"/>
      <c r="G704" s="309"/>
      <c r="H704" s="309"/>
      <c r="I704" s="309"/>
      <c r="J704" s="309"/>
      <c r="K704" s="309"/>
      <c r="L704" s="309"/>
      <c r="M704" s="309"/>
      <c r="N704" s="309"/>
      <c r="O704" s="310">
        <v>1</v>
      </c>
      <c r="P704" s="311" t="s">
        <v>726</v>
      </c>
      <c r="Q704" s="378">
        <f>'master jasa'!Q714</f>
        <v>0</v>
      </c>
      <c r="R704" s="378">
        <f>'master jasa'!R714</f>
        <v>3122760</v>
      </c>
      <c r="S704" s="378"/>
      <c r="T704" s="379">
        <f t="shared" si="22"/>
        <v>3122760</v>
      </c>
    </row>
    <row r="705" spans="2:20" ht="15" x14ac:dyDescent="0.3">
      <c r="B705" s="312" t="s">
        <v>878</v>
      </c>
      <c r="C705" s="313" t="s">
        <v>864</v>
      </c>
      <c r="D705" s="309"/>
      <c r="E705" s="309"/>
      <c r="F705" s="309"/>
      <c r="G705" s="309"/>
      <c r="H705" s="309"/>
      <c r="I705" s="309"/>
      <c r="J705" s="309"/>
      <c r="K705" s="309"/>
      <c r="L705" s="309"/>
      <c r="M705" s="309"/>
      <c r="N705" s="309"/>
      <c r="O705" s="310">
        <v>1</v>
      </c>
      <c r="P705" s="311" t="s">
        <v>726</v>
      </c>
      <c r="Q705" s="378">
        <f>'master jasa'!Q715</f>
        <v>0</v>
      </c>
      <c r="R705" s="378">
        <f>'master jasa'!R715</f>
        <v>3780480</v>
      </c>
      <c r="S705" s="378"/>
      <c r="T705" s="379">
        <f t="shared" si="22"/>
        <v>3780480</v>
      </c>
    </row>
    <row r="706" spans="2:20" ht="15" x14ac:dyDescent="0.3">
      <c r="B706" s="312" t="s">
        <v>879</v>
      </c>
      <c r="C706" s="313" t="s">
        <v>866</v>
      </c>
      <c r="D706" s="309"/>
      <c r="E706" s="309"/>
      <c r="F706" s="309"/>
      <c r="G706" s="309"/>
      <c r="H706" s="309"/>
      <c r="I706" s="309"/>
      <c r="J706" s="309"/>
      <c r="K706" s="309"/>
      <c r="L706" s="309"/>
      <c r="M706" s="309"/>
      <c r="N706" s="309"/>
      <c r="O706" s="310">
        <v>1</v>
      </c>
      <c r="P706" s="311" t="s">
        <v>726</v>
      </c>
      <c r="Q706" s="378">
        <f>'master jasa'!Q716</f>
        <v>0</v>
      </c>
      <c r="R706" s="378">
        <f>'master jasa'!R716</f>
        <v>4773380</v>
      </c>
      <c r="S706" s="378"/>
      <c r="T706" s="379">
        <f t="shared" si="22"/>
        <v>4773380</v>
      </c>
    </row>
    <row r="707" spans="2:20" ht="15" x14ac:dyDescent="0.3">
      <c r="B707" s="312" t="s">
        <v>880</v>
      </c>
      <c r="C707" s="313" t="s">
        <v>868</v>
      </c>
      <c r="D707" s="309"/>
      <c r="E707" s="309"/>
      <c r="F707" s="309"/>
      <c r="G707" s="309"/>
      <c r="H707" s="309"/>
      <c r="I707" s="309"/>
      <c r="J707" s="309"/>
      <c r="K707" s="309"/>
      <c r="L707" s="309"/>
      <c r="M707" s="309"/>
      <c r="N707" s="309"/>
      <c r="O707" s="310">
        <v>1</v>
      </c>
      <c r="P707" s="311" t="s">
        <v>726</v>
      </c>
      <c r="Q707" s="378">
        <f>'master jasa'!Q717</f>
        <v>0</v>
      </c>
      <c r="R707" s="378">
        <f>'master jasa'!R717</f>
        <v>6077800</v>
      </c>
      <c r="S707" s="378"/>
      <c r="T707" s="379">
        <f t="shared" si="22"/>
        <v>6077800</v>
      </c>
    </row>
    <row r="708" spans="2:20" ht="15" x14ac:dyDescent="0.3">
      <c r="B708" s="312" t="s">
        <v>881</v>
      </c>
      <c r="C708" s="313" t="s">
        <v>870</v>
      </c>
      <c r="D708" s="309"/>
      <c r="E708" s="309"/>
      <c r="F708" s="309"/>
      <c r="G708" s="309"/>
      <c r="H708" s="309"/>
      <c r="I708" s="309"/>
      <c r="J708" s="309"/>
      <c r="K708" s="309"/>
      <c r="L708" s="309"/>
      <c r="M708" s="309"/>
      <c r="N708" s="309"/>
      <c r="O708" s="310">
        <v>1</v>
      </c>
      <c r="P708" s="311" t="s">
        <v>726</v>
      </c>
      <c r="Q708" s="378">
        <f>'master jasa'!Q718</f>
        <v>0</v>
      </c>
      <c r="R708" s="378">
        <f>'master jasa'!R718</f>
        <v>6933600</v>
      </c>
      <c r="S708" s="378"/>
      <c r="T708" s="379">
        <f t="shared" si="22"/>
        <v>6933600</v>
      </c>
    </row>
    <row r="709" spans="2:20" ht="15" x14ac:dyDescent="0.3">
      <c r="B709" s="312" t="s">
        <v>882</v>
      </c>
      <c r="C709" s="313" t="s">
        <v>872</v>
      </c>
      <c r="D709" s="309"/>
      <c r="E709" s="309"/>
      <c r="F709" s="309"/>
      <c r="G709" s="309"/>
      <c r="H709" s="309"/>
      <c r="I709" s="309"/>
      <c r="J709" s="309"/>
      <c r="K709" s="309"/>
      <c r="L709" s="309"/>
      <c r="M709" s="309"/>
      <c r="N709" s="309"/>
      <c r="O709" s="310">
        <v>1</v>
      </c>
      <c r="P709" s="311" t="s">
        <v>726</v>
      </c>
      <c r="Q709" s="378">
        <f>'master jasa'!Q719</f>
        <v>0</v>
      </c>
      <c r="R709" s="378">
        <f>'master jasa'!R719</f>
        <v>9428890</v>
      </c>
      <c r="S709" s="378"/>
      <c r="T709" s="379">
        <f t="shared" si="22"/>
        <v>9428890</v>
      </c>
    </row>
    <row r="710" spans="2:20" ht="15.6" x14ac:dyDescent="0.3">
      <c r="B710" s="306">
        <v>16</v>
      </c>
      <c r="C710" s="332" t="s">
        <v>883</v>
      </c>
      <c r="D710" s="309"/>
      <c r="E710" s="309"/>
      <c r="F710" s="309"/>
      <c r="G710" s="309"/>
      <c r="H710" s="309"/>
      <c r="I710" s="309"/>
      <c r="J710" s="309"/>
      <c r="K710" s="309"/>
      <c r="L710" s="309"/>
      <c r="M710" s="309"/>
      <c r="N710" s="309"/>
      <c r="O710" s="310"/>
      <c r="P710" s="311"/>
      <c r="Q710" s="378">
        <f>'master jasa'!Q720</f>
        <v>0</v>
      </c>
      <c r="R710" s="378">
        <f>'master jasa'!R720</f>
        <v>0</v>
      </c>
      <c r="S710" s="378"/>
      <c r="T710" s="379"/>
    </row>
    <row r="711" spans="2:20" ht="15" x14ac:dyDescent="0.3">
      <c r="B711" s="312" t="s">
        <v>548</v>
      </c>
      <c r="C711" s="313" t="s">
        <v>884</v>
      </c>
      <c r="D711" s="309"/>
      <c r="E711" s="309"/>
      <c r="F711" s="309"/>
      <c r="G711" s="309"/>
      <c r="H711" s="309"/>
      <c r="I711" s="309"/>
      <c r="J711" s="309"/>
      <c r="K711" s="309"/>
      <c r="L711" s="309"/>
      <c r="M711" s="309"/>
      <c r="N711" s="309"/>
      <c r="O711" s="310">
        <v>1</v>
      </c>
      <c r="P711" s="311" t="s">
        <v>726</v>
      </c>
      <c r="Q711" s="378">
        <f>'master jasa'!Q721</f>
        <v>0</v>
      </c>
      <c r="R711" s="378">
        <f>'master jasa'!R721</f>
        <v>953030</v>
      </c>
      <c r="S711" s="378"/>
      <c r="T711" s="379">
        <f t="shared" ref="T711:T772" si="23">O711*R711</f>
        <v>953030</v>
      </c>
    </row>
    <row r="712" spans="2:20" ht="15" x14ac:dyDescent="0.3">
      <c r="B712" s="312" t="s">
        <v>549</v>
      </c>
      <c r="C712" s="313" t="s">
        <v>885</v>
      </c>
      <c r="D712" s="309"/>
      <c r="E712" s="309"/>
      <c r="F712" s="309"/>
      <c r="G712" s="309"/>
      <c r="H712" s="309"/>
      <c r="I712" s="309"/>
      <c r="J712" s="309"/>
      <c r="K712" s="309"/>
      <c r="L712" s="309"/>
      <c r="M712" s="309"/>
      <c r="N712" s="309"/>
      <c r="O712" s="310">
        <v>1</v>
      </c>
      <c r="P712" s="311" t="s">
        <v>726</v>
      </c>
      <c r="Q712" s="378">
        <f>'master jasa'!Q722</f>
        <v>0</v>
      </c>
      <c r="R712" s="378">
        <f>'master jasa'!R722</f>
        <v>1253230</v>
      </c>
      <c r="S712" s="378"/>
      <c r="T712" s="379">
        <f t="shared" si="23"/>
        <v>1253230</v>
      </c>
    </row>
    <row r="713" spans="2:20" ht="15" x14ac:dyDescent="0.3">
      <c r="B713" s="312" t="s">
        <v>550</v>
      </c>
      <c r="C713" s="313" t="s">
        <v>886</v>
      </c>
      <c r="D713" s="309"/>
      <c r="E713" s="309"/>
      <c r="F713" s="309"/>
      <c r="G713" s="309"/>
      <c r="H713" s="309"/>
      <c r="I713" s="309"/>
      <c r="J713" s="309"/>
      <c r="K713" s="309"/>
      <c r="L713" s="309"/>
      <c r="M713" s="309"/>
      <c r="N713" s="309"/>
      <c r="O713" s="310">
        <v>1</v>
      </c>
      <c r="P713" s="311" t="s">
        <v>726</v>
      </c>
      <c r="Q713" s="378">
        <f>'master jasa'!Q723</f>
        <v>0</v>
      </c>
      <c r="R713" s="378">
        <f>'master jasa'!R723</f>
        <v>1630990</v>
      </c>
      <c r="S713" s="378"/>
      <c r="T713" s="379">
        <f t="shared" si="23"/>
        <v>1630990</v>
      </c>
    </row>
    <row r="714" spans="2:20" ht="15" x14ac:dyDescent="0.3">
      <c r="B714" s="312" t="s">
        <v>887</v>
      </c>
      <c r="C714" s="313" t="s">
        <v>888</v>
      </c>
      <c r="D714" s="309"/>
      <c r="E714" s="309"/>
      <c r="F714" s="309"/>
      <c r="G714" s="309"/>
      <c r="H714" s="309"/>
      <c r="I714" s="309"/>
      <c r="J714" s="309"/>
      <c r="K714" s="309"/>
      <c r="L714" s="309"/>
      <c r="M714" s="309"/>
      <c r="N714" s="309"/>
      <c r="O714" s="310">
        <v>1</v>
      </c>
      <c r="P714" s="311" t="s">
        <v>726</v>
      </c>
      <c r="Q714" s="378">
        <f>'master jasa'!Q724</f>
        <v>0</v>
      </c>
      <c r="R714" s="378">
        <f>'master jasa'!R724</f>
        <v>2270430</v>
      </c>
      <c r="S714" s="378"/>
      <c r="T714" s="379">
        <f t="shared" si="23"/>
        <v>2270430</v>
      </c>
    </row>
    <row r="715" spans="2:20" ht="15" x14ac:dyDescent="0.3">
      <c r="B715" s="312" t="s">
        <v>889</v>
      </c>
      <c r="C715" s="313" t="s">
        <v>890</v>
      </c>
      <c r="D715" s="309"/>
      <c r="E715" s="309"/>
      <c r="F715" s="309"/>
      <c r="G715" s="309"/>
      <c r="H715" s="309"/>
      <c r="I715" s="309"/>
      <c r="J715" s="309"/>
      <c r="K715" s="309"/>
      <c r="L715" s="309"/>
      <c r="M715" s="309"/>
      <c r="N715" s="309"/>
      <c r="O715" s="310">
        <v>1</v>
      </c>
      <c r="P715" s="311" t="s">
        <v>726</v>
      </c>
      <c r="Q715" s="378">
        <f>'master jasa'!Q725</f>
        <v>0</v>
      </c>
      <c r="R715" s="378">
        <f>'master jasa'!R725</f>
        <v>2867800</v>
      </c>
      <c r="S715" s="378"/>
      <c r="T715" s="379">
        <f t="shared" si="23"/>
        <v>2867800</v>
      </c>
    </row>
    <row r="716" spans="2:20" ht="15" x14ac:dyDescent="0.3">
      <c r="B716" s="312" t="s">
        <v>891</v>
      </c>
      <c r="C716" s="313" t="s">
        <v>892</v>
      </c>
      <c r="D716" s="309"/>
      <c r="E716" s="309"/>
      <c r="F716" s="309"/>
      <c r="G716" s="309"/>
      <c r="H716" s="309"/>
      <c r="I716" s="309"/>
      <c r="J716" s="309"/>
      <c r="K716" s="309"/>
      <c r="L716" s="309"/>
      <c r="M716" s="309"/>
      <c r="N716" s="309"/>
      <c r="O716" s="310">
        <v>1</v>
      </c>
      <c r="P716" s="311" t="s">
        <v>726</v>
      </c>
      <c r="Q716" s="378">
        <f>'master jasa'!Q726</f>
        <v>0</v>
      </c>
      <c r="R716" s="378">
        <f>'master jasa'!R726</f>
        <v>3649770</v>
      </c>
      <c r="S716" s="378"/>
      <c r="T716" s="379">
        <f t="shared" si="23"/>
        <v>3649770</v>
      </c>
    </row>
    <row r="717" spans="2:20" ht="15" x14ac:dyDescent="0.3">
      <c r="B717" s="312" t="s">
        <v>893</v>
      </c>
      <c r="C717" s="313" t="s">
        <v>894</v>
      </c>
      <c r="D717" s="309"/>
      <c r="E717" s="309"/>
      <c r="F717" s="309"/>
      <c r="G717" s="309"/>
      <c r="H717" s="309"/>
      <c r="I717" s="309"/>
      <c r="J717" s="309"/>
      <c r="K717" s="309"/>
      <c r="L717" s="309"/>
      <c r="M717" s="309"/>
      <c r="N717" s="309"/>
      <c r="O717" s="310">
        <v>1</v>
      </c>
      <c r="P717" s="311" t="s">
        <v>726</v>
      </c>
      <c r="Q717" s="378">
        <f>'master jasa'!Q727</f>
        <v>0</v>
      </c>
      <c r="R717" s="378">
        <f>'master jasa'!R727</f>
        <v>4657960</v>
      </c>
      <c r="S717" s="378"/>
      <c r="T717" s="379">
        <f t="shared" si="23"/>
        <v>4657960</v>
      </c>
    </row>
    <row r="718" spans="2:20" ht="15" x14ac:dyDescent="0.3">
      <c r="B718" s="312" t="s">
        <v>895</v>
      </c>
      <c r="C718" s="313" t="s">
        <v>896</v>
      </c>
      <c r="D718" s="309"/>
      <c r="E718" s="309"/>
      <c r="F718" s="309"/>
      <c r="G718" s="309"/>
      <c r="H718" s="309"/>
      <c r="I718" s="309"/>
      <c r="J718" s="309"/>
      <c r="K718" s="309"/>
      <c r="L718" s="309"/>
      <c r="M718" s="309"/>
      <c r="N718" s="309"/>
      <c r="O718" s="310">
        <v>1</v>
      </c>
      <c r="P718" s="311" t="s">
        <v>726</v>
      </c>
      <c r="Q718" s="378">
        <f>'master jasa'!Q728</f>
        <v>0</v>
      </c>
      <c r="R718" s="378">
        <f>'master jasa'!R728</f>
        <v>5634050</v>
      </c>
      <c r="S718" s="378"/>
      <c r="T718" s="379">
        <f t="shared" si="23"/>
        <v>5634050</v>
      </c>
    </row>
    <row r="719" spans="2:20" ht="15" x14ac:dyDescent="0.3">
      <c r="B719" s="312" t="s">
        <v>897</v>
      </c>
      <c r="C719" s="313" t="s">
        <v>898</v>
      </c>
      <c r="D719" s="309"/>
      <c r="E719" s="309"/>
      <c r="F719" s="309"/>
      <c r="G719" s="309"/>
      <c r="H719" s="309"/>
      <c r="I719" s="309"/>
      <c r="J719" s="309"/>
      <c r="K719" s="309"/>
      <c r="L719" s="309"/>
      <c r="M719" s="309"/>
      <c r="N719" s="309"/>
      <c r="O719" s="310">
        <v>1</v>
      </c>
      <c r="P719" s="311" t="s">
        <v>726</v>
      </c>
      <c r="Q719" s="378">
        <f>'master jasa'!Q729</f>
        <v>0</v>
      </c>
      <c r="R719" s="378">
        <f>'master jasa'!R729</f>
        <v>7111030</v>
      </c>
      <c r="S719" s="378"/>
      <c r="T719" s="379">
        <f t="shared" si="23"/>
        <v>7111030</v>
      </c>
    </row>
    <row r="720" spans="2:20" ht="15" x14ac:dyDescent="0.3">
      <c r="B720" s="312" t="s">
        <v>899</v>
      </c>
      <c r="C720" s="313" t="s">
        <v>900</v>
      </c>
      <c r="D720" s="309"/>
      <c r="E720" s="309"/>
      <c r="F720" s="309"/>
      <c r="G720" s="309"/>
      <c r="H720" s="309"/>
      <c r="I720" s="309"/>
      <c r="J720" s="309"/>
      <c r="K720" s="309"/>
      <c r="L720" s="309"/>
      <c r="M720" s="309"/>
      <c r="N720" s="309"/>
      <c r="O720" s="310">
        <v>1</v>
      </c>
      <c r="P720" s="311" t="s">
        <v>726</v>
      </c>
      <c r="Q720" s="378">
        <f>'master jasa'!Q730</f>
        <v>0</v>
      </c>
      <c r="R720" s="378">
        <f>'master jasa'!R730</f>
        <v>9064240</v>
      </c>
      <c r="S720" s="378"/>
      <c r="T720" s="379">
        <f t="shared" si="23"/>
        <v>9064240</v>
      </c>
    </row>
    <row r="721" spans="2:20" ht="15" x14ac:dyDescent="0.3">
      <c r="B721" s="312" t="s">
        <v>901</v>
      </c>
      <c r="C721" s="313" t="s">
        <v>902</v>
      </c>
      <c r="D721" s="309"/>
      <c r="E721" s="309"/>
      <c r="F721" s="309"/>
      <c r="G721" s="309"/>
      <c r="H721" s="309"/>
      <c r="I721" s="309"/>
      <c r="J721" s="309"/>
      <c r="K721" s="309"/>
      <c r="L721" s="309"/>
      <c r="M721" s="309"/>
      <c r="N721" s="309"/>
      <c r="O721" s="310">
        <v>1</v>
      </c>
      <c r="P721" s="311" t="s">
        <v>726</v>
      </c>
      <c r="Q721" s="378">
        <f>'master jasa'!Q731</f>
        <v>0</v>
      </c>
      <c r="R721" s="378">
        <f>'master jasa'!R731</f>
        <v>10341850</v>
      </c>
      <c r="S721" s="378"/>
      <c r="T721" s="379">
        <f t="shared" si="23"/>
        <v>10341850</v>
      </c>
    </row>
    <row r="722" spans="2:20" ht="15" x14ac:dyDescent="0.3">
      <c r="B722" s="312" t="s">
        <v>903</v>
      </c>
      <c r="C722" s="313" t="s">
        <v>904</v>
      </c>
      <c r="D722" s="309"/>
      <c r="E722" s="309"/>
      <c r="F722" s="309"/>
      <c r="G722" s="309"/>
      <c r="H722" s="309"/>
      <c r="I722" s="309"/>
      <c r="J722" s="309"/>
      <c r="K722" s="309"/>
      <c r="L722" s="309"/>
      <c r="M722" s="309"/>
      <c r="N722" s="309"/>
      <c r="O722" s="310">
        <v>1</v>
      </c>
      <c r="P722" s="311" t="s">
        <v>726</v>
      </c>
      <c r="Q722" s="378">
        <f>'master jasa'!Q732</f>
        <v>0</v>
      </c>
      <c r="R722" s="378">
        <f>'master jasa'!R732</f>
        <v>14079320</v>
      </c>
      <c r="S722" s="378"/>
      <c r="T722" s="379">
        <f t="shared" si="23"/>
        <v>14079320</v>
      </c>
    </row>
    <row r="723" spans="2:20" ht="15.6" x14ac:dyDescent="0.3">
      <c r="B723" s="306">
        <v>17</v>
      </c>
      <c r="C723" s="332" t="s">
        <v>905</v>
      </c>
      <c r="D723" s="309"/>
      <c r="E723" s="309"/>
      <c r="F723" s="309"/>
      <c r="G723" s="309"/>
      <c r="H723" s="309"/>
      <c r="I723" s="309"/>
      <c r="J723" s="309"/>
      <c r="K723" s="309"/>
      <c r="L723" s="309"/>
      <c r="M723" s="309"/>
      <c r="N723" s="309"/>
      <c r="O723" s="310"/>
      <c r="P723" s="311"/>
      <c r="Q723" s="378">
        <f>'master jasa'!Q733</f>
        <v>0</v>
      </c>
      <c r="R723" s="378">
        <f>'master jasa'!R733</f>
        <v>0</v>
      </c>
      <c r="S723" s="378"/>
      <c r="T723" s="379"/>
    </row>
    <row r="724" spans="2:20" ht="15" x14ac:dyDescent="0.3">
      <c r="B724" s="312" t="s">
        <v>552</v>
      </c>
      <c r="C724" s="313" t="s">
        <v>906</v>
      </c>
      <c r="D724" s="309"/>
      <c r="E724" s="309"/>
      <c r="F724" s="309"/>
      <c r="G724" s="309"/>
      <c r="H724" s="309"/>
      <c r="I724" s="309"/>
      <c r="J724" s="309"/>
      <c r="K724" s="309"/>
      <c r="L724" s="309"/>
      <c r="M724" s="309"/>
      <c r="N724" s="309"/>
      <c r="O724" s="310">
        <v>1</v>
      </c>
      <c r="P724" s="311" t="s">
        <v>726</v>
      </c>
      <c r="Q724" s="378">
        <f>'master jasa'!Q734</f>
        <v>0</v>
      </c>
      <c r="R724" s="378">
        <f>'master jasa'!R734</f>
        <v>1153150</v>
      </c>
      <c r="S724" s="378"/>
      <c r="T724" s="379">
        <f t="shared" si="23"/>
        <v>1153150</v>
      </c>
    </row>
    <row r="725" spans="2:20" ht="15" x14ac:dyDescent="0.3">
      <c r="B725" s="312" t="s">
        <v>554</v>
      </c>
      <c r="C725" s="313" t="s">
        <v>907</v>
      </c>
      <c r="D725" s="309"/>
      <c r="E725" s="309"/>
      <c r="F725" s="309"/>
      <c r="G725" s="309"/>
      <c r="H725" s="309"/>
      <c r="I725" s="309"/>
      <c r="J725" s="309"/>
      <c r="K725" s="309"/>
      <c r="L725" s="309"/>
      <c r="M725" s="309"/>
      <c r="N725" s="309"/>
      <c r="O725" s="310">
        <v>1</v>
      </c>
      <c r="P725" s="311" t="s">
        <v>726</v>
      </c>
      <c r="Q725" s="378">
        <f>'master jasa'!Q735</f>
        <v>0</v>
      </c>
      <c r="R725" s="378">
        <f>'master jasa'!R735</f>
        <v>1506000</v>
      </c>
      <c r="S725" s="378"/>
      <c r="T725" s="379">
        <f t="shared" si="23"/>
        <v>1506000</v>
      </c>
    </row>
    <row r="726" spans="2:20" ht="15" x14ac:dyDescent="0.3">
      <c r="B726" s="312" t="s">
        <v>555</v>
      </c>
      <c r="C726" s="313" t="s">
        <v>908</v>
      </c>
      <c r="D726" s="309"/>
      <c r="E726" s="309"/>
      <c r="F726" s="309"/>
      <c r="G726" s="309"/>
      <c r="H726" s="309"/>
      <c r="I726" s="309"/>
      <c r="J726" s="309"/>
      <c r="K726" s="309"/>
      <c r="L726" s="309"/>
      <c r="M726" s="309"/>
      <c r="N726" s="309"/>
      <c r="O726" s="310">
        <v>1</v>
      </c>
      <c r="P726" s="311" t="s">
        <v>726</v>
      </c>
      <c r="Q726" s="378">
        <f>'master jasa'!Q736</f>
        <v>0</v>
      </c>
      <c r="R726" s="378">
        <f>'master jasa'!R736</f>
        <v>2057890</v>
      </c>
      <c r="S726" s="378"/>
      <c r="T726" s="379">
        <f t="shared" si="23"/>
        <v>2057890</v>
      </c>
    </row>
    <row r="727" spans="2:20" ht="15" x14ac:dyDescent="0.3">
      <c r="B727" s="312" t="s">
        <v>909</v>
      </c>
      <c r="C727" s="313" t="s">
        <v>910</v>
      </c>
      <c r="D727" s="309"/>
      <c r="E727" s="309"/>
      <c r="F727" s="309"/>
      <c r="G727" s="309"/>
      <c r="H727" s="309"/>
      <c r="I727" s="309"/>
      <c r="J727" s="309"/>
      <c r="K727" s="309"/>
      <c r="L727" s="309"/>
      <c r="M727" s="309"/>
      <c r="N727" s="309"/>
      <c r="O727" s="310">
        <v>1</v>
      </c>
      <c r="P727" s="311" t="s">
        <v>726</v>
      </c>
      <c r="Q727" s="378">
        <f>'master jasa'!Q737</f>
        <v>0</v>
      </c>
      <c r="R727" s="378">
        <f>'master jasa'!R737</f>
        <v>2672200</v>
      </c>
      <c r="S727" s="378"/>
      <c r="T727" s="379">
        <f t="shared" si="23"/>
        <v>2672200</v>
      </c>
    </row>
    <row r="728" spans="2:20" ht="15" x14ac:dyDescent="0.3">
      <c r="B728" s="312" t="s">
        <v>911</v>
      </c>
      <c r="C728" s="313" t="s">
        <v>912</v>
      </c>
      <c r="D728" s="309"/>
      <c r="E728" s="309"/>
      <c r="F728" s="309"/>
      <c r="G728" s="309"/>
      <c r="H728" s="309"/>
      <c r="I728" s="309"/>
      <c r="J728" s="309"/>
      <c r="K728" s="309"/>
      <c r="L728" s="309"/>
      <c r="M728" s="309"/>
      <c r="N728" s="309"/>
      <c r="O728" s="310">
        <v>1</v>
      </c>
      <c r="P728" s="311" t="s">
        <v>726</v>
      </c>
      <c r="Q728" s="378">
        <f>'master jasa'!Q738</f>
        <v>0</v>
      </c>
      <c r="R728" s="378">
        <f>'master jasa'!R738</f>
        <v>3399350</v>
      </c>
      <c r="S728" s="378"/>
      <c r="T728" s="379">
        <f t="shared" si="23"/>
        <v>3399350</v>
      </c>
    </row>
    <row r="729" spans="2:20" ht="15" x14ac:dyDescent="0.3">
      <c r="B729" s="312" t="s">
        <v>913</v>
      </c>
      <c r="C729" s="313" t="s">
        <v>914</v>
      </c>
      <c r="D729" s="309"/>
      <c r="E729" s="309"/>
      <c r="F729" s="309"/>
      <c r="G729" s="309"/>
      <c r="H729" s="309"/>
      <c r="I729" s="309"/>
      <c r="J729" s="309"/>
      <c r="K729" s="309"/>
      <c r="L729" s="309"/>
      <c r="M729" s="309"/>
      <c r="N729" s="309"/>
      <c r="O729" s="310">
        <v>1</v>
      </c>
      <c r="P729" s="311" t="s">
        <v>726</v>
      </c>
      <c r="Q729" s="378">
        <f>'master jasa'!Q739</f>
        <v>0</v>
      </c>
      <c r="R729" s="378">
        <f>'master jasa'!R739</f>
        <v>4323900</v>
      </c>
      <c r="S729" s="378"/>
      <c r="T729" s="379">
        <f t="shared" si="23"/>
        <v>4323900</v>
      </c>
    </row>
    <row r="730" spans="2:20" ht="15" x14ac:dyDescent="0.3">
      <c r="B730" s="312" t="s">
        <v>915</v>
      </c>
      <c r="C730" s="313" t="s">
        <v>916</v>
      </c>
      <c r="D730" s="309"/>
      <c r="E730" s="309"/>
      <c r="F730" s="309"/>
      <c r="G730" s="309"/>
      <c r="H730" s="309"/>
      <c r="I730" s="309"/>
      <c r="J730" s="309"/>
      <c r="K730" s="309"/>
      <c r="L730" s="309"/>
      <c r="M730" s="309"/>
      <c r="N730" s="309"/>
      <c r="O730" s="310">
        <v>1</v>
      </c>
      <c r="P730" s="311" t="s">
        <v>726</v>
      </c>
      <c r="Q730" s="378">
        <f>'master jasa'!Q740</f>
        <v>0</v>
      </c>
      <c r="R730" s="378">
        <f>'master jasa'!R740</f>
        <v>5306600</v>
      </c>
      <c r="S730" s="378"/>
      <c r="T730" s="379">
        <f t="shared" si="23"/>
        <v>5306600</v>
      </c>
    </row>
    <row r="731" spans="2:20" ht="15" x14ac:dyDescent="0.3">
      <c r="B731" s="312" t="s">
        <v>917</v>
      </c>
      <c r="C731" s="313" t="s">
        <v>918</v>
      </c>
      <c r="D731" s="309"/>
      <c r="E731" s="309"/>
      <c r="F731" s="309"/>
      <c r="G731" s="309"/>
      <c r="H731" s="309"/>
      <c r="I731" s="309"/>
      <c r="J731" s="309"/>
      <c r="K731" s="309"/>
      <c r="L731" s="309"/>
      <c r="M731" s="309"/>
      <c r="N731" s="309"/>
      <c r="O731" s="310">
        <v>1</v>
      </c>
      <c r="P731" s="311" t="s">
        <v>726</v>
      </c>
      <c r="Q731" s="378">
        <f>'master jasa'!Q741</f>
        <v>0</v>
      </c>
      <c r="R731" s="378">
        <f>'master jasa'!R741</f>
        <v>6630440</v>
      </c>
      <c r="S731" s="378"/>
      <c r="T731" s="379">
        <f t="shared" si="23"/>
        <v>6630440</v>
      </c>
    </row>
    <row r="732" spans="2:20" ht="15" x14ac:dyDescent="0.3">
      <c r="B732" s="312" t="s">
        <v>919</v>
      </c>
      <c r="C732" s="313" t="s">
        <v>920</v>
      </c>
      <c r="D732" s="309"/>
      <c r="E732" s="309"/>
      <c r="F732" s="309"/>
      <c r="G732" s="309"/>
      <c r="H732" s="309"/>
      <c r="I732" s="309"/>
      <c r="J732" s="309"/>
      <c r="K732" s="309"/>
      <c r="L732" s="309"/>
      <c r="M732" s="309"/>
      <c r="N732" s="309"/>
      <c r="O732" s="310">
        <v>1</v>
      </c>
      <c r="P732" s="311" t="s">
        <v>726</v>
      </c>
      <c r="Q732" s="378">
        <f>'master jasa'!Q742</f>
        <v>0</v>
      </c>
      <c r="R732" s="378">
        <f>'master jasa'!R742</f>
        <v>8415460</v>
      </c>
      <c r="S732" s="378"/>
      <c r="T732" s="379">
        <f t="shared" si="23"/>
        <v>8415460</v>
      </c>
    </row>
    <row r="733" spans="2:20" ht="15" x14ac:dyDescent="0.3">
      <c r="B733" s="312" t="s">
        <v>921</v>
      </c>
      <c r="C733" s="313" t="s">
        <v>922</v>
      </c>
      <c r="D733" s="309"/>
      <c r="E733" s="309"/>
      <c r="F733" s="309"/>
      <c r="G733" s="309"/>
      <c r="H733" s="309"/>
      <c r="I733" s="309"/>
      <c r="J733" s="309"/>
      <c r="K733" s="309"/>
      <c r="L733" s="309"/>
      <c r="M733" s="309"/>
      <c r="N733" s="309"/>
      <c r="O733" s="310">
        <v>1</v>
      </c>
      <c r="P733" s="311" t="s">
        <v>726</v>
      </c>
      <c r="Q733" s="378">
        <f>'master jasa'!Q743</f>
        <v>0</v>
      </c>
      <c r="R733" s="378">
        <f>'master jasa'!R743</f>
        <v>10014970</v>
      </c>
      <c r="S733" s="378"/>
      <c r="T733" s="379">
        <f t="shared" si="23"/>
        <v>10014970</v>
      </c>
    </row>
    <row r="734" spans="2:20" ht="15" x14ac:dyDescent="0.3">
      <c r="B734" s="312" t="s">
        <v>923</v>
      </c>
      <c r="C734" s="313" t="s">
        <v>924</v>
      </c>
      <c r="D734" s="309"/>
      <c r="E734" s="309"/>
      <c r="F734" s="309"/>
      <c r="G734" s="309"/>
      <c r="H734" s="309"/>
      <c r="I734" s="309"/>
      <c r="J734" s="309"/>
      <c r="K734" s="309"/>
      <c r="L734" s="309"/>
      <c r="M734" s="309"/>
      <c r="N734" s="309"/>
      <c r="O734" s="310">
        <v>1</v>
      </c>
      <c r="P734" s="311" t="s">
        <v>726</v>
      </c>
      <c r="Q734" s="378">
        <f>'master jasa'!Q744</f>
        <v>0</v>
      </c>
      <c r="R734" s="378">
        <f>'master jasa'!R744</f>
        <v>12837350</v>
      </c>
      <c r="S734" s="378"/>
      <c r="T734" s="379">
        <f t="shared" si="23"/>
        <v>12837350</v>
      </c>
    </row>
    <row r="735" spans="2:20" ht="15.6" x14ac:dyDescent="0.3">
      <c r="B735" s="306">
        <v>18</v>
      </c>
      <c r="C735" s="332" t="s">
        <v>925</v>
      </c>
      <c r="D735" s="309"/>
      <c r="E735" s="309"/>
      <c r="F735" s="309"/>
      <c r="G735" s="309"/>
      <c r="H735" s="309"/>
      <c r="I735" s="309"/>
      <c r="J735" s="309"/>
      <c r="K735" s="309"/>
      <c r="L735" s="309"/>
      <c r="M735" s="309"/>
      <c r="N735" s="309"/>
      <c r="O735" s="310"/>
      <c r="P735" s="311"/>
      <c r="Q735" s="378">
        <f>'master jasa'!Q745</f>
        <v>0</v>
      </c>
      <c r="R735" s="378">
        <f>'master jasa'!R745</f>
        <v>0</v>
      </c>
      <c r="S735" s="378"/>
      <c r="T735" s="379"/>
    </row>
    <row r="736" spans="2:20" ht="15" x14ac:dyDescent="0.3">
      <c r="B736" s="312" t="s">
        <v>558</v>
      </c>
      <c r="C736" s="313" t="s">
        <v>926</v>
      </c>
      <c r="D736" s="309"/>
      <c r="E736" s="309"/>
      <c r="F736" s="309"/>
      <c r="G736" s="309"/>
      <c r="H736" s="309"/>
      <c r="I736" s="309"/>
      <c r="J736" s="309"/>
      <c r="K736" s="309"/>
      <c r="L736" s="309"/>
      <c r="M736" s="309"/>
      <c r="N736" s="309"/>
      <c r="O736" s="310">
        <v>1</v>
      </c>
      <c r="P736" s="311" t="s">
        <v>726</v>
      </c>
      <c r="Q736" s="378">
        <f>'master jasa'!Q746</f>
        <v>0</v>
      </c>
      <c r="R736" s="378">
        <f>'master jasa'!R746</f>
        <v>733350</v>
      </c>
      <c r="S736" s="378"/>
      <c r="T736" s="379">
        <f t="shared" si="23"/>
        <v>733350</v>
      </c>
    </row>
    <row r="737" spans="2:20" ht="15" x14ac:dyDescent="0.3">
      <c r="B737" s="312" t="s">
        <v>560</v>
      </c>
      <c r="C737" s="313" t="s">
        <v>927</v>
      </c>
      <c r="D737" s="309"/>
      <c r="E737" s="309"/>
      <c r="F737" s="309"/>
      <c r="G737" s="309"/>
      <c r="H737" s="309"/>
      <c r="I737" s="309"/>
      <c r="J737" s="309"/>
      <c r="K737" s="309"/>
      <c r="L737" s="309"/>
      <c r="M737" s="309"/>
      <c r="N737" s="309"/>
      <c r="O737" s="310">
        <v>1</v>
      </c>
      <c r="P737" s="311" t="s">
        <v>726</v>
      </c>
      <c r="Q737" s="378">
        <f>'master jasa'!Q747</f>
        <v>0</v>
      </c>
      <c r="R737" s="378">
        <f>'master jasa'!R747</f>
        <v>959440</v>
      </c>
      <c r="S737" s="378"/>
      <c r="T737" s="379">
        <f t="shared" si="23"/>
        <v>959440</v>
      </c>
    </row>
    <row r="738" spans="2:20" ht="15" x14ac:dyDescent="0.3">
      <c r="B738" s="312" t="s">
        <v>928</v>
      </c>
      <c r="C738" s="313" t="s">
        <v>929</v>
      </c>
      <c r="D738" s="309"/>
      <c r="E738" s="309"/>
      <c r="F738" s="309"/>
      <c r="G738" s="309"/>
      <c r="H738" s="309"/>
      <c r="I738" s="309"/>
      <c r="J738" s="309"/>
      <c r="K738" s="309"/>
      <c r="L738" s="309"/>
      <c r="M738" s="309"/>
      <c r="N738" s="309"/>
      <c r="O738" s="310">
        <v>1</v>
      </c>
      <c r="P738" s="311" t="s">
        <v>726</v>
      </c>
      <c r="Q738" s="378">
        <f>'master jasa'!Q748</f>
        <v>0</v>
      </c>
      <c r="R738" s="378">
        <f>'master jasa'!R748</f>
        <v>1295690</v>
      </c>
      <c r="S738" s="378"/>
      <c r="T738" s="379">
        <f t="shared" si="23"/>
        <v>1295690</v>
      </c>
    </row>
    <row r="739" spans="2:20" ht="15" x14ac:dyDescent="0.3">
      <c r="B739" s="312" t="s">
        <v>930</v>
      </c>
      <c r="C739" s="313" t="s">
        <v>931</v>
      </c>
      <c r="D739" s="309"/>
      <c r="E739" s="309"/>
      <c r="F739" s="309"/>
      <c r="G739" s="309"/>
      <c r="H739" s="309"/>
      <c r="I739" s="309"/>
      <c r="J739" s="309"/>
      <c r="K739" s="309"/>
      <c r="L739" s="309"/>
      <c r="M739" s="309"/>
      <c r="N739" s="309"/>
      <c r="O739" s="310">
        <v>1</v>
      </c>
      <c r="P739" s="311" t="s">
        <v>726</v>
      </c>
      <c r="Q739" s="378">
        <f>'master jasa'!Q749</f>
        <v>0</v>
      </c>
      <c r="R739" s="378">
        <f>'master jasa'!R749</f>
        <v>1705930</v>
      </c>
      <c r="S739" s="378"/>
      <c r="T739" s="379">
        <f t="shared" si="23"/>
        <v>1705930</v>
      </c>
    </row>
    <row r="740" spans="2:20" ht="15" x14ac:dyDescent="0.3">
      <c r="B740" s="312" t="s">
        <v>932</v>
      </c>
      <c r="C740" s="313" t="s">
        <v>933</v>
      </c>
      <c r="D740" s="309"/>
      <c r="E740" s="309"/>
      <c r="F740" s="309"/>
      <c r="G740" s="309"/>
      <c r="H740" s="309"/>
      <c r="I740" s="309"/>
      <c r="J740" s="309"/>
      <c r="K740" s="309"/>
      <c r="L740" s="309"/>
      <c r="M740" s="309"/>
      <c r="N740" s="309"/>
      <c r="O740" s="310">
        <v>1</v>
      </c>
      <c r="P740" s="311" t="s">
        <v>726</v>
      </c>
      <c r="Q740" s="378">
        <f>'master jasa'!Q750</f>
        <v>0</v>
      </c>
      <c r="R740" s="378">
        <f>'master jasa'!R750</f>
        <v>2169100</v>
      </c>
      <c r="S740" s="378"/>
      <c r="T740" s="379">
        <f t="shared" si="23"/>
        <v>2169100</v>
      </c>
    </row>
    <row r="741" spans="2:20" ht="15" x14ac:dyDescent="0.3">
      <c r="B741" s="312" t="s">
        <v>934</v>
      </c>
      <c r="C741" s="313" t="s">
        <v>935</v>
      </c>
      <c r="D741" s="309"/>
      <c r="E741" s="309"/>
      <c r="F741" s="309"/>
      <c r="G741" s="309"/>
      <c r="H741" s="309"/>
      <c r="I741" s="309"/>
      <c r="J741" s="309"/>
      <c r="K741" s="309"/>
      <c r="L741" s="309"/>
      <c r="M741" s="309"/>
      <c r="N741" s="309"/>
      <c r="O741" s="310">
        <v>1</v>
      </c>
      <c r="P741" s="311" t="s">
        <v>726</v>
      </c>
      <c r="Q741" s="378">
        <f>'master jasa'!Q751</f>
        <v>0</v>
      </c>
      <c r="R741" s="378">
        <f>'master jasa'!R751</f>
        <v>2751730</v>
      </c>
      <c r="S741" s="378"/>
      <c r="T741" s="379">
        <f t="shared" si="23"/>
        <v>2751730</v>
      </c>
    </row>
    <row r="742" spans="2:20" ht="15" x14ac:dyDescent="0.3">
      <c r="B742" s="312" t="s">
        <v>936</v>
      </c>
      <c r="C742" s="313" t="s">
        <v>937</v>
      </c>
      <c r="D742" s="309"/>
      <c r="E742" s="309"/>
      <c r="F742" s="309"/>
      <c r="G742" s="309"/>
      <c r="H742" s="309"/>
      <c r="I742" s="309"/>
      <c r="J742" s="309"/>
      <c r="K742" s="309"/>
      <c r="L742" s="309"/>
      <c r="M742" s="309"/>
      <c r="N742" s="309"/>
      <c r="O742" s="310">
        <v>1</v>
      </c>
      <c r="P742" s="311" t="s">
        <v>726</v>
      </c>
      <c r="Q742" s="378">
        <f>'master jasa'!Q752</f>
        <v>0</v>
      </c>
      <c r="R742" s="378">
        <f>'master jasa'!R752</f>
        <v>3420250</v>
      </c>
      <c r="S742" s="378"/>
      <c r="T742" s="379">
        <f t="shared" si="23"/>
        <v>3420250</v>
      </c>
    </row>
    <row r="743" spans="2:20" ht="15" x14ac:dyDescent="0.3">
      <c r="B743" s="312" t="s">
        <v>938</v>
      </c>
      <c r="C743" s="313" t="s">
        <v>939</v>
      </c>
      <c r="D743" s="309"/>
      <c r="E743" s="309"/>
      <c r="F743" s="309"/>
      <c r="G743" s="309"/>
      <c r="H743" s="309"/>
      <c r="I743" s="309"/>
      <c r="J743" s="309"/>
      <c r="K743" s="309"/>
      <c r="L743" s="309"/>
      <c r="M743" s="309"/>
      <c r="N743" s="309"/>
      <c r="O743" s="310">
        <v>1</v>
      </c>
      <c r="P743" s="311" t="s">
        <v>726</v>
      </c>
      <c r="Q743" s="378">
        <f>'master jasa'!Q753</f>
        <v>0</v>
      </c>
      <c r="R743" s="378">
        <f>'master jasa'!R753</f>
        <v>4234230</v>
      </c>
      <c r="S743" s="378"/>
      <c r="T743" s="379">
        <f t="shared" si="23"/>
        <v>4234230</v>
      </c>
    </row>
    <row r="744" spans="2:20" ht="15" x14ac:dyDescent="0.3">
      <c r="B744" s="312" t="s">
        <v>940</v>
      </c>
      <c r="C744" s="313" t="s">
        <v>941</v>
      </c>
      <c r="D744" s="309"/>
      <c r="E744" s="309"/>
      <c r="F744" s="309"/>
      <c r="G744" s="309"/>
      <c r="H744" s="309"/>
      <c r="I744" s="309"/>
      <c r="J744" s="309"/>
      <c r="K744" s="309"/>
      <c r="L744" s="309"/>
      <c r="M744" s="309"/>
      <c r="N744" s="309"/>
      <c r="O744" s="310">
        <v>1</v>
      </c>
      <c r="P744" s="311" t="s">
        <v>726</v>
      </c>
      <c r="Q744" s="378">
        <f>'master jasa'!Q754</f>
        <v>0</v>
      </c>
      <c r="R744" s="378">
        <f>'master jasa'!R754</f>
        <v>5370920</v>
      </c>
      <c r="S744" s="378"/>
      <c r="T744" s="379">
        <f t="shared" si="23"/>
        <v>5370920</v>
      </c>
    </row>
    <row r="745" spans="2:20" ht="15" x14ac:dyDescent="0.3">
      <c r="B745" s="312" t="s">
        <v>942</v>
      </c>
      <c r="C745" s="313" t="s">
        <v>943</v>
      </c>
      <c r="D745" s="309"/>
      <c r="E745" s="309"/>
      <c r="F745" s="309"/>
      <c r="G745" s="309"/>
      <c r="H745" s="309"/>
      <c r="I745" s="309"/>
      <c r="J745" s="309"/>
      <c r="K745" s="309"/>
      <c r="L745" s="309"/>
      <c r="M745" s="309"/>
      <c r="N745" s="309"/>
      <c r="O745" s="310">
        <v>1</v>
      </c>
      <c r="P745" s="311" t="s">
        <v>726</v>
      </c>
      <c r="Q745" s="378">
        <f>'master jasa'!Q755</f>
        <v>0</v>
      </c>
      <c r="R745" s="378">
        <f>'master jasa'!R755</f>
        <v>6536120</v>
      </c>
      <c r="S745" s="378"/>
      <c r="T745" s="379">
        <f t="shared" si="23"/>
        <v>6536120</v>
      </c>
    </row>
    <row r="746" spans="2:20" ht="15" x14ac:dyDescent="0.3">
      <c r="B746" s="312" t="s">
        <v>944</v>
      </c>
      <c r="C746" s="313" t="s">
        <v>945</v>
      </c>
      <c r="D746" s="309"/>
      <c r="E746" s="309"/>
      <c r="F746" s="309"/>
      <c r="G746" s="309"/>
      <c r="H746" s="309"/>
      <c r="I746" s="309"/>
      <c r="J746" s="309"/>
      <c r="K746" s="309"/>
      <c r="L746" s="309"/>
      <c r="M746" s="309"/>
      <c r="N746" s="309"/>
      <c r="O746" s="310">
        <v>1</v>
      </c>
      <c r="P746" s="311" t="s">
        <v>726</v>
      </c>
      <c r="Q746" s="378">
        <f>'master jasa'!Q756</f>
        <v>0</v>
      </c>
      <c r="R746" s="378">
        <f>'master jasa'!R756</f>
        <v>8100780</v>
      </c>
      <c r="S746" s="378"/>
      <c r="T746" s="379">
        <f t="shared" si="23"/>
        <v>8100780</v>
      </c>
    </row>
    <row r="747" spans="2:20" ht="15.6" x14ac:dyDescent="0.3">
      <c r="B747" s="306">
        <v>19</v>
      </c>
      <c r="C747" s="332" t="s">
        <v>946</v>
      </c>
      <c r="D747" s="309"/>
      <c r="E747" s="309"/>
      <c r="F747" s="309"/>
      <c r="G747" s="309"/>
      <c r="H747" s="309"/>
      <c r="I747" s="309"/>
      <c r="J747" s="309"/>
      <c r="K747" s="309"/>
      <c r="L747" s="309"/>
      <c r="M747" s="309"/>
      <c r="N747" s="309"/>
      <c r="O747" s="310"/>
      <c r="P747" s="311"/>
      <c r="Q747" s="378">
        <f>'master jasa'!Q757</f>
        <v>0</v>
      </c>
      <c r="R747" s="378">
        <f>'master jasa'!R757</f>
        <v>0</v>
      </c>
      <c r="S747" s="378"/>
      <c r="T747" s="379"/>
    </row>
    <row r="748" spans="2:20" ht="15" x14ac:dyDescent="0.3">
      <c r="B748" s="312" t="s">
        <v>563</v>
      </c>
      <c r="C748" s="313" t="s">
        <v>947</v>
      </c>
      <c r="D748" s="309"/>
      <c r="E748" s="309"/>
      <c r="F748" s="309"/>
      <c r="G748" s="309"/>
      <c r="H748" s="309"/>
      <c r="I748" s="309"/>
      <c r="J748" s="309"/>
      <c r="K748" s="309"/>
      <c r="L748" s="309"/>
      <c r="M748" s="309"/>
      <c r="N748" s="309"/>
      <c r="O748" s="310">
        <v>1</v>
      </c>
      <c r="P748" s="311" t="s">
        <v>948</v>
      </c>
      <c r="Q748" s="378">
        <f>'master jasa'!Q758</f>
        <v>0</v>
      </c>
      <c r="R748" s="378">
        <f>'master jasa'!R758</f>
        <v>72640</v>
      </c>
      <c r="S748" s="378"/>
      <c r="T748" s="379">
        <f t="shared" si="23"/>
        <v>72640</v>
      </c>
    </row>
    <row r="749" spans="2:20" ht="15" x14ac:dyDescent="0.3">
      <c r="B749" s="312" t="s">
        <v>564</v>
      </c>
      <c r="C749" s="313" t="s">
        <v>949</v>
      </c>
      <c r="D749" s="309"/>
      <c r="E749" s="309"/>
      <c r="F749" s="309"/>
      <c r="G749" s="309"/>
      <c r="H749" s="309"/>
      <c r="I749" s="309"/>
      <c r="J749" s="309"/>
      <c r="K749" s="309"/>
      <c r="L749" s="309"/>
      <c r="M749" s="309"/>
      <c r="N749" s="309"/>
      <c r="O749" s="310">
        <v>1</v>
      </c>
      <c r="P749" s="311" t="s">
        <v>948</v>
      </c>
      <c r="Q749" s="378">
        <f>'master jasa'!Q759</f>
        <v>0</v>
      </c>
      <c r="R749" s="378">
        <f>'master jasa'!R759</f>
        <v>89150</v>
      </c>
      <c r="S749" s="378"/>
      <c r="T749" s="379">
        <f t="shared" si="23"/>
        <v>89150</v>
      </c>
    </row>
    <row r="750" spans="2:20" ht="15" x14ac:dyDescent="0.3">
      <c r="B750" s="312" t="s">
        <v>950</v>
      </c>
      <c r="C750" s="313" t="s">
        <v>951</v>
      </c>
      <c r="D750" s="309"/>
      <c r="E750" s="309"/>
      <c r="F750" s="309"/>
      <c r="G750" s="309"/>
      <c r="H750" s="309"/>
      <c r="I750" s="309"/>
      <c r="J750" s="309"/>
      <c r="K750" s="309"/>
      <c r="L750" s="309"/>
      <c r="M750" s="309"/>
      <c r="N750" s="309"/>
      <c r="O750" s="310">
        <v>1</v>
      </c>
      <c r="P750" s="311" t="s">
        <v>948</v>
      </c>
      <c r="Q750" s="378">
        <f>'master jasa'!Q760</f>
        <v>0</v>
      </c>
      <c r="R750" s="378">
        <f>'master jasa'!R760</f>
        <v>138690</v>
      </c>
      <c r="S750" s="378"/>
      <c r="T750" s="379">
        <f t="shared" si="23"/>
        <v>138690</v>
      </c>
    </row>
    <row r="751" spans="2:20" ht="15" x14ac:dyDescent="0.3">
      <c r="B751" s="312" t="s">
        <v>952</v>
      </c>
      <c r="C751" s="313" t="s">
        <v>953</v>
      </c>
      <c r="D751" s="309"/>
      <c r="E751" s="309"/>
      <c r="F751" s="309"/>
      <c r="G751" s="309"/>
      <c r="H751" s="309"/>
      <c r="I751" s="309"/>
      <c r="J751" s="309"/>
      <c r="K751" s="309"/>
      <c r="L751" s="309"/>
      <c r="M751" s="309"/>
      <c r="N751" s="309"/>
      <c r="O751" s="310">
        <v>1</v>
      </c>
      <c r="P751" s="311" t="s">
        <v>948</v>
      </c>
      <c r="Q751" s="378">
        <f>'master jasa'!Q761</f>
        <v>0</v>
      </c>
      <c r="R751" s="378">
        <f>'master jasa'!R761</f>
        <v>241060</v>
      </c>
      <c r="S751" s="378"/>
      <c r="T751" s="379">
        <f t="shared" si="23"/>
        <v>241060</v>
      </c>
    </row>
    <row r="752" spans="2:20" ht="15" x14ac:dyDescent="0.3">
      <c r="B752" s="312" t="s">
        <v>954</v>
      </c>
      <c r="C752" s="313" t="s">
        <v>955</v>
      </c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N752" s="309"/>
      <c r="O752" s="310">
        <v>1</v>
      </c>
      <c r="P752" s="311" t="s">
        <v>948</v>
      </c>
      <c r="Q752" s="378">
        <f>'master jasa'!Q762</f>
        <v>0</v>
      </c>
      <c r="R752" s="378">
        <f>'master jasa'!R762</f>
        <v>293890</v>
      </c>
      <c r="S752" s="378"/>
      <c r="T752" s="379">
        <f t="shared" si="23"/>
        <v>293890</v>
      </c>
    </row>
    <row r="753" spans="2:20" ht="15" x14ac:dyDescent="0.3">
      <c r="B753" s="312" t="s">
        <v>956</v>
      </c>
      <c r="C753" s="313" t="s">
        <v>957</v>
      </c>
      <c r="D753" s="309"/>
      <c r="E753" s="309"/>
      <c r="F753" s="309"/>
      <c r="G753" s="309"/>
      <c r="H753" s="309"/>
      <c r="I753" s="309"/>
      <c r="J753" s="309"/>
      <c r="K753" s="309"/>
      <c r="L753" s="309"/>
      <c r="M753" s="309"/>
      <c r="N753" s="309"/>
      <c r="O753" s="310">
        <v>1</v>
      </c>
      <c r="P753" s="311" t="s">
        <v>948</v>
      </c>
      <c r="Q753" s="378">
        <f>'master jasa'!Q763</f>
        <v>0</v>
      </c>
      <c r="R753" s="378">
        <f>'master jasa'!R763</f>
        <v>431700</v>
      </c>
      <c r="S753" s="378"/>
      <c r="T753" s="379">
        <f t="shared" si="23"/>
        <v>431700</v>
      </c>
    </row>
    <row r="754" spans="2:20" ht="15" x14ac:dyDescent="0.3">
      <c r="B754" s="312" t="s">
        <v>958</v>
      </c>
      <c r="C754" s="313" t="s">
        <v>959</v>
      </c>
      <c r="D754" s="309"/>
      <c r="E754" s="309"/>
      <c r="F754" s="309"/>
      <c r="G754" s="309"/>
      <c r="H754" s="309"/>
      <c r="I754" s="309"/>
      <c r="J754" s="309"/>
      <c r="K754" s="309"/>
      <c r="L754" s="309"/>
      <c r="M754" s="309"/>
      <c r="N754" s="309"/>
      <c r="O754" s="310">
        <v>1</v>
      </c>
      <c r="P754" s="311" t="s">
        <v>948</v>
      </c>
      <c r="Q754" s="378">
        <f>'master jasa'!Q764</f>
        <v>0</v>
      </c>
      <c r="R754" s="378">
        <f>'master jasa'!R764</f>
        <v>502520</v>
      </c>
      <c r="S754" s="378"/>
      <c r="T754" s="379">
        <f t="shared" si="23"/>
        <v>502520</v>
      </c>
    </row>
    <row r="755" spans="2:20" ht="15" x14ac:dyDescent="0.3">
      <c r="B755" s="312" t="s">
        <v>960</v>
      </c>
      <c r="C755" s="313" t="s">
        <v>961</v>
      </c>
      <c r="D755" s="309"/>
      <c r="E755" s="309"/>
      <c r="F755" s="309"/>
      <c r="G755" s="309"/>
      <c r="H755" s="309"/>
      <c r="I755" s="309"/>
      <c r="J755" s="309"/>
      <c r="K755" s="309"/>
      <c r="L755" s="309"/>
      <c r="M755" s="309"/>
      <c r="N755" s="309"/>
      <c r="O755" s="310">
        <v>1</v>
      </c>
      <c r="P755" s="311" t="s">
        <v>948</v>
      </c>
      <c r="Q755" s="378">
        <f>'master jasa'!Q765</f>
        <v>0</v>
      </c>
      <c r="R755" s="378">
        <f>'master jasa'!R765</f>
        <v>556490</v>
      </c>
      <c r="S755" s="378"/>
      <c r="T755" s="379">
        <f t="shared" si="23"/>
        <v>556490</v>
      </c>
    </row>
    <row r="756" spans="2:20" ht="15" x14ac:dyDescent="0.3">
      <c r="B756" s="312" t="s">
        <v>962</v>
      </c>
      <c r="C756" s="313" t="s">
        <v>963</v>
      </c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N756" s="309"/>
      <c r="O756" s="310">
        <v>1</v>
      </c>
      <c r="P756" s="311" t="s">
        <v>948</v>
      </c>
      <c r="Q756" s="378">
        <f>'master jasa'!Q766</f>
        <v>0</v>
      </c>
      <c r="R756" s="378">
        <f>'master jasa'!R766</f>
        <v>701510</v>
      </c>
      <c r="S756" s="378"/>
      <c r="T756" s="379">
        <f t="shared" si="23"/>
        <v>701510</v>
      </c>
    </row>
    <row r="757" spans="2:20" ht="15" x14ac:dyDescent="0.3">
      <c r="B757" s="312" t="s">
        <v>964</v>
      </c>
      <c r="C757" s="313" t="s">
        <v>965</v>
      </c>
      <c r="D757" s="309"/>
      <c r="E757" s="309"/>
      <c r="F757" s="309"/>
      <c r="G757" s="309"/>
      <c r="H757" s="309"/>
      <c r="I757" s="309"/>
      <c r="J757" s="309"/>
      <c r="K757" s="309"/>
      <c r="L757" s="309"/>
      <c r="M757" s="309"/>
      <c r="N757" s="309"/>
      <c r="O757" s="310">
        <v>1</v>
      </c>
      <c r="P757" s="311" t="s">
        <v>948</v>
      </c>
      <c r="Q757" s="378">
        <f>'master jasa'!Q767</f>
        <v>0</v>
      </c>
      <c r="R757" s="378">
        <f>'master jasa'!R767</f>
        <v>789200</v>
      </c>
      <c r="S757" s="378"/>
      <c r="T757" s="379">
        <f t="shared" si="23"/>
        <v>789200</v>
      </c>
    </row>
    <row r="758" spans="2:20" ht="15" x14ac:dyDescent="0.3">
      <c r="B758" s="312" t="s">
        <v>966</v>
      </c>
      <c r="C758" s="313" t="s">
        <v>967</v>
      </c>
      <c r="D758" s="309"/>
      <c r="E758" s="309"/>
      <c r="F758" s="309"/>
      <c r="G758" s="309"/>
      <c r="H758" s="309"/>
      <c r="I758" s="309"/>
      <c r="J758" s="309"/>
      <c r="K758" s="309"/>
      <c r="L758" s="309"/>
      <c r="M758" s="309"/>
      <c r="N758" s="309"/>
      <c r="O758" s="310">
        <v>1</v>
      </c>
      <c r="P758" s="311" t="s">
        <v>948</v>
      </c>
      <c r="Q758" s="378">
        <f>'master jasa'!Q768</f>
        <v>0</v>
      </c>
      <c r="R758" s="378">
        <f>'master jasa'!R768</f>
        <v>947970</v>
      </c>
      <c r="S758" s="378"/>
      <c r="T758" s="379">
        <f t="shared" si="23"/>
        <v>947970</v>
      </c>
    </row>
    <row r="759" spans="2:20" ht="15" x14ac:dyDescent="0.3">
      <c r="B759" s="312" t="s">
        <v>968</v>
      </c>
      <c r="C759" s="313" t="s">
        <v>969</v>
      </c>
      <c r="D759" s="309"/>
      <c r="E759" s="309"/>
      <c r="F759" s="309"/>
      <c r="G759" s="309"/>
      <c r="H759" s="309"/>
      <c r="I759" s="309"/>
      <c r="J759" s="309"/>
      <c r="K759" s="309"/>
      <c r="L759" s="309"/>
      <c r="M759" s="309"/>
      <c r="N759" s="309"/>
      <c r="O759" s="310">
        <v>1</v>
      </c>
      <c r="P759" s="311" t="s">
        <v>948</v>
      </c>
      <c r="Q759" s="378">
        <f>'master jasa'!Q769</f>
        <v>0</v>
      </c>
      <c r="R759" s="378">
        <f>'master jasa'!R769</f>
        <v>1148640</v>
      </c>
      <c r="S759" s="378"/>
      <c r="T759" s="379">
        <f t="shared" si="23"/>
        <v>1148640</v>
      </c>
    </row>
    <row r="760" spans="2:20" ht="15.6" x14ac:dyDescent="0.3">
      <c r="B760" s="306">
        <v>20</v>
      </c>
      <c r="C760" s="332" t="s">
        <v>970</v>
      </c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N760" s="309"/>
      <c r="O760" s="310"/>
      <c r="P760" s="311"/>
      <c r="Q760" s="378">
        <f>'master jasa'!Q770</f>
        <v>0</v>
      </c>
      <c r="R760" s="378">
        <f>'master jasa'!R770</f>
        <v>0</v>
      </c>
      <c r="S760" s="378"/>
      <c r="T760" s="379"/>
    </row>
    <row r="761" spans="2:20" ht="15" x14ac:dyDescent="0.3">
      <c r="B761" s="312" t="s">
        <v>567</v>
      </c>
      <c r="C761" s="313" t="s">
        <v>971</v>
      </c>
      <c r="D761" s="309"/>
      <c r="E761" s="309"/>
      <c r="F761" s="309"/>
      <c r="G761" s="309"/>
      <c r="H761" s="309"/>
      <c r="I761" s="309"/>
      <c r="J761" s="309"/>
      <c r="K761" s="309"/>
      <c r="L761" s="309"/>
      <c r="M761" s="309"/>
      <c r="N761" s="309"/>
      <c r="O761" s="310">
        <v>1</v>
      </c>
      <c r="P761" s="311" t="s">
        <v>948</v>
      </c>
      <c r="Q761" s="378">
        <f>'master jasa'!Q771</f>
        <v>0</v>
      </c>
      <c r="R761" s="378">
        <f>'master jasa'!R771</f>
        <v>21812</v>
      </c>
      <c r="S761" s="378"/>
      <c r="T761" s="379">
        <f t="shared" si="23"/>
        <v>21812</v>
      </c>
    </row>
    <row r="762" spans="2:20" ht="15" x14ac:dyDescent="0.3">
      <c r="B762" s="312" t="s">
        <v>568</v>
      </c>
      <c r="C762" s="313" t="s">
        <v>972</v>
      </c>
      <c r="D762" s="309"/>
      <c r="E762" s="309"/>
      <c r="F762" s="309"/>
      <c r="G762" s="309"/>
      <c r="H762" s="309"/>
      <c r="I762" s="309"/>
      <c r="J762" s="309"/>
      <c r="K762" s="309"/>
      <c r="L762" s="309"/>
      <c r="M762" s="309"/>
      <c r="N762" s="309"/>
      <c r="O762" s="310">
        <v>1</v>
      </c>
      <c r="P762" s="311" t="s">
        <v>948</v>
      </c>
      <c r="Q762" s="378">
        <f>'master jasa'!Q772</f>
        <v>0</v>
      </c>
      <c r="R762" s="378">
        <f>'master jasa'!R772</f>
        <v>25418</v>
      </c>
      <c r="S762" s="378"/>
      <c r="T762" s="379">
        <f t="shared" si="23"/>
        <v>25418</v>
      </c>
    </row>
    <row r="763" spans="2:20" ht="15" x14ac:dyDescent="0.3">
      <c r="B763" s="312" t="s">
        <v>569</v>
      </c>
      <c r="C763" s="313" t="s">
        <v>973</v>
      </c>
      <c r="D763" s="309"/>
      <c r="E763" s="309"/>
      <c r="F763" s="309"/>
      <c r="G763" s="309"/>
      <c r="H763" s="309"/>
      <c r="I763" s="309"/>
      <c r="J763" s="309"/>
      <c r="K763" s="309"/>
      <c r="L763" s="309"/>
      <c r="M763" s="309"/>
      <c r="N763" s="309"/>
      <c r="O763" s="310">
        <v>1</v>
      </c>
      <c r="P763" s="311" t="s">
        <v>948</v>
      </c>
      <c r="Q763" s="378">
        <f>'master jasa'!Q773</f>
        <v>0</v>
      </c>
      <c r="R763" s="378">
        <f>'master jasa'!R773</f>
        <v>42184</v>
      </c>
      <c r="S763" s="378"/>
      <c r="T763" s="379">
        <f t="shared" si="23"/>
        <v>42184</v>
      </c>
    </row>
    <row r="764" spans="2:20" ht="15" x14ac:dyDescent="0.3">
      <c r="B764" s="312" t="s">
        <v>974</v>
      </c>
      <c r="C764" s="313" t="s">
        <v>975</v>
      </c>
      <c r="D764" s="309"/>
      <c r="E764" s="309"/>
      <c r="F764" s="309"/>
      <c r="G764" s="309"/>
      <c r="H764" s="309"/>
      <c r="I764" s="309"/>
      <c r="J764" s="309"/>
      <c r="K764" s="309"/>
      <c r="L764" s="309"/>
      <c r="M764" s="309"/>
      <c r="N764" s="309"/>
      <c r="O764" s="310">
        <v>1</v>
      </c>
      <c r="P764" s="311" t="s">
        <v>948</v>
      </c>
      <c r="Q764" s="378">
        <f>'master jasa'!Q774</f>
        <v>0</v>
      </c>
      <c r="R764" s="378">
        <f>'master jasa'!R774</f>
        <v>67510</v>
      </c>
      <c r="S764" s="378"/>
      <c r="T764" s="379">
        <f t="shared" si="23"/>
        <v>67510</v>
      </c>
    </row>
    <row r="765" spans="2:20" ht="15" x14ac:dyDescent="0.3">
      <c r="B765" s="312" t="s">
        <v>976</v>
      </c>
      <c r="C765" s="313" t="s">
        <v>977</v>
      </c>
      <c r="D765" s="309"/>
      <c r="E765" s="309"/>
      <c r="F765" s="309"/>
      <c r="G765" s="309"/>
      <c r="H765" s="309"/>
      <c r="I765" s="309"/>
      <c r="J765" s="309"/>
      <c r="K765" s="309"/>
      <c r="L765" s="309"/>
      <c r="M765" s="309"/>
      <c r="N765" s="309"/>
      <c r="O765" s="310">
        <v>1</v>
      </c>
      <c r="P765" s="311" t="s">
        <v>948</v>
      </c>
      <c r="Q765" s="378">
        <f>'master jasa'!Q775</f>
        <v>0</v>
      </c>
      <c r="R765" s="378">
        <f>'master jasa'!R775</f>
        <v>79050</v>
      </c>
      <c r="S765" s="378"/>
      <c r="T765" s="379">
        <f t="shared" si="23"/>
        <v>79050</v>
      </c>
    </row>
    <row r="766" spans="2:20" ht="15" x14ac:dyDescent="0.3">
      <c r="B766" s="312" t="s">
        <v>978</v>
      </c>
      <c r="C766" s="313" t="s">
        <v>979</v>
      </c>
      <c r="D766" s="309"/>
      <c r="E766" s="309"/>
      <c r="F766" s="309"/>
      <c r="G766" s="309"/>
      <c r="H766" s="309"/>
      <c r="I766" s="309"/>
      <c r="J766" s="309"/>
      <c r="K766" s="309"/>
      <c r="L766" s="309"/>
      <c r="M766" s="309"/>
      <c r="N766" s="309"/>
      <c r="O766" s="310">
        <v>1</v>
      </c>
      <c r="P766" s="311" t="s">
        <v>948</v>
      </c>
      <c r="Q766" s="378">
        <f>'master jasa'!Q776</f>
        <v>0</v>
      </c>
      <c r="R766" s="378">
        <f>'master jasa'!R776</f>
        <v>122740</v>
      </c>
      <c r="S766" s="378"/>
      <c r="T766" s="379">
        <f t="shared" si="23"/>
        <v>122740</v>
      </c>
    </row>
    <row r="767" spans="2:20" ht="15" x14ac:dyDescent="0.3">
      <c r="B767" s="312" t="s">
        <v>980</v>
      </c>
      <c r="C767" s="313" t="s">
        <v>981</v>
      </c>
      <c r="D767" s="309"/>
      <c r="E767" s="309"/>
      <c r="F767" s="309"/>
      <c r="G767" s="309"/>
      <c r="H767" s="309"/>
      <c r="I767" s="309"/>
      <c r="J767" s="309"/>
      <c r="K767" s="309"/>
      <c r="L767" s="309"/>
      <c r="M767" s="309"/>
      <c r="N767" s="309"/>
      <c r="O767" s="310">
        <v>1</v>
      </c>
      <c r="P767" s="311" t="s">
        <v>948</v>
      </c>
      <c r="Q767" s="378">
        <f>'master jasa'!Q777</f>
        <v>0</v>
      </c>
      <c r="R767" s="378">
        <f>'master jasa'!R777</f>
        <v>139770</v>
      </c>
      <c r="S767" s="378"/>
      <c r="T767" s="379">
        <f t="shared" si="23"/>
        <v>139770</v>
      </c>
    </row>
    <row r="768" spans="2:20" ht="15" x14ac:dyDescent="0.3">
      <c r="B768" s="312" t="s">
        <v>982</v>
      </c>
      <c r="C768" s="313" t="s">
        <v>983</v>
      </c>
      <c r="D768" s="309"/>
      <c r="E768" s="309"/>
      <c r="F768" s="309"/>
      <c r="G768" s="309"/>
      <c r="H768" s="309"/>
      <c r="I768" s="309"/>
      <c r="J768" s="309"/>
      <c r="K768" s="309"/>
      <c r="L768" s="309"/>
      <c r="M768" s="309"/>
      <c r="N768" s="309"/>
      <c r="O768" s="310">
        <v>1</v>
      </c>
      <c r="P768" s="311" t="s">
        <v>948</v>
      </c>
      <c r="Q768" s="378">
        <f>'master jasa'!Q778</f>
        <v>0</v>
      </c>
      <c r="R768" s="378">
        <f>'master jasa'!R778</f>
        <v>163620</v>
      </c>
      <c r="S768" s="378"/>
      <c r="T768" s="379">
        <f t="shared" si="23"/>
        <v>163620</v>
      </c>
    </row>
    <row r="769" spans="2:20" ht="15" x14ac:dyDescent="0.3">
      <c r="B769" s="312" t="s">
        <v>984</v>
      </c>
      <c r="C769" s="313" t="s">
        <v>985</v>
      </c>
      <c r="D769" s="309"/>
      <c r="E769" s="309"/>
      <c r="F769" s="309"/>
      <c r="G769" s="309"/>
      <c r="H769" s="309"/>
      <c r="I769" s="309"/>
      <c r="J769" s="309"/>
      <c r="K769" s="309"/>
      <c r="L769" s="309"/>
      <c r="M769" s="309"/>
      <c r="N769" s="309"/>
      <c r="O769" s="310">
        <v>1</v>
      </c>
      <c r="P769" s="311" t="s">
        <v>948</v>
      </c>
      <c r="Q769" s="378">
        <f>'master jasa'!Q779</f>
        <v>0</v>
      </c>
      <c r="R769" s="378">
        <f>'master jasa'!R779</f>
        <v>207430</v>
      </c>
      <c r="S769" s="378"/>
      <c r="T769" s="379">
        <f t="shared" si="23"/>
        <v>207430</v>
      </c>
    </row>
    <row r="770" spans="2:20" ht="15" x14ac:dyDescent="0.3">
      <c r="B770" s="312" t="s">
        <v>986</v>
      </c>
      <c r="C770" s="313" t="s">
        <v>987</v>
      </c>
      <c r="D770" s="309"/>
      <c r="E770" s="309"/>
      <c r="F770" s="309"/>
      <c r="G770" s="309"/>
      <c r="H770" s="309"/>
      <c r="I770" s="309"/>
      <c r="J770" s="309"/>
      <c r="K770" s="309"/>
      <c r="L770" s="309"/>
      <c r="M770" s="309"/>
      <c r="N770" s="309"/>
      <c r="O770" s="310">
        <v>1</v>
      </c>
      <c r="P770" s="311" t="s">
        <v>948</v>
      </c>
      <c r="Q770" s="378">
        <f>'master jasa'!Q780</f>
        <v>0</v>
      </c>
      <c r="R770" s="378">
        <f>'master jasa'!R780</f>
        <v>232990</v>
      </c>
      <c r="S770" s="378"/>
      <c r="T770" s="379">
        <f t="shared" si="23"/>
        <v>232990</v>
      </c>
    </row>
    <row r="771" spans="2:20" ht="15" x14ac:dyDescent="0.3">
      <c r="B771" s="312" t="s">
        <v>988</v>
      </c>
      <c r="C771" s="313" t="s">
        <v>989</v>
      </c>
      <c r="D771" s="309"/>
      <c r="E771" s="309"/>
      <c r="F771" s="309"/>
      <c r="G771" s="309"/>
      <c r="H771" s="309"/>
      <c r="I771" s="309"/>
      <c r="J771" s="309"/>
      <c r="K771" s="309"/>
      <c r="L771" s="309"/>
      <c r="M771" s="309"/>
      <c r="N771" s="309"/>
      <c r="O771" s="310">
        <v>1</v>
      </c>
      <c r="P771" s="311" t="s">
        <v>948</v>
      </c>
      <c r="Q771" s="378">
        <f>'master jasa'!Q781</f>
        <v>0</v>
      </c>
      <c r="R771" s="378">
        <f>'master jasa'!R781</f>
        <v>306280</v>
      </c>
      <c r="S771" s="378"/>
      <c r="T771" s="379">
        <f t="shared" si="23"/>
        <v>306280</v>
      </c>
    </row>
    <row r="772" spans="2:20" ht="15" x14ac:dyDescent="0.3">
      <c r="B772" s="312" t="s">
        <v>990</v>
      </c>
      <c r="C772" s="313" t="s">
        <v>991</v>
      </c>
      <c r="D772" s="309"/>
      <c r="E772" s="309"/>
      <c r="F772" s="309"/>
      <c r="G772" s="309"/>
      <c r="H772" s="309"/>
      <c r="I772" s="309"/>
      <c r="J772" s="309"/>
      <c r="K772" s="309"/>
      <c r="L772" s="309"/>
      <c r="M772" s="309"/>
      <c r="N772" s="309"/>
      <c r="O772" s="310">
        <v>1</v>
      </c>
      <c r="P772" s="311" t="s">
        <v>948</v>
      </c>
      <c r="Q772" s="378">
        <f>'master jasa'!Q782</f>
        <v>0</v>
      </c>
      <c r="R772" s="378">
        <f>'master jasa'!R782</f>
        <v>365410</v>
      </c>
      <c r="S772" s="378"/>
      <c r="T772" s="379">
        <f t="shared" si="23"/>
        <v>365410</v>
      </c>
    </row>
    <row r="773" spans="2:20" ht="15.6" x14ac:dyDescent="0.3">
      <c r="B773" s="306">
        <v>21</v>
      </c>
      <c r="C773" s="332" t="s">
        <v>992</v>
      </c>
      <c r="D773" s="309"/>
      <c r="E773" s="309"/>
      <c r="F773" s="309"/>
      <c r="G773" s="309"/>
      <c r="H773" s="309"/>
      <c r="I773" s="309"/>
      <c r="J773" s="309"/>
      <c r="K773" s="309"/>
      <c r="L773" s="309"/>
      <c r="M773" s="309"/>
      <c r="N773" s="309"/>
      <c r="O773" s="310"/>
      <c r="P773" s="311"/>
      <c r="Q773" s="378">
        <f>'master jasa'!Q783</f>
        <v>0</v>
      </c>
      <c r="R773" s="378">
        <f>'master jasa'!R783</f>
        <v>0</v>
      </c>
      <c r="S773" s="378"/>
      <c r="T773" s="379"/>
    </row>
    <row r="774" spans="2:20" ht="15" x14ac:dyDescent="0.3">
      <c r="B774" s="312" t="s">
        <v>571</v>
      </c>
      <c r="C774" s="313" t="s">
        <v>947</v>
      </c>
      <c r="D774" s="309"/>
      <c r="E774" s="309"/>
      <c r="F774" s="309"/>
      <c r="G774" s="309"/>
      <c r="H774" s="309"/>
      <c r="I774" s="309"/>
      <c r="J774" s="309"/>
      <c r="K774" s="309"/>
      <c r="L774" s="309"/>
      <c r="M774" s="309"/>
      <c r="N774" s="309"/>
      <c r="O774" s="310">
        <v>1</v>
      </c>
      <c r="P774" s="311" t="s">
        <v>948</v>
      </c>
      <c r="Q774" s="378">
        <f>'master jasa'!Q784</f>
        <v>0</v>
      </c>
      <c r="R774" s="378">
        <f>'master jasa'!R784</f>
        <v>145290</v>
      </c>
      <c r="S774" s="378"/>
      <c r="T774" s="379">
        <f t="shared" ref="T774:T798" si="24">O774*R774</f>
        <v>145290</v>
      </c>
    </row>
    <row r="775" spans="2:20" ht="15" x14ac:dyDescent="0.3">
      <c r="B775" s="312" t="s">
        <v>572</v>
      </c>
      <c r="C775" s="313" t="s">
        <v>949</v>
      </c>
      <c r="D775" s="309"/>
      <c r="E775" s="309"/>
      <c r="F775" s="309"/>
      <c r="G775" s="309"/>
      <c r="H775" s="309"/>
      <c r="I775" s="309"/>
      <c r="J775" s="309"/>
      <c r="K775" s="309"/>
      <c r="L775" s="309"/>
      <c r="M775" s="309"/>
      <c r="N775" s="309"/>
      <c r="O775" s="310">
        <v>1</v>
      </c>
      <c r="P775" s="311" t="s">
        <v>948</v>
      </c>
      <c r="Q775" s="378">
        <f>'master jasa'!Q785</f>
        <v>0</v>
      </c>
      <c r="R775" s="378">
        <f>'master jasa'!R785</f>
        <v>178310</v>
      </c>
      <c r="S775" s="378"/>
      <c r="T775" s="379">
        <f t="shared" si="24"/>
        <v>178310</v>
      </c>
    </row>
    <row r="776" spans="2:20" ht="15" x14ac:dyDescent="0.3">
      <c r="B776" s="312" t="s">
        <v>573</v>
      </c>
      <c r="C776" s="313" t="s">
        <v>951</v>
      </c>
      <c r="D776" s="309"/>
      <c r="E776" s="309"/>
      <c r="F776" s="309"/>
      <c r="G776" s="309"/>
      <c r="H776" s="309"/>
      <c r="I776" s="309"/>
      <c r="J776" s="309"/>
      <c r="K776" s="309"/>
      <c r="L776" s="309"/>
      <c r="M776" s="309"/>
      <c r="N776" s="309"/>
      <c r="O776" s="310">
        <v>1</v>
      </c>
      <c r="P776" s="311" t="s">
        <v>948</v>
      </c>
      <c r="Q776" s="378">
        <f>'master jasa'!Q786</f>
        <v>0</v>
      </c>
      <c r="R776" s="378">
        <f>'master jasa'!R786</f>
        <v>138690</v>
      </c>
      <c r="S776" s="378"/>
      <c r="T776" s="379">
        <f t="shared" si="24"/>
        <v>138690</v>
      </c>
    </row>
    <row r="777" spans="2:20" ht="15" x14ac:dyDescent="0.3">
      <c r="B777" s="312" t="s">
        <v>993</v>
      </c>
      <c r="C777" s="313" t="s">
        <v>953</v>
      </c>
      <c r="D777" s="309"/>
      <c r="E777" s="309"/>
      <c r="F777" s="309"/>
      <c r="G777" s="309"/>
      <c r="H777" s="309"/>
      <c r="I777" s="309"/>
      <c r="J777" s="309"/>
      <c r="K777" s="309"/>
      <c r="L777" s="309"/>
      <c r="M777" s="309"/>
      <c r="N777" s="309"/>
      <c r="O777" s="310">
        <v>1</v>
      </c>
      <c r="P777" s="311" t="s">
        <v>948</v>
      </c>
      <c r="Q777" s="378">
        <f>'master jasa'!Q787</f>
        <v>0</v>
      </c>
      <c r="R777" s="378">
        <f>'master jasa'!R787</f>
        <v>361590</v>
      </c>
      <c r="S777" s="378"/>
      <c r="T777" s="379">
        <f t="shared" si="24"/>
        <v>361590</v>
      </c>
    </row>
    <row r="778" spans="2:20" ht="15" x14ac:dyDescent="0.3">
      <c r="B778" s="312" t="s">
        <v>994</v>
      </c>
      <c r="C778" s="313" t="s">
        <v>955</v>
      </c>
      <c r="D778" s="309"/>
      <c r="E778" s="309"/>
      <c r="F778" s="309"/>
      <c r="G778" s="309"/>
      <c r="H778" s="309"/>
      <c r="I778" s="309"/>
      <c r="J778" s="309"/>
      <c r="K778" s="309"/>
      <c r="L778" s="309"/>
      <c r="M778" s="309"/>
      <c r="N778" s="309"/>
      <c r="O778" s="310">
        <v>1</v>
      </c>
      <c r="P778" s="311" t="s">
        <v>948</v>
      </c>
      <c r="Q778" s="378">
        <f>'master jasa'!Q788</f>
        <v>0</v>
      </c>
      <c r="R778" s="378">
        <f>'master jasa'!R788</f>
        <v>440840</v>
      </c>
      <c r="S778" s="378"/>
      <c r="T778" s="379">
        <f t="shared" si="24"/>
        <v>440840</v>
      </c>
    </row>
    <row r="779" spans="2:20" ht="15" x14ac:dyDescent="0.3">
      <c r="B779" s="312" t="s">
        <v>995</v>
      </c>
      <c r="C779" s="313" t="s">
        <v>957</v>
      </c>
      <c r="D779" s="309"/>
      <c r="E779" s="309"/>
      <c r="F779" s="309"/>
      <c r="G779" s="309"/>
      <c r="H779" s="309"/>
      <c r="I779" s="309"/>
      <c r="J779" s="309"/>
      <c r="K779" s="309"/>
      <c r="L779" s="309"/>
      <c r="M779" s="309"/>
      <c r="N779" s="309"/>
      <c r="O779" s="310">
        <v>1</v>
      </c>
      <c r="P779" s="311" t="s">
        <v>948</v>
      </c>
      <c r="Q779" s="378">
        <f>'master jasa'!Q789</f>
        <v>0</v>
      </c>
      <c r="R779" s="378">
        <f>'master jasa'!R789</f>
        <v>575600</v>
      </c>
      <c r="S779" s="378"/>
      <c r="T779" s="379">
        <f t="shared" si="24"/>
        <v>575600</v>
      </c>
    </row>
    <row r="780" spans="2:20" ht="15" x14ac:dyDescent="0.3">
      <c r="B780" s="312" t="s">
        <v>996</v>
      </c>
      <c r="C780" s="313" t="s">
        <v>959</v>
      </c>
      <c r="D780" s="309"/>
      <c r="E780" s="309"/>
      <c r="F780" s="309"/>
      <c r="G780" s="309"/>
      <c r="H780" s="309"/>
      <c r="I780" s="309"/>
      <c r="J780" s="309"/>
      <c r="K780" s="309"/>
      <c r="L780" s="309"/>
      <c r="M780" s="309"/>
      <c r="N780" s="309"/>
      <c r="O780" s="310">
        <v>1</v>
      </c>
      <c r="P780" s="311" t="s">
        <v>948</v>
      </c>
      <c r="Q780" s="378">
        <f>'master jasa'!Q790</f>
        <v>0</v>
      </c>
      <c r="R780" s="378">
        <f>'master jasa'!R790</f>
        <v>670030</v>
      </c>
      <c r="S780" s="378"/>
      <c r="T780" s="379">
        <f t="shared" si="24"/>
        <v>670030</v>
      </c>
    </row>
    <row r="781" spans="2:20" ht="15" x14ac:dyDescent="0.3">
      <c r="B781" s="312" t="s">
        <v>997</v>
      </c>
      <c r="C781" s="313" t="s">
        <v>961</v>
      </c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N781" s="309"/>
      <c r="O781" s="310">
        <v>1</v>
      </c>
      <c r="P781" s="311" t="s">
        <v>948</v>
      </c>
      <c r="Q781" s="378">
        <f>'master jasa'!Q791</f>
        <v>0</v>
      </c>
      <c r="R781" s="378">
        <f>'master jasa'!R791</f>
        <v>927480</v>
      </c>
      <c r="S781" s="378"/>
      <c r="T781" s="379">
        <f t="shared" si="24"/>
        <v>927480</v>
      </c>
    </row>
    <row r="782" spans="2:20" ht="15" x14ac:dyDescent="0.3">
      <c r="B782" s="312" t="s">
        <v>998</v>
      </c>
      <c r="C782" s="313" t="s">
        <v>963</v>
      </c>
      <c r="D782" s="309"/>
      <c r="E782" s="309"/>
      <c r="F782" s="309"/>
      <c r="G782" s="309"/>
      <c r="H782" s="309"/>
      <c r="I782" s="309"/>
      <c r="J782" s="309"/>
      <c r="K782" s="309"/>
      <c r="L782" s="309"/>
      <c r="M782" s="309"/>
      <c r="N782" s="309"/>
      <c r="O782" s="310">
        <v>1</v>
      </c>
      <c r="P782" s="311" t="s">
        <v>948</v>
      </c>
      <c r="Q782" s="378">
        <f>'master jasa'!Q792</f>
        <v>0</v>
      </c>
      <c r="R782" s="378">
        <f>'master jasa'!R792</f>
        <v>876890</v>
      </c>
      <c r="S782" s="378"/>
      <c r="T782" s="379">
        <f t="shared" si="24"/>
        <v>876890</v>
      </c>
    </row>
    <row r="783" spans="2:20" ht="15" x14ac:dyDescent="0.3">
      <c r="B783" s="312" t="s">
        <v>999</v>
      </c>
      <c r="C783" s="313" t="s">
        <v>965</v>
      </c>
      <c r="D783" s="309"/>
      <c r="E783" s="309"/>
      <c r="F783" s="309"/>
      <c r="G783" s="309"/>
      <c r="H783" s="309"/>
      <c r="I783" s="309"/>
      <c r="J783" s="309"/>
      <c r="K783" s="309"/>
      <c r="L783" s="309"/>
      <c r="M783" s="309"/>
      <c r="N783" s="309"/>
      <c r="O783" s="310">
        <v>1</v>
      </c>
      <c r="P783" s="311" t="s">
        <v>948</v>
      </c>
      <c r="Q783" s="378">
        <f>'master jasa'!Q793</f>
        <v>0</v>
      </c>
      <c r="R783" s="378">
        <f>'master jasa'!R793</f>
        <v>1183800</v>
      </c>
      <c r="S783" s="378"/>
      <c r="T783" s="379">
        <f t="shared" si="24"/>
        <v>1183800</v>
      </c>
    </row>
    <row r="784" spans="2:20" ht="15" x14ac:dyDescent="0.3">
      <c r="B784" s="312" t="s">
        <v>1000</v>
      </c>
      <c r="C784" s="313" t="s">
        <v>967</v>
      </c>
      <c r="D784" s="309"/>
      <c r="E784" s="309"/>
      <c r="F784" s="309"/>
      <c r="G784" s="309"/>
      <c r="H784" s="309"/>
      <c r="I784" s="309"/>
      <c r="J784" s="309"/>
      <c r="K784" s="309"/>
      <c r="L784" s="309"/>
      <c r="M784" s="309"/>
      <c r="N784" s="309"/>
      <c r="O784" s="310">
        <v>1</v>
      </c>
      <c r="P784" s="311" t="s">
        <v>948</v>
      </c>
      <c r="Q784" s="378">
        <f>'master jasa'!Q794</f>
        <v>0</v>
      </c>
      <c r="R784" s="378">
        <f>'master jasa'!R794</f>
        <v>1137570</v>
      </c>
      <c r="S784" s="378"/>
      <c r="T784" s="379">
        <f t="shared" si="24"/>
        <v>1137570</v>
      </c>
    </row>
    <row r="785" spans="2:20" ht="15" x14ac:dyDescent="0.3">
      <c r="B785" s="312" t="s">
        <v>1001</v>
      </c>
      <c r="C785" s="313" t="s">
        <v>969</v>
      </c>
      <c r="D785" s="309"/>
      <c r="E785" s="309"/>
      <c r="F785" s="309"/>
      <c r="G785" s="309"/>
      <c r="H785" s="309"/>
      <c r="I785" s="309"/>
      <c r="J785" s="309"/>
      <c r="K785" s="309"/>
      <c r="L785" s="309"/>
      <c r="M785" s="309"/>
      <c r="N785" s="309"/>
      <c r="O785" s="310">
        <v>1</v>
      </c>
      <c r="P785" s="311" t="s">
        <v>948</v>
      </c>
      <c r="Q785" s="378">
        <f>'master jasa'!Q795</f>
        <v>0</v>
      </c>
      <c r="R785" s="378">
        <f>'master jasa'!R795</f>
        <v>1378370</v>
      </c>
      <c r="S785" s="378"/>
      <c r="T785" s="379">
        <f t="shared" si="24"/>
        <v>1378370</v>
      </c>
    </row>
    <row r="786" spans="2:20" ht="15.6" x14ac:dyDescent="0.3">
      <c r="B786" s="306">
        <v>22</v>
      </c>
      <c r="C786" s="332" t="s">
        <v>1002</v>
      </c>
      <c r="D786" s="309"/>
      <c r="E786" s="309"/>
      <c r="F786" s="309"/>
      <c r="G786" s="309"/>
      <c r="H786" s="309"/>
      <c r="I786" s="309"/>
      <c r="J786" s="309"/>
      <c r="K786" s="309"/>
      <c r="L786" s="309"/>
      <c r="M786" s="309"/>
      <c r="N786" s="309"/>
      <c r="O786" s="310"/>
      <c r="P786" s="311"/>
      <c r="Q786" s="378">
        <f>'master jasa'!Q796</f>
        <v>0</v>
      </c>
      <c r="R786" s="378">
        <f>'master jasa'!R796</f>
        <v>0</v>
      </c>
      <c r="S786" s="378"/>
      <c r="T786" s="379"/>
    </row>
    <row r="787" spans="2:20" ht="15" x14ac:dyDescent="0.3">
      <c r="B787" s="312" t="s">
        <v>575</v>
      </c>
      <c r="C787" s="313" t="s">
        <v>971</v>
      </c>
      <c r="D787" s="309"/>
      <c r="E787" s="309"/>
      <c r="F787" s="309"/>
      <c r="G787" s="309"/>
      <c r="H787" s="309"/>
      <c r="I787" s="309"/>
      <c r="J787" s="309"/>
      <c r="K787" s="309"/>
      <c r="L787" s="309"/>
      <c r="M787" s="309"/>
      <c r="N787" s="309"/>
      <c r="O787" s="310">
        <v>1</v>
      </c>
      <c r="P787" s="311" t="s">
        <v>948</v>
      </c>
      <c r="Q787" s="378">
        <f>'master jasa'!Q797</f>
        <v>0</v>
      </c>
      <c r="R787" s="378">
        <f>'master jasa'!R797</f>
        <v>43627</v>
      </c>
      <c r="S787" s="378"/>
      <c r="T787" s="379">
        <f t="shared" si="24"/>
        <v>43627</v>
      </c>
    </row>
    <row r="788" spans="2:20" ht="15" x14ac:dyDescent="0.3">
      <c r="B788" s="312" t="s">
        <v>576</v>
      </c>
      <c r="C788" s="313" t="s">
        <v>972</v>
      </c>
      <c r="D788" s="309"/>
      <c r="E788" s="309"/>
      <c r="F788" s="309"/>
      <c r="G788" s="309"/>
      <c r="H788" s="309"/>
      <c r="I788" s="309"/>
      <c r="J788" s="309"/>
      <c r="K788" s="309"/>
      <c r="L788" s="309"/>
      <c r="M788" s="309"/>
      <c r="N788" s="309"/>
      <c r="O788" s="310">
        <v>1</v>
      </c>
      <c r="P788" s="311" t="s">
        <v>948</v>
      </c>
      <c r="Q788" s="378">
        <f>'master jasa'!Q798</f>
        <v>0</v>
      </c>
      <c r="R788" s="378">
        <f>'master jasa'!R798</f>
        <v>50830</v>
      </c>
      <c r="S788" s="378"/>
      <c r="T788" s="379">
        <f t="shared" si="24"/>
        <v>50830</v>
      </c>
    </row>
    <row r="789" spans="2:20" ht="15" x14ac:dyDescent="0.3">
      <c r="B789" s="312" t="s">
        <v>577</v>
      </c>
      <c r="C789" s="313" t="s">
        <v>973</v>
      </c>
      <c r="D789" s="309"/>
      <c r="E789" s="309"/>
      <c r="F789" s="309"/>
      <c r="G789" s="309"/>
      <c r="H789" s="309"/>
      <c r="I789" s="309"/>
      <c r="J789" s="309"/>
      <c r="K789" s="309"/>
      <c r="L789" s="309"/>
      <c r="M789" s="309"/>
      <c r="N789" s="309"/>
      <c r="O789" s="310">
        <v>1</v>
      </c>
      <c r="P789" s="311" t="s">
        <v>948</v>
      </c>
      <c r="Q789" s="378">
        <f>'master jasa'!Q799</f>
        <v>0</v>
      </c>
      <c r="R789" s="378">
        <f>'master jasa'!R799</f>
        <v>42180</v>
      </c>
      <c r="S789" s="378"/>
      <c r="T789" s="379">
        <f t="shared" si="24"/>
        <v>42180</v>
      </c>
    </row>
    <row r="790" spans="2:20" ht="15" x14ac:dyDescent="0.3">
      <c r="B790" s="312" t="s">
        <v>1003</v>
      </c>
      <c r="C790" s="313" t="s">
        <v>975</v>
      </c>
      <c r="D790" s="309"/>
      <c r="E790" s="309"/>
      <c r="F790" s="309"/>
      <c r="G790" s="309"/>
      <c r="H790" s="309"/>
      <c r="I790" s="309"/>
      <c r="J790" s="309"/>
      <c r="K790" s="309"/>
      <c r="L790" s="309"/>
      <c r="M790" s="309"/>
      <c r="N790" s="309"/>
      <c r="O790" s="310">
        <v>1</v>
      </c>
      <c r="P790" s="311" t="s">
        <v>948</v>
      </c>
      <c r="Q790" s="378">
        <f>'master jasa'!Q800</f>
        <v>0</v>
      </c>
      <c r="R790" s="378">
        <f>'master jasa'!R800</f>
        <v>101270</v>
      </c>
      <c r="S790" s="378"/>
      <c r="T790" s="379">
        <f t="shared" si="24"/>
        <v>101270</v>
      </c>
    </row>
    <row r="791" spans="2:20" ht="15" x14ac:dyDescent="0.3">
      <c r="B791" s="312" t="s">
        <v>1004</v>
      </c>
      <c r="C791" s="313" t="s">
        <v>977</v>
      </c>
      <c r="D791" s="309"/>
      <c r="E791" s="309"/>
      <c r="F791" s="309"/>
      <c r="G791" s="309"/>
      <c r="H791" s="309"/>
      <c r="I791" s="309"/>
      <c r="J791" s="309"/>
      <c r="K791" s="309"/>
      <c r="L791" s="309"/>
      <c r="M791" s="309"/>
      <c r="N791" s="309"/>
      <c r="O791" s="310">
        <v>1</v>
      </c>
      <c r="P791" s="311" t="s">
        <v>948</v>
      </c>
      <c r="Q791" s="378">
        <f>'master jasa'!Q801</f>
        <v>0</v>
      </c>
      <c r="R791" s="378">
        <f>'master jasa'!R801</f>
        <v>118570</v>
      </c>
      <c r="S791" s="378"/>
      <c r="T791" s="379">
        <f t="shared" si="24"/>
        <v>118570</v>
      </c>
    </row>
    <row r="792" spans="2:20" ht="15" x14ac:dyDescent="0.3">
      <c r="B792" s="312" t="s">
        <v>1005</v>
      </c>
      <c r="C792" s="313" t="s">
        <v>979</v>
      </c>
      <c r="D792" s="309"/>
      <c r="E792" s="309"/>
      <c r="F792" s="309"/>
      <c r="G792" s="309"/>
      <c r="H792" s="309"/>
      <c r="I792" s="309"/>
      <c r="J792" s="309"/>
      <c r="K792" s="309"/>
      <c r="L792" s="309"/>
      <c r="M792" s="309"/>
      <c r="N792" s="309"/>
      <c r="O792" s="310">
        <v>1</v>
      </c>
      <c r="P792" s="311" t="s">
        <v>948</v>
      </c>
      <c r="Q792" s="378">
        <f>'master jasa'!Q802</f>
        <v>0</v>
      </c>
      <c r="R792" s="378">
        <f>'master jasa'!R802</f>
        <v>163650</v>
      </c>
      <c r="S792" s="378"/>
      <c r="T792" s="379">
        <f t="shared" si="24"/>
        <v>163650</v>
      </c>
    </row>
    <row r="793" spans="2:20" ht="15" x14ac:dyDescent="0.3">
      <c r="B793" s="312" t="s">
        <v>1006</v>
      </c>
      <c r="C793" s="313" t="s">
        <v>981</v>
      </c>
      <c r="D793" s="309"/>
      <c r="E793" s="309"/>
      <c r="F793" s="309"/>
      <c r="G793" s="309"/>
      <c r="H793" s="309"/>
      <c r="I793" s="309"/>
      <c r="J793" s="309"/>
      <c r="K793" s="309"/>
      <c r="L793" s="309"/>
      <c r="M793" s="309"/>
      <c r="N793" s="309"/>
      <c r="O793" s="310">
        <v>1</v>
      </c>
      <c r="P793" s="311" t="s">
        <v>948</v>
      </c>
      <c r="Q793" s="378">
        <f>'master jasa'!Q803</f>
        <v>0</v>
      </c>
      <c r="R793" s="378">
        <f>'master jasa'!R803</f>
        <v>186370</v>
      </c>
      <c r="S793" s="378"/>
      <c r="T793" s="379">
        <f t="shared" si="24"/>
        <v>186370</v>
      </c>
    </row>
    <row r="794" spans="2:20" ht="15" x14ac:dyDescent="0.3">
      <c r="B794" s="312" t="s">
        <v>1007</v>
      </c>
      <c r="C794" s="313" t="s">
        <v>983</v>
      </c>
      <c r="D794" s="309"/>
      <c r="E794" s="309"/>
      <c r="F794" s="309"/>
      <c r="G794" s="309"/>
      <c r="H794" s="309"/>
      <c r="I794" s="309"/>
      <c r="J794" s="309"/>
      <c r="K794" s="309"/>
      <c r="L794" s="309"/>
      <c r="M794" s="309"/>
      <c r="N794" s="309"/>
      <c r="O794" s="310">
        <v>1</v>
      </c>
      <c r="P794" s="311" t="s">
        <v>948</v>
      </c>
      <c r="Q794" s="378">
        <f>'master jasa'!Q804</f>
        <v>0</v>
      </c>
      <c r="R794" s="378">
        <f>'master jasa'!R804</f>
        <v>272700</v>
      </c>
      <c r="S794" s="378"/>
      <c r="T794" s="379">
        <f t="shared" si="24"/>
        <v>272700</v>
      </c>
    </row>
    <row r="795" spans="2:20" ht="15" x14ac:dyDescent="0.3">
      <c r="B795" s="312" t="s">
        <v>1008</v>
      </c>
      <c r="C795" s="313" t="s">
        <v>985</v>
      </c>
      <c r="D795" s="309"/>
      <c r="E795" s="309"/>
      <c r="F795" s="309"/>
      <c r="G795" s="309"/>
      <c r="H795" s="309"/>
      <c r="I795" s="309"/>
      <c r="J795" s="309"/>
      <c r="K795" s="309"/>
      <c r="L795" s="309"/>
      <c r="M795" s="309"/>
      <c r="N795" s="309"/>
      <c r="O795" s="310">
        <v>1</v>
      </c>
      <c r="P795" s="311" t="s">
        <v>948</v>
      </c>
      <c r="Q795" s="378">
        <f>'master jasa'!Q805</f>
        <v>0</v>
      </c>
      <c r="R795" s="378">
        <f>'master jasa'!R805</f>
        <v>259290</v>
      </c>
      <c r="S795" s="378"/>
      <c r="T795" s="379">
        <f t="shared" si="24"/>
        <v>259290</v>
      </c>
    </row>
    <row r="796" spans="2:20" ht="15" x14ac:dyDescent="0.3">
      <c r="B796" s="312" t="s">
        <v>1009</v>
      </c>
      <c r="C796" s="313" t="s">
        <v>987</v>
      </c>
      <c r="D796" s="309"/>
      <c r="E796" s="309"/>
      <c r="F796" s="309"/>
      <c r="G796" s="309"/>
      <c r="H796" s="309"/>
      <c r="I796" s="309"/>
      <c r="J796" s="309"/>
      <c r="K796" s="309"/>
      <c r="L796" s="309"/>
      <c r="M796" s="309"/>
      <c r="N796" s="309"/>
      <c r="O796" s="310">
        <v>1</v>
      </c>
      <c r="P796" s="311" t="s">
        <v>948</v>
      </c>
      <c r="Q796" s="378">
        <f>'master jasa'!Q806</f>
        <v>0</v>
      </c>
      <c r="R796" s="378">
        <f>'master jasa'!R806</f>
        <v>349480</v>
      </c>
      <c r="S796" s="378"/>
      <c r="T796" s="379">
        <f t="shared" si="24"/>
        <v>349480</v>
      </c>
    </row>
    <row r="797" spans="2:20" ht="15" x14ac:dyDescent="0.3">
      <c r="B797" s="312" t="s">
        <v>1010</v>
      </c>
      <c r="C797" s="313" t="s">
        <v>989</v>
      </c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N797" s="309"/>
      <c r="O797" s="310">
        <v>1</v>
      </c>
      <c r="P797" s="311" t="s">
        <v>948</v>
      </c>
      <c r="Q797" s="378">
        <f>'master jasa'!Q807</f>
        <v>0</v>
      </c>
      <c r="R797" s="378">
        <f>'master jasa'!R807</f>
        <v>367540</v>
      </c>
      <c r="S797" s="378"/>
      <c r="T797" s="379">
        <f t="shared" si="24"/>
        <v>367540</v>
      </c>
    </row>
    <row r="798" spans="2:20" ht="15" x14ac:dyDescent="0.3">
      <c r="B798" s="312" t="s">
        <v>1011</v>
      </c>
      <c r="C798" s="313" t="s">
        <v>991</v>
      </c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N798" s="309"/>
      <c r="O798" s="310">
        <v>1</v>
      </c>
      <c r="P798" s="311" t="s">
        <v>948</v>
      </c>
      <c r="Q798" s="378">
        <f>'master jasa'!Q808</f>
        <v>0</v>
      </c>
      <c r="R798" s="378">
        <f>'master jasa'!R808</f>
        <v>438500</v>
      </c>
      <c r="S798" s="378"/>
      <c r="T798" s="379">
        <f t="shared" si="24"/>
        <v>438500</v>
      </c>
    </row>
    <row r="799" spans="2:20" ht="15.6" x14ac:dyDescent="0.3">
      <c r="B799" s="306">
        <v>23</v>
      </c>
      <c r="C799" s="332" t="s">
        <v>1012</v>
      </c>
      <c r="D799" s="309"/>
      <c r="E799" s="309"/>
      <c r="F799" s="309"/>
      <c r="G799" s="309"/>
      <c r="H799" s="309"/>
      <c r="I799" s="309"/>
      <c r="J799" s="309"/>
      <c r="K799" s="309"/>
      <c r="L799" s="309"/>
      <c r="M799" s="309"/>
      <c r="N799" s="309"/>
      <c r="O799" s="310"/>
      <c r="P799" s="311"/>
      <c r="Q799" s="378">
        <f>'master jasa'!Q809</f>
        <v>0</v>
      </c>
      <c r="R799" s="378">
        <f>'master jasa'!R809</f>
        <v>0</v>
      </c>
      <c r="S799" s="376"/>
      <c r="T799" s="379"/>
    </row>
    <row r="800" spans="2:20" ht="15" x14ac:dyDescent="0.3">
      <c r="B800" s="312" t="s">
        <v>581</v>
      </c>
      <c r="C800" s="313" t="s">
        <v>1013</v>
      </c>
      <c r="D800" s="309"/>
      <c r="E800" s="309"/>
      <c r="F800" s="309"/>
      <c r="G800" s="309"/>
      <c r="H800" s="309"/>
      <c r="I800" s="309"/>
      <c r="J800" s="309"/>
      <c r="K800" s="309"/>
      <c r="L800" s="309"/>
      <c r="M800" s="309"/>
      <c r="N800" s="309"/>
      <c r="O800" s="310">
        <v>1</v>
      </c>
      <c r="P800" s="311" t="s">
        <v>355</v>
      </c>
      <c r="Q800" s="378">
        <f>'master jasa'!Q810</f>
        <v>23620</v>
      </c>
      <c r="R800" s="378">
        <f>'master jasa'!R810</f>
        <v>13215</v>
      </c>
      <c r="S800" s="376">
        <f t="shared" ref="S800:S811" si="25">O800*Q800</f>
        <v>23620</v>
      </c>
      <c r="T800" s="379">
        <f t="shared" ref="T800:T863" si="26">O800*R800</f>
        <v>13215</v>
      </c>
    </row>
    <row r="801" spans="2:20" ht="15" x14ac:dyDescent="0.3">
      <c r="B801" s="312" t="s">
        <v>582</v>
      </c>
      <c r="C801" s="313" t="s">
        <v>1014</v>
      </c>
      <c r="D801" s="309"/>
      <c r="E801" s="309"/>
      <c r="F801" s="309"/>
      <c r="G801" s="309"/>
      <c r="H801" s="309"/>
      <c r="I801" s="309"/>
      <c r="J801" s="309"/>
      <c r="K801" s="309"/>
      <c r="L801" s="309"/>
      <c r="M801" s="309"/>
      <c r="N801" s="309"/>
      <c r="O801" s="310">
        <v>1</v>
      </c>
      <c r="P801" s="311" t="s">
        <v>355</v>
      </c>
      <c r="Q801" s="378">
        <f>'master jasa'!Q811</f>
        <v>35431</v>
      </c>
      <c r="R801" s="378">
        <f>'master jasa'!R811</f>
        <v>17010</v>
      </c>
      <c r="S801" s="376">
        <f t="shared" si="25"/>
        <v>35431</v>
      </c>
      <c r="T801" s="379">
        <f t="shared" si="26"/>
        <v>17010</v>
      </c>
    </row>
    <row r="802" spans="2:20" ht="15" x14ac:dyDescent="0.3">
      <c r="B802" s="312" t="s">
        <v>583</v>
      </c>
      <c r="C802" s="313" t="s">
        <v>1015</v>
      </c>
      <c r="D802" s="309"/>
      <c r="E802" s="309"/>
      <c r="F802" s="309"/>
      <c r="G802" s="309"/>
      <c r="H802" s="309"/>
      <c r="I802" s="309"/>
      <c r="J802" s="309"/>
      <c r="K802" s="309"/>
      <c r="L802" s="309"/>
      <c r="M802" s="309"/>
      <c r="N802" s="309"/>
      <c r="O802" s="310">
        <v>1</v>
      </c>
      <c r="P802" s="311" t="s">
        <v>355</v>
      </c>
      <c r="Q802" s="378">
        <f>'master jasa'!Q812</f>
        <v>47241</v>
      </c>
      <c r="R802" s="378">
        <f>'master jasa'!R812</f>
        <v>22655</v>
      </c>
      <c r="S802" s="376">
        <f t="shared" si="25"/>
        <v>47241</v>
      </c>
      <c r="T802" s="379">
        <f t="shared" si="26"/>
        <v>22655</v>
      </c>
    </row>
    <row r="803" spans="2:20" ht="15" x14ac:dyDescent="0.3">
      <c r="B803" s="312" t="s">
        <v>1016</v>
      </c>
      <c r="C803" s="313" t="s">
        <v>1017</v>
      </c>
      <c r="D803" s="309"/>
      <c r="E803" s="309"/>
      <c r="F803" s="309"/>
      <c r="G803" s="309"/>
      <c r="H803" s="309"/>
      <c r="I803" s="309"/>
      <c r="J803" s="309"/>
      <c r="K803" s="309"/>
      <c r="L803" s="309"/>
      <c r="M803" s="309"/>
      <c r="N803" s="309"/>
      <c r="O803" s="310">
        <v>1</v>
      </c>
      <c r="P803" s="311" t="s">
        <v>355</v>
      </c>
      <c r="Q803" s="378">
        <f>'master jasa'!Q813</f>
        <v>70860</v>
      </c>
      <c r="R803" s="378">
        <f>'master jasa'!R813</f>
        <v>30170</v>
      </c>
      <c r="S803" s="376">
        <f t="shared" si="25"/>
        <v>70860</v>
      </c>
      <c r="T803" s="379">
        <f t="shared" si="26"/>
        <v>30170</v>
      </c>
    </row>
    <row r="804" spans="2:20" ht="15" x14ac:dyDescent="0.3">
      <c r="B804" s="312" t="s">
        <v>1018</v>
      </c>
      <c r="C804" s="313" t="s">
        <v>1019</v>
      </c>
      <c r="D804" s="309"/>
      <c r="E804" s="309"/>
      <c r="F804" s="309"/>
      <c r="G804" s="309"/>
      <c r="H804" s="309"/>
      <c r="I804" s="309"/>
      <c r="J804" s="309"/>
      <c r="K804" s="309"/>
      <c r="L804" s="309"/>
      <c r="M804" s="309"/>
      <c r="N804" s="309"/>
      <c r="O804" s="310">
        <v>1</v>
      </c>
      <c r="P804" s="311" t="s">
        <v>355</v>
      </c>
      <c r="Q804" s="378">
        <f>'master jasa'!Q814</f>
        <v>94480</v>
      </c>
      <c r="R804" s="378">
        <f>'master jasa'!R814</f>
        <v>37730</v>
      </c>
      <c r="S804" s="376">
        <f t="shared" si="25"/>
        <v>94480</v>
      </c>
      <c r="T804" s="379">
        <f t="shared" si="26"/>
        <v>37730</v>
      </c>
    </row>
    <row r="805" spans="2:20" ht="15" x14ac:dyDescent="0.3">
      <c r="B805" s="312" t="s">
        <v>1020</v>
      </c>
      <c r="C805" s="313" t="s">
        <v>1021</v>
      </c>
      <c r="D805" s="309"/>
      <c r="E805" s="309"/>
      <c r="F805" s="309"/>
      <c r="G805" s="309"/>
      <c r="H805" s="309"/>
      <c r="I805" s="309"/>
      <c r="J805" s="309"/>
      <c r="K805" s="309"/>
      <c r="L805" s="309"/>
      <c r="M805" s="309"/>
      <c r="N805" s="309"/>
      <c r="O805" s="310">
        <v>1</v>
      </c>
      <c r="P805" s="311" t="s">
        <v>355</v>
      </c>
      <c r="Q805" s="378">
        <f>'master jasa'!Q815</f>
        <v>118100</v>
      </c>
      <c r="R805" s="378">
        <f>'master jasa'!R815</f>
        <v>47160</v>
      </c>
      <c r="S805" s="376">
        <f t="shared" si="25"/>
        <v>118100</v>
      </c>
      <c r="T805" s="379">
        <f t="shared" si="26"/>
        <v>47160</v>
      </c>
    </row>
    <row r="806" spans="2:20" ht="15" x14ac:dyDescent="0.3">
      <c r="B806" s="312" t="s">
        <v>1022</v>
      </c>
      <c r="C806" s="313" t="s">
        <v>1023</v>
      </c>
      <c r="D806" s="309"/>
      <c r="E806" s="309"/>
      <c r="F806" s="309"/>
      <c r="G806" s="309"/>
      <c r="H806" s="309"/>
      <c r="I806" s="309"/>
      <c r="J806" s="309"/>
      <c r="K806" s="309"/>
      <c r="L806" s="309"/>
      <c r="M806" s="309"/>
      <c r="N806" s="309"/>
      <c r="O806" s="310">
        <v>1</v>
      </c>
      <c r="P806" s="311" t="s">
        <v>355</v>
      </c>
      <c r="Q806" s="378">
        <f>'master jasa'!Q816</f>
        <v>141720</v>
      </c>
      <c r="R806" s="378">
        <f>'master jasa'!R816</f>
        <v>52840</v>
      </c>
      <c r="S806" s="376">
        <f t="shared" si="25"/>
        <v>141720</v>
      </c>
      <c r="T806" s="379">
        <f t="shared" si="26"/>
        <v>52840</v>
      </c>
    </row>
    <row r="807" spans="2:20" ht="15" x14ac:dyDescent="0.3">
      <c r="B807" s="312" t="s">
        <v>1024</v>
      </c>
      <c r="C807" s="313" t="s">
        <v>1025</v>
      </c>
      <c r="D807" s="309"/>
      <c r="E807" s="309"/>
      <c r="F807" s="309"/>
      <c r="G807" s="309"/>
      <c r="H807" s="309"/>
      <c r="I807" s="309"/>
      <c r="J807" s="309"/>
      <c r="K807" s="309"/>
      <c r="L807" s="309"/>
      <c r="M807" s="309"/>
      <c r="N807" s="309"/>
      <c r="O807" s="310">
        <v>1</v>
      </c>
      <c r="P807" s="311" t="s">
        <v>355</v>
      </c>
      <c r="Q807" s="378">
        <f>'master jasa'!Q817</f>
        <v>165340</v>
      </c>
      <c r="R807" s="378">
        <f>'master jasa'!R817</f>
        <v>60400</v>
      </c>
      <c r="S807" s="376">
        <f t="shared" si="25"/>
        <v>165340</v>
      </c>
      <c r="T807" s="379">
        <f t="shared" si="26"/>
        <v>60400</v>
      </c>
    </row>
    <row r="808" spans="2:20" ht="15" x14ac:dyDescent="0.3">
      <c r="B808" s="312" t="s">
        <v>1026</v>
      </c>
      <c r="C808" s="313" t="s">
        <v>1027</v>
      </c>
      <c r="D808" s="309"/>
      <c r="E808" s="309"/>
      <c r="F808" s="309"/>
      <c r="G808" s="309"/>
      <c r="H808" s="309"/>
      <c r="I808" s="309"/>
      <c r="J808" s="309"/>
      <c r="K808" s="309"/>
      <c r="L808" s="309"/>
      <c r="M808" s="309"/>
      <c r="N808" s="309"/>
      <c r="O808" s="310">
        <v>1</v>
      </c>
      <c r="P808" s="311" t="s">
        <v>355</v>
      </c>
      <c r="Q808" s="378">
        <f>'master jasa'!Q818</f>
        <v>188960</v>
      </c>
      <c r="R808" s="378">
        <f>'master jasa'!R818</f>
        <v>69840</v>
      </c>
      <c r="S808" s="376">
        <f t="shared" si="25"/>
        <v>188960</v>
      </c>
      <c r="T808" s="379">
        <f t="shared" si="26"/>
        <v>69840</v>
      </c>
    </row>
    <row r="809" spans="2:20" ht="15" x14ac:dyDescent="0.3">
      <c r="B809" s="312" t="s">
        <v>1028</v>
      </c>
      <c r="C809" s="313" t="s">
        <v>1029</v>
      </c>
      <c r="D809" s="309"/>
      <c r="E809" s="309"/>
      <c r="F809" s="309"/>
      <c r="G809" s="309"/>
      <c r="H809" s="309"/>
      <c r="I809" s="309"/>
      <c r="J809" s="309"/>
      <c r="K809" s="309"/>
      <c r="L809" s="309"/>
      <c r="M809" s="309"/>
      <c r="N809" s="309"/>
      <c r="O809" s="310">
        <v>1</v>
      </c>
      <c r="P809" s="311" t="s">
        <v>355</v>
      </c>
      <c r="Q809" s="378">
        <f>'master jasa'!Q819</f>
        <v>212580</v>
      </c>
      <c r="R809" s="378">
        <f>'master jasa'!R819</f>
        <v>77390</v>
      </c>
      <c r="S809" s="376">
        <f t="shared" si="25"/>
        <v>212580</v>
      </c>
      <c r="T809" s="379">
        <f t="shared" si="26"/>
        <v>77390</v>
      </c>
    </row>
    <row r="810" spans="2:20" ht="15" x14ac:dyDescent="0.3">
      <c r="B810" s="312" t="s">
        <v>1030</v>
      </c>
      <c r="C810" s="313" t="s">
        <v>1031</v>
      </c>
      <c r="D810" s="309"/>
      <c r="E810" s="309"/>
      <c r="F810" s="309"/>
      <c r="G810" s="309"/>
      <c r="H810" s="309"/>
      <c r="I810" s="309"/>
      <c r="J810" s="309"/>
      <c r="K810" s="309"/>
      <c r="L810" s="309"/>
      <c r="M810" s="309"/>
      <c r="N810" s="309"/>
      <c r="O810" s="310">
        <v>1</v>
      </c>
      <c r="P810" s="311" t="s">
        <v>355</v>
      </c>
      <c r="Q810" s="378">
        <f>'master jasa'!Q820</f>
        <v>236200</v>
      </c>
      <c r="R810" s="378">
        <f>'master jasa'!R820</f>
        <v>84950</v>
      </c>
      <c r="S810" s="376">
        <f t="shared" si="25"/>
        <v>236200</v>
      </c>
      <c r="T810" s="379">
        <f t="shared" si="26"/>
        <v>84950</v>
      </c>
    </row>
    <row r="811" spans="2:20" ht="15" x14ac:dyDescent="0.3">
      <c r="B811" s="312" t="s">
        <v>1032</v>
      </c>
      <c r="C811" s="313" t="s">
        <v>1033</v>
      </c>
      <c r="D811" s="309"/>
      <c r="E811" s="309"/>
      <c r="F811" s="309"/>
      <c r="G811" s="309"/>
      <c r="H811" s="309"/>
      <c r="I811" s="309"/>
      <c r="J811" s="309"/>
      <c r="K811" s="309"/>
      <c r="L811" s="309"/>
      <c r="M811" s="309"/>
      <c r="N811" s="309"/>
      <c r="O811" s="310">
        <v>1</v>
      </c>
      <c r="P811" s="311" t="s">
        <v>355</v>
      </c>
      <c r="Q811" s="378">
        <f>'master jasa'!Q821</f>
        <v>283440</v>
      </c>
      <c r="R811" s="378">
        <f>'master jasa'!R821</f>
        <v>101940</v>
      </c>
      <c r="S811" s="376">
        <f t="shared" si="25"/>
        <v>283440</v>
      </c>
      <c r="T811" s="379">
        <f t="shared" si="26"/>
        <v>101940</v>
      </c>
    </row>
    <row r="812" spans="2:20" ht="15.6" x14ac:dyDescent="0.3">
      <c r="B812" s="306">
        <v>24</v>
      </c>
      <c r="C812" s="332" t="s">
        <v>1034</v>
      </c>
      <c r="D812" s="309"/>
      <c r="E812" s="309"/>
      <c r="F812" s="309"/>
      <c r="G812" s="309"/>
      <c r="H812" s="309"/>
      <c r="I812" s="309"/>
      <c r="J812" s="309"/>
      <c r="K812" s="309"/>
      <c r="L812" s="309"/>
      <c r="M812" s="309"/>
      <c r="N812" s="309"/>
      <c r="O812" s="310"/>
      <c r="P812" s="311"/>
      <c r="Q812" s="378">
        <f>'master jasa'!Q822</f>
        <v>0</v>
      </c>
      <c r="R812" s="378">
        <f>'master jasa'!R822</f>
        <v>0</v>
      </c>
      <c r="S812" s="378"/>
      <c r="T812" s="379"/>
    </row>
    <row r="813" spans="2:20" ht="15" x14ac:dyDescent="0.3">
      <c r="B813" s="312"/>
      <c r="C813" s="313" t="s">
        <v>1035</v>
      </c>
      <c r="D813" s="309"/>
      <c r="E813" s="309"/>
      <c r="F813" s="309"/>
      <c r="G813" s="309"/>
      <c r="H813" s="309"/>
      <c r="I813" s="309"/>
      <c r="J813" s="309"/>
      <c r="K813" s="309"/>
      <c r="L813" s="309"/>
      <c r="M813" s="309"/>
      <c r="N813" s="309"/>
      <c r="O813" s="310"/>
      <c r="P813" s="311"/>
      <c r="Q813" s="378">
        <f>'master jasa'!Q823</f>
        <v>0</v>
      </c>
      <c r="R813" s="378">
        <f>'master jasa'!R823</f>
        <v>0</v>
      </c>
      <c r="S813" s="378"/>
      <c r="T813" s="379"/>
    </row>
    <row r="814" spans="2:20" ht="15" x14ac:dyDescent="0.3">
      <c r="B814" s="312"/>
      <c r="C814" s="313" t="s">
        <v>1036</v>
      </c>
      <c r="D814" s="309"/>
      <c r="E814" s="309"/>
      <c r="F814" s="309"/>
      <c r="G814" s="309"/>
      <c r="H814" s="309"/>
      <c r="I814" s="309"/>
      <c r="J814" s="309"/>
      <c r="K814" s="309"/>
      <c r="L814" s="309"/>
      <c r="M814" s="309"/>
      <c r="N814" s="309"/>
      <c r="O814" s="310"/>
      <c r="P814" s="311"/>
      <c r="Q814" s="378">
        <f>'master jasa'!Q824</f>
        <v>0</v>
      </c>
      <c r="R814" s="378">
        <f>'master jasa'!R824</f>
        <v>0</v>
      </c>
      <c r="S814" s="378"/>
      <c r="T814" s="379"/>
    </row>
    <row r="815" spans="2:20" ht="15" x14ac:dyDescent="0.3">
      <c r="B815" s="312"/>
      <c r="C815" s="313" t="s">
        <v>1037</v>
      </c>
      <c r="D815" s="309"/>
      <c r="E815" s="309"/>
      <c r="F815" s="309"/>
      <c r="G815" s="309"/>
      <c r="H815" s="309"/>
      <c r="I815" s="309"/>
      <c r="J815" s="309"/>
      <c r="K815" s="309"/>
      <c r="L815" s="309"/>
      <c r="M815" s="309"/>
      <c r="N815" s="309"/>
      <c r="O815" s="310"/>
      <c r="P815" s="311"/>
      <c r="Q815" s="378">
        <f>'master jasa'!Q825</f>
        <v>0</v>
      </c>
      <c r="R815" s="378">
        <f>'master jasa'!R825</f>
        <v>0</v>
      </c>
      <c r="S815" s="378"/>
      <c r="T815" s="379"/>
    </row>
    <row r="816" spans="2:20" ht="15" x14ac:dyDescent="0.3">
      <c r="B816" s="312" t="s">
        <v>585</v>
      </c>
      <c r="C816" s="313" t="s">
        <v>1038</v>
      </c>
      <c r="D816" s="309"/>
      <c r="E816" s="309"/>
      <c r="F816" s="309"/>
      <c r="G816" s="309"/>
      <c r="H816" s="309"/>
      <c r="I816" s="309"/>
      <c r="J816" s="309"/>
      <c r="K816" s="309"/>
      <c r="L816" s="309"/>
      <c r="M816" s="309"/>
      <c r="N816" s="309"/>
      <c r="O816" s="310">
        <v>1</v>
      </c>
      <c r="P816" s="311" t="s">
        <v>242</v>
      </c>
      <c r="Q816" s="378">
        <f>'master jasa'!Q826</f>
        <v>0</v>
      </c>
      <c r="R816" s="378">
        <f>'master jasa'!R826</f>
        <v>2155330</v>
      </c>
      <c r="S816" s="378"/>
      <c r="T816" s="379">
        <f t="shared" si="26"/>
        <v>2155330</v>
      </c>
    </row>
    <row r="817" spans="2:20" ht="15" x14ac:dyDescent="0.3">
      <c r="B817" s="312" t="s">
        <v>586</v>
      </c>
      <c r="C817" s="313" t="s">
        <v>1039</v>
      </c>
      <c r="D817" s="309"/>
      <c r="E817" s="309"/>
      <c r="F817" s="309"/>
      <c r="G817" s="309"/>
      <c r="H817" s="309"/>
      <c r="I817" s="309"/>
      <c r="J817" s="309"/>
      <c r="K817" s="309"/>
      <c r="L817" s="309"/>
      <c r="M817" s="309"/>
      <c r="N817" s="309"/>
      <c r="O817" s="310">
        <v>1</v>
      </c>
      <c r="P817" s="311" t="s">
        <v>242</v>
      </c>
      <c r="Q817" s="378">
        <f>'master jasa'!Q827</f>
        <v>0</v>
      </c>
      <c r="R817" s="378">
        <f>'master jasa'!R827</f>
        <v>3959290</v>
      </c>
      <c r="S817" s="378"/>
      <c r="T817" s="379">
        <f t="shared" si="26"/>
        <v>3959290</v>
      </c>
    </row>
    <row r="818" spans="2:20" ht="15" x14ac:dyDescent="0.3">
      <c r="B818" s="312" t="s">
        <v>587</v>
      </c>
      <c r="C818" s="313" t="s">
        <v>1040</v>
      </c>
      <c r="D818" s="309"/>
      <c r="E818" s="309"/>
      <c r="F818" s="309"/>
      <c r="G818" s="309"/>
      <c r="H818" s="309"/>
      <c r="I818" s="309"/>
      <c r="J818" s="309"/>
      <c r="K818" s="309"/>
      <c r="L818" s="309"/>
      <c r="M818" s="309"/>
      <c r="N818" s="309"/>
      <c r="O818" s="310">
        <v>1</v>
      </c>
      <c r="P818" s="311" t="s">
        <v>242</v>
      </c>
      <c r="Q818" s="378">
        <f>'master jasa'!Q828</f>
        <v>0</v>
      </c>
      <c r="R818" s="378">
        <f>'master jasa'!R828</f>
        <v>5520000</v>
      </c>
      <c r="S818" s="378"/>
      <c r="T818" s="379">
        <f t="shared" si="26"/>
        <v>5520000</v>
      </c>
    </row>
    <row r="819" spans="2:20" ht="15" x14ac:dyDescent="0.3">
      <c r="B819" s="312" t="s">
        <v>1041</v>
      </c>
      <c r="C819" s="313" t="s">
        <v>1042</v>
      </c>
      <c r="D819" s="309"/>
      <c r="E819" s="309"/>
      <c r="F819" s="309"/>
      <c r="G819" s="309"/>
      <c r="H819" s="309"/>
      <c r="I819" s="309"/>
      <c r="J819" s="309"/>
      <c r="K819" s="309"/>
      <c r="L819" s="309"/>
      <c r="M819" s="309"/>
      <c r="N819" s="309"/>
      <c r="O819" s="310">
        <v>1</v>
      </c>
      <c r="P819" s="311" t="s">
        <v>242</v>
      </c>
      <c r="Q819" s="378">
        <f>'master jasa'!Q829</f>
        <v>0</v>
      </c>
      <c r="R819" s="378">
        <f>'master jasa'!R829</f>
        <v>8493330</v>
      </c>
      <c r="S819" s="378"/>
      <c r="T819" s="379">
        <f t="shared" si="26"/>
        <v>8493330</v>
      </c>
    </row>
    <row r="820" spans="2:20" ht="15" x14ac:dyDescent="0.3">
      <c r="B820" s="312" t="s">
        <v>1043</v>
      </c>
      <c r="C820" s="313" t="s">
        <v>1044</v>
      </c>
      <c r="D820" s="309"/>
      <c r="E820" s="309"/>
      <c r="F820" s="309"/>
      <c r="G820" s="309"/>
      <c r="H820" s="309"/>
      <c r="I820" s="309"/>
      <c r="J820" s="309"/>
      <c r="K820" s="309"/>
      <c r="L820" s="309"/>
      <c r="M820" s="309"/>
      <c r="N820" s="309"/>
      <c r="O820" s="310">
        <v>1</v>
      </c>
      <c r="P820" s="311" t="s">
        <v>242</v>
      </c>
      <c r="Q820" s="378">
        <f>'master jasa'!Q830</f>
        <v>0</v>
      </c>
      <c r="R820" s="378">
        <f>'master jasa'!R830</f>
        <v>11677500</v>
      </c>
      <c r="S820" s="378"/>
      <c r="T820" s="379">
        <f t="shared" si="26"/>
        <v>11677500</v>
      </c>
    </row>
    <row r="821" spans="2:20" ht="15" x14ac:dyDescent="0.3">
      <c r="B821" s="312" t="s">
        <v>1045</v>
      </c>
      <c r="C821" s="313" t="s">
        <v>1046</v>
      </c>
      <c r="D821" s="309"/>
      <c r="E821" s="309"/>
      <c r="F821" s="309"/>
      <c r="G821" s="309"/>
      <c r="H821" s="309"/>
      <c r="I821" s="309"/>
      <c r="J821" s="309"/>
      <c r="K821" s="309"/>
      <c r="L821" s="309"/>
      <c r="M821" s="309"/>
      <c r="N821" s="309"/>
      <c r="O821" s="310">
        <v>1</v>
      </c>
      <c r="P821" s="311" t="s">
        <v>242</v>
      </c>
      <c r="Q821" s="378">
        <f>'master jasa'!Q831</f>
        <v>0</v>
      </c>
      <c r="R821" s="378">
        <f>'master jasa'!R831</f>
        <v>18563410</v>
      </c>
      <c r="S821" s="378"/>
      <c r="T821" s="379">
        <f t="shared" si="26"/>
        <v>18563410</v>
      </c>
    </row>
    <row r="822" spans="2:20" ht="15" x14ac:dyDescent="0.3">
      <c r="B822" s="312" t="s">
        <v>1047</v>
      </c>
      <c r="C822" s="313" t="s">
        <v>1048</v>
      </c>
      <c r="D822" s="309"/>
      <c r="E822" s="309"/>
      <c r="F822" s="309"/>
      <c r="G822" s="309"/>
      <c r="H822" s="309"/>
      <c r="I822" s="309"/>
      <c r="J822" s="309"/>
      <c r="K822" s="309"/>
      <c r="L822" s="309"/>
      <c r="M822" s="309"/>
      <c r="N822" s="309"/>
      <c r="O822" s="310">
        <v>1</v>
      </c>
      <c r="P822" s="311" t="s">
        <v>242</v>
      </c>
      <c r="Q822" s="378">
        <f>'master jasa'!Q832</f>
        <v>0</v>
      </c>
      <c r="R822" s="378">
        <f>'master jasa'!R832</f>
        <v>25223330</v>
      </c>
      <c r="S822" s="386"/>
      <c r="T822" s="393">
        <f t="shared" si="26"/>
        <v>25223330</v>
      </c>
    </row>
    <row r="823" spans="2:20" ht="15" x14ac:dyDescent="0.3">
      <c r="B823" s="312" t="s">
        <v>1049</v>
      </c>
      <c r="C823" s="313" t="s">
        <v>1050</v>
      </c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N823" s="309"/>
      <c r="O823" s="310">
        <v>1</v>
      </c>
      <c r="P823" s="311" t="s">
        <v>242</v>
      </c>
      <c r="Q823" s="378">
        <f>'master jasa'!Q833</f>
        <v>0</v>
      </c>
      <c r="R823" s="378">
        <f>'master jasa'!R833</f>
        <v>32048250</v>
      </c>
      <c r="S823" s="386"/>
      <c r="T823" s="393">
        <f t="shared" si="26"/>
        <v>32048250</v>
      </c>
    </row>
    <row r="824" spans="2:20" ht="15" x14ac:dyDescent="0.3">
      <c r="B824" s="312" t="s">
        <v>1051</v>
      </c>
      <c r="C824" s="313" t="s">
        <v>1052</v>
      </c>
      <c r="D824" s="309"/>
      <c r="E824" s="309"/>
      <c r="F824" s="309"/>
      <c r="G824" s="309"/>
      <c r="H824" s="309"/>
      <c r="I824" s="309"/>
      <c r="J824" s="309"/>
      <c r="K824" s="309"/>
      <c r="L824" s="309"/>
      <c r="M824" s="309"/>
      <c r="N824" s="309"/>
      <c r="O824" s="310">
        <v>1</v>
      </c>
      <c r="P824" s="311" t="s">
        <v>242</v>
      </c>
      <c r="Q824" s="378">
        <f>'master jasa'!Q834</f>
        <v>0</v>
      </c>
      <c r="R824" s="378">
        <f>'master jasa'!R834</f>
        <v>43868400</v>
      </c>
      <c r="S824" s="386"/>
      <c r="T824" s="393">
        <f t="shared" si="26"/>
        <v>43868400</v>
      </c>
    </row>
    <row r="825" spans="2:20" ht="15" x14ac:dyDescent="0.3">
      <c r="B825" s="312" t="s">
        <v>1053</v>
      </c>
      <c r="C825" s="313" t="s">
        <v>1054</v>
      </c>
      <c r="D825" s="309"/>
      <c r="E825" s="309"/>
      <c r="F825" s="309"/>
      <c r="G825" s="309"/>
      <c r="H825" s="309"/>
      <c r="I825" s="309"/>
      <c r="J825" s="309"/>
      <c r="K825" s="309"/>
      <c r="L825" s="309"/>
      <c r="M825" s="309"/>
      <c r="N825" s="309"/>
      <c r="O825" s="310">
        <v>1</v>
      </c>
      <c r="P825" s="311" t="s">
        <v>242</v>
      </c>
      <c r="Q825" s="378">
        <f>'master jasa'!Q835</f>
        <v>0</v>
      </c>
      <c r="R825" s="378">
        <f>'master jasa'!R835</f>
        <v>68748330</v>
      </c>
      <c r="S825" s="386"/>
      <c r="T825" s="393">
        <f t="shared" si="26"/>
        <v>68748330</v>
      </c>
    </row>
    <row r="826" spans="2:20" ht="15" x14ac:dyDescent="0.3">
      <c r="B826" s="312" t="s">
        <v>1055</v>
      </c>
      <c r="C826" s="313" t="s">
        <v>1056</v>
      </c>
      <c r="D826" s="309"/>
      <c r="E826" s="309"/>
      <c r="F826" s="309"/>
      <c r="G826" s="309"/>
      <c r="H826" s="309"/>
      <c r="I826" s="309"/>
      <c r="J826" s="309"/>
      <c r="K826" s="309"/>
      <c r="L826" s="309"/>
      <c r="M826" s="309"/>
      <c r="N826" s="309"/>
      <c r="O826" s="310">
        <v>1</v>
      </c>
      <c r="P826" s="311" t="s">
        <v>242</v>
      </c>
      <c r="Q826" s="378">
        <f>'master jasa'!Q836</f>
        <v>0</v>
      </c>
      <c r="R826" s="378">
        <f>'master jasa'!R836</f>
        <v>72624175</v>
      </c>
      <c r="S826" s="386"/>
      <c r="T826" s="393">
        <f t="shared" si="26"/>
        <v>72624175</v>
      </c>
    </row>
    <row r="827" spans="2:20" ht="15" x14ac:dyDescent="0.3">
      <c r="B827" s="312" t="s">
        <v>1057</v>
      </c>
      <c r="C827" s="313" t="s">
        <v>1058</v>
      </c>
      <c r="D827" s="309"/>
      <c r="E827" s="309"/>
      <c r="F827" s="309"/>
      <c r="G827" s="309"/>
      <c r="H827" s="309"/>
      <c r="I827" s="309"/>
      <c r="J827" s="309"/>
      <c r="K827" s="309"/>
      <c r="L827" s="309"/>
      <c r="M827" s="309"/>
      <c r="N827" s="309"/>
      <c r="O827" s="310">
        <v>1</v>
      </c>
      <c r="P827" s="311" t="s">
        <v>242</v>
      </c>
      <c r="Q827" s="378">
        <f>'master jasa'!Q837</f>
        <v>0</v>
      </c>
      <c r="R827" s="378">
        <f>'master jasa'!R837</f>
        <v>109038150</v>
      </c>
      <c r="S827" s="386"/>
      <c r="T827" s="393">
        <f t="shared" si="26"/>
        <v>109038150</v>
      </c>
    </row>
    <row r="828" spans="2:20" ht="15.6" x14ac:dyDescent="0.3">
      <c r="B828" s="306">
        <v>25</v>
      </c>
      <c r="C828" s="332" t="s">
        <v>1059</v>
      </c>
      <c r="D828" s="309"/>
      <c r="E828" s="309"/>
      <c r="F828" s="309"/>
      <c r="G828" s="309"/>
      <c r="H828" s="309"/>
      <c r="I828" s="309"/>
      <c r="J828" s="309"/>
      <c r="K828" s="309"/>
      <c r="L828" s="309"/>
      <c r="M828" s="309"/>
      <c r="N828" s="309"/>
      <c r="O828" s="310"/>
      <c r="P828" s="311"/>
      <c r="Q828" s="378">
        <f>'master jasa'!Q838</f>
        <v>0</v>
      </c>
      <c r="R828" s="378">
        <f>'master jasa'!R838</f>
        <v>0</v>
      </c>
      <c r="S828" s="386"/>
      <c r="T828" s="393"/>
    </row>
    <row r="829" spans="2:20" ht="15" x14ac:dyDescent="0.3">
      <c r="B829" s="312"/>
      <c r="C829" s="313" t="s">
        <v>1035</v>
      </c>
      <c r="D829" s="309"/>
      <c r="E829" s="309"/>
      <c r="F829" s="309"/>
      <c r="G829" s="309"/>
      <c r="H829" s="309"/>
      <c r="I829" s="309"/>
      <c r="J829" s="309"/>
      <c r="K829" s="309"/>
      <c r="L829" s="309"/>
      <c r="M829" s="309"/>
      <c r="N829" s="309"/>
      <c r="O829" s="310"/>
      <c r="P829" s="311"/>
      <c r="Q829" s="378">
        <f>'master jasa'!Q839</f>
        <v>0</v>
      </c>
      <c r="R829" s="378">
        <f>'master jasa'!R839</f>
        <v>0</v>
      </c>
      <c r="S829" s="386"/>
      <c r="T829" s="393"/>
    </row>
    <row r="830" spans="2:20" ht="15" x14ac:dyDescent="0.3">
      <c r="B830" s="312"/>
      <c r="C830" s="313" t="s">
        <v>1036</v>
      </c>
      <c r="D830" s="309"/>
      <c r="E830" s="309"/>
      <c r="F830" s="309"/>
      <c r="G830" s="309"/>
      <c r="H830" s="309"/>
      <c r="I830" s="309"/>
      <c r="J830" s="309"/>
      <c r="K830" s="309"/>
      <c r="L830" s="309"/>
      <c r="M830" s="309"/>
      <c r="N830" s="309"/>
      <c r="O830" s="310"/>
      <c r="P830" s="311"/>
      <c r="Q830" s="378">
        <f>'master jasa'!Q840</f>
        <v>0</v>
      </c>
      <c r="R830" s="378">
        <f>'master jasa'!R840</f>
        <v>0</v>
      </c>
      <c r="S830" s="386"/>
      <c r="T830" s="393"/>
    </row>
    <row r="831" spans="2:20" ht="15" x14ac:dyDescent="0.3">
      <c r="B831" s="312"/>
      <c r="C831" s="313" t="s">
        <v>1037</v>
      </c>
      <c r="D831" s="309"/>
      <c r="E831" s="309"/>
      <c r="F831" s="309"/>
      <c r="G831" s="309"/>
      <c r="H831" s="309"/>
      <c r="I831" s="309"/>
      <c r="J831" s="309"/>
      <c r="K831" s="309"/>
      <c r="L831" s="309"/>
      <c r="M831" s="309"/>
      <c r="N831" s="309"/>
      <c r="O831" s="310"/>
      <c r="P831" s="311"/>
      <c r="Q831" s="378">
        <f>'master jasa'!Q841</f>
        <v>0</v>
      </c>
      <c r="R831" s="378">
        <f>'master jasa'!R841</f>
        <v>0</v>
      </c>
      <c r="S831" s="386"/>
      <c r="T831" s="393"/>
    </row>
    <row r="832" spans="2:20" ht="15" x14ac:dyDescent="0.3">
      <c r="B832" s="312" t="s">
        <v>589</v>
      </c>
      <c r="C832" s="313" t="s">
        <v>1060</v>
      </c>
      <c r="D832" s="309"/>
      <c r="E832" s="309"/>
      <c r="F832" s="309"/>
      <c r="G832" s="309"/>
      <c r="H832" s="309"/>
      <c r="I832" s="309"/>
      <c r="J832" s="309"/>
      <c r="K832" s="309"/>
      <c r="L832" s="309"/>
      <c r="M832" s="309"/>
      <c r="N832" s="309"/>
      <c r="O832" s="310">
        <v>1</v>
      </c>
      <c r="P832" s="311" t="s">
        <v>242</v>
      </c>
      <c r="Q832" s="378">
        <f>'master jasa'!Q842</f>
        <v>0</v>
      </c>
      <c r="R832" s="378">
        <f>'master jasa'!R842</f>
        <v>4976910</v>
      </c>
      <c r="S832" s="386"/>
      <c r="T832" s="393">
        <f t="shared" si="26"/>
        <v>4976910</v>
      </c>
    </row>
    <row r="833" spans="2:20" ht="15" x14ac:dyDescent="0.3">
      <c r="B833" s="312" t="s">
        <v>591</v>
      </c>
      <c r="C833" s="313" t="s">
        <v>1061</v>
      </c>
      <c r="D833" s="309"/>
      <c r="E833" s="309"/>
      <c r="F833" s="309"/>
      <c r="G833" s="309"/>
      <c r="H833" s="309"/>
      <c r="I833" s="309"/>
      <c r="J833" s="309"/>
      <c r="K833" s="309"/>
      <c r="L833" s="309"/>
      <c r="M833" s="309"/>
      <c r="N833" s="309"/>
      <c r="O833" s="310">
        <v>1</v>
      </c>
      <c r="P833" s="311" t="s">
        <v>242</v>
      </c>
      <c r="Q833" s="378">
        <f>'master jasa'!Q843</f>
        <v>0</v>
      </c>
      <c r="R833" s="378">
        <f>'master jasa'!R843</f>
        <v>7422080</v>
      </c>
      <c r="S833" s="386"/>
      <c r="T833" s="393">
        <f t="shared" si="26"/>
        <v>7422080</v>
      </c>
    </row>
    <row r="834" spans="2:20" ht="15" x14ac:dyDescent="0.3">
      <c r="B834" s="312" t="s">
        <v>592</v>
      </c>
      <c r="C834" s="313" t="s">
        <v>1062</v>
      </c>
      <c r="D834" s="309"/>
      <c r="E834" s="309"/>
      <c r="F834" s="309"/>
      <c r="G834" s="309"/>
      <c r="H834" s="309"/>
      <c r="I834" s="309"/>
      <c r="J834" s="309"/>
      <c r="K834" s="309"/>
      <c r="L834" s="309"/>
      <c r="M834" s="309"/>
      <c r="N834" s="309"/>
      <c r="O834" s="310">
        <v>1</v>
      </c>
      <c r="P834" s="311" t="s">
        <v>242</v>
      </c>
      <c r="Q834" s="378">
        <f>'master jasa'!Q844</f>
        <v>0</v>
      </c>
      <c r="R834" s="378">
        <f>'master jasa'!R844</f>
        <v>9606660</v>
      </c>
      <c r="S834" s="386"/>
      <c r="T834" s="393">
        <f t="shared" si="26"/>
        <v>9606660</v>
      </c>
    </row>
    <row r="835" spans="2:20" ht="15" x14ac:dyDescent="0.3">
      <c r="B835" s="312" t="s">
        <v>1063</v>
      </c>
      <c r="C835" s="313" t="s">
        <v>1064</v>
      </c>
      <c r="D835" s="309"/>
      <c r="E835" s="309"/>
      <c r="F835" s="309"/>
      <c r="G835" s="309"/>
      <c r="H835" s="309"/>
      <c r="I835" s="309"/>
      <c r="J835" s="309"/>
      <c r="K835" s="309"/>
      <c r="L835" s="309"/>
      <c r="M835" s="309"/>
      <c r="N835" s="309"/>
      <c r="O835" s="310">
        <v>1</v>
      </c>
      <c r="P835" s="311" t="s">
        <v>242</v>
      </c>
      <c r="Q835" s="378">
        <f>'master jasa'!Q845</f>
        <v>0</v>
      </c>
      <c r="R835" s="378">
        <f>'master jasa'!R845</f>
        <v>24621890</v>
      </c>
      <c r="S835" s="386"/>
      <c r="T835" s="393">
        <f t="shared" si="26"/>
        <v>24621890</v>
      </c>
    </row>
    <row r="836" spans="2:20" ht="15" x14ac:dyDescent="0.3">
      <c r="B836" s="312" t="s">
        <v>1065</v>
      </c>
      <c r="C836" s="313" t="s">
        <v>1066</v>
      </c>
      <c r="D836" s="309"/>
      <c r="E836" s="309"/>
      <c r="F836" s="309"/>
      <c r="G836" s="309"/>
      <c r="H836" s="309"/>
      <c r="I836" s="309"/>
      <c r="J836" s="309"/>
      <c r="K836" s="309"/>
      <c r="L836" s="309"/>
      <c r="M836" s="309"/>
      <c r="N836" s="309"/>
      <c r="O836" s="310">
        <v>1</v>
      </c>
      <c r="P836" s="311" t="s">
        <v>242</v>
      </c>
      <c r="Q836" s="378">
        <f>'master jasa'!Q846</f>
        <v>0</v>
      </c>
      <c r="R836" s="378">
        <f>'master jasa'!R846</f>
        <v>40552410</v>
      </c>
      <c r="S836" s="386"/>
      <c r="T836" s="393">
        <f t="shared" si="26"/>
        <v>40552410</v>
      </c>
    </row>
    <row r="837" spans="2:20" ht="15" x14ac:dyDescent="0.3">
      <c r="B837" s="312" t="s">
        <v>1067</v>
      </c>
      <c r="C837" s="313" t="s">
        <v>1068</v>
      </c>
      <c r="D837" s="309"/>
      <c r="E837" s="309"/>
      <c r="F837" s="309"/>
      <c r="G837" s="309"/>
      <c r="H837" s="309"/>
      <c r="I837" s="309"/>
      <c r="J837" s="309"/>
      <c r="K837" s="309"/>
      <c r="L837" s="309"/>
      <c r="M837" s="309"/>
      <c r="N837" s="309"/>
      <c r="O837" s="310">
        <v>1</v>
      </c>
      <c r="P837" s="311" t="s">
        <v>242</v>
      </c>
      <c r="Q837" s="378">
        <f>'master jasa'!Q847</f>
        <v>0</v>
      </c>
      <c r="R837" s="378">
        <f>'master jasa'!R847</f>
        <v>60443500</v>
      </c>
      <c r="S837" s="386"/>
      <c r="T837" s="393">
        <f t="shared" si="26"/>
        <v>60443500</v>
      </c>
    </row>
    <row r="838" spans="2:20" ht="15" x14ac:dyDescent="0.3">
      <c r="B838" s="312" t="s">
        <v>1069</v>
      </c>
      <c r="C838" s="313" t="s">
        <v>1070</v>
      </c>
      <c r="D838" s="309"/>
      <c r="E838" s="309"/>
      <c r="F838" s="309"/>
      <c r="G838" s="309"/>
      <c r="H838" s="309"/>
      <c r="I838" s="309"/>
      <c r="J838" s="309"/>
      <c r="K838" s="309"/>
      <c r="L838" s="309"/>
      <c r="M838" s="309"/>
      <c r="N838" s="309"/>
      <c r="O838" s="310">
        <v>1</v>
      </c>
      <c r="P838" s="311" t="s">
        <v>242</v>
      </c>
      <c r="Q838" s="378">
        <f>'master jasa'!Q848</f>
        <v>0</v>
      </c>
      <c r="R838" s="378">
        <f>'master jasa'!R848</f>
        <v>85739267</v>
      </c>
      <c r="S838" s="386"/>
      <c r="T838" s="393">
        <f t="shared" si="26"/>
        <v>85739267</v>
      </c>
    </row>
    <row r="839" spans="2:20" ht="15" x14ac:dyDescent="0.3">
      <c r="B839" s="312" t="s">
        <v>1071</v>
      </c>
      <c r="C839" s="313" t="s">
        <v>1072</v>
      </c>
      <c r="D839" s="309"/>
      <c r="E839" s="309"/>
      <c r="F839" s="309"/>
      <c r="G839" s="309"/>
      <c r="H839" s="309"/>
      <c r="I839" s="309"/>
      <c r="J839" s="309"/>
      <c r="K839" s="309"/>
      <c r="L839" s="309"/>
      <c r="M839" s="309"/>
      <c r="N839" s="309"/>
      <c r="O839" s="310">
        <v>1</v>
      </c>
      <c r="P839" s="311" t="s">
        <v>242</v>
      </c>
      <c r="Q839" s="378">
        <f>'master jasa'!Q849</f>
        <v>0</v>
      </c>
      <c r="R839" s="378">
        <f>'master jasa'!R849</f>
        <v>89960000</v>
      </c>
      <c r="S839" s="386"/>
      <c r="T839" s="393">
        <f t="shared" si="26"/>
        <v>89960000</v>
      </c>
    </row>
    <row r="840" spans="2:20" ht="15" x14ac:dyDescent="0.3">
      <c r="B840" s="312" t="s">
        <v>1073</v>
      </c>
      <c r="C840" s="313" t="s">
        <v>1074</v>
      </c>
      <c r="D840" s="309"/>
      <c r="E840" s="309"/>
      <c r="F840" s="309"/>
      <c r="G840" s="309"/>
      <c r="H840" s="309"/>
      <c r="I840" s="309"/>
      <c r="J840" s="309"/>
      <c r="K840" s="309"/>
      <c r="L840" s="309"/>
      <c r="M840" s="309"/>
      <c r="N840" s="309"/>
      <c r="O840" s="310">
        <v>1</v>
      </c>
      <c r="P840" s="311" t="s">
        <v>242</v>
      </c>
      <c r="Q840" s="378">
        <f>'master jasa'!Q850</f>
        <v>0</v>
      </c>
      <c r="R840" s="378">
        <f>'master jasa'!R850</f>
        <v>120408000</v>
      </c>
      <c r="S840" s="386"/>
      <c r="T840" s="393">
        <f t="shared" si="26"/>
        <v>120408000</v>
      </c>
    </row>
    <row r="841" spans="2:20" ht="15" x14ac:dyDescent="0.3">
      <c r="B841" s="312" t="s">
        <v>1075</v>
      </c>
      <c r="C841" s="313" t="s">
        <v>1076</v>
      </c>
      <c r="D841" s="309"/>
      <c r="E841" s="309"/>
      <c r="F841" s="309"/>
      <c r="G841" s="309"/>
      <c r="H841" s="309"/>
      <c r="I841" s="309"/>
      <c r="J841" s="309"/>
      <c r="K841" s="309"/>
      <c r="L841" s="309"/>
      <c r="M841" s="309"/>
      <c r="N841" s="309"/>
      <c r="O841" s="310">
        <v>1</v>
      </c>
      <c r="P841" s="311" t="s">
        <v>242</v>
      </c>
      <c r="Q841" s="378">
        <f>'master jasa'!Q851</f>
        <v>0</v>
      </c>
      <c r="R841" s="378">
        <f>'master jasa'!R851</f>
        <v>127783609.24280001</v>
      </c>
      <c r="S841" s="386"/>
      <c r="T841" s="393">
        <f t="shared" si="26"/>
        <v>127783609.24280001</v>
      </c>
    </row>
    <row r="842" spans="2:20" ht="15" x14ac:dyDescent="0.3">
      <c r="B842" s="312" t="s">
        <v>1077</v>
      </c>
      <c r="C842" s="313" t="s">
        <v>1078</v>
      </c>
      <c r="D842" s="309"/>
      <c r="E842" s="309"/>
      <c r="F842" s="309"/>
      <c r="G842" s="309"/>
      <c r="H842" s="309"/>
      <c r="I842" s="309"/>
      <c r="J842" s="309"/>
      <c r="K842" s="309"/>
      <c r="L842" s="309"/>
      <c r="M842" s="309"/>
      <c r="N842" s="309"/>
      <c r="O842" s="310">
        <v>1</v>
      </c>
      <c r="P842" s="311" t="s">
        <v>242</v>
      </c>
      <c r="Q842" s="378">
        <f>'master jasa'!Q852</f>
        <v>0</v>
      </c>
      <c r="R842" s="378">
        <f>'master jasa'!R852</f>
        <v>161171850</v>
      </c>
      <c r="S842" s="386"/>
      <c r="T842" s="393">
        <f t="shared" si="26"/>
        <v>161171850</v>
      </c>
    </row>
    <row r="843" spans="2:20" ht="15" x14ac:dyDescent="0.3">
      <c r="B843" s="312" t="s">
        <v>1079</v>
      </c>
      <c r="C843" s="313" t="s">
        <v>1080</v>
      </c>
      <c r="D843" s="309"/>
      <c r="E843" s="309"/>
      <c r="F843" s="309"/>
      <c r="G843" s="309"/>
      <c r="H843" s="309"/>
      <c r="I843" s="309"/>
      <c r="J843" s="309"/>
      <c r="K843" s="309"/>
      <c r="L843" s="309"/>
      <c r="M843" s="309"/>
      <c r="N843" s="309"/>
      <c r="O843" s="310">
        <v>1</v>
      </c>
      <c r="P843" s="311" t="s">
        <v>242</v>
      </c>
      <c r="Q843" s="378">
        <f>'master jasa'!Q853</f>
        <v>0</v>
      </c>
      <c r="R843" s="378">
        <f>'master jasa'!R853</f>
        <v>185374931</v>
      </c>
      <c r="S843" s="386"/>
      <c r="T843" s="393">
        <f t="shared" si="26"/>
        <v>185374931</v>
      </c>
    </row>
    <row r="844" spans="2:20" ht="15.6" x14ac:dyDescent="0.3">
      <c r="B844" s="306">
        <v>26</v>
      </c>
      <c r="C844" s="332" t="s">
        <v>1081</v>
      </c>
      <c r="D844" s="309"/>
      <c r="E844" s="309"/>
      <c r="F844" s="309"/>
      <c r="G844" s="309"/>
      <c r="H844" s="309"/>
      <c r="I844" s="309"/>
      <c r="J844" s="309"/>
      <c r="K844" s="309"/>
      <c r="L844" s="309"/>
      <c r="M844" s="309"/>
      <c r="N844" s="309"/>
      <c r="O844" s="310"/>
      <c r="P844" s="311"/>
      <c r="Q844" s="378">
        <f>'master jasa'!Q854</f>
        <v>0</v>
      </c>
      <c r="R844" s="378">
        <f>'master jasa'!R854</f>
        <v>0</v>
      </c>
      <c r="S844" s="386"/>
      <c r="T844" s="393">
        <f t="shared" si="26"/>
        <v>0</v>
      </c>
    </row>
    <row r="845" spans="2:20" ht="15" x14ac:dyDescent="0.3">
      <c r="B845" s="312" t="s">
        <v>594</v>
      </c>
      <c r="C845" s="313" t="s">
        <v>1038</v>
      </c>
      <c r="D845" s="309"/>
      <c r="E845" s="309"/>
      <c r="F845" s="309"/>
      <c r="G845" s="309"/>
      <c r="H845" s="309"/>
      <c r="I845" s="309"/>
      <c r="J845" s="309"/>
      <c r="K845" s="309"/>
      <c r="L845" s="309"/>
      <c r="M845" s="309"/>
      <c r="N845" s="309"/>
      <c r="O845" s="310">
        <v>1</v>
      </c>
      <c r="P845" s="311" t="s">
        <v>1082</v>
      </c>
      <c r="Q845" s="378">
        <f>'master jasa'!Q855</f>
        <v>0</v>
      </c>
      <c r="R845" s="378">
        <f>'master jasa'!R855</f>
        <v>37763</v>
      </c>
      <c r="S845" s="386"/>
      <c r="T845" s="393">
        <f t="shared" si="26"/>
        <v>37763</v>
      </c>
    </row>
    <row r="846" spans="2:20" ht="15" x14ac:dyDescent="0.3">
      <c r="B846" s="312" t="s">
        <v>595</v>
      </c>
      <c r="C846" s="313" t="s">
        <v>1039</v>
      </c>
      <c r="D846" s="309"/>
      <c r="E846" s="309"/>
      <c r="F846" s="309"/>
      <c r="G846" s="309"/>
      <c r="H846" s="309"/>
      <c r="I846" s="309"/>
      <c r="J846" s="309"/>
      <c r="K846" s="309"/>
      <c r="L846" s="309"/>
      <c r="M846" s="309"/>
      <c r="N846" s="309"/>
      <c r="O846" s="310">
        <v>1</v>
      </c>
      <c r="P846" s="311" t="s">
        <v>1082</v>
      </c>
      <c r="Q846" s="378">
        <f>'master jasa'!Q856</f>
        <v>0</v>
      </c>
      <c r="R846" s="378">
        <f>'master jasa'!R856</f>
        <v>60450</v>
      </c>
      <c r="S846" s="386"/>
      <c r="T846" s="393">
        <f t="shared" si="26"/>
        <v>60450</v>
      </c>
    </row>
    <row r="847" spans="2:20" ht="15" x14ac:dyDescent="0.3">
      <c r="B847" s="312" t="s">
        <v>596</v>
      </c>
      <c r="C847" s="313" t="s">
        <v>1040</v>
      </c>
      <c r="D847" s="309"/>
      <c r="E847" s="309"/>
      <c r="F847" s="309"/>
      <c r="G847" s="309"/>
      <c r="H847" s="309"/>
      <c r="I847" s="309"/>
      <c r="J847" s="309"/>
      <c r="K847" s="309"/>
      <c r="L847" s="309"/>
      <c r="M847" s="309"/>
      <c r="N847" s="309"/>
      <c r="O847" s="310">
        <v>1</v>
      </c>
      <c r="P847" s="311" t="s">
        <v>1082</v>
      </c>
      <c r="Q847" s="378">
        <f>'master jasa'!Q857</f>
        <v>0</v>
      </c>
      <c r="R847" s="378">
        <f>'master jasa'!R857</f>
        <v>88160</v>
      </c>
      <c r="S847" s="386"/>
      <c r="T847" s="393">
        <f t="shared" si="26"/>
        <v>88160</v>
      </c>
    </row>
    <row r="848" spans="2:20" ht="15" x14ac:dyDescent="0.3">
      <c r="B848" s="312" t="s">
        <v>1083</v>
      </c>
      <c r="C848" s="313" t="s">
        <v>1042</v>
      </c>
      <c r="D848" s="309"/>
      <c r="E848" s="309"/>
      <c r="F848" s="309"/>
      <c r="G848" s="309"/>
      <c r="H848" s="309"/>
      <c r="I848" s="309"/>
      <c r="J848" s="309"/>
      <c r="K848" s="309"/>
      <c r="L848" s="309"/>
      <c r="M848" s="309"/>
      <c r="N848" s="309"/>
      <c r="O848" s="310">
        <v>1</v>
      </c>
      <c r="P848" s="311" t="s">
        <v>1082</v>
      </c>
      <c r="Q848" s="378">
        <f>'master jasa'!Q858</f>
        <v>0</v>
      </c>
      <c r="R848" s="378">
        <f>'master jasa'!R858</f>
        <v>129470</v>
      </c>
      <c r="S848" s="386"/>
      <c r="T848" s="393">
        <f t="shared" si="26"/>
        <v>129470</v>
      </c>
    </row>
    <row r="849" spans="2:20" ht="15" x14ac:dyDescent="0.3">
      <c r="B849" s="312" t="s">
        <v>1084</v>
      </c>
      <c r="C849" s="313" t="s">
        <v>1044</v>
      </c>
      <c r="D849" s="309"/>
      <c r="E849" s="309"/>
      <c r="F849" s="309"/>
      <c r="G849" s="309"/>
      <c r="H849" s="309"/>
      <c r="I849" s="309"/>
      <c r="J849" s="309"/>
      <c r="K849" s="309"/>
      <c r="L849" s="309"/>
      <c r="M849" s="309"/>
      <c r="N849" s="309"/>
      <c r="O849" s="310">
        <v>1</v>
      </c>
      <c r="P849" s="311" t="s">
        <v>1082</v>
      </c>
      <c r="Q849" s="378">
        <f>'master jasa'!Q859</f>
        <v>0</v>
      </c>
      <c r="R849" s="378">
        <f>'master jasa'!R859</f>
        <v>195370</v>
      </c>
      <c r="S849" s="378"/>
      <c r="T849" s="379">
        <f t="shared" si="26"/>
        <v>195370</v>
      </c>
    </row>
    <row r="850" spans="2:20" ht="15" x14ac:dyDescent="0.3">
      <c r="B850" s="312" t="s">
        <v>1085</v>
      </c>
      <c r="C850" s="313" t="s">
        <v>1046</v>
      </c>
      <c r="D850" s="309"/>
      <c r="E850" s="309"/>
      <c r="F850" s="309"/>
      <c r="G850" s="309"/>
      <c r="H850" s="309"/>
      <c r="I850" s="309"/>
      <c r="J850" s="309"/>
      <c r="K850" s="309"/>
      <c r="L850" s="309"/>
      <c r="M850" s="309"/>
      <c r="N850" s="309"/>
      <c r="O850" s="310">
        <v>1</v>
      </c>
      <c r="P850" s="311" t="s">
        <v>1082</v>
      </c>
      <c r="Q850" s="378">
        <f>'master jasa'!Q860</f>
        <v>0</v>
      </c>
      <c r="R850" s="378">
        <f>'master jasa'!R860</f>
        <v>276830</v>
      </c>
      <c r="S850" s="378"/>
      <c r="T850" s="379">
        <f t="shared" si="26"/>
        <v>276830</v>
      </c>
    </row>
    <row r="851" spans="2:20" ht="15" x14ac:dyDescent="0.3">
      <c r="B851" s="312" t="s">
        <v>1086</v>
      </c>
      <c r="C851" s="313" t="s">
        <v>1048</v>
      </c>
      <c r="D851" s="309"/>
      <c r="E851" s="309"/>
      <c r="F851" s="309"/>
      <c r="G851" s="309"/>
      <c r="H851" s="309"/>
      <c r="I851" s="309"/>
      <c r="J851" s="309"/>
      <c r="K851" s="309"/>
      <c r="L851" s="309"/>
      <c r="M851" s="309"/>
      <c r="N851" s="309"/>
      <c r="O851" s="310">
        <v>1</v>
      </c>
      <c r="P851" s="311" t="s">
        <v>1082</v>
      </c>
      <c r="Q851" s="378">
        <f>'master jasa'!Q861</f>
        <v>0</v>
      </c>
      <c r="R851" s="378">
        <f>'master jasa'!R861</f>
        <v>375810</v>
      </c>
      <c r="S851" s="378"/>
      <c r="T851" s="379">
        <f t="shared" si="26"/>
        <v>375810</v>
      </c>
    </row>
    <row r="852" spans="2:20" ht="15" x14ac:dyDescent="0.3">
      <c r="B852" s="312" t="s">
        <v>1087</v>
      </c>
      <c r="C852" s="313" t="s">
        <v>1050</v>
      </c>
      <c r="D852" s="309"/>
      <c r="E852" s="309"/>
      <c r="F852" s="309"/>
      <c r="G852" s="309"/>
      <c r="H852" s="309"/>
      <c r="I852" s="309"/>
      <c r="J852" s="309"/>
      <c r="K852" s="309"/>
      <c r="L852" s="309"/>
      <c r="M852" s="309"/>
      <c r="N852" s="309"/>
      <c r="O852" s="310">
        <v>1</v>
      </c>
      <c r="P852" s="311" t="s">
        <v>1082</v>
      </c>
      <c r="Q852" s="378">
        <f>'master jasa'!Q862</f>
        <v>0</v>
      </c>
      <c r="R852" s="378">
        <f>'master jasa'!R862</f>
        <v>557290</v>
      </c>
      <c r="S852" s="378"/>
      <c r="T852" s="379">
        <f t="shared" si="26"/>
        <v>557290</v>
      </c>
    </row>
    <row r="853" spans="2:20" ht="15" x14ac:dyDescent="0.3">
      <c r="B853" s="312" t="s">
        <v>1088</v>
      </c>
      <c r="C853" s="313" t="s">
        <v>1052</v>
      </c>
      <c r="D853" s="309"/>
      <c r="E853" s="309"/>
      <c r="F853" s="309"/>
      <c r="G853" s="309"/>
      <c r="H853" s="309"/>
      <c r="I853" s="309"/>
      <c r="J853" s="309"/>
      <c r="K853" s="309"/>
      <c r="L853" s="309"/>
      <c r="M853" s="309"/>
      <c r="N853" s="309"/>
      <c r="O853" s="310">
        <v>1</v>
      </c>
      <c r="P853" s="311" t="s">
        <v>1082</v>
      </c>
      <c r="Q853" s="378">
        <f>'master jasa'!Q863</f>
        <v>0</v>
      </c>
      <c r="R853" s="378">
        <f>'master jasa'!R863</f>
        <v>913230</v>
      </c>
      <c r="S853" s="378"/>
      <c r="T853" s="379">
        <f t="shared" si="26"/>
        <v>913230</v>
      </c>
    </row>
    <row r="854" spans="2:20" ht="15" x14ac:dyDescent="0.3">
      <c r="B854" s="312" t="s">
        <v>1089</v>
      </c>
      <c r="C854" s="313" t="s">
        <v>1054</v>
      </c>
      <c r="D854" s="309"/>
      <c r="E854" s="309"/>
      <c r="F854" s="309"/>
      <c r="G854" s="309"/>
      <c r="H854" s="309"/>
      <c r="I854" s="309"/>
      <c r="J854" s="309"/>
      <c r="K854" s="309"/>
      <c r="L854" s="309"/>
      <c r="M854" s="309"/>
      <c r="N854" s="309"/>
      <c r="O854" s="310">
        <v>1</v>
      </c>
      <c r="P854" s="311" t="s">
        <v>1082</v>
      </c>
      <c r="Q854" s="378">
        <f>'master jasa'!Q864</f>
        <v>0</v>
      </c>
      <c r="R854" s="378">
        <f>'master jasa'!R864</f>
        <v>1496040</v>
      </c>
      <c r="S854" s="378"/>
      <c r="T854" s="379">
        <f t="shared" si="26"/>
        <v>1496040</v>
      </c>
    </row>
    <row r="855" spans="2:20" ht="15" x14ac:dyDescent="0.3">
      <c r="B855" s="312" t="s">
        <v>1090</v>
      </c>
      <c r="C855" s="313" t="s">
        <v>1056</v>
      </c>
      <c r="D855" s="309"/>
      <c r="E855" s="309"/>
      <c r="F855" s="309"/>
      <c r="G855" s="309"/>
      <c r="H855" s="309"/>
      <c r="I855" s="309"/>
      <c r="J855" s="309"/>
      <c r="K855" s="309"/>
      <c r="L855" s="309"/>
      <c r="M855" s="309"/>
      <c r="N855" s="309"/>
      <c r="O855" s="310">
        <v>1</v>
      </c>
      <c r="P855" s="311" t="s">
        <v>1082</v>
      </c>
      <c r="Q855" s="378">
        <f>'master jasa'!Q865</f>
        <v>0</v>
      </c>
      <c r="R855" s="378">
        <f>'master jasa'!R865</f>
        <v>1663560</v>
      </c>
      <c r="S855" s="378"/>
      <c r="T855" s="379">
        <f t="shared" si="26"/>
        <v>1663560</v>
      </c>
    </row>
    <row r="856" spans="2:20" ht="15" x14ac:dyDescent="0.3">
      <c r="B856" s="312" t="s">
        <v>1091</v>
      </c>
      <c r="C856" s="313" t="s">
        <v>1058</v>
      </c>
      <c r="D856" s="309"/>
      <c r="E856" s="309"/>
      <c r="F856" s="309"/>
      <c r="G856" s="309"/>
      <c r="H856" s="309"/>
      <c r="I856" s="309"/>
      <c r="J856" s="309"/>
      <c r="K856" s="309"/>
      <c r="L856" s="309"/>
      <c r="M856" s="309"/>
      <c r="N856" s="309"/>
      <c r="O856" s="310">
        <v>1</v>
      </c>
      <c r="P856" s="311" t="s">
        <v>1082</v>
      </c>
      <c r="Q856" s="378">
        <f>'master jasa'!Q866</f>
        <v>0</v>
      </c>
      <c r="R856" s="378">
        <f>'master jasa'!R866</f>
        <v>2636430</v>
      </c>
      <c r="S856" s="378"/>
      <c r="T856" s="379">
        <f t="shared" si="26"/>
        <v>2636430</v>
      </c>
    </row>
    <row r="857" spans="2:20" ht="15.6" x14ac:dyDescent="0.3">
      <c r="B857" s="306">
        <v>27</v>
      </c>
      <c r="C857" s="332" t="s">
        <v>1092</v>
      </c>
      <c r="D857" s="309"/>
      <c r="E857" s="309"/>
      <c r="F857" s="309"/>
      <c r="G857" s="309"/>
      <c r="H857" s="309"/>
      <c r="I857" s="309"/>
      <c r="J857" s="309"/>
      <c r="K857" s="309"/>
      <c r="L857" s="309"/>
      <c r="M857" s="309"/>
      <c r="N857" s="309"/>
      <c r="O857" s="310"/>
      <c r="P857" s="311"/>
      <c r="Q857" s="378">
        <f>'master jasa'!Q867</f>
        <v>0</v>
      </c>
      <c r="R857" s="378">
        <f>'master jasa'!R867</f>
        <v>0</v>
      </c>
      <c r="S857" s="378"/>
      <c r="T857" s="379">
        <f t="shared" si="26"/>
        <v>0</v>
      </c>
    </row>
    <row r="858" spans="2:20" ht="15" x14ac:dyDescent="0.3">
      <c r="B858" s="312" t="s">
        <v>599</v>
      </c>
      <c r="C858" s="313" t="s">
        <v>1060</v>
      </c>
      <c r="D858" s="309"/>
      <c r="E858" s="309"/>
      <c r="F858" s="309"/>
      <c r="G858" s="309"/>
      <c r="H858" s="309"/>
      <c r="I858" s="309"/>
      <c r="J858" s="309"/>
      <c r="K858" s="309"/>
      <c r="L858" s="309"/>
      <c r="M858" s="309"/>
      <c r="N858" s="309"/>
      <c r="O858" s="310">
        <v>1</v>
      </c>
      <c r="P858" s="311" t="s">
        <v>1082</v>
      </c>
      <c r="Q858" s="378">
        <f>'master jasa'!Q868</f>
        <v>0</v>
      </c>
      <c r="R858" s="378">
        <f>'master jasa'!R868</f>
        <v>85820</v>
      </c>
      <c r="S858" s="378"/>
      <c r="T858" s="379">
        <f t="shared" si="26"/>
        <v>85820</v>
      </c>
    </row>
    <row r="859" spans="2:20" ht="15" x14ac:dyDescent="0.3">
      <c r="B859" s="312" t="s">
        <v>600</v>
      </c>
      <c r="C859" s="313" t="s">
        <v>1061</v>
      </c>
      <c r="D859" s="309"/>
      <c r="E859" s="309"/>
      <c r="F859" s="309"/>
      <c r="G859" s="309"/>
      <c r="H859" s="309"/>
      <c r="I859" s="309"/>
      <c r="J859" s="309"/>
      <c r="K859" s="309"/>
      <c r="L859" s="309"/>
      <c r="M859" s="309"/>
      <c r="N859" s="309"/>
      <c r="O859" s="310">
        <v>1</v>
      </c>
      <c r="P859" s="311" t="s">
        <v>1082</v>
      </c>
      <c r="Q859" s="378">
        <f>'master jasa'!Q869</f>
        <v>0</v>
      </c>
      <c r="R859" s="378">
        <f>'master jasa'!R869</f>
        <v>115850</v>
      </c>
      <c r="S859" s="378"/>
      <c r="T859" s="379">
        <f t="shared" si="26"/>
        <v>115850</v>
      </c>
    </row>
    <row r="860" spans="2:20" ht="15" x14ac:dyDescent="0.3">
      <c r="B860" s="312" t="s">
        <v>602</v>
      </c>
      <c r="C860" s="313" t="s">
        <v>1062</v>
      </c>
      <c r="D860" s="309"/>
      <c r="E860" s="309"/>
      <c r="F860" s="309"/>
      <c r="G860" s="309"/>
      <c r="H860" s="309"/>
      <c r="I860" s="309"/>
      <c r="J860" s="309"/>
      <c r="K860" s="309"/>
      <c r="L860" s="309"/>
      <c r="M860" s="309"/>
      <c r="N860" s="309"/>
      <c r="O860" s="310">
        <v>1</v>
      </c>
      <c r="P860" s="311" t="s">
        <v>1082</v>
      </c>
      <c r="Q860" s="378">
        <f>'master jasa'!Q870</f>
        <v>0</v>
      </c>
      <c r="R860" s="378">
        <f>'master jasa'!R870</f>
        <v>154860</v>
      </c>
      <c r="S860" s="378"/>
      <c r="T860" s="379">
        <f t="shared" si="26"/>
        <v>154860</v>
      </c>
    </row>
    <row r="861" spans="2:20" ht="15" x14ac:dyDescent="0.3">
      <c r="B861" s="312" t="s">
        <v>604</v>
      </c>
      <c r="C861" s="313" t="s">
        <v>1064</v>
      </c>
      <c r="D861" s="309"/>
      <c r="E861" s="309"/>
      <c r="F861" s="309"/>
      <c r="G861" s="309"/>
      <c r="H861" s="309"/>
      <c r="I861" s="309"/>
      <c r="J861" s="309"/>
      <c r="K861" s="309"/>
      <c r="L861" s="309"/>
      <c r="M861" s="309"/>
      <c r="N861" s="309"/>
      <c r="O861" s="310">
        <v>1</v>
      </c>
      <c r="P861" s="311" t="s">
        <v>1082</v>
      </c>
      <c r="Q861" s="378">
        <f>'master jasa'!Q871</f>
        <v>0</v>
      </c>
      <c r="R861" s="378">
        <f>'master jasa'!R871</f>
        <v>376810</v>
      </c>
      <c r="S861" s="378"/>
      <c r="T861" s="379">
        <f t="shared" si="26"/>
        <v>376810</v>
      </c>
    </row>
    <row r="862" spans="2:20" ht="15" x14ac:dyDescent="0.3">
      <c r="B862" s="312" t="s">
        <v>1093</v>
      </c>
      <c r="C862" s="313" t="s">
        <v>1066</v>
      </c>
      <c r="D862" s="309"/>
      <c r="E862" s="309"/>
      <c r="F862" s="309"/>
      <c r="G862" s="309"/>
      <c r="H862" s="309"/>
      <c r="I862" s="309"/>
      <c r="J862" s="309"/>
      <c r="K862" s="309"/>
      <c r="L862" s="309"/>
      <c r="M862" s="309"/>
      <c r="N862" s="309"/>
      <c r="O862" s="310">
        <v>1</v>
      </c>
      <c r="P862" s="311" t="s">
        <v>1082</v>
      </c>
      <c r="Q862" s="378">
        <f>'master jasa'!Q872</f>
        <v>0</v>
      </c>
      <c r="R862" s="378">
        <f>'master jasa'!R872</f>
        <v>680940</v>
      </c>
      <c r="S862" s="378"/>
      <c r="T862" s="379">
        <f t="shared" si="26"/>
        <v>680940</v>
      </c>
    </row>
    <row r="863" spans="2:20" ht="15" x14ac:dyDescent="0.3">
      <c r="B863" s="312" t="s">
        <v>1094</v>
      </c>
      <c r="C863" s="313" t="s">
        <v>1068</v>
      </c>
      <c r="D863" s="309"/>
      <c r="E863" s="309"/>
      <c r="F863" s="309"/>
      <c r="G863" s="309"/>
      <c r="H863" s="309"/>
      <c r="I863" s="309"/>
      <c r="J863" s="309"/>
      <c r="K863" s="309"/>
      <c r="L863" s="309"/>
      <c r="M863" s="309"/>
      <c r="N863" s="309"/>
      <c r="O863" s="310">
        <v>1</v>
      </c>
      <c r="P863" s="311" t="s">
        <v>1082</v>
      </c>
      <c r="Q863" s="378">
        <f>'master jasa'!Q873</f>
        <v>0</v>
      </c>
      <c r="R863" s="378">
        <f>'master jasa'!R873</f>
        <v>1018440</v>
      </c>
      <c r="S863" s="378"/>
      <c r="T863" s="379">
        <f t="shared" si="26"/>
        <v>1018440</v>
      </c>
    </row>
    <row r="864" spans="2:20" ht="15" x14ac:dyDescent="0.3">
      <c r="B864" s="312" t="s">
        <v>1095</v>
      </c>
      <c r="C864" s="313" t="s">
        <v>1070</v>
      </c>
      <c r="D864" s="309"/>
      <c r="E864" s="309"/>
      <c r="F864" s="309"/>
      <c r="G864" s="309"/>
      <c r="H864" s="309"/>
      <c r="I864" s="309"/>
      <c r="J864" s="309"/>
      <c r="K864" s="309"/>
      <c r="L864" s="309"/>
      <c r="M864" s="309"/>
      <c r="N864" s="309"/>
      <c r="O864" s="310">
        <v>1</v>
      </c>
      <c r="P864" s="311" t="s">
        <v>1082</v>
      </c>
      <c r="Q864" s="378">
        <f>'master jasa'!Q874</f>
        <v>0</v>
      </c>
      <c r="R864" s="378">
        <f>'master jasa'!R874</f>
        <v>1470780</v>
      </c>
      <c r="S864" s="378"/>
      <c r="T864" s="379">
        <f t="shared" ref="T864:T907" si="27">O864*R864</f>
        <v>1470780</v>
      </c>
    </row>
    <row r="865" spans="2:20" ht="15" x14ac:dyDescent="0.3">
      <c r="B865" s="312" t="s">
        <v>1096</v>
      </c>
      <c r="C865" s="313" t="s">
        <v>1072</v>
      </c>
      <c r="D865" s="309"/>
      <c r="E865" s="309"/>
      <c r="F865" s="309"/>
      <c r="G865" s="309"/>
      <c r="H865" s="309"/>
      <c r="I865" s="309"/>
      <c r="J865" s="309"/>
      <c r="K865" s="309"/>
      <c r="L865" s="309"/>
      <c r="M865" s="309"/>
      <c r="N865" s="309"/>
      <c r="O865" s="310">
        <v>1</v>
      </c>
      <c r="P865" s="311" t="s">
        <v>1082</v>
      </c>
      <c r="Q865" s="378">
        <f>'master jasa'!Q875</f>
        <v>0</v>
      </c>
      <c r="R865" s="378">
        <f>'master jasa'!R875</f>
        <v>2214330</v>
      </c>
      <c r="S865" s="378"/>
      <c r="T865" s="379">
        <f t="shared" si="27"/>
        <v>2214330</v>
      </c>
    </row>
    <row r="866" spans="2:20" ht="15" x14ac:dyDescent="0.3">
      <c r="B866" s="312" t="s">
        <v>1097</v>
      </c>
      <c r="C866" s="313" t="s">
        <v>1074</v>
      </c>
      <c r="D866" s="309"/>
      <c r="E866" s="309"/>
      <c r="F866" s="309"/>
      <c r="G866" s="309"/>
      <c r="H866" s="309"/>
      <c r="I866" s="309"/>
      <c r="J866" s="309"/>
      <c r="K866" s="309"/>
      <c r="L866" s="309"/>
      <c r="M866" s="309"/>
      <c r="N866" s="309"/>
      <c r="O866" s="310">
        <v>1</v>
      </c>
      <c r="P866" s="311" t="s">
        <v>1082</v>
      </c>
      <c r="Q866" s="378">
        <f>'master jasa'!Q876</f>
        <v>0</v>
      </c>
      <c r="R866" s="378">
        <f>'master jasa'!R876</f>
        <v>4205000</v>
      </c>
      <c r="S866" s="378"/>
      <c r="T866" s="379">
        <f t="shared" si="27"/>
        <v>4205000</v>
      </c>
    </row>
    <row r="867" spans="2:20" ht="15" x14ac:dyDescent="0.3">
      <c r="B867" s="312" t="s">
        <v>1098</v>
      </c>
      <c r="C867" s="313" t="s">
        <v>1076</v>
      </c>
      <c r="D867" s="309"/>
      <c r="E867" s="309"/>
      <c r="F867" s="309"/>
      <c r="G867" s="309"/>
      <c r="H867" s="309"/>
      <c r="I867" s="309"/>
      <c r="J867" s="309"/>
      <c r="K867" s="309"/>
      <c r="L867" s="309"/>
      <c r="M867" s="309"/>
      <c r="N867" s="309"/>
      <c r="O867" s="310">
        <v>1</v>
      </c>
      <c r="P867" s="311" t="s">
        <v>1082</v>
      </c>
      <c r="Q867" s="378">
        <f>'master jasa'!Q877</f>
        <v>0</v>
      </c>
      <c r="R867" s="378">
        <f>'master jasa'!R877</f>
        <v>4669000</v>
      </c>
      <c r="S867" s="378"/>
      <c r="T867" s="379">
        <f t="shared" si="27"/>
        <v>4669000</v>
      </c>
    </row>
    <row r="868" spans="2:20" ht="15" x14ac:dyDescent="0.3">
      <c r="B868" s="312" t="s">
        <v>1099</v>
      </c>
      <c r="C868" s="313" t="s">
        <v>1078</v>
      </c>
      <c r="D868" s="309"/>
      <c r="E868" s="309"/>
      <c r="F868" s="309"/>
      <c r="G868" s="309"/>
      <c r="H868" s="309"/>
      <c r="I868" s="309"/>
      <c r="J868" s="309"/>
      <c r="K868" s="309"/>
      <c r="L868" s="309"/>
      <c r="M868" s="309"/>
      <c r="N868" s="309"/>
      <c r="O868" s="310">
        <v>1</v>
      </c>
      <c r="P868" s="311" t="s">
        <v>1082</v>
      </c>
      <c r="Q868" s="378">
        <f>'master jasa'!Q878</f>
        <v>0</v>
      </c>
      <c r="R868" s="378">
        <f>'master jasa'!R878</f>
        <v>6307500</v>
      </c>
      <c r="S868" s="378"/>
      <c r="T868" s="379">
        <f t="shared" si="27"/>
        <v>6307500</v>
      </c>
    </row>
    <row r="869" spans="2:20" ht="15" x14ac:dyDescent="0.3">
      <c r="B869" s="312" t="s">
        <v>1100</v>
      </c>
      <c r="C869" s="313" t="s">
        <v>1080</v>
      </c>
      <c r="D869" s="309"/>
      <c r="E869" s="309"/>
      <c r="F869" s="309"/>
      <c r="G869" s="309"/>
      <c r="H869" s="309"/>
      <c r="I869" s="309"/>
      <c r="J869" s="309"/>
      <c r="K869" s="309"/>
      <c r="L869" s="309"/>
      <c r="M869" s="309"/>
      <c r="N869" s="309"/>
      <c r="O869" s="310">
        <v>1</v>
      </c>
      <c r="P869" s="311" t="s">
        <v>1082</v>
      </c>
      <c r="Q869" s="378">
        <f>'master jasa'!Q879</f>
        <v>0</v>
      </c>
      <c r="R869" s="378">
        <f>'master jasa'!R879</f>
        <v>7912200</v>
      </c>
      <c r="S869" s="378"/>
      <c r="T869" s="379">
        <f t="shared" si="27"/>
        <v>7912200</v>
      </c>
    </row>
    <row r="870" spans="2:20" ht="15.6" x14ac:dyDescent="0.3">
      <c r="B870" s="306">
        <v>28</v>
      </c>
      <c r="C870" s="332" t="s">
        <v>1101</v>
      </c>
      <c r="D870" s="309"/>
      <c r="E870" s="309"/>
      <c r="F870" s="309"/>
      <c r="G870" s="309"/>
      <c r="H870" s="309"/>
      <c r="I870" s="309"/>
      <c r="J870" s="309"/>
      <c r="K870" s="309"/>
      <c r="L870" s="309"/>
      <c r="M870" s="309"/>
      <c r="N870" s="309"/>
      <c r="O870" s="310"/>
      <c r="P870" s="311"/>
      <c r="Q870" s="378">
        <f>'master jasa'!Q880</f>
        <v>0</v>
      </c>
      <c r="R870" s="378">
        <f>'master jasa'!R880</f>
        <v>0</v>
      </c>
      <c r="S870" s="378"/>
      <c r="T870" s="379"/>
    </row>
    <row r="871" spans="2:20" ht="15" x14ac:dyDescent="0.3">
      <c r="B871" s="312" t="s">
        <v>607</v>
      </c>
      <c r="C871" s="313" t="s">
        <v>1102</v>
      </c>
      <c r="D871" s="309"/>
      <c r="E871" s="309"/>
      <c r="F871" s="309"/>
      <c r="G871" s="309"/>
      <c r="H871" s="309"/>
      <c r="I871" s="309"/>
      <c r="J871" s="309"/>
      <c r="K871" s="309"/>
      <c r="L871" s="309"/>
      <c r="M871" s="309"/>
      <c r="N871" s="309"/>
      <c r="O871" s="310">
        <v>1</v>
      </c>
      <c r="P871" s="311" t="s">
        <v>657</v>
      </c>
      <c r="Q871" s="378">
        <f>'master jasa'!Q881</f>
        <v>0</v>
      </c>
      <c r="R871" s="378">
        <f>'master jasa'!R881</f>
        <v>325340</v>
      </c>
      <c r="S871" s="378"/>
      <c r="T871" s="379">
        <f t="shared" si="27"/>
        <v>325340</v>
      </c>
    </row>
    <row r="872" spans="2:20" ht="15" x14ac:dyDescent="0.3">
      <c r="B872" s="312" t="s">
        <v>608</v>
      </c>
      <c r="C872" s="313" t="s">
        <v>1103</v>
      </c>
      <c r="D872" s="309"/>
      <c r="E872" s="309"/>
      <c r="F872" s="309"/>
      <c r="G872" s="309"/>
      <c r="H872" s="309"/>
      <c r="I872" s="309"/>
      <c r="J872" s="309"/>
      <c r="K872" s="309"/>
      <c r="L872" s="309"/>
      <c r="M872" s="309"/>
      <c r="N872" s="309"/>
      <c r="O872" s="310">
        <v>1</v>
      </c>
      <c r="P872" s="311" t="s">
        <v>657</v>
      </c>
      <c r="Q872" s="378">
        <f>'master jasa'!Q882</f>
        <v>0</v>
      </c>
      <c r="R872" s="378">
        <f>'master jasa'!R882</f>
        <v>425210</v>
      </c>
      <c r="S872" s="378"/>
      <c r="T872" s="379">
        <f t="shared" si="27"/>
        <v>425210</v>
      </c>
    </row>
    <row r="873" spans="2:20" ht="15" x14ac:dyDescent="0.3">
      <c r="B873" s="312" t="s">
        <v>609</v>
      </c>
      <c r="C873" s="313" t="s">
        <v>1104</v>
      </c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N873" s="309"/>
      <c r="O873" s="310">
        <v>1</v>
      </c>
      <c r="P873" s="311" t="s">
        <v>657</v>
      </c>
      <c r="Q873" s="378">
        <f>'master jasa'!Q883</f>
        <v>0</v>
      </c>
      <c r="R873" s="378">
        <f>'master jasa'!R883</f>
        <v>549020</v>
      </c>
      <c r="S873" s="378"/>
      <c r="T873" s="379">
        <f t="shared" si="27"/>
        <v>549020</v>
      </c>
    </row>
    <row r="874" spans="2:20" ht="15" x14ac:dyDescent="0.3">
      <c r="B874" s="312" t="s">
        <v>611</v>
      </c>
      <c r="C874" s="313" t="s">
        <v>1105</v>
      </c>
      <c r="D874" s="309"/>
      <c r="E874" s="309"/>
      <c r="F874" s="309"/>
      <c r="G874" s="309"/>
      <c r="H874" s="309"/>
      <c r="I874" s="309"/>
      <c r="J874" s="309"/>
      <c r="K874" s="309"/>
      <c r="L874" s="309"/>
      <c r="M874" s="309"/>
      <c r="N874" s="309"/>
      <c r="O874" s="310">
        <v>1</v>
      </c>
      <c r="P874" s="311" t="s">
        <v>657</v>
      </c>
      <c r="Q874" s="378">
        <f>'master jasa'!Q884</f>
        <v>0</v>
      </c>
      <c r="R874" s="378">
        <f>'master jasa'!R884</f>
        <v>759950</v>
      </c>
      <c r="S874" s="378"/>
      <c r="T874" s="379">
        <f t="shared" si="27"/>
        <v>759950</v>
      </c>
    </row>
    <row r="875" spans="2:20" ht="15" x14ac:dyDescent="0.3">
      <c r="B875" s="312" t="s">
        <v>613</v>
      </c>
      <c r="C875" s="313" t="s">
        <v>1106</v>
      </c>
      <c r="D875" s="309"/>
      <c r="E875" s="309"/>
      <c r="F875" s="309"/>
      <c r="G875" s="309"/>
      <c r="H875" s="309"/>
      <c r="I875" s="309"/>
      <c r="J875" s="309"/>
      <c r="K875" s="309"/>
      <c r="L875" s="309"/>
      <c r="M875" s="309"/>
      <c r="N875" s="309"/>
      <c r="O875" s="310">
        <v>1</v>
      </c>
      <c r="P875" s="311" t="s">
        <v>657</v>
      </c>
      <c r="Q875" s="378">
        <f>'master jasa'!Q885</f>
        <v>0</v>
      </c>
      <c r="R875" s="378">
        <f>'master jasa'!R885</f>
        <v>955600</v>
      </c>
      <c r="S875" s="378"/>
      <c r="T875" s="379">
        <f t="shared" si="27"/>
        <v>955600</v>
      </c>
    </row>
    <row r="876" spans="2:20" ht="15" x14ac:dyDescent="0.3">
      <c r="B876" s="312" t="s">
        <v>1107</v>
      </c>
      <c r="C876" s="313" t="s">
        <v>1108</v>
      </c>
      <c r="D876" s="309"/>
      <c r="E876" s="309"/>
      <c r="F876" s="309"/>
      <c r="G876" s="309"/>
      <c r="H876" s="309"/>
      <c r="I876" s="309"/>
      <c r="J876" s="309"/>
      <c r="K876" s="309"/>
      <c r="L876" s="309"/>
      <c r="M876" s="309"/>
      <c r="N876" s="309"/>
      <c r="O876" s="310">
        <v>1</v>
      </c>
      <c r="P876" s="311" t="s">
        <v>657</v>
      </c>
      <c r="Q876" s="378">
        <f>'master jasa'!Q886</f>
        <v>0</v>
      </c>
      <c r="R876" s="378">
        <f>'master jasa'!R886</f>
        <v>1211080</v>
      </c>
      <c r="S876" s="378"/>
      <c r="T876" s="379">
        <f t="shared" si="27"/>
        <v>1211080</v>
      </c>
    </row>
    <row r="877" spans="2:20" ht="15" x14ac:dyDescent="0.3">
      <c r="B877" s="312" t="s">
        <v>1109</v>
      </c>
      <c r="C877" s="313" t="s">
        <v>1110</v>
      </c>
      <c r="D877" s="309"/>
      <c r="E877" s="309"/>
      <c r="F877" s="309"/>
      <c r="G877" s="309"/>
      <c r="H877" s="309"/>
      <c r="I877" s="309"/>
      <c r="J877" s="309"/>
      <c r="K877" s="309"/>
      <c r="L877" s="309"/>
      <c r="M877" s="309"/>
      <c r="N877" s="309"/>
      <c r="O877" s="310">
        <v>1</v>
      </c>
      <c r="P877" s="311" t="s">
        <v>657</v>
      </c>
      <c r="Q877" s="378">
        <f>'master jasa'!Q887</f>
        <v>0</v>
      </c>
      <c r="R877" s="378">
        <f>'master jasa'!R887</f>
        <v>1538130</v>
      </c>
      <c r="S877" s="378"/>
      <c r="T877" s="379">
        <f t="shared" si="27"/>
        <v>1538130</v>
      </c>
    </row>
    <row r="878" spans="2:20" ht="15" x14ac:dyDescent="0.3">
      <c r="B878" s="312" t="s">
        <v>1111</v>
      </c>
      <c r="C878" s="313" t="s">
        <v>1112</v>
      </c>
      <c r="D878" s="309"/>
      <c r="E878" s="309"/>
      <c r="F878" s="309"/>
      <c r="G878" s="309"/>
      <c r="H878" s="309"/>
      <c r="I878" s="309"/>
      <c r="J878" s="309"/>
      <c r="K878" s="309"/>
      <c r="L878" s="309"/>
      <c r="M878" s="309"/>
      <c r="N878" s="309"/>
      <c r="O878" s="310">
        <v>1</v>
      </c>
      <c r="P878" s="311" t="s">
        <v>657</v>
      </c>
      <c r="Q878" s="378">
        <f>'master jasa'!Q888</f>
        <v>0</v>
      </c>
      <c r="R878" s="378">
        <f>'master jasa'!R888</f>
        <v>1859850</v>
      </c>
      <c r="S878" s="378"/>
      <c r="T878" s="379">
        <f t="shared" si="27"/>
        <v>1859850</v>
      </c>
    </row>
    <row r="879" spans="2:20" ht="15" x14ac:dyDescent="0.3">
      <c r="B879" s="312" t="s">
        <v>1113</v>
      </c>
      <c r="C879" s="313" t="s">
        <v>1114</v>
      </c>
      <c r="D879" s="309"/>
      <c r="E879" s="309"/>
      <c r="F879" s="309"/>
      <c r="G879" s="309"/>
      <c r="H879" s="309"/>
      <c r="I879" s="309"/>
      <c r="J879" s="309"/>
      <c r="K879" s="309"/>
      <c r="L879" s="309"/>
      <c r="M879" s="309"/>
      <c r="N879" s="309"/>
      <c r="O879" s="310">
        <v>1</v>
      </c>
      <c r="P879" s="311" t="s">
        <v>657</v>
      </c>
      <c r="Q879" s="378">
        <f>'master jasa'!Q889</f>
        <v>0</v>
      </c>
      <c r="R879" s="378">
        <f>'master jasa'!R889</f>
        <v>2347590</v>
      </c>
      <c r="S879" s="378"/>
      <c r="T879" s="379">
        <f t="shared" si="27"/>
        <v>2347590</v>
      </c>
    </row>
    <row r="880" spans="2:20" ht="15" x14ac:dyDescent="0.3">
      <c r="B880" s="312" t="s">
        <v>1115</v>
      </c>
      <c r="C880" s="313" t="s">
        <v>1116</v>
      </c>
      <c r="D880" s="309"/>
      <c r="E880" s="309"/>
      <c r="F880" s="309"/>
      <c r="G880" s="309"/>
      <c r="H880" s="309"/>
      <c r="I880" s="309"/>
      <c r="J880" s="309"/>
      <c r="K880" s="309"/>
      <c r="L880" s="309"/>
      <c r="M880" s="309"/>
      <c r="N880" s="309"/>
      <c r="O880" s="310">
        <v>1</v>
      </c>
      <c r="P880" s="311" t="s">
        <v>657</v>
      </c>
      <c r="Q880" s="378">
        <f>'master jasa'!Q890</f>
        <v>0</v>
      </c>
      <c r="R880" s="378">
        <f>'master jasa'!R890</f>
        <v>2992040</v>
      </c>
      <c r="S880" s="378"/>
      <c r="T880" s="379">
        <f>O880*R880</f>
        <v>2992040</v>
      </c>
    </row>
    <row r="881" spans="2:20" ht="15" x14ac:dyDescent="0.3">
      <c r="B881" s="312" t="s">
        <v>1117</v>
      </c>
      <c r="C881" s="313" t="s">
        <v>1118</v>
      </c>
      <c r="D881" s="309"/>
      <c r="E881" s="309"/>
      <c r="F881" s="309"/>
      <c r="G881" s="309"/>
      <c r="H881" s="309"/>
      <c r="I881" s="309"/>
      <c r="J881" s="309"/>
      <c r="K881" s="309"/>
      <c r="L881" s="309"/>
      <c r="M881" s="309"/>
      <c r="N881" s="309"/>
      <c r="O881" s="310">
        <v>1</v>
      </c>
      <c r="P881" s="311" t="s">
        <v>657</v>
      </c>
      <c r="Q881" s="378">
        <f>'master jasa'!Q891</f>
        <v>0</v>
      </c>
      <c r="R881" s="378">
        <f>'master jasa'!R891</f>
        <v>3407000</v>
      </c>
      <c r="S881" s="378"/>
      <c r="T881" s="379">
        <f t="shared" si="27"/>
        <v>3407000</v>
      </c>
    </row>
    <row r="882" spans="2:20" ht="15" x14ac:dyDescent="0.3">
      <c r="B882" s="312" t="s">
        <v>1119</v>
      </c>
      <c r="C882" s="313" t="s">
        <v>1120</v>
      </c>
      <c r="D882" s="309"/>
      <c r="E882" s="309"/>
      <c r="F882" s="309"/>
      <c r="G882" s="309"/>
      <c r="H882" s="309"/>
      <c r="I882" s="309"/>
      <c r="J882" s="309"/>
      <c r="K882" s="309"/>
      <c r="L882" s="309"/>
      <c r="M882" s="309"/>
      <c r="N882" s="309"/>
      <c r="O882" s="310">
        <v>1</v>
      </c>
      <c r="P882" s="311" t="s">
        <v>657</v>
      </c>
      <c r="Q882" s="378">
        <f>'master jasa'!Q892</f>
        <v>0</v>
      </c>
      <c r="R882" s="378">
        <f>'master jasa'!R892</f>
        <v>4646290</v>
      </c>
      <c r="S882" s="378"/>
      <c r="T882" s="379">
        <f t="shared" si="27"/>
        <v>4646290</v>
      </c>
    </row>
    <row r="883" spans="2:20" ht="15" x14ac:dyDescent="0.3">
      <c r="B883" s="312" t="s">
        <v>1121</v>
      </c>
      <c r="C883" s="313" t="s">
        <v>1122</v>
      </c>
      <c r="D883" s="309"/>
      <c r="E883" s="309"/>
      <c r="F883" s="309"/>
      <c r="G883" s="309"/>
      <c r="H883" s="309"/>
      <c r="I883" s="309"/>
      <c r="J883" s="309"/>
      <c r="K883" s="309"/>
      <c r="L883" s="309"/>
      <c r="M883" s="309"/>
      <c r="N883" s="309"/>
      <c r="O883" s="310">
        <v>1</v>
      </c>
      <c r="P883" s="311" t="s">
        <v>657</v>
      </c>
      <c r="Q883" s="378">
        <f>'master jasa'!Q893</f>
        <v>0</v>
      </c>
      <c r="R883" s="378">
        <f>'master jasa'!R893</f>
        <v>325340</v>
      </c>
      <c r="S883" s="378"/>
      <c r="T883" s="379">
        <f t="shared" si="27"/>
        <v>325340</v>
      </c>
    </row>
    <row r="884" spans="2:20" ht="15" x14ac:dyDescent="0.3">
      <c r="B884" s="312" t="s">
        <v>1123</v>
      </c>
      <c r="C884" s="313" t="s">
        <v>1124</v>
      </c>
      <c r="D884" s="309"/>
      <c r="E884" s="309"/>
      <c r="F884" s="309"/>
      <c r="G884" s="309"/>
      <c r="H884" s="309"/>
      <c r="I884" s="309"/>
      <c r="J884" s="309"/>
      <c r="K884" s="309"/>
      <c r="L884" s="309"/>
      <c r="M884" s="309"/>
      <c r="N884" s="309"/>
      <c r="O884" s="310">
        <v>1</v>
      </c>
      <c r="P884" s="311" t="s">
        <v>657</v>
      </c>
      <c r="Q884" s="378">
        <f>'master jasa'!Q894</f>
        <v>0</v>
      </c>
      <c r="R884" s="378">
        <f>'master jasa'!R894</f>
        <v>425210</v>
      </c>
      <c r="S884" s="378"/>
      <c r="T884" s="379">
        <f t="shared" si="27"/>
        <v>425210</v>
      </c>
    </row>
    <row r="885" spans="2:20" ht="15" x14ac:dyDescent="0.3">
      <c r="B885" s="312" t="s">
        <v>1125</v>
      </c>
      <c r="C885" s="313" t="s">
        <v>1126</v>
      </c>
      <c r="D885" s="309"/>
      <c r="E885" s="309"/>
      <c r="F885" s="309"/>
      <c r="G885" s="309"/>
      <c r="H885" s="309"/>
      <c r="I885" s="309"/>
      <c r="J885" s="309"/>
      <c r="K885" s="309"/>
      <c r="L885" s="309"/>
      <c r="M885" s="309"/>
      <c r="N885" s="309"/>
      <c r="O885" s="310">
        <v>1</v>
      </c>
      <c r="P885" s="311" t="s">
        <v>657</v>
      </c>
      <c r="Q885" s="378">
        <f>'master jasa'!Q895</f>
        <v>0</v>
      </c>
      <c r="R885" s="378">
        <f>'master jasa'!R895</f>
        <v>549020</v>
      </c>
      <c r="S885" s="378"/>
      <c r="T885" s="379">
        <f t="shared" si="27"/>
        <v>549020</v>
      </c>
    </row>
    <row r="886" spans="2:20" ht="15" x14ac:dyDescent="0.3">
      <c r="B886" s="312" t="s">
        <v>1127</v>
      </c>
      <c r="C886" s="313" t="s">
        <v>1128</v>
      </c>
      <c r="D886" s="309"/>
      <c r="E886" s="309"/>
      <c r="F886" s="309"/>
      <c r="G886" s="309"/>
      <c r="H886" s="309"/>
      <c r="I886" s="309"/>
      <c r="J886" s="309"/>
      <c r="K886" s="309"/>
      <c r="L886" s="309"/>
      <c r="M886" s="309"/>
      <c r="N886" s="309"/>
      <c r="O886" s="310">
        <v>1</v>
      </c>
      <c r="P886" s="311" t="s">
        <v>657</v>
      </c>
      <c r="Q886" s="378">
        <f>'master jasa'!Q896</f>
        <v>0</v>
      </c>
      <c r="R886" s="378">
        <f>'master jasa'!R896</f>
        <v>759950</v>
      </c>
      <c r="S886" s="378"/>
      <c r="T886" s="379">
        <f t="shared" si="27"/>
        <v>759950</v>
      </c>
    </row>
    <row r="887" spans="2:20" ht="15" x14ac:dyDescent="0.3">
      <c r="B887" s="312" t="s">
        <v>1129</v>
      </c>
      <c r="C887" s="313" t="s">
        <v>1130</v>
      </c>
      <c r="D887" s="309"/>
      <c r="E887" s="309"/>
      <c r="F887" s="309"/>
      <c r="G887" s="309"/>
      <c r="H887" s="309"/>
      <c r="I887" s="309"/>
      <c r="J887" s="309"/>
      <c r="K887" s="309"/>
      <c r="L887" s="309"/>
      <c r="M887" s="309"/>
      <c r="N887" s="309"/>
      <c r="O887" s="310">
        <v>1</v>
      </c>
      <c r="P887" s="311" t="s">
        <v>657</v>
      </c>
      <c r="Q887" s="378">
        <f>'master jasa'!Q897</f>
        <v>0</v>
      </c>
      <c r="R887" s="378">
        <f>'master jasa'!R897</f>
        <v>955600</v>
      </c>
      <c r="S887" s="378"/>
      <c r="T887" s="379">
        <f t="shared" si="27"/>
        <v>955600</v>
      </c>
    </row>
    <row r="888" spans="2:20" ht="15" x14ac:dyDescent="0.3">
      <c r="B888" s="312" t="s">
        <v>1131</v>
      </c>
      <c r="C888" s="313" t="s">
        <v>1132</v>
      </c>
      <c r="D888" s="309"/>
      <c r="E888" s="309"/>
      <c r="F888" s="309"/>
      <c r="G888" s="309"/>
      <c r="H888" s="309"/>
      <c r="I888" s="309"/>
      <c r="J888" s="309"/>
      <c r="K888" s="309"/>
      <c r="L888" s="309"/>
      <c r="M888" s="309"/>
      <c r="N888" s="309"/>
      <c r="O888" s="310">
        <v>1</v>
      </c>
      <c r="P888" s="311" t="s">
        <v>657</v>
      </c>
      <c r="Q888" s="378">
        <f>'master jasa'!Q898</f>
        <v>0</v>
      </c>
      <c r="R888" s="378">
        <f>'master jasa'!R898</f>
        <v>1211080</v>
      </c>
      <c r="S888" s="378"/>
      <c r="T888" s="379">
        <f t="shared" si="27"/>
        <v>1211080</v>
      </c>
    </row>
    <row r="889" spans="2:20" ht="15" x14ac:dyDescent="0.3">
      <c r="B889" s="312" t="s">
        <v>1133</v>
      </c>
      <c r="C889" s="313" t="s">
        <v>1134</v>
      </c>
      <c r="D889" s="309"/>
      <c r="E889" s="309"/>
      <c r="F889" s="309"/>
      <c r="G889" s="309"/>
      <c r="H889" s="309"/>
      <c r="I889" s="309"/>
      <c r="J889" s="309"/>
      <c r="K889" s="309"/>
      <c r="L889" s="309"/>
      <c r="M889" s="309"/>
      <c r="N889" s="309"/>
      <c r="O889" s="310">
        <v>1</v>
      </c>
      <c r="P889" s="311" t="s">
        <v>657</v>
      </c>
      <c r="Q889" s="378">
        <f>'master jasa'!Q899</f>
        <v>0</v>
      </c>
      <c r="R889" s="378">
        <f>'master jasa'!R899</f>
        <v>1538130</v>
      </c>
      <c r="S889" s="378"/>
      <c r="T889" s="379">
        <f t="shared" si="27"/>
        <v>1538130</v>
      </c>
    </row>
    <row r="890" spans="2:20" ht="15" x14ac:dyDescent="0.3">
      <c r="B890" s="312" t="s">
        <v>1135</v>
      </c>
      <c r="C890" s="313" t="s">
        <v>1136</v>
      </c>
      <c r="D890" s="309"/>
      <c r="E890" s="309"/>
      <c r="F890" s="309"/>
      <c r="G890" s="309"/>
      <c r="H890" s="309"/>
      <c r="I890" s="309"/>
      <c r="J890" s="309"/>
      <c r="K890" s="309"/>
      <c r="L890" s="309"/>
      <c r="M890" s="309"/>
      <c r="N890" s="309"/>
      <c r="O890" s="310">
        <v>1</v>
      </c>
      <c r="P890" s="311" t="s">
        <v>657</v>
      </c>
      <c r="Q890" s="378">
        <f>'master jasa'!Q900</f>
        <v>0</v>
      </c>
      <c r="R890" s="378">
        <f>'master jasa'!R900</f>
        <v>1859850</v>
      </c>
      <c r="S890" s="378"/>
      <c r="T890" s="379">
        <f t="shared" si="27"/>
        <v>1859850</v>
      </c>
    </row>
    <row r="891" spans="2:20" ht="15" x14ac:dyDescent="0.3">
      <c r="B891" s="312" t="s">
        <v>1137</v>
      </c>
      <c r="C891" s="313" t="s">
        <v>1138</v>
      </c>
      <c r="D891" s="309"/>
      <c r="E891" s="309"/>
      <c r="F891" s="309"/>
      <c r="G891" s="309"/>
      <c r="H891" s="309"/>
      <c r="I891" s="309"/>
      <c r="J891" s="309"/>
      <c r="K891" s="309"/>
      <c r="L891" s="309"/>
      <c r="M891" s="309"/>
      <c r="N891" s="309"/>
      <c r="O891" s="310">
        <v>1</v>
      </c>
      <c r="P891" s="311" t="s">
        <v>657</v>
      </c>
      <c r="Q891" s="378">
        <f>'master jasa'!Q901</f>
        <v>0</v>
      </c>
      <c r="R891" s="378">
        <f>'master jasa'!R901</f>
        <v>2347590</v>
      </c>
      <c r="S891" s="378"/>
      <c r="T891" s="379">
        <f t="shared" si="27"/>
        <v>2347590</v>
      </c>
    </row>
    <row r="892" spans="2:20" ht="15" x14ac:dyDescent="0.3">
      <c r="B892" s="312" t="s">
        <v>1139</v>
      </c>
      <c r="C892" s="313" t="s">
        <v>1140</v>
      </c>
      <c r="D892" s="309"/>
      <c r="E892" s="309"/>
      <c r="F892" s="309"/>
      <c r="G892" s="309"/>
      <c r="H892" s="309"/>
      <c r="I892" s="309"/>
      <c r="J892" s="309"/>
      <c r="K892" s="309"/>
      <c r="L892" s="309"/>
      <c r="M892" s="309"/>
      <c r="N892" s="309"/>
      <c r="O892" s="310">
        <v>1</v>
      </c>
      <c r="P892" s="311" t="s">
        <v>657</v>
      </c>
      <c r="Q892" s="378">
        <f>'master jasa'!Q902</f>
        <v>0</v>
      </c>
      <c r="R892" s="378">
        <f>'master jasa'!R902</f>
        <v>2992040</v>
      </c>
      <c r="S892" s="378"/>
      <c r="T892" s="379">
        <f>O892*R892</f>
        <v>2992040</v>
      </c>
    </row>
    <row r="893" spans="2:20" ht="15" x14ac:dyDescent="0.3">
      <c r="B893" s="312" t="s">
        <v>1141</v>
      </c>
      <c r="C893" s="313" t="s">
        <v>1142</v>
      </c>
      <c r="D893" s="309"/>
      <c r="E893" s="309"/>
      <c r="F893" s="309"/>
      <c r="G893" s="309"/>
      <c r="H893" s="309"/>
      <c r="I893" s="309"/>
      <c r="J893" s="309"/>
      <c r="K893" s="309"/>
      <c r="L893" s="309"/>
      <c r="M893" s="309"/>
      <c r="N893" s="309"/>
      <c r="O893" s="310">
        <v>1</v>
      </c>
      <c r="P893" s="311" t="s">
        <v>657</v>
      </c>
      <c r="Q893" s="378">
        <f>'master jasa'!Q903</f>
        <v>0</v>
      </c>
      <c r="R893" s="378">
        <f>'master jasa'!R903</f>
        <v>3407000</v>
      </c>
      <c r="S893" s="378"/>
      <c r="T893" s="379">
        <f t="shared" si="27"/>
        <v>3407000</v>
      </c>
    </row>
    <row r="894" spans="2:20" ht="15" x14ac:dyDescent="0.3">
      <c r="B894" s="312" t="s">
        <v>1143</v>
      </c>
      <c r="C894" s="313" t="s">
        <v>1144</v>
      </c>
      <c r="D894" s="309"/>
      <c r="E894" s="309"/>
      <c r="F894" s="309"/>
      <c r="G894" s="309"/>
      <c r="H894" s="309"/>
      <c r="I894" s="309"/>
      <c r="J894" s="309"/>
      <c r="K894" s="309"/>
      <c r="L894" s="309"/>
      <c r="M894" s="309"/>
      <c r="N894" s="309"/>
      <c r="O894" s="310">
        <v>1</v>
      </c>
      <c r="P894" s="311" t="s">
        <v>657</v>
      </c>
      <c r="Q894" s="378">
        <f>'master jasa'!Q904</f>
        <v>0</v>
      </c>
      <c r="R894" s="378">
        <f>'master jasa'!R904</f>
        <v>4646290</v>
      </c>
      <c r="S894" s="378"/>
      <c r="T894" s="379">
        <f t="shared" si="27"/>
        <v>4646290</v>
      </c>
    </row>
    <row r="895" spans="2:20" ht="15" x14ac:dyDescent="0.3">
      <c r="B895" s="312" t="s">
        <v>1145</v>
      </c>
      <c r="C895" s="313" t="s">
        <v>1146</v>
      </c>
      <c r="D895" s="309"/>
      <c r="E895" s="309"/>
      <c r="F895" s="309"/>
      <c r="G895" s="309"/>
      <c r="H895" s="309"/>
      <c r="I895" s="309"/>
      <c r="J895" s="309"/>
      <c r="K895" s="309"/>
      <c r="L895" s="309"/>
      <c r="M895" s="309"/>
      <c r="N895" s="309"/>
      <c r="O895" s="310">
        <v>1</v>
      </c>
      <c r="P895" s="311" t="s">
        <v>657</v>
      </c>
      <c r="Q895" s="378">
        <f>'master jasa'!Q905</f>
        <v>0</v>
      </c>
      <c r="R895" s="378">
        <f>'master jasa'!R905</f>
        <v>325340</v>
      </c>
      <c r="S895" s="378"/>
      <c r="T895" s="379">
        <f t="shared" si="27"/>
        <v>325340</v>
      </c>
    </row>
    <row r="896" spans="2:20" ht="15" x14ac:dyDescent="0.3">
      <c r="B896" s="312" t="s">
        <v>1147</v>
      </c>
      <c r="C896" s="313" t="s">
        <v>1148</v>
      </c>
      <c r="D896" s="309"/>
      <c r="E896" s="309"/>
      <c r="F896" s="309"/>
      <c r="G896" s="309"/>
      <c r="H896" s="309"/>
      <c r="I896" s="309"/>
      <c r="J896" s="309"/>
      <c r="K896" s="309"/>
      <c r="L896" s="309"/>
      <c r="M896" s="309"/>
      <c r="N896" s="309"/>
      <c r="O896" s="310">
        <v>1</v>
      </c>
      <c r="P896" s="311" t="s">
        <v>657</v>
      </c>
      <c r="Q896" s="378">
        <f>'master jasa'!Q906</f>
        <v>0</v>
      </c>
      <c r="R896" s="378">
        <f>'master jasa'!R906</f>
        <v>425210</v>
      </c>
      <c r="S896" s="378"/>
      <c r="T896" s="379">
        <f t="shared" si="27"/>
        <v>425210</v>
      </c>
    </row>
    <row r="897" spans="2:20" ht="15" x14ac:dyDescent="0.3">
      <c r="B897" s="312" t="s">
        <v>1149</v>
      </c>
      <c r="C897" s="313" t="s">
        <v>1150</v>
      </c>
      <c r="D897" s="309"/>
      <c r="E897" s="309"/>
      <c r="F897" s="309"/>
      <c r="G897" s="309"/>
      <c r="H897" s="309"/>
      <c r="I897" s="309"/>
      <c r="J897" s="309"/>
      <c r="K897" s="309"/>
      <c r="L897" s="309"/>
      <c r="M897" s="309"/>
      <c r="N897" s="309"/>
      <c r="O897" s="310">
        <v>1</v>
      </c>
      <c r="P897" s="311" t="s">
        <v>657</v>
      </c>
      <c r="Q897" s="378">
        <f>'master jasa'!Q907</f>
        <v>0</v>
      </c>
      <c r="R897" s="378">
        <f>'master jasa'!R907</f>
        <v>549020</v>
      </c>
      <c r="S897" s="378"/>
      <c r="T897" s="379">
        <f t="shared" si="27"/>
        <v>549020</v>
      </c>
    </row>
    <row r="898" spans="2:20" ht="15" x14ac:dyDescent="0.3">
      <c r="B898" s="312" t="s">
        <v>1151</v>
      </c>
      <c r="C898" s="313" t="s">
        <v>1152</v>
      </c>
      <c r="D898" s="309"/>
      <c r="E898" s="309"/>
      <c r="F898" s="309"/>
      <c r="G898" s="309"/>
      <c r="H898" s="309"/>
      <c r="I898" s="309"/>
      <c r="J898" s="309"/>
      <c r="K898" s="309"/>
      <c r="L898" s="309"/>
      <c r="M898" s="309"/>
      <c r="N898" s="309"/>
      <c r="O898" s="310">
        <v>1</v>
      </c>
      <c r="P898" s="311" t="s">
        <v>657</v>
      </c>
      <c r="Q898" s="378">
        <f>'master jasa'!Q908</f>
        <v>0</v>
      </c>
      <c r="R898" s="378">
        <f>'master jasa'!R908</f>
        <v>759950</v>
      </c>
      <c r="S898" s="378"/>
      <c r="T898" s="379">
        <f t="shared" si="27"/>
        <v>759950</v>
      </c>
    </row>
    <row r="899" spans="2:20" ht="15" x14ac:dyDescent="0.3">
      <c r="B899" s="312" t="s">
        <v>1153</v>
      </c>
      <c r="C899" s="313" t="s">
        <v>1154</v>
      </c>
      <c r="D899" s="309"/>
      <c r="E899" s="309"/>
      <c r="F899" s="309"/>
      <c r="G899" s="309"/>
      <c r="H899" s="309"/>
      <c r="I899" s="309"/>
      <c r="J899" s="309"/>
      <c r="K899" s="309"/>
      <c r="L899" s="309"/>
      <c r="M899" s="309"/>
      <c r="N899" s="309"/>
      <c r="O899" s="310">
        <v>1</v>
      </c>
      <c r="P899" s="311" t="s">
        <v>657</v>
      </c>
      <c r="Q899" s="378">
        <f>'master jasa'!Q909</f>
        <v>0</v>
      </c>
      <c r="R899" s="378">
        <f>'master jasa'!R909</f>
        <v>955600</v>
      </c>
      <c r="S899" s="378"/>
      <c r="T899" s="379">
        <f t="shared" si="27"/>
        <v>955600</v>
      </c>
    </row>
    <row r="900" spans="2:20" ht="15" x14ac:dyDescent="0.3">
      <c r="B900" s="312" t="s">
        <v>1155</v>
      </c>
      <c r="C900" s="313" t="s">
        <v>1156</v>
      </c>
      <c r="D900" s="309"/>
      <c r="E900" s="309"/>
      <c r="F900" s="309"/>
      <c r="G900" s="309"/>
      <c r="H900" s="309"/>
      <c r="I900" s="309"/>
      <c r="J900" s="309"/>
      <c r="K900" s="309"/>
      <c r="L900" s="309"/>
      <c r="M900" s="309"/>
      <c r="N900" s="309"/>
      <c r="O900" s="310">
        <v>1</v>
      </c>
      <c r="P900" s="311" t="s">
        <v>657</v>
      </c>
      <c r="Q900" s="378">
        <f>'master jasa'!Q910</f>
        <v>0</v>
      </c>
      <c r="R900" s="378">
        <f>'master jasa'!R910</f>
        <v>1211080</v>
      </c>
      <c r="S900" s="378"/>
      <c r="T900" s="379">
        <f t="shared" si="27"/>
        <v>1211080</v>
      </c>
    </row>
    <row r="901" spans="2:20" ht="15" x14ac:dyDescent="0.3">
      <c r="B901" s="312" t="s">
        <v>1157</v>
      </c>
      <c r="C901" s="313" t="s">
        <v>1158</v>
      </c>
      <c r="D901" s="309"/>
      <c r="E901" s="309"/>
      <c r="F901" s="309"/>
      <c r="G901" s="309"/>
      <c r="H901" s="309"/>
      <c r="I901" s="309"/>
      <c r="J901" s="309"/>
      <c r="K901" s="309"/>
      <c r="L901" s="309"/>
      <c r="M901" s="309"/>
      <c r="N901" s="309"/>
      <c r="O901" s="310">
        <v>1</v>
      </c>
      <c r="P901" s="311" t="s">
        <v>657</v>
      </c>
      <c r="Q901" s="378">
        <f>'master jasa'!Q911</f>
        <v>0</v>
      </c>
      <c r="R901" s="378">
        <f>'master jasa'!R911</f>
        <v>1538130</v>
      </c>
      <c r="S901" s="378"/>
      <c r="T901" s="379">
        <f t="shared" si="27"/>
        <v>1538130</v>
      </c>
    </row>
    <row r="902" spans="2:20" ht="15" x14ac:dyDescent="0.3">
      <c r="B902" s="312" t="s">
        <v>1159</v>
      </c>
      <c r="C902" s="313" t="s">
        <v>1160</v>
      </c>
      <c r="D902" s="309"/>
      <c r="E902" s="309"/>
      <c r="F902" s="309"/>
      <c r="G902" s="309"/>
      <c r="H902" s="309"/>
      <c r="I902" s="309"/>
      <c r="J902" s="309"/>
      <c r="K902" s="309"/>
      <c r="L902" s="309"/>
      <c r="M902" s="309"/>
      <c r="N902" s="309"/>
      <c r="O902" s="310">
        <v>1</v>
      </c>
      <c r="P902" s="311" t="s">
        <v>657</v>
      </c>
      <c r="Q902" s="378">
        <f>'master jasa'!Q912</f>
        <v>0</v>
      </c>
      <c r="R902" s="378">
        <f>'master jasa'!R912</f>
        <v>1859850</v>
      </c>
      <c r="S902" s="378"/>
      <c r="T902" s="379">
        <f t="shared" si="27"/>
        <v>1859850</v>
      </c>
    </row>
    <row r="903" spans="2:20" ht="15" x14ac:dyDescent="0.3">
      <c r="B903" s="312" t="s">
        <v>1161</v>
      </c>
      <c r="C903" s="313" t="s">
        <v>1162</v>
      </c>
      <c r="D903" s="309"/>
      <c r="E903" s="309"/>
      <c r="F903" s="309"/>
      <c r="G903" s="309"/>
      <c r="H903" s="309"/>
      <c r="I903" s="309"/>
      <c r="J903" s="309"/>
      <c r="K903" s="309"/>
      <c r="L903" s="309"/>
      <c r="M903" s="309"/>
      <c r="N903" s="309"/>
      <c r="O903" s="310">
        <v>1</v>
      </c>
      <c r="P903" s="311" t="s">
        <v>657</v>
      </c>
      <c r="Q903" s="378">
        <f>'master jasa'!Q913</f>
        <v>0</v>
      </c>
      <c r="R903" s="378">
        <f>'master jasa'!R913</f>
        <v>2347590</v>
      </c>
      <c r="S903" s="378"/>
      <c r="T903" s="379">
        <f t="shared" si="27"/>
        <v>2347590</v>
      </c>
    </row>
    <row r="904" spans="2:20" ht="15" x14ac:dyDescent="0.3">
      <c r="B904" s="312" t="s">
        <v>1163</v>
      </c>
      <c r="C904" s="313" t="s">
        <v>1164</v>
      </c>
      <c r="D904" s="309"/>
      <c r="E904" s="309"/>
      <c r="F904" s="309"/>
      <c r="G904" s="309"/>
      <c r="H904" s="309"/>
      <c r="I904" s="309"/>
      <c r="J904" s="309"/>
      <c r="K904" s="309"/>
      <c r="L904" s="309"/>
      <c r="M904" s="309"/>
      <c r="N904" s="309"/>
      <c r="O904" s="310">
        <v>1</v>
      </c>
      <c r="P904" s="311" t="s">
        <v>657</v>
      </c>
      <c r="Q904" s="378">
        <f>'master jasa'!Q914</f>
        <v>0</v>
      </c>
      <c r="R904" s="378">
        <f>'master jasa'!R914</f>
        <v>2992040</v>
      </c>
      <c r="S904" s="378"/>
      <c r="T904" s="379">
        <f>O904*R904</f>
        <v>2992040</v>
      </c>
    </row>
    <row r="905" spans="2:20" ht="15" x14ac:dyDescent="0.3">
      <c r="B905" s="312" t="s">
        <v>1165</v>
      </c>
      <c r="C905" s="313" t="s">
        <v>1166</v>
      </c>
      <c r="D905" s="309"/>
      <c r="E905" s="309"/>
      <c r="F905" s="309"/>
      <c r="G905" s="309"/>
      <c r="H905" s="309"/>
      <c r="I905" s="309"/>
      <c r="J905" s="309"/>
      <c r="K905" s="309"/>
      <c r="L905" s="309"/>
      <c r="M905" s="309"/>
      <c r="N905" s="309"/>
      <c r="O905" s="310">
        <v>1</v>
      </c>
      <c r="P905" s="311" t="s">
        <v>657</v>
      </c>
      <c r="Q905" s="378">
        <f>'master jasa'!Q915</f>
        <v>0</v>
      </c>
      <c r="R905" s="378">
        <f>'master jasa'!R915</f>
        <v>3407000</v>
      </c>
      <c r="S905" s="378"/>
      <c r="T905" s="379">
        <f t="shared" si="27"/>
        <v>3407000</v>
      </c>
    </row>
    <row r="906" spans="2:20" ht="15" x14ac:dyDescent="0.3">
      <c r="B906" s="312" t="s">
        <v>1167</v>
      </c>
      <c r="C906" s="313" t="s">
        <v>1168</v>
      </c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  <c r="O906" s="310">
        <v>1</v>
      </c>
      <c r="P906" s="311" t="s">
        <v>657</v>
      </c>
      <c r="Q906" s="378">
        <f>'master jasa'!Q916</f>
        <v>0</v>
      </c>
      <c r="R906" s="378">
        <f>'master jasa'!R916</f>
        <v>4646290</v>
      </c>
      <c r="S906" s="378"/>
      <c r="T906" s="379">
        <f t="shared" si="27"/>
        <v>4646290</v>
      </c>
    </row>
    <row r="907" spans="2:20" ht="15.6" x14ac:dyDescent="0.3">
      <c r="B907" s="306">
        <v>29</v>
      </c>
      <c r="C907" s="332" t="s">
        <v>1169</v>
      </c>
      <c r="D907" s="309"/>
      <c r="E907" s="309"/>
      <c r="F907" s="309"/>
      <c r="G907" s="309"/>
      <c r="H907" s="309"/>
      <c r="I907" s="309"/>
      <c r="J907" s="309"/>
      <c r="K907" s="309"/>
      <c r="L907" s="309"/>
      <c r="M907" s="309"/>
      <c r="N907" s="309"/>
      <c r="O907" s="310">
        <v>1</v>
      </c>
      <c r="P907" s="311" t="s">
        <v>182</v>
      </c>
      <c r="Q907" s="378">
        <f>'master jasa'!Q917</f>
        <v>21275</v>
      </c>
      <c r="R907" s="378">
        <f>'master jasa'!R917</f>
        <v>30328</v>
      </c>
      <c r="S907" s="378">
        <f>O907*Q907</f>
        <v>21275</v>
      </c>
      <c r="T907" s="379">
        <f t="shared" si="27"/>
        <v>30328</v>
      </c>
    </row>
    <row r="908" spans="2:20" ht="15" x14ac:dyDescent="0.3">
      <c r="B908" s="312"/>
      <c r="C908" s="313"/>
      <c r="D908" s="309"/>
      <c r="E908" s="309"/>
      <c r="F908" s="309"/>
      <c r="G908" s="309"/>
      <c r="H908" s="309"/>
      <c r="I908" s="309"/>
      <c r="J908" s="309"/>
      <c r="K908" s="309"/>
      <c r="L908" s="309"/>
      <c r="M908" s="309"/>
      <c r="N908" s="309"/>
      <c r="O908" s="310"/>
      <c r="P908" s="311"/>
      <c r="Q908" s="378">
        <f>'master jasa'!Q918</f>
        <v>0</v>
      </c>
      <c r="R908" s="378">
        <f>'master jasa'!R918</f>
        <v>0</v>
      </c>
      <c r="S908" s="378"/>
      <c r="T908" s="379"/>
    </row>
    <row r="909" spans="2:20" ht="15.6" x14ac:dyDescent="0.3">
      <c r="B909" s="306" t="s">
        <v>20</v>
      </c>
      <c r="C909" s="307" t="s">
        <v>41</v>
      </c>
      <c r="D909" s="308"/>
      <c r="E909" s="309"/>
      <c r="F909" s="309"/>
      <c r="G909" s="309"/>
      <c r="H909" s="309"/>
      <c r="I909" s="309"/>
      <c r="J909" s="309"/>
      <c r="K909" s="309"/>
      <c r="L909" s="309"/>
      <c r="M909" s="309"/>
      <c r="N909" s="309"/>
      <c r="O909" s="310"/>
      <c r="P909" s="311"/>
      <c r="Q909" s="378">
        <f>'master jasa'!Q921</f>
        <v>0</v>
      </c>
      <c r="R909" s="378">
        <f>'master jasa'!R921</f>
        <v>0</v>
      </c>
      <c r="S909" s="378"/>
      <c r="T909" s="379"/>
    </row>
    <row r="910" spans="2:20" ht="15.6" x14ac:dyDescent="0.3">
      <c r="B910" s="306">
        <v>1</v>
      </c>
      <c r="C910" s="332" t="s">
        <v>1170</v>
      </c>
      <c r="D910" s="318"/>
      <c r="E910" s="309"/>
      <c r="F910" s="309"/>
      <c r="G910" s="309"/>
      <c r="H910" s="309"/>
      <c r="I910" s="309"/>
      <c r="J910" s="309"/>
      <c r="K910" s="309"/>
      <c r="L910" s="309"/>
      <c r="M910" s="309"/>
      <c r="N910" s="309"/>
      <c r="O910" s="310"/>
      <c r="P910" s="311"/>
      <c r="Q910" s="378">
        <f>'master jasa'!Q922</f>
        <v>0</v>
      </c>
      <c r="R910" s="378">
        <f>'master jasa'!R922</f>
        <v>0</v>
      </c>
      <c r="S910" s="378"/>
      <c r="T910" s="379"/>
    </row>
    <row r="911" spans="2:20" ht="15" x14ac:dyDescent="0.3">
      <c r="B911" s="312" t="s">
        <v>157</v>
      </c>
      <c r="C911" s="313" t="s">
        <v>1171</v>
      </c>
      <c r="D911" s="318"/>
      <c r="E911" s="309"/>
      <c r="F911" s="309"/>
      <c r="G911" s="309"/>
      <c r="H911" s="309"/>
      <c r="I911" s="309"/>
      <c r="J911" s="309"/>
      <c r="K911" s="309"/>
      <c r="L911" s="309"/>
      <c r="M911" s="309"/>
      <c r="N911" s="309"/>
      <c r="O911" s="310">
        <v>1</v>
      </c>
      <c r="P911" s="311" t="s">
        <v>242</v>
      </c>
      <c r="Q911" s="378">
        <f>'master jasa'!Q923</f>
        <v>0</v>
      </c>
      <c r="R911" s="378">
        <f>'master jasa'!R923</f>
        <v>18162</v>
      </c>
      <c r="S911" s="378"/>
      <c r="T911" s="379">
        <f t="shared" ref="T911:T977" si="28">O911*R911</f>
        <v>18162</v>
      </c>
    </row>
    <row r="912" spans="2:20" ht="15" x14ac:dyDescent="0.3">
      <c r="B912" s="312" t="s">
        <v>160</v>
      </c>
      <c r="C912" s="313" t="s">
        <v>1172</v>
      </c>
      <c r="D912" s="318"/>
      <c r="E912" s="309"/>
      <c r="F912" s="309"/>
      <c r="G912" s="309"/>
      <c r="H912" s="309"/>
      <c r="I912" s="309"/>
      <c r="J912" s="309"/>
      <c r="K912" s="309"/>
      <c r="L912" s="309"/>
      <c r="M912" s="309"/>
      <c r="N912" s="309"/>
      <c r="O912" s="310">
        <v>1</v>
      </c>
      <c r="P912" s="311" t="s">
        <v>242</v>
      </c>
      <c r="Q912" s="378">
        <f>'master jasa'!Q924</f>
        <v>0</v>
      </c>
      <c r="R912" s="378">
        <f>'master jasa'!R924</f>
        <v>27243</v>
      </c>
      <c r="S912" s="378"/>
      <c r="T912" s="379">
        <f t="shared" si="28"/>
        <v>27243</v>
      </c>
    </row>
    <row r="913" spans="2:20" ht="15" x14ac:dyDescent="0.3">
      <c r="B913" s="312" t="s">
        <v>163</v>
      </c>
      <c r="C913" s="313" t="s">
        <v>1173</v>
      </c>
      <c r="D913" s="318"/>
      <c r="E913" s="309"/>
      <c r="F913" s="309"/>
      <c r="G913" s="309"/>
      <c r="H913" s="309"/>
      <c r="I913" s="309"/>
      <c r="J913" s="309"/>
      <c r="K913" s="309"/>
      <c r="L913" s="309"/>
      <c r="M913" s="309"/>
      <c r="N913" s="309"/>
      <c r="O913" s="310">
        <v>1</v>
      </c>
      <c r="P913" s="311" t="s">
        <v>242</v>
      </c>
      <c r="Q913" s="378">
        <f>'master jasa'!Q925</f>
        <v>0</v>
      </c>
      <c r="R913" s="378">
        <f>'master jasa'!R925</f>
        <v>27243</v>
      </c>
      <c r="S913" s="378"/>
      <c r="T913" s="379">
        <f t="shared" si="28"/>
        <v>27243</v>
      </c>
    </row>
    <row r="914" spans="2:20" ht="15" x14ac:dyDescent="0.3">
      <c r="B914" s="312" t="s">
        <v>321</v>
      </c>
      <c r="C914" s="313" t="s">
        <v>1174</v>
      </c>
      <c r="D914" s="318"/>
      <c r="E914" s="309"/>
      <c r="F914" s="309"/>
      <c r="G914" s="309"/>
      <c r="H914" s="309"/>
      <c r="I914" s="309"/>
      <c r="J914" s="309"/>
      <c r="K914" s="309"/>
      <c r="L914" s="309"/>
      <c r="M914" s="309"/>
      <c r="N914" s="309"/>
      <c r="O914" s="310">
        <v>1</v>
      </c>
      <c r="P914" s="311" t="s">
        <v>242</v>
      </c>
      <c r="Q914" s="378">
        <f>'master jasa'!Q926</f>
        <v>0</v>
      </c>
      <c r="R914" s="378">
        <f>'master jasa'!R926</f>
        <v>27243</v>
      </c>
      <c r="S914" s="378"/>
      <c r="T914" s="379">
        <f t="shared" si="28"/>
        <v>27243</v>
      </c>
    </row>
    <row r="915" spans="2:20" ht="15" x14ac:dyDescent="0.3">
      <c r="B915" s="312" t="s">
        <v>323</v>
      </c>
      <c r="C915" s="313" t="s">
        <v>1175</v>
      </c>
      <c r="D915" s="318"/>
      <c r="E915" s="309"/>
      <c r="F915" s="309"/>
      <c r="G915" s="309"/>
      <c r="H915" s="309"/>
      <c r="I915" s="309"/>
      <c r="J915" s="309"/>
      <c r="K915" s="309"/>
      <c r="L915" s="309"/>
      <c r="M915" s="309"/>
      <c r="N915" s="309"/>
      <c r="O915" s="310">
        <v>1</v>
      </c>
      <c r="P915" s="311" t="s">
        <v>242</v>
      </c>
      <c r="Q915" s="378">
        <f>'master jasa'!Q927</f>
        <v>0</v>
      </c>
      <c r="R915" s="378">
        <f>'master jasa'!R927</f>
        <v>36324</v>
      </c>
      <c r="S915" s="378"/>
      <c r="T915" s="379">
        <f t="shared" si="28"/>
        <v>36324</v>
      </c>
    </row>
    <row r="916" spans="2:20" ht="15" x14ac:dyDescent="0.3">
      <c r="B916" s="312" t="s">
        <v>326</v>
      </c>
      <c r="C916" s="313" t="s">
        <v>1176</v>
      </c>
      <c r="D916" s="318"/>
      <c r="E916" s="309"/>
      <c r="F916" s="309"/>
      <c r="G916" s="309"/>
      <c r="H916" s="309"/>
      <c r="I916" s="309"/>
      <c r="J916" s="309"/>
      <c r="K916" s="309"/>
      <c r="L916" s="309"/>
      <c r="M916" s="309"/>
      <c r="N916" s="309"/>
      <c r="O916" s="310">
        <v>1</v>
      </c>
      <c r="P916" s="311" t="s">
        <v>242</v>
      </c>
      <c r="Q916" s="378">
        <f>'master jasa'!Q928</f>
        <v>0</v>
      </c>
      <c r="R916" s="378">
        <f>'master jasa'!R928</f>
        <v>36324</v>
      </c>
      <c r="S916" s="378"/>
      <c r="T916" s="379">
        <f t="shared" si="28"/>
        <v>36324</v>
      </c>
    </row>
    <row r="917" spans="2:20" ht="15" x14ac:dyDescent="0.3">
      <c r="B917" s="312" t="s">
        <v>328</v>
      </c>
      <c r="C917" s="313" t="s">
        <v>1177</v>
      </c>
      <c r="D917" s="318"/>
      <c r="E917" s="309"/>
      <c r="F917" s="309"/>
      <c r="G917" s="309"/>
      <c r="H917" s="309"/>
      <c r="I917" s="309"/>
      <c r="J917" s="309"/>
      <c r="K917" s="309"/>
      <c r="L917" s="309"/>
      <c r="M917" s="309"/>
      <c r="N917" s="309"/>
      <c r="O917" s="310">
        <v>1</v>
      </c>
      <c r="P917" s="311" t="s">
        <v>242</v>
      </c>
      <c r="Q917" s="378">
        <f>'master jasa'!Q929</f>
        <v>0</v>
      </c>
      <c r="R917" s="378">
        <f>'master jasa'!R929</f>
        <v>36324</v>
      </c>
      <c r="S917" s="378"/>
      <c r="T917" s="379">
        <f t="shared" si="28"/>
        <v>36324</v>
      </c>
    </row>
    <row r="918" spans="2:20" ht="15" x14ac:dyDescent="0.3">
      <c r="B918" s="312" t="s">
        <v>665</v>
      </c>
      <c r="C918" s="313" t="s">
        <v>1178</v>
      </c>
      <c r="D918" s="318"/>
      <c r="E918" s="309"/>
      <c r="F918" s="309"/>
      <c r="G918" s="309"/>
      <c r="H918" s="309"/>
      <c r="I918" s="309"/>
      <c r="J918" s="309"/>
      <c r="K918" s="309"/>
      <c r="L918" s="309"/>
      <c r="M918" s="309"/>
      <c r="N918" s="309"/>
      <c r="O918" s="310">
        <v>1</v>
      </c>
      <c r="P918" s="311" t="s">
        <v>242</v>
      </c>
      <c r="Q918" s="378">
        <f>'master jasa'!Q930</f>
        <v>0</v>
      </c>
      <c r="R918" s="378">
        <f>'master jasa'!R930</f>
        <v>54486</v>
      </c>
      <c r="S918" s="378"/>
      <c r="T918" s="379">
        <f t="shared" si="28"/>
        <v>54486</v>
      </c>
    </row>
    <row r="919" spans="2:20" ht="15" x14ac:dyDescent="0.3">
      <c r="B919" s="312" t="s">
        <v>667</v>
      </c>
      <c r="C919" s="313" t="s">
        <v>1179</v>
      </c>
      <c r="D919" s="318"/>
      <c r="E919" s="309"/>
      <c r="F919" s="309"/>
      <c r="G919" s="309"/>
      <c r="H919" s="309"/>
      <c r="I919" s="309"/>
      <c r="J919" s="309"/>
      <c r="K919" s="309"/>
      <c r="L919" s="309"/>
      <c r="M919" s="309"/>
      <c r="N919" s="309"/>
      <c r="O919" s="310">
        <v>1</v>
      </c>
      <c r="P919" s="311" t="s">
        <v>242</v>
      </c>
      <c r="Q919" s="378">
        <f>'master jasa'!Q931</f>
        <v>0</v>
      </c>
      <c r="R919" s="378">
        <f>'master jasa'!R931</f>
        <v>54486</v>
      </c>
      <c r="S919" s="378"/>
      <c r="T919" s="379">
        <f t="shared" si="28"/>
        <v>54486</v>
      </c>
    </row>
    <row r="920" spans="2:20" ht="15" x14ac:dyDescent="0.3">
      <c r="B920" s="312" t="s">
        <v>669</v>
      </c>
      <c r="C920" s="313" t="s">
        <v>1180</v>
      </c>
      <c r="D920" s="318"/>
      <c r="E920" s="309"/>
      <c r="F920" s="309"/>
      <c r="G920" s="309"/>
      <c r="H920" s="309"/>
      <c r="I920" s="309"/>
      <c r="J920" s="309"/>
      <c r="K920" s="309"/>
      <c r="L920" s="309"/>
      <c r="M920" s="309"/>
      <c r="N920" s="309"/>
      <c r="O920" s="310">
        <v>1</v>
      </c>
      <c r="P920" s="311" t="s">
        <v>242</v>
      </c>
      <c r="Q920" s="378">
        <f>'master jasa'!Q932</f>
        <v>0</v>
      </c>
      <c r="R920" s="378">
        <f>'master jasa'!R932</f>
        <v>54486</v>
      </c>
      <c r="S920" s="378"/>
      <c r="T920" s="379">
        <f t="shared" si="28"/>
        <v>54486</v>
      </c>
    </row>
    <row r="921" spans="2:20" ht="15" x14ac:dyDescent="0.3">
      <c r="B921" s="312" t="s">
        <v>671</v>
      </c>
      <c r="C921" s="313" t="s">
        <v>1181</v>
      </c>
      <c r="D921" s="318"/>
      <c r="E921" s="309"/>
      <c r="F921" s="309"/>
      <c r="G921" s="309"/>
      <c r="H921" s="309"/>
      <c r="I921" s="309"/>
      <c r="J921" s="309"/>
      <c r="K921" s="309"/>
      <c r="L921" s="309"/>
      <c r="M921" s="309"/>
      <c r="N921" s="309"/>
      <c r="O921" s="310">
        <v>1</v>
      </c>
      <c r="P921" s="311" t="s">
        <v>242</v>
      </c>
      <c r="Q921" s="378">
        <f>'master jasa'!Q933</f>
        <v>0</v>
      </c>
      <c r="R921" s="378">
        <f>'master jasa'!R933</f>
        <v>72648</v>
      </c>
      <c r="S921" s="378"/>
      <c r="T921" s="379">
        <f t="shared" si="28"/>
        <v>72648</v>
      </c>
    </row>
    <row r="922" spans="2:20" ht="15" x14ac:dyDescent="0.3">
      <c r="B922" s="312" t="s">
        <v>1182</v>
      </c>
      <c r="C922" s="313" t="s">
        <v>1183</v>
      </c>
      <c r="D922" s="318"/>
      <c r="E922" s="309"/>
      <c r="F922" s="309"/>
      <c r="G922" s="309"/>
      <c r="H922" s="309"/>
      <c r="I922" s="309"/>
      <c r="J922" s="309"/>
      <c r="K922" s="309"/>
      <c r="L922" s="309"/>
      <c r="M922" s="309"/>
      <c r="N922" s="309"/>
      <c r="O922" s="310">
        <v>1</v>
      </c>
      <c r="P922" s="311" t="s">
        <v>242</v>
      </c>
      <c r="Q922" s="378">
        <f>'master jasa'!Q934</f>
        <v>0</v>
      </c>
      <c r="R922" s="378">
        <f>'master jasa'!R934</f>
        <v>72648</v>
      </c>
      <c r="S922" s="378"/>
      <c r="T922" s="379">
        <f t="shared" si="28"/>
        <v>72648</v>
      </c>
    </row>
    <row r="923" spans="2:20" ht="15" x14ac:dyDescent="0.3">
      <c r="B923" s="312" t="s">
        <v>1184</v>
      </c>
      <c r="C923" s="313" t="s">
        <v>1185</v>
      </c>
      <c r="D923" s="318"/>
      <c r="E923" s="309"/>
      <c r="F923" s="309"/>
      <c r="G923" s="309"/>
      <c r="H923" s="309"/>
      <c r="I923" s="309"/>
      <c r="J923" s="309"/>
      <c r="K923" s="309"/>
      <c r="L923" s="309"/>
      <c r="M923" s="309"/>
      <c r="N923" s="309"/>
      <c r="O923" s="310">
        <v>1</v>
      </c>
      <c r="P923" s="311" t="s">
        <v>242</v>
      </c>
      <c r="Q923" s="378">
        <f>'master jasa'!Q935</f>
        <v>0</v>
      </c>
      <c r="R923" s="378">
        <f>'master jasa'!R935</f>
        <v>89159</v>
      </c>
      <c r="S923" s="378"/>
      <c r="T923" s="379">
        <f t="shared" si="28"/>
        <v>89159</v>
      </c>
    </row>
    <row r="924" spans="2:20" ht="15" x14ac:dyDescent="0.3">
      <c r="B924" s="312" t="s">
        <v>1186</v>
      </c>
      <c r="C924" s="313" t="s">
        <v>1187</v>
      </c>
      <c r="D924" s="318"/>
      <c r="E924" s="309"/>
      <c r="F924" s="309"/>
      <c r="G924" s="309"/>
      <c r="H924" s="309"/>
      <c r="I924" s="309"/>
      <c r="J924" s="309"/>
      <c r="K924" s="309"/>
      <c r="L924" s="309"/>
      <c r="M924" s="309"/>
      <c r="N924" s="309"/>
      <c r="O924" s="310">
        <v>1</v>
      </c>
      <c r="P924" s="311" t="s">
        <v>242</v>
      </c>
      <c r="Q924" s="378">
        <f>'master jasa'!Q936</f>
        <v>0</v>
      </c>
      <c r="R924" s="378">
        <f>'master jasa'!R936</f>
        <v>89159</v>
      </c>
      <c r="S924" s="378"/>
      <c r="T924" s="379">
        <f t="shared" si="28"/>
        <v>89159</v>
      </c>
    </row>
    <row r="925" spans="2:20" ht="15" x14ac:dyDescent="0.3">
      <c r="B925" s="312" t="s">
        <v>1188</v>
      </c>
      <c r="C925" s="313" t="s">
        <v>1189</v>
      </c>
      <c r="D925" s="318"/>
      <c r="E925" s="309"/>
      <c r="F925" s="309"/>
      <c r="G925" s="309"/>
      <c r="H925" s="309"/>
      <c r="I925" s="309"/>
      <c r="J925" s="309"/>
      <c r="K925" s="309"/>
      <c r="L925" s="309"/>
      <c r="M925" s="309"/>
      <c r="N925" s="309"/>
      <c r="O925" s="310">
        <v>1</v>
      </c>
      <c r="P925" s="311" t="s">
        <v>242</v>
      </c>
      <c r="Q925" s="378">
        <f>'master jasa'!Q937</f>
        <v>0</v>
      </c>
      <c r="R925" s="378">
        <f>'master jasa'!R937</f>
        <v>138692</v>
      </c>
      <c r="S925" s="378"/>
      <c r="T925" s="379">
        <f t="shared" si="28"/>
        <v>138692</v>
      </c>
    </row>
    <row r="926" spans="2:20" ht="15.6" x14ac:dyDescent="0.3">
      <c r="B926" s="306">
        <v>2</v>
      </c>
      <c r="C926" s="332" t="s">
        <v>1190</v>
      </c>
      <c r="D926" s="309"/>
      <c r="E926" s="309"/>
      <c r="F926" s="309"/>
      <c r="G926" s="309"/>
      <c r="H926" s="309"/>
      <c r="I926" s="309"/>
      <c r="J926" s="309"/>
      <c r="K926" s="309"/>
      <c r="L926" s="309"/>
      <c r="M926" s="309"/>
      <c r="N926" s="309"/>
      <c r="O926" s="310"/>
      <c r="P926" s="311"/>
      <c r="Q926" s="378">
        <f>'master jasa'!Q938</f>
        <v>0</v>
      </c>
      <c r="R926" s="378">
        <f>'master jasa'!R938</f>
        <v>0</v>
      </c>
      <c r="S926" s="378"/>
      <c r="T926" s="379"/>
    </row>
    <row r="927" spans="2:20" ht="15" x14ac:dyDescent="0.3">
      <c r="B927" s="312" t="s">
        <v>168</v>
      </c>
      <c r="C927" s="313" t="s">
        <v>1171</v>
      </c>
      <c r="D927" s="318"/>
      <c r="E927" s="309"/>
      <c r="F927" s="309"/>
      <c r="G927" s="309"/>
      <c r="H927" s="309"/>
      <c r="I927" s="309"/>
      <c r="J927" s="309"/>
      <c r="K927" s="309"/>
      <c r="L927" s="309"/>
      <c r="M927" s="309"/>
      <c r="N927" s="309"/>
      <c r="O927" s="310">
        <v>1</v>
      </c>
      <c r="P927" s="311" t="s">
        <v>242</v>
      </c>
      <c r="Q927" s="378">
        <f>'master jasa'!Q939</f>
        <v>0</v>
      </c>
      <c r="R927" s="378">
        <f>'master jasa'!R939</f>
        <v>18162</v>
      </c>
      <c r="S927" s="378"/>
      <c r="T927" s="379">
        <f t="shared" si="28"/>
        <v>18162</v>
      </c>
    </row>
    <row r="928" spans="2:20" ht="15" x14ac:dyDescent="0.3">
      <c r="B928" s="312" t="s">
        <v>170</v>
      </c>
      <c r="C928" s="313" t="s">
        <v>1172</v>
      </c>
      <c r="D928" s="318"/>
      <c r="E928" s="309"/>
      <c r="F928" s="309"/>
      <c r="G928" s="309"/>
      <c r="H928" s="309"/>
      <c r="I928" s="309"/>
      <c r="J928" s="309"/>
      <c r="K928" s="309"/>
      <c r="L928" s="309"/>
      <c r="M928" s="309"/>
      <c r="N928" s="309"/>
      <c r="O928" s="310">
        <v>1</v>
      </c>
      <c r="P928" s="311" t="s">
        <v>242</v>
      </c>
      <c r="Q928" s="378">
        <f>'master jasa'!Q940</f>
        <v>0</v>
      </c>
      <c r="R928" s="378">
        <f>'master jasa'!R940</f>
        <v>27243</v>
      </c>
      <c r="S928" s="378"/>
      <c r="T928" s="379">
        <f t="shared" si="28"/>
        <v>27243</v>
      </c>
    </row>
    <row r="929" spans="2:20" ht="15" x14ac:dyDescent="0.3">
      <c r="B929" s="312" t="s">
        <v>334</v>
      </c>
      <c r="C929" s="313" t="s">
        <v>1173</v>
      </c>
      <c r="D929" s="318"/>
      <c r="E929" s="309"/>
      <c r="F929" s="309"/>
      <c r="G929" s="309"/>
      <c r="H929" s="309"/>
      <c r="I929" s="309"/>
      <c r="J929" s="309"/>
      <c r="K929" s="309"/>
      <c r="L929" s="309"/>
      <c r="M929" s="309"/>
      <c r="N929" s="309"/>
      <c r="O929" s="310">
        <v>1</v>
      </c>
      <c r="P929" s="311" t="s">
        <v>242</v>
      </c>
      <c r="Q929" s="378">
        <f>'master jasa'!Q941</f>
        <v>0</v>
      </c>
      <c r="R929" s="378">
        <f>'master jasa'!R941</f>
        <v>27243</v>
      </c>
      <c r="S929" s="378"/>
      <c r="T929" s="379">
        <f t="shared" si="28"/>
        <v>27243</v>
      </c>
    </row>
    <row r="930" spans="2:20" ht="15" x14ac:dyDescent="0.3">
      <c r="B930" s="312" t="s">
        <v>337</v>
      </c>
      <c r="C930" s="313" t="s">
        <v>1174</v>
      </c>
      <c r="D930" s="318"/>
      <c r="E930" s="309"/>
      <c r="F930" s="309"/>
      <c r="G930" s="309"/>
      <c r="H930" s="309"/>
      <c r="I930" s="309"/>
      <c r="J930" s="309"/>
      <c r="K930" s="309"/>
      <c r="L930" s="309"/>
      <c r="M930" s="309"/>
      <c r="N930" s="309"/>
      <c r="O930" s="310">
        <v>1</v>
      </c>
      <c r="P930" s="311" t="s">
        <v>242</v>
      </c>
      <c r="Q930" s="378">
        <f>'master jasa'!Q942</f>
        <v>0</v>
      </c>
      <c r="R930" s="378">
        <f>'master jasa'!R942</f>
        <v>27243</v>
      </c>
      <c r="S930" s="378"/>
      <c r="T930" s="379">
        <f t="shared" si="28"/>
        <v>27243</v>
      </c>
    </row>
    <row r="931" spans="2:20" ht="15" x14ac:dyDescent="0.3">
      <c r="B931" s="312" t="s">
        <v>339</v>
      </c>
      <c r="C931" s="313" t="s">
        <v>1175</v>
      </c>
      <c r="D931" s="318"/>
      <c r="E931" s="309"/>
      <c r="F931" s="309"/>
      <c r="G931" s="309"/>
      <c r="H931" s="309"/>
      <c r="I931" s="309"/>
      <c r="J931" s="309"/>
      <c r="K931" s="309"/>
      <c r="L931" s="309"/>
      <c r="M931" s="309"/>
      <c r="N931" s="309"/>
      <c r="O931" s="310">
        <v>1</v>
      </c>
      <c r="P931" s="311" t="s">
        <v>242</v>
      </c>
      <c r="Q931" s="378">
        <f>'master jasa'!Q943</f>
        <v>0</v>
      </c>
      <c r="R931" s="378">
        <f>'master jasa'!R943</f>
        <v>36324</v>
      </c>
      <c r="S931" s="378"/>
      <c r="T931" s="379">
        <f t="shared" si="28"/>
        <v>36324</v>
      </c>
    </row>
    <row r="932" spans="2:20" ht="15" x14ac:dyDescent="0.3">
      <c r="B932" s="312" t="s">
        <v>432</v>
      </c>
      <c r="C932" s="313" t="s">
        <v>1176</v>
      </c>
      <c r="D932" s="318"/>
      <c r="E932" s="309"/>
      <c r="F932" s="309"/>
      <c r="G932" s="309"/>
      <c r="H932" s="309"/>
      <c r="I932" s="309"/>
      <c r="J932" s="309"/>
      <c r="K932" s="309"/>
      <c r="L932" s="309"/>
      <c r="M932" s="309"/>
      <c r="N932" s="309"/>
      <c r="O932" s="310">
        <v>1</v>
      </c>
      <c r="P932" s="311" t="s">
        <v>242</v>
      </c>
      <c r="Q932" s="378">
        <f>'master jasa'!Q944</f>
        <v>0</v>
      </c>
      <c r="R932" s="378">
        <f>'master jasa'!R944</f>
        <v>36324</v>
      </c>
      <c r="S932" s="378"/>
      <c r="T932" s="379">
        <f t="shared" si="28"/>
        <v>36324</v>
      </c>
    </row>
    <row r="933" spans="2:20" ht="15" x14ac:dyDescent="0.3">
      <c r="B933" s="312" t="s">
        <v>434</v>
      </c>
      <c r="C933" s="313" t="s">
        <v>1177</v>
      </c>
      <c r="D933" s="318"/>
      <c r="E933" s="309"/>
      <c r="F933" s="309"/>
      <c r="G933" s="309"/>
      <c r="H933" s="309"/>
      <c r="I933" s="309"/>
      <c r="J933" s="309"/>
      <c r="K933" s="309"/>
      <c r="L933" s="309"/>
      <c r="M933" s="309"/>
      <c r="N933" s="309"/>
      <c r="O933" s="310">
        <v>1</v>
      </c>
      <c r="P933" s="311" t="s">
        <v>242</v>
      </c>
      <c r="Q933" s="378">
        <f>'master jasa'!Q945</f>
        <v>0</v>
      </c>
      <c r="R933" s="378">
        <f>'master jasa'!R945</f>
        <v>36324</v>
      </c>
      <c r="S933" s="378"/>
      <c r="T933" s="379">
        <f t="shared" si="28"/>
        <v>36324</v>
      </c>
    </row>
    <row r="934" spans="2:20" ht="15" x14ac:dyDescent="0.3">
      <c r="B934" s="312" t="s">
        <v>436</v>
      </c>
      <c r="C934" s="313" t="s">
        <v>1178</v>
      </c>
      <c r="D934" s="318"/>
      <c r="E934" s="309"/>
      <c r="F934" s="309"/>
      <c r="G934" s="309"/>
      <c r="H934" s="309"/>
      <c r="I934" s="309"/>
      <c r="J934" s="309"/>
      <c r="K934" s="309"/>
      <c r="L934" s="309"/>
      <c r="M934" s="309"/>
      <c r="N934" s="309"/>
      <c r="O934" s="310">
        <v>1</v>
      </c>
      <c r="P934" s="311" t="s">
        <v>242</v>
      </c>
      <c r="Q934" s="378">
        <f>'master jasa'!Q946</f>
        <v>0</v>
      </c>
      <c r="R934" s="378">
        <f>'master jasa'!R946</f>
        <v>54486</v>
      </c>
      <c r="S934" s="378"/>
      <c r="T934" s="379">
        <f t="shared" si="28"/>
        <v>54486</v>
      </c>
    </row>
    <row r="935" spans="2:20" ht="15" x14ac:dyDescent="0.3">
      <c r="B935" s="312" t="s">
        <v>364</v>
      </c>
      <c r="C935" s="313" t="s">
        <v>1179</v>
      </c>
      <c r="D935" s="318"/>
      <c r="E935" s="309"/>
      <c r="F935" s="309"/>
      <c r="G935" s="309"/>
      <c r="H935" s="309"/>
      <c r="I935" s="309"/>
      <c r="J935" s="309"/>
      <c r="K935" s="309"/>
      <c r="L935" s="309"/>
      <c r="M935" s="309"/>
      <c r="N935" s="309"/>
      <c r="O935" s="310">
        <v>1</v>
      </c>
      <c r="P935" s="311" t="s">
        <v>242</v>
      </c>
      <c r="Q935" s="378">
        <f>'master jasa'!Q947</f>
        <v>0</v>
      </c>
      <c r="R935" s="378">
        <f>'master jasa'!R947</f>
        <v>54486</v>
      </c>
      <c r="S935" s="378"/>
      <c r="T935" s="379">
        <f t="shared" si="28"/>
        <v>54486</v>
      </c>
    </row>
    <row r="936" spans="2:20" ht="15" x14ac:dyDescent="0.3">
      <c r="B936" s="312" t="s">
        <v>439</v>
      </c>
      <c r="C936" s="313" t="s">
        <v>1180</v>
      </c>
      <c r="D936" s="318"/>
      <c r="E936" s="309"/>
      <c r="F936" s="309"/>
      <c r="G936" s="309"/>
      <c r="H936" s="309"/>
      <c r="I936" s="309"/>
      <c r="J936" s="309"/>
      <c r="K936" s="309"/>
      <c r="L936" s="309"/>
      <c r="M936" s="309"/>
      <c r="N936" s="309"/>
      <c r="O936" s="310">
        <v>1</v>
      </c>
      <c r="P936" s="311" t="s">
        <v>242</v>
      </c>
      <c r="Q936" s="378">
        <f>'master jasa'!Q948</f>
        <v>0</v>
      </c>
      <c r="R936" s="378">
        <f>'master jasa'!R948</f>
        <v>54486</v>
      </c>
      <c r="S936" s="378"/>
      <c r="T936" s="379">
        <f t="shared" si="28"/>
        <v>54486</v>
      </c>
    </row>
    <row r="937" spans="2:20" ht="15" x14ac:dyDescent="0.3">
      <c r="B937" s="312" t="s">
        <v>441</v>
      </c>
      <c r="C937" s="313" t="s">
        <v>1181</v>
      </c>
      <c r="D937" s="318"/>
      <c r="E937" s="309"/>
      <c r="F937" s="309"/>
      <c r="G937" s="309"/>
      <c r="H937" s="309"/>
      <c r="I937" s="309"/>
      <c r="J937" s="309"/>
      <c r="K937" s="309"/>
      <c r="L937" s="309"/>
      <c r="M937" s="309"/>
      <c r="N937" s="309"/>
      <c r="O937" s="310">
        <v>1</v>
      </c>
      <c r="P937" s="311" t="s">
        <v>242</v>
      </c>
      <c r="Q937" s="378">
        <f>'master jasa'!Q949</f>
        <v>0</v>
      </c>
      <c r="R937" s="378">
        <f>'master jasa'!R949</f>
        <v>72648</v>
      </c>
      <c r="S937" s="378"/>
      <c r="T937" s="379">
        <f t="shared" si="28"/>
        <v>72648</v>
      </c>
    </row>
    <row r="938" spans="2:20" ht="15" x14ac:dyDescent="0.3">
      <c r="B938" s="312" t="s">
        <v>443</v>
      </c>
      <c r="C938" s="313" t="s">
        <v>1183</v>
      </c>
      <c r="D938" s="318"/>
      <c r="E938" s="309"/>
      <c r="F938" s="309"/>
      <c r="G938" s="309"/>
      <c r="H938" s="309"/>
      <c r="I938" s="309"/>
      <c r="J938" s="309"/>
      <c r="K938" s="309"/>
      <c r="L938" s="309"/>
      <c r="M938" s="309"/>
      <c r="N938" s="309"/>
      <c r="O938" s="310">
        <v>1</v>
      </c>
      <c r="P938" s="311" t="s">
        <v>242</v>
      </c>
      <c r="Q938" s="378">
        <f>'master jasa'!Q950</f>
        <v>0</v>
      </c>
      <c r="R938" s="378">
        <f>'master jasa'!R950</f>
        <v>72648</v>
      </c>
      <c r="S938" s="378"/>
      <c r="T938" s="379">
        <f t="shared" si="28"/>
        <v>72648</v>
      </c>
    </row>
    <row r="939" spans="2:20" ht="15" x14ac:dyDescent="0.3">
      <c r="B939" s="312" t="s">
        <v>445</v>
      </c>
      <c r="C939" s="313" t="s">
        <v>1185</v>
      </c>
      <c r="D939" s="318"/>
      <c r="E939" s="309"/>
      <c r="F939" s="309"/>
      <c r="G939" s="309"/>
      <c r="H939" s="309"/>
      <c r="I939" s="309"/>
      <c r="J939" s="309"/>
      <c r="K939" s="309"/>
      <c r="L939" s="309"/>
      <c r="M939" s="309"/>
      <c r="N939" s="309"/>
      <c r="O939" s="310">
        <v>1</v>
      </c>
      <c r="P939" s="311" t="s">
        <v>242</v>
      </c>
      <c r="Q939" s="378">
        <f>'master jasa'!Q951</f>
        <v>0</v>
      </c>
      <c r="R939" s="378">
        <f>'master jasa'!R951</f>
        <v>89159</v>
      </c>
      <c r="S939" s="378"/>
      <c r="T939" s="379">
        <f t="shared" si="28"/>
        <v>89159</v>
      </c>
    </row>
    <row r="940" spans="2:20" ht="15" x14ac:dyDescent="0.3">
      <c r="B940" s="312" t="s">
        <v>447</v>
      </c>
      <c r="C940" s="313" t="s">
        <v>1187</v>
      </c>
      <c r="D940" s="318"/>
      <c r="E940" s="309"/>
      <c r="F940" s="309"/>
      <c r="G940" s="309"/>
      <c r="H940" s="309"/>
      <c r="I940" s="309"/>
      <c r="J940" s="309"/>
      <c r="K940" s="309"/>
      <c r="L940" s="309"/>
      <c r="M940" s="309"/>
      <c r="N940" s="309"/>
      <c r="O940" s="310">
        <v>1</v>
      </c>
      <c r="P940" s="311" t="s">
        <v>242</v>
      </c>
      <c r="Q940" s="378">
        <f>'master jasa'!Q952</f>
        <v>0</v>
      </c>
      <c r="R940" s="378">
        <f>'master jasa'!R952</f>
        <v>89159</v>
      </c>
      <c r="S940" s="378"/>
      <c r="T940" s="379">
        <f t="shared" si="28"/>
        <v>89159</v>
      </c>
    </row>
    <row r="941" spans="2:20" ht="15" x14ac:dyDescent="0.3">
      <c r="B941" s="312" t="s">
        <v>371</v>
      </c>
      <c r="C941" s="313" t="s">
        <v>1189</v>
      </c>
      <c r="D941" s="318"/>
      <c r="E941" s="309"/>
      <c r="F941" s="309"/>
      <c r="G941" s="309"/>
      <c r="H941" s="309"/>
      <c r="I941" s="309"/>
      <c r="J941" s="309"/>
      <c r="K941" s="309"/>
      <c r="L941" s="309"/>
      <c r="M941" s="309"/>
      <c r="N941" s="309"/>
      <c r="O941" s="310">
        <v>1</v>
      </c>
      <c r="P941" s="311" t="s">
        <v>242</v>
      </c>
      <c r="Q941" s="378">
        <f>'master jasa'!Q953</f>
        <v>0</v>
      </c>
      <c r="R941" s="378">
        <f>'master jasa'!R953</f>
        <v>138692</v>
      </c>
      <c r="S941" s="378"/>
      <c r="T941" s="379">
        <f t="shared" si="28"/>
        <v>138692</v>
      </c>
    </row>
    <row r="942" spans="2:20" ht="15.6" x14ac:dyDescent="0.3">
      <c r="B942" s="306">
        <v>3</v>
      </c>
      <c r="C942" s="353" t="s">
        <v>1191</v>
      </c>
      <c r="D942" s="309"/>
      <c r="E942" s="309"/>
      <c r="F942" s="309"/>
      <c r="G942" s="309"/>
      <c r="H942" s="309"/>
      <c r="I942" s="309"/>
      <c r="J942" s="309"/>
      <c r="K942" s="309"/>
      <c r="L942" s="309"/>
      <c r="M942" s="309"/>
      <c r="N942" s="309"/>
      <c r="O942" s="310"/>
      <c r="P942" s="311"/>
      <c r="Q942" s="378">
        <f>'master jasa'!Q954</f>
        <v>0</v>
      </c>
      <c r="R942" s="378">
        <f>'master jasa'!R954</f>
        <v>0</v>
      </c>
      <c r="S942" s="378"/>
      <c r="T942" s="379"/>
    </row>
    <row r="943" spans="2:20" ht="15" x14ac:dyDescent="0.3">
      <c r="B943" s="312" t="s">
        <v>342</v>
      </c>
      <c r="C943" s="313" t="s">
        <v>1192</v>
      </c>
      <c r="D943" s="349"/>
      <c r="E943" s="309"/>
      <c r="F943" s="309"/>
      <c r="G943" s="309"/>
      <c r="H943" s="309"/>
      <c r="I943" s="309"/>
      <c r="J943" s="309"/>
      <c r="K943" s="309"/>
      <c r="L943" s="309"/>
      <c r="M943" s="309"/>
      <c r="N943" s="309"/>
      <c r="O943" s="310">
        <v>1</v>
      </c>
      <c r="P943" s="311" t="s">
        <v>242</v>
      </c>
      <c r="Q943" s="378">
        <f>'master jasa'!Q955</f>
        <v>0</v>
      </c>
      <c r="R943" s="378">
        <f>'master jasa'!R955</f>
        <v>72640</v>
      </c>
      <c r="S943" s="378"/>
      <c r="T943" s="379">
        <f t="shared" si="28"/>
        <v>72640</v>
      </c>
    </row>
    <row r="944" spans="2:20" ht="15" x14ac:dyDescent="0.3">
      <c r="B944" s="312" t="s">
        <v>344</v>
      </c>
      <c r="C944" s="313" t="s">
        <v>1193</v>
      </c>
      <c r="D944" s="349"/>
      <c r="E944" s="309"/>
      <c r="F944" s="309"/>
      <c r="G944" s="309"/>
      <c r="H944" s="309"/>
      <c r="I944" s="309"/>
      <c r="J944" s="309"/>
      <c r="K944" s="309"/>
      <c r="L944" s="309"/>
      <c r="M944" s="309"/>
      <c r="N944" s="309"/>
      <c r="O944" s="310">
        <v>1</v>
      </c>
      <c r="P944" s="311" t="s">
        <v>242</v>
      </c>
      <c r="Q944" s="378">
        <f>'master jasa'!Q956</f>
        <v>0</v>
      </c>
      <c r="R944" s="378">
        <f>'master jasa'!R956</f>
        <v>138690</v>
      </c>
      <c r="S944" s="378"/>
      <c r="T944" s="379">
        <f t="shared" si="28"/>
        <v>138690</v>
      </c>
    </row>
    <row r="945" spans="2:20" ht="15" x14ac:dyDescent="0.3">
      <c r="B945" s="312" t="s">
        <v>388</v>
      </c>
      <c r="C945" s="313" t="s">
        <v>1194</v>
      </c>
      <c r="D945" s="349"/>
      <c r="E945" s="309"/>
      <c r="F945" s="309"/>
      <c r="G945" s="309"/>
      <c r="H945" s="309"/>
      <c r="I945" s="309"/>
      <c r="J945" s="309"/>
      <c r="K945" s="309"/>
      <c r="L945" s="309"/>
      <c r="M945" s="309"/>
      <c r="N945" s="309"/>
      <c r="O945" s="310">
        <v>1</v>
      </c>
      <c r="P945" s="311" t="s">
        <v>242</v>
      </c>
      <c r="Q945" s="378">
        <f>'master jasa'!Q957</f>
        <v>0</v>
      </c>
      <c r="R945" s="378">
        <f>'master jasa'!R957</f>
        <v>241060</v>
      </c>
      <c r="S945" s="378"/>
      <c r="T945" s="379">
        <f t="shared" si="28"/>
        <v>241060</v>
      </c>
    </row>
    <row r="946" spans="2:20" ht="15" x14ac:dyDescent="0.3">
      <c r="B946" s="312" t="s">
        <v>391</v>
      </c>
      <c r="C946" s="313" t="s">
        <v>1195</v>
      </c>
      <c r="D946" s="349"/>
      <c r="E946" s="309"/>
      <c r="F946" s="309"/>
      <c r="G946" s="309"/>
      <c r="H946" s="309"/>
      <c r="I946" s="309"/>
      <c r="J946" s="309"/>
      <c r="K946" s="309"/>
      <c r="L946" s="309"/>
      <c r="M946" s="309"/>
      <c r="N946" s="309"/>
      <c r="O946" s="310">
        <v>1</v>
      </c>
      <c r="P946" s="311" t="s">
        <v>242</v>
      </c>
      <c r="Q946" s="378">
        <f>'master jasa'!Q958</f>
        <v>0</v>
      </c>
      <c r="R946" s="378">
        <f>'master jasa'!R958</f>
        <v>293890</v>
      </c>
      <c r="S946" s="378"/>
      <c r="T946" s="379">
        <f t="shared" si="28"/>
        <v>293890</v>
      </c>
    </row>
    <row r="947" spans="2:20" ht="15" x14ac:dyDescent="0.3">
      <c r="B947" s="312" t="s">
        <v>393</v>
      </c>
      <c r="C947" s="313" t="s">
        <v>1196</v>
      </c>
      <c r="D947" s="349"/>
      <c r="E947" s="309"/>
      <c r="F947" s="309"/>
      <c r="G947" s="309"/>
      <c r="H947" s="309"/>
      <c r="I947" s="309"/>
      <c r="J947" s="309"/>
      <c r="K947" s="309"/>
      <c r="L947" s="309"/>
      <c r="M947" s="309"/>
      <c r="N947" s="309"/>
      <c r="O947" s="310">
        <v>1</v>
      </c>
      <c r="P947" s="311" t="s">
        <v>242</v>
      </c>
      <c r="Q947" s="378">
        <f>'master jasa'!Q959</f>
        <v>0</v>
      </c>
      <c r="R947" s="378">
        <f>'master jasa'!R959</f>
        <v>431700</v>
      </c>
      <c r="S947" s="378"/>
      <c r="T947" s="379">
        <f t="shared" si="28"/>
        <v>431700</v>
      </c>
    </row>
    <row r="948" spans="2:20" ht="15" x14ac:dyDescent="0.3">
      <c r="B948" s="312" t="s">
        <v>395</v>
      </c>
      <c r="C948" s="313" t="s">
        <v>1197</v>
      </c>
      <c r="D948" s="349"/>
      <c r="E948" s="309"/>
      <c r="F948" s="309"/>
      <c r="G948" s="309"/>
      <c r="H948" s="309"/>
      <c r="I948" s="309"/>
      <c r="J948" s="309"/>
      <c r="K948" s="309"/>
      <c r="L948" s="309"/>
      <c r="M948" s="309"/>
      <c r="N948" s="309"/>
      <c r="O948" s="310">
        <v>1</v>
      </c>
      <c r="P948" s="311" t="s">
        <v>242</v>
      </c>
      <c r="Q948" s="378">
        <f>'master jasa'!Q960</f>
        <v>0</v>
      </c>
      <c r="R948" s="378">
        <f>'master jasa'!R960</f>
        <v>502520</v>
      </c>
      <c r="S948" s="378"/>
      <c r="T948" s="379">
        <f t="shared" si="28"/>
        <v>502520</v>
      </c>
    </row>
    <row r="949" spans="2:20" ht="15" x14ac:dyDescent="0.3">
      <c r="B949" s="312" t="s">
        <v>397</v>
      </c>
      <c r="C949" s="313" t="s">
        <v>1198</v>
      </c>
      <c r="D949" s="349"/>
      <c r="E949" s="309"/>
      <c r="F949" s="309"/>
      <c r="G949" s="309"/>
      <c r="H949" s="309"/>
      <c r="I949" s="309"/>
      <c r="J949" s="309"/>
      <c r="K949" s="309"/>
      <c r="L949" s="309"/>
      <c r="M949" s="309"/>
      <c r="N949" s="309"/>
      <c r="O949" s="310">
        <v>1</v>
      </c>
      <c r="P949" s="311" t="s">
        <v>242</v>
      </c>
      <c r="Q949" s="378">
        <f>'master jasa'!Q961</f>
        <v>0</v>
      </c>
      <c r="R949" s="378">
        <f>'master jasa'!R961</f>
        <v>556490</v>
      </c>
      <c r="S949" s="378"/>
      <c r="T949" s="379">
        <f t="shared" si="28"/>
        <v>556490</v>
      </c>
    </row>
    <row r="950" spans="2:20" ht="15" x14ac:dyDescent="0.3">
      <c r="B950" s="312" t="s">
        <v>473</v>
      </c>
      <c r="C950" s="313" t="s">
        <v>1199</v>
      </c>
      <c r="D950" s="349"/>
      <c r="E950" s="309"/>
      <c r="F950" s="309"/>
      <c r="G950" s="309"/>
      <c r="H950" s="309"/>
      <c r="I950" s="309"/>
      <c r="J950" s="309"/>
      <c r="K950" s="309"/>
      <c r="L950" s="309"/>
      <c r="M950" s="309"/>
      <c r="N950" s="309"/>
      <c r="O950" s="310">
        <v>1</v>
      </c>
      <c r="P950" s="311" t="s">
        <v>242</v>
      </c>
      <c r="Q950" s="378">
        <f>'master jasa'!Q962</f>
        <v>0</v>
      </c>
      <c r="R950" s="378">
        <f>'master jasa'!R962</f>
        <v>701510</v>
      </c>
      <c r="S950" s="378"/>
      <c r="T950" s="379">
        <f t="shared" si="28"/>
        <v>701510</v>
      </c>
    </row>
    <row r="951" spans="2:20" ht="15" x14ac:dyDescent="0.3">
      <c r="B951" s="312" t="s">
        <v>475</v>
      </c>
      <c r="C951" s="313" t="s">
        <v>1200</v>
      </c>
      <c r="D951" s="349"/>
      <c r="E951" s="309"/>
      <c r="F951" s="309"/>
      <c r="G951" s="309"/>
      <c r="H951" s="309"/>
      <c r="I951" s="309"/>
      <c r="J951" s="309"/>
      <c r="K951" s="309"/>
      <c r="L951" s="309"/>
      <c r="M951" s="309"/>
      <c r="N951" s="309"/>
      <c r="O951" s="310">
        <v>1</v>
      </c>
      <c r="P951" s="311" t="s">
        <v>242</v>
      </c>
      <c r="Q951" s="378">
        <f>'master jasa'!Q963</f>
        <v>0</v>
      </c>
      <c r="R951" s="378">
        <f>'master jasa'!R963</f>
        <v>789200</v>
      </c>
      <c r="S951" s="378"/>
      <c r="T951" s="379">
        <f t="shared" si="28"/>
        <v>789200</v>
      </c>
    </row>
    <row r="952" spans="2:20" ht="15" x14ac:dyDescent="0.3">
      <c r="B952" s="312" t="s">
        <v>696</v>
      </c>
      <c r="C952" s="313" t="s">
        <v>1201</v>
      </c>
      <c r="D952" s="349"/>
      <c r="E952" s="309"/>
      <c r="F952" s="309"/>
      <c r="G952" s="309"/>
      <c r="H952" s="309"/>
      <c r="I952" s="309"/>
      <c r="J952" s="309"/>
      <c r="K952" s="309"/>
      <c r="L952" s="309"/>
      <c r="M952" s="309"/>
      <c r="N952" s="309"/>
      <c r="O952" s="310">
        <v>1</v>
      </c>
      <c r="P952" s="311" t="s">
        <v>242</v>
      </c>
      <c r="Q952" s="378">
        <f>'master jasa'!Q964</f>
        <v>0</v>
      </c>
      <c r="R952" s="378">
        <f>'master jasa'!R964</f>
        <v>947970</v>
      </c>
      <c r="S952" s="378"/>
      <c r="T952" s="379">
        <f t="shared" si="28"/>
        <v>947970</v>
      </c>
    </row>
    <row r="953" spans="2:20" ht="15" x14ac:dyDescent="0.3">
      <c r="B953" s="312" t="s">
        <v>698</v>
      </c>
      <c r="C953" s="313" t="s">
        <v>1202</v>
      </c>
      <c r="D953" s="349"/>
      <c r="E953" s="309"/>
      <c r="F953" s="309"/>
      <c r="G953" s="309"/>
      <c r="H953" s="309"/>
      <c r="I953" s="309"/>
      <c r="J953" s="309"/>
      <c r="K953" s="309"/>
      <c r="L953" s="309"/>
      <c r="M953" s="309"/>
      <c r="N953" s="309"/>
      <c r="O953" s="310">
        <v>1</v>
      </c>
      <c r="P953" s="311" t="s">
        <v>242</v>
      </c>
      <c r="Q953" s="378">
        <f>'master jasa'!Q965</f>
        <v>0</v>
      </c>
      <c r="R953" s="378">
        <f>'master jasa'!R965</f>
        <v>1148640</v>
      </c>
      <c r="S953" s="378"/>
      <c r="T953" s="379">
        <f t="shared" si="28"/>
        <v>1148640</v>
      </c>
    </row>
    <row r="954" spans="2:20" ht="15.6" x14ac:dyDescent="0.3">
      <c r="B954" s="306">
        <v>4</v>
      </c>
      <c r="C954" s="353" t="s">
        <v>1203</v>
      </c>
      <c r="D954" s="309"/>
      <c r="E954" s="309"/>
      <c r="F954" s="309"/>
      <c r="G954" s="309"/>
      <c r="H954" s="309"/>
      <c r="I954" s="309"/>
      <c r="J954" s="309"/>
      <c r="K954" s="309"/>
      <c r="L954" s="309"/>
      <c r="M954" s="309"/>
      <c r="N954" s="309"/>
      <c r="O954" s="310"/>
      <c r="P954" s="311"/>
      <c r="Q954" s="378">
        <f>'master jasa'!Q966</f>
        <v>0</v>
      </c>
      <c r="R954" s="378">
        <f>'master jasa'!R966</f>
        <v>0</v>
      </c>
      <c r="S954" s="378"/>
      <c r="T954" s="379"/>
    </row>
    <row r="955" spans="2:20" ht="15" x14ac:dyDescent="0.3">
      <c r="B955" s="312" t="s">
        <v>488</v>
      </c>
      <c r="C955" s="313" t="s">
        <v>1192</v>
      </c>
      <c r="D955" s="349"/>
      <c r="E955" s="309"/>
      <c r="F955" s="309"/>
      <c r="G955" s="309"/>
      <c r="H955" s="309"/>
      <c r="I955" s="309"/>
      <c r="J955" s="309"/>
      <c r="K955" s="309"/>
      <c r="L955" s="309"/>
      <c r="M955" s="309"/>
      <c r="N955" s="309"/>
      <c r="O955" s="310">
        <v>1</v>
      </c>
      <c r="P955" s="311" t="s">
        <v>242</v>
      </c>
      <c r="Q955" s="378">
        <f>'master jasa'!Q967</f>
        <v>0</v>
      </c>
      <c r="R955" s="378">
        <f>'master jasa'!R967</f>
        <v>72640</v>
      </c>
      <c r="S955" s="378"/>
      <c r="T955" s="379">
        <f t="shared" si="28"/>
        <v>72640</v>
      </c>
    </row>
    <row r="956" spans="2:20" ht="15" x14ac:dyDescent="0.3">
      <c r="B956" s="312" t="s">
        <v>490</v>
      </c>
      <c r="C956" s="313" t="s">
        <v>1193</v>
      </c>
      <c r="D956" s="349"/>
      <c r="E956" s="309"/>
      <c r="F956" s="309"/>
      <c r="G956" s="309"/>
      <c r="H956" s="309"/>
      <c r="I956" s="309"/>
      <c r="J956" s="309"/>
      <c r="K956" s="309"/>
      <c r="L956" s="309"/>
      <c r="M956" s="309"/>
      <c r="N956" s="309"/>
      <c r="O956" s="310">
        <v>1</v>
      </c>
      <c r="P956" s="311" t="s">
        <v>242</v>
      </c>
      <c r="Q956" s="378">
        <f>'master jasa'!Q968</f>
        <v>0</v>
      </c>
      <c r="R956" s="378">
        <f>'master jasa'!R968</f>
        <v>138690</v>
      </c>
      <c r="S956" s="378"/>
      <c r="T956" s="379">
        <f t="shared" si="28"/>
        <v>138690</v>
      </c>
    </row>
    <row r="957" spans="2:20" ht="15" x14ac:dyDescent="0.3">
      <c r="B957" s="312" t="s">
        <v>492</v>
      </c>
      <c r="C957" s="313" t="s">
        <v>1194</v>
      </c>
      <c r="D957" s="349"/>
      <c r="E957" s="309"/>
      <c r="F957" s="309"/>
      <c r="G957" s="309"/>
      <c r="H957" s="309"/>
      <c r="I957" s="309"/>
      <c r="J957" s="309"/>
      <c r="K957" s="309"/>
      <c r="L957" s="309"/>
      <c r="M957" s="309"/>
      <c r="N957" s="309"/>
      <c r="O957" s="310">
        <v>1</v>
      </c>
      <c r="P957" s="311" t="s">
        <v>242</v>
      </c>
      <c r="Q957" s="378">
        <f>'master jasa'!Q969</f>
        <v>0</v>
      </c>
      <c r="R957" s="378">
        <f>'master jasa'!R969</f>
        <v>241060</v>
      </c>
      <c r="S957" s="378"/>
      <c r="T957" s="379">
        <f t="shared" si="28"/>
        <v>241060</v>
      </c>
    </row>
    <row r="958" spans="2:20" ht="15" x14ac:dyDescent="0.3">
      <c r="B958" s="312" t="s">
        <v>706</v>
      </c>
      <c r="C958" s="313" t="s">
        <v>1195</v>
      </c>
      <c r="D958" s="349"/>
      <c r="E958" s="309"/>
      <c r="F958" s="309"/>
      <c r="G958" s="309"/>
      <c r="H958" s="309"/>
      <c r="I958" s="309"/>
      <c r="J958" s="309"/>
      <c r="K958" s="309"/>
      <c r="L958" s="309"/>
      <c r="M958" s="309"/>
      <c r="N958" s="309"/>
      <c r="O958" s="310">
        <v>1</v>
      </c>
      <c r="P958" s="311" t="s">
        <v>242</v>
      </c>
      <c r="Q958" s="378">
        <f>'master jasa'!Q970</f>
        <v>0</v>
      </c>
      <c r="R958" s="378">
        <f>'master jasa'!R970</f>
        <v>293890</v>
      </c>
      <c r="S958" s="378"/>
      <c r="T958" s="379">
        <f t="shared" si="28"/>
        <v>293890</v>
      </c>
    </row>
    <row r="959" spans="2:20" ht="15" x14ac:dyDescent="0.3">
      <c r="B959" s="312" t="s">
        <v>708</v>
      </c>
      <c r="C959" s="313" t="s">
        <v>1196</v>
      </c>
      <c r="D959" s="349"/>
      <c r="E959" s="309"/>
      <c r="F959" s="309"/>
      <c r="G959" s="309"/>
      <c r="H959" s="309"/>
      <c r="I959" s="309"/>
      <c r="J959" s="309"/>
      <c r="K959" s="309"/>
      <c r="L959" s="309"/>
      <c r="M959" s="309"/>
      <c r="N959" s="309"/>
      <c r="O959" s="310">
        <v>1</v>
      </c>
      <c r="P959" s="311" t="s">
        <v>242</v>
      </c>
      <c r="Q959" s="378">
        <f>'master jasa'!Q971</f>
        <v>0</v>
      </c>
      <c r="R959" s="378">
        <f>'master jasa'!R971</f>
        <v>431700</v>
      </c>
      <c r="S959" s="378"/>
      <c r="T959" s="379">
        <f t="shared" si="28"/>
        <v>431700</v>
      </c>
    </row>
    <row r="960" spans="2:20" ht="15" x14ac:dyDescent="0.3">
      <c r="B960" s="312" t="s">
        <v>710</v>
      </c>
      <c r="C960" s="313" t="s">
        <v>1197</v>
      </c>
      <c r="D960" s="349"/>
      <c r="E960" s="309"/>
      <c r="F960" s="309"/>
      <c r="G960" s="309"/>
      <c r="H960" s="309"/>
      <c r="I960" s="309"/>
      <c r="J960" s="309"/>
      <c r="K960" s="309"/>
      <c r="L960" s="309"/>
      <c r="M960" s="309"/>
      <c r="N960" s="309"/>
      <c r="O960" s="310">
        <v>1</v>
      </c>
      <c r="P960" s="311" t="s">
        <v>242</v>
      </c>
      <c r="Q960" s="378">
        <f>'master jasa'!Q972</f>
        <v>0</v>
      </c>
      <c r="R960" s="378">
        <f>'master jasa'!R972</f>
        <v>502520</v>
      </c>
      <c r="S960" s="378"/>
      <c r="T960" s="379">
        <f t="shared" si="28"/>
        <v>502520</v>
      </c>
    </row>
    <row r="961" spans="2:20" ht="15" x14ac:dyDescent="0.3">
      <c r="B961" s="312" t="s">
        <v>712</v>
      </c>
      <c r="C961" s="313" t="s">
        <v>1198</v>
      </c>
      <c r="D961" s="349"/>
      <c r="E961" s="309"/>
      <c r="F961" s="309"/>
      <c r="G961" s="309"/>
      <c r="H961" s="309"/>
      <c r="I961" s="309"/>
      <c r="J961" s="309"/>
      <c r="K961" s="309"/>
      <c r="L961" s="309"/>
      <c r="M961" s="309"/>
      <c r="N961" s="309"/>
      <c r="O961" s="310">
        <v>1</v>
      </c>
      <c r="P961" s="311" t="s">
        <v>242</v>
      </c>
      <c r="Q961" s="378">
        <f>'master jasa'!Q973</f>
        <v>0</v>
      </c>
      <c r="R961" s="378">
        <f>'master jasa'!R973</f>
        <v>556490</v>
      </c>
      <c r="S961" s="378"/>
      <c r="T961" s="379">
        <f t="shared" si="28"/>
        <v>556490</v>
      </c>
    </row>
    <row r="962" spans="2:20" ht="15" x14ac:dyDescent="0.3">
      <c r="B962" s="312" t="s">
        <v>714</v>
      </c>
      <c r="C962" s="313" t="s">
        <v>1199</v>
      </c>
      <c r="D962" s="349"/>
      <c r="E962" s="309"/>
      <c r="F962" s="309"/>
      <c r="G962" s="309"/>
      <c r="H962" s="309"/>
      <c r="I962" s="309"/>
      <c r="J962" s="309"/>
      <c r="K962" s="309"/>
      <c r="L962" s="309"/>
      <c r="M962" s="309"/>
      <c r="N962" s="309"/>
      <c r="O962" s="310">
        <v>1</v>
      </c>
      <c r="P962" s="311" t="s">
        <v>242</v>
      </c>
      <c r="Q962" s="378">
        <f>'master jasa'!Q974</f>
        <v>0</v>
      </c>
      <c r="R962" s="378">
        <f>'master jasa'!R974</f>
        <v>701510</v>
      </c>
      <c r="S962" s="378"/>
      <c r="T962" s="379">
        <f t="shared" si="28"/>
        <v>701510</v>
      </c>
    </row>
    <row r="963" spans="2:20" ht="15" x14ac:dyDescent="0.3">
      <c r="B963" s="312" t="s">
        <v>716</v>
      </c>
      <c r="C963" s="313" t="s">
        <v>1200</v>
      </c>
      <c r="D963" s="349"/>
      <c r="E963" s="309"/>
      <c r="F963" s="309"/>
      <c r="G963" s="309"/>
      <c r="H963" s="309"/>
      <c r="I963" s="309"/>
      <c r="J963" s="309"/>
      <c r="K963" s="309"/>
      <c r="L963" s="309"/>
      <c r="M963" s="309"/>
      <c r="N963" s="309"/>
      <c r="O963" s="310">
        <v>1</v>
      </c>
      <c r="P963" s="311" t="s">
        <v>242</v>
      </c>
      <c r="Q963" s="378">
        <f>'master jasa'!Q975</f>
        <v>0</v>
      </c>
      <c r="R963" s="378">
        <f>'master jasa'!R975</f>
        <v>789200</v>
      </c>
      <c r="S963" s="378"/>
      <c r="T963" s="379">
        <f t="shared" si="28"/>
        <v>789200</v>
      </c>
    </row>
    <row r="964" spans="2:20" ht="15" x14ac:dyDescent="0.3">
      <c r="B964" s="312" t="s">
        <v>718</v>
      </c>
      <c r="C964" s="313" t="s">
        <v>1201</v>
      </c>
      <c r="D964" s="349"/>
      <c r="E964" s="309"/>
      <c r="F964" s="309"/>
      <c r="G964" s="309"/>
      <c r="H964" s="309"/>
      <c r="I964" s="309"/>
      <c r="J964" s="309"/>
      <c r="K964" s="309"/>
      <c r="L964" s="309"/>
      <c r="M964" s="309"/>
      <c r="N964" s="309"/>
      <c r="O964" s="310">
        <v>1</v>
      </c>
      <c r="P964" s="311" t="s">
        <v>242</v>
      </c>
      <c r="Q964" s="378">
        <f>'master jasa'!Q976</f>
        <v>0</v>
      </c>
      <c r="R964" s="378">
        <f>'master jasa'!R976</f>
        <v>947970</v>
      </c>
      <c r="S964" s="378"/>
      <c r="T964" s="379">
        <f t="shared" si="28"/>
        <v>947970</v>
      </c>
    </row>
    <row r="965" spans="2:20" ht="15" x14ac:dyDescent="0.3">
      <c r="B965" s="312" t="s">
        <v>720</v>
      </c>
      <c r="C965" s="313" t="s">
        <v>1202</v>
      </c>
      <c r="D965" s="349"/>
      <c r="E965" s="309"/>
      <c r="F965" s="309"/>
      <c r="G965" s="309"/>
      <c r="H965" s="309"/>
      <c r="I965" s="309"/>
      <c r="J965" s="309"/>
      <c r="K965" s="309"/>
      <c r="L965" s="309"/>
      <c r="M965" s="309"/>
      <c r="N965" s="309"/>
      <c r="O965" s="310">
        <v>1</v>
      </c>
      <c r="P965" s="311" t="s">
        <v>242</v>
      </c>
      <c r="Q965" s="378">
        <f>'master jasa'!Q977</f>
        <v>0</v>
      </c>
      <c r="R965" s="378">
        <f>'master jasa'!R977</f>
        <v>1148640</v>
      </c>
      <c r="S965" s="378"/>
      <c r="T965" s="379">
        <f t="shared" si="28"/>
        <v>1148640</v>
      </c>
    </row>
    <row r="966" spans="2:20" ht="15.6" x14ac:dyDescent="0.3">
      <c r="B966" s="306">
        <v>5</v>
      </c>
      <c r="C966" s="353" t="s">
        <v>1204</v>
      </c>
      <c r="D966" s="309"/>
      <c r="E966" s="309"/>
      <c r="F966" s="309"/>
      <c r="G966" s="309"/>
      <c r="H966" s="309"/>
      <c r="I966" s="309"/>
      <c r="J966" s="309"/>
      <c r="K966" s="309"/>
      <c r="L966" s="309"/>
      <c r="M966" s="309"/>
      <c r="N966" s="309"/>
      <c r="O966" s="310"/>
      <c r="P966" s="311"/>
      <c r="Q966" s="378">
        <f>'master jasa'!Q978</f>
        <v>0</v>
      </c>
      <c r="R966" s="378">
        <f>'master jasa'!R978</f>
        <v>0</v>
      </c>
      <c r="S966" s="378"/>
      <c r="T966" s="379"/>
    </row>
    <row r="967" spans="2:20" ht="15" x14ac:dyDescent="0.3">
      <c r="B967" s="312" t="s">
        <v>495</v>
      </c>
      <c r="C967" s="313" t="s">
        <v>1192</v>
      </c>
      <c r="D967" s="349"/>
      <c r="E967" s="309"/>
      <c r="F967" s="309"/>
      <c r="G967" s="309"/>
      <c r="H967" s="309"/>
      <c r="I967" s="309"/>
      <c r="J967" s="309"/>
      <c r="K967" s="309"/>
      <c r="L967" s="309"/>
      <c r="M967" s="309"/>
      <c r="N967" s="309"/>
      <c r="O967" s="310">
        <v>1</v>
      </c>
      <c r="P967" s="311" t="s">
        <v>242</v>
      </c>
      <c r="Q967" s="378">
        <f>'master jasa'!Q979</f>
        <v>0</v>
      </c>
      <c r="R967" s="378">
        <f>'master jasa'!R979</f>
        <v>36324</v>
      </c>
      <c r="S967" s="378"/>
      <c r="T967" s="379">
        <f t="shared" si="28"/>
        <v>36324</v>
      </c>
    </row>
    <row r="968" spans="2:20" ht="15" x14ac:dyDescent="0.3">
      <c r="B968" s="312" t="s">
        <v>496</v>
      </c>
      <c r="C968" s="313" t="s">
        <v>1193</v>
      </c>
      <c r="D968" s="349"/>
      <c r="E968" s="309"/>
      <c r="F968" s="309"/>
      <c r="G968" s="309"/>
      <c r="H968" s="309"/>
      <c r="I968" s="309"/>
      <c r="J968" s="309"/>
      <c r="K968" s="309"/>
      <c r="L968" s="309"/>
      <c r="M968" s="309"/>
      <c r="N968" s="309"/>
      <c r="O968" s="310">
        <v>1</v>
      </c>
      <c r="P968" s="311" t="s">
        <v>242</v>
      </c>
      <c r="Q968" s="378">
        <f>'master jasa'!Q980</f>
        <v>0</v>
      </c>
      <c r="R968" s="378">
        <f>'master jasa'!R980</f>
        <v>34673</v>
      </c>
      <c r="S968" s="378"/>
      <c r="T968" s="379">
        <f t="shared" si="28"/>
        <v>34673</v>
      </c>
    </row>
    <row r="969" spans="2:20" ht="15" x14ac:dyDescent="0.3">
      <c r="B969" s="312" t="s">
        <v>497</v>
      </c>
      <c r="C969" s="313" t="s">
        <v>1194</v>
      </c>
      <c r="D969" s="349"/>
      <c r="E969" s="309"/>
      <c r="F969" s="309"/>
      <c r="G969" s="309"/>
      <c r="H969" s="309"/>
      <c r="I969" s="309"/>
      <c r="J969" s="309"/>
      <c r="K969" s="309"/>
      <c r="L969" s="309"/>
      <c r="M969" s="309"/>
      <c r="N969" s="309"/>
      <c r="O969" s="310">
        <v>1</v>
      </c>
      <c r="P969" s="311" t="s">
        <v>242</v>
      </c>
      <c r="Q969" s="378">
        <f>'master jasa'!Q981</f>
        <v>0</v>
      </c>
      <c r="R969" s="378">
        <f>'master jasa'!R981</f>
        <v>60265</v>
      </c>
      <c r="S969" s="378"/>
      <c r="T969" s="379">
        <f t="shared" si="28"/>
        <v>60265</v>
      </c>
    </row>
    <row r="970" spans="2:20" ht="15" x14ac:dyDescent="0.3">
      <c r="B970" s="312" t="s">
        <v>729</v>
      </c>
      <c r="C970" s="313" t="s">
        <v>1195</v>
      </c>
      <c r="D970" s="349"/>
      <c r="E970" s="309"/>
      <c r="F970" s="309"/>
      <c r="G970" s="309"/>
      <c r="H970" s="309"/>
      <c r="I970" s="309"/>
      <c r="J970" s="309"/>
      <c r="K970" s="309"/>
      <c r="L970" s="309"/>
      <c r="M970" s="309"/>
      <c r="N970" s="309"/>
      <c r="O970" s="310">
        <v>1</v>
      </c>
      <c r="P970" s="311" t="s">
        <v>242</v>
      </c>
      <c r="Q970" s="378">
        <f>'master jasa'!Q982</f>
        <v>0</v>
      </c>
      <c r="R970" s="378">
        <f>'master jasa'!R982</f>
        <v>73470</v>
      </c>
      <c r="S970" s="378"/>
      <c r="T970" s="379">
        <f t="shared" si="28"/>
        <v>73470</v>
      </c>
    </row>
    <row r="971" spans="2:20" ht="15" x14ac:dyDescent="0.3">
      <c r="B971" s="312" t="s">
        <v>731</v>
      </c>
      <c r="C971" s="313" t="s">
        <v>1196</v>
      </c>
      <c r="D971" s="349"/>
      <c r="E971" s="309"/>
      <c r="F971" s="309"/>
      <c r="G971" s="309"/>
      <c r="H971" s="309"/>
      <c r="I971" s="309"/>
      <c r="J971" s="309"/>
      <c r="K971" s="309"/>
      <c r="L971" s="309"/>
      <c r="M971" s="309"/>
      <c r="N971" s="309"/>
      <c r="O971" s="310">
        <v>1</v>
      </c>
      <c r="P971" s="311" t="s">
        <v>242</v>
      </c>
      <c r="Q971" s="378">
        <f>'master jasa'!Q983</f>
        <v>0</v>
      </c>
      <c r="R971" s="378">
        <f>'master jasa'!R983</f>
        <v>71950</v>
      </c>
      <c r="S971" s="378"/>
      <c r="T971" s="379">
        <f t="shared" si="28"/>
        <v>71950</v>
      </c>
    </row>
    <row r="972" spans="2:20" ht="15" x14ac:dyDescent="0.3">
      <c r="B972" s="312" t="s">
        <v>733</v>
      </c>
      <c r="C972" s="313" t="s">
        <v>1197</v>
      </c>
      <c r="D972" s="349"/>
      <c r="E972" s="309"/>
      <c r="F972" s="309"/>
      <c r="G972" s="309"/>
      <c r="H972" s="309"/>
      <c r="I972" s="309"/>
      <c r="J972" s="309"/>
      <c r="K972" s="309"/>
      <c r="L972" s="309"/>
      <c r="M972" s="309"/>
      <c r="N972" s="309"/>
      <c r="O972" s="310">
        <v>1</v>
      </c>
      <c r="P972" s="311" t="s">
        <v>242</v>
      </c>
      <c r="Q972" s="378">
        <f>'master jasa'!Q984</f>
        <v>0</v>
      </c>
      <c r="R972" s="378">
        <f>'master jasa'!R984</f>
        <v>83750</v>
      </c>
      <c r="S972" s="378"/>
      <c r="T972" s="379">
        <f t="shared" si="28"/>
        <v>83750</v>
      </c>
    </row>
    <row r="973" spans="2:20" ht="15" x14ac:dyDescent="0.3">
      <c r="B973" s="312" t="s">
        <v>735</v>
      </c>
      <c r="C973" s="313" t="s">
        <v>1198</v>
      </c>
      <c r="D973" s="349"/>
      <c r="E973" s="309"/>
      <c r="F973" s="309"/>
      <c r="G973" s="309"/>
      <c r="H973" s="309"/>
      <c r="I973" s="309"/>
      <c r="J973" s="309"/>
      <c r="K973" s="309"/>
      <c r="L973" s="309"/>
      <c r="M973" s="309"/>
      <c r="N973" s="309"/>
      <c r="O973" s="310">
        <v>1</v>
      </c>
      <c r="P973" s="311" t="s">
        <v>242</v>
      </c>
      <c r="Q973" s="378">
        <f>'master jasa'!Q985</f>
        <v>0</v>
      </c>
      <c r="R973" s="378">
        <f>'master jasa'!R985</f>
        <v>92740</v>
      </c>
      <c r="S973" s="378"/>
      <c r="T973" s="379">
        <f t="shared" si="28"/>
        <v>92740</v>
      </c>
    </row>
    <row r="974" spans="2:20" ht="15" x14ac:dyDescent="0.3">
      <c r="B974" s="312" t="s">
        <v>737</v>
      </c>
      <c r="C974" s="313" t="s">
        <v>1199</v>
      </c>
      <c r="D974" s="349"/>
      <c r="E974" s="309"/>
      <c r="F974" s="309"/>
      <c r="G974" s="309"/>
      <c r="H974" s="309"/>
      <c r="I974" s="309"/>
      <c r="J974" s="309"/>
      <c r="K974" s="309"/>
      <c r="L974" s="309"/>
      <c r="M974" s="309"/>
      <c r="N974" s="309"/>
      <c r="O974" s="310">
        <v>1</v>
      </c>
      <c r="P974" s="311" t="s">
        <v>242</v>
      </c>
      <c r="Q974" s="378">
        <f>'master jasa'!Q986</f>
        <v>0</v>
      </c>
      <c r="R974" s="378">
        <f>'master jasa'!R986</f>
        <v>87690</v>
      </c>
      <c r="S974" s="378"/>
      <c r="T974" s="379">
        <f t="shared" si="28"/>
        <v>87690</v>
      </c>
    </row>
    <row r="975" spans="2:20" ht="15" x14ac:dyDescent="0.3">
      <c r="B975" s="312" t="s">
        <v>739</v>
      </c>
      <c r="C975" s="313" t="s">
        <v>1200</v>
      </c>
      <c r="D975" s="349"/>
      <c r="E975" s="309"/>
      <c r="F975" s="309"/>
      <c r="G975" s="309"/>
      <c r="H975" s="309"/>
      <c r="I975" s="309"/>
      <c r="J975" s="309"/>
      <c r="K975" s="309"/>
      <c r="L975" s="309"/>
      <c r="M975" s="309"/>
      <c r="N975" s="309"/>
      <c r="O975" s="310">
        <v>1</v>
      </c>
      <c r="P975" s="311" t="s">
        <v>242</v>
      </c>
      <c r="Q975" s="378">
        <f>'master jasa'!Q987</f>
        <v>0</v>
      </c>
      <c r="R975" s="378">
        <f>'master jasa'!R987</f>
        <v>98650</v>
      </c>
      <c r="S975" s="378"/>
      <c r="T975" s="379">
        <f t="shared" si="28"/>
        <v>98650</v>
      </c>
    </row>
    <row r="976" spans="2:20" ht="15" x14ac:dyDescent="0.3">
      <c r="B976" s="312" t="s">
        <v>741</v>
      </c>
      <c r="C976" s="313" t="s">
        <v>1201</v>
      </c>
      <c r="D976" s="349"/>
      <c r="E976" s="309"/>
      <c r="F976" s="309"/>
      <c r="G976" s="309"/>
      <c r="H976" s="309"/>
      <c r="I976" s="309"/>
      <c r="J976" s="309"/>
      <c r="K976" s="309"/>
      <c r="L976" s="309"/>
      <c r="M976" s="309"/>
      <c r="N976" s="309"/>
      <c r="O976" s="310">
        <v>1</v>
      </c>
      <c r="P976" s="311" t="s">
        <v>242</v>
      </c>
      <c r="Q976" s="378">
        <f>'master jasa'!Q988</f>
        <v>0</v>
      </c>
      <c r="R976" s="378">
        <f>'master jasa'!R988</f>
        <v>94790</v>
      </c>
      <c r="S976" s="378"/>
      <c r="T976" s="379">
        <f t="shared" si="28"/>
        <v>94790</v>
      </c>
    </row>
    <row r="977" spans="2:20" ht="15" x14ac:dyDescent="0.3">
      <c r="B977" s="312" t="s">
        <v>743</v>
      </c>
      <c r="C977" s="313" t="s">
        <v>1202</v>
      </c>
      <c r="D977" s="349"/>
      <c r="E977" s="309"/>
      <c r="F977" s="309"/>
      <c r="G977" s="309"/>
      <c r="H977" s="309"/>
      <c r="I977" s="309"/>
      <c r="J977" s="309"/>
      <c r="K977" s="309"/>
      <c r="L977" s="309"/>
      <c r="M977" s="309"/>
      <c r="N977" s="309"/>
      <c r="O977" s="310">
        <v>1</v>
      </c>
      <c r="P977" s="311" t="s">
        <v>242</v>
      </c>
      <c r="Q977" s="378">
        <f>'master jasa'!Q989</f>
        <v>0</v>
      </c>
      <c r="R977" s="378">
        <f>'master jasa'!R989</f>
        <v>114860</v>
      </c>
      <c r="S977" s="378"/>
      <c r="T977" s="379">
        <f t="shared" si="28"/>
        <v>114860</v>
      </c>
    </row>
    <row r="978" spans="2:20" ht="15.6" x14ac:dyDescent="0.3">
      <c r="B978" s="306">
        <v>6</v>
      </c>
      <c r="C978" s="332" t="s">
        <v>1205</v>
      </c>
      <c r="D978" s="309"/>
      <c r="E978" s="309"/>
      <c r="F978" s="309"/>
      <c r="G978" s="309"/>
      <c r="H978" s="309"/>
      <c r="I978" s="309"/>
      <c r="J978" s="309"/>
      <c r="K978" s="309"/>
      <c r="L978" s="309"/>
      <c r="M978" s="309"/>
      <c r="N978" s="309"/>
      <c r="O978" s="310"/>
      <c r="P978" s="311"/>
      <c r="Q978" s="378">
        <f>'master jasa'!Q990</f>
        <v>0</v>
      </c>
      <c r="R978" s="378">
        <f>'master jasa'!R990</f>
        <v>0</v>
      </c>
      <c r="S978" s="378"/>
      <c r="T978" s="379"/>
    </row>
    <row r="979" spans="2:20" ht="15" x14ac:dyDescent="0.3">
      <c r="B979" s="312" t="s">
        <v>499</v>
      </c>
      <c r="C979" s="313" t="s">
        <v>1206</v>
      </c>
      <c r="D979" s="318"/>
      <c r="E979" s="309"/>
      <c r="F979" s="309"/>
      <c r="G979" s="309"/>
      <c r="H979" s="309"/>
      <c r="I979" s="309"/>
      <c r="J979" s="309"/>
      <c r="K979" s="309"/>
      <c r="L979" s="309"/>
      <c r="M979" s="309"/>
      <c r="N979" s="309"/>
      <c r="O979" s="310">
        <v>1</v>
      </c>
      <c r="P979" s="311" t="s">
        <v>242</v>
      </c>
      <c r="Q979" s="378">
        <f>'master jasa'!Q991</f>
        <v>0</v>
      </c>
      <c r="R979" s="378">
        <f>'master jasa'!R991</f>
        <v>89150</v>
      </c>
      <c r="S979" s="378"/>
      <c r="T979" s="379">
        <f>O979*R979</f>
        <v>89150</v>
      </c>
    </row>
    <row r="980" spans="2:20" ht="15" x14ac:dyDescent="0.3">
      <c r="B980" s="312" t="s">
        <v>500</v>
      </c>
      <c r="C980" s="313" t="s">
        <v>1207</v>
      </c>
      <c r="D980" s="318"/>
      <c r="E980" s="309"/>
      <c r="F980" s="309"/>
      <c r="G980" s="309"/>
      <c r="H980" s="309"/>
      <c r="I980" s="309"/>
      <c r="J980" s="309"/>
      <c r="K980" s="309"/>
      <c r="L980" s="309"/>
      <c r="M980" s="309"/>
      <c r="N980" s="309"/>
      <c r="O980" s="310">
        <v>1</v>
      </c>
      <c r="P980" s="311" t="s">
        <v>242</v>
      </c>
      <c r="Q980" s="378">
        <f>'master jasa'!Q992</f>
        <v>0</v>
      </c>
      <c r="R980" s="378">
        <f>'master jasa'!R992</f>
        <v>138690</v>
      </c>
      <c r="S980" s="378"/>
      <c r="T980" s="379">
        <f>O980*R980</f>
        <v>138690</v>
      </c>
    </row>
    <row r="981" spans="2:20" ht="15" x14ac:dyDescent="0.3">
      <c r="B981" s="312" t="s">
        <v>502</v>
      </c>
      <c r="C981" s="313" t="s">
        <v>1208</v>
      </c>
      <c r="D981" s="318"/>
      <c r="E981" s="309"/>
      <c r="F981" s="309"/>
      <c r="G981" s="309"/>
      <c r="H981" s="309"/>
      <c r="I981" s="309"/>
      <c r="J981" s="309"/>
      <c r="K981" s="309"/>
      <c r="L981" s="309"/>
      <c r="M981" s="309"/>
      <c r="N981" s="309"/>
      <c r="O981" s="310">
        <v>1</v>
      </c>
      <c r="P981" s="311" t="s">
        <v>242</v>
      </c>
      <c r="Q981" s="378">
        <f>'master jasa'!Q993</f>
        <v>0</v>
      </c>
      <c r="R981" s="378">
        <f>'master jasa'!R993</f>
        <v>241060</v>
      </c>
      <c r="S981" s="378"/>
      <c r="T981" s="379">
        <f>O981*R981</f>
        <v>241060</v>
      </c>
    </row>
    <row r="982" spans="2:20" ht="15" x14ac:dyDescent="0.3">
      <c r="B982" s="312" t="s">
        <v>751</v>
      </c>
      <c r="C982" s="313" t="s">
        <v>1209</v>
      </c>
      <c r="D982" s="318"/>
      <c r="E982" s="309"/>
      <c r="F982" s="309"/>
      <c r="G982" s="309"/>
      <c r="H982" s="309"/>
      <c r="I982" s="309"/>
      <c r="J982" s="309"/>
      <c r="K982" s="309"/>
      <c r="L982" s="309"/>
      <c r="M982" s="309"/>
      <c r="N982" s="309"/>
      <c r="O982" s="310">
        <v>1</v>
      </c>
      <c r="P982" s="311" t="s">
        <v>242</v>
      </c>
      <c r="Q982" s="378">
        <f>'master jasa'!Q994</f>
        <v>0</v>
      </c>
      <c r="R982" s="378">
        <f>'master jasa'!R994</f>
        <v>293890</v>
      </c>
      <c r="S982" s="378"/>
      <c r="T982" s="379">
        <f>O982*R982</f>
        <v>293890</v>
      </c>
    </row>
    <row r="983" spans="2:20" ht="15.6" x14ac:dyDescent="0.3">
      <c r="B983" s="306">
        <v>7</v>
      </c>
      <c r="C983" s="353" t="s">
        <v>1210</v>
      </c>
      <c r="D983" s="309"/>
      <c r="E983" s="309"/>
      <c r="F983" s="309"/>
      <c r="G983" s="309"/>
      <c r="H983" s="309"/>
      <c r="I983" s="309"/>
      <c r="J983" s="309"/>
      <c r="K983" s="309"/>
      <c r="L983" s="309"/>
      <c r="M983" s="309"/>
      <c r="N983" s="309"/>
      <c r="O983" s="310"/>
      <c r="P983" s="311"/>
      <c r="Q983" s="378">
        <f>'master jasa'!Q995</f>
        <v>0</v>
      </c>
      <c r="R983" s="378">
        <f>'master jasa'!R995</f>
        <v>0</v>
      </c>
      <c r="S983" s="378"/>
      <c r="T983" s="379"/>
    </row>
    <row r="984" spans="2:20" ht="15" x14ac:dyDescent="0.3">
      <c r="B984" s="312" t="s">
        <v>505</v>
      </c>
      <c r="C984" s="313" t="s">
        <v>1206</v>
      </c>
      <c r="D984" s="318"/>
      <c r="E984" s="309"/>
      <c r="F984" s="309"/>
      <c r="G984" s="309"/>
      <c r="H984" s="309"/>
      <c r="I984" s="309"/>
      <c r="J984" s="309"/>
      <c r="K984" s="309"/>
      <c r="L984" s="309"/>
      <c r="M984" s="309"/>
      <c r="N984" s="309"/>
      <c r="O984" s="310">
        <v>1</v>
      </c>
      <c r="P984" s="311" t="s">
        <v>242</v>
      </c>
      <c r="Q984" s="378">
        <f>'master jasa'!Q996</f>
        <v>0</v>
      </c>
      <c r="R984" s="378">
        <f>'master jasa'!R996</f>
        <v>89150</v>
      </c>
      <c r="S984" s="378"/>
      <c r="T984" s="379">
        <f t="shared" ref="T984:T1006" si="29">O984*R984</f>
        <v>89150</v>
      </c>
    </row>
    <row r="985" spans="2:20" ht="15" x14ac:dyDescent="0.3">
      <c r="B985" s="312" t="s">
        <v>506</v>
      </c>
      <c r="C985" s="313" t="s">
        <v>1207</v>
      </c>
      <c r="D985" s="318"/>
      <c r="E985" s="309"/>
      <c r="F985" s="309"/>
      <c r="G985" s="309"/>
      <c r="H985" s="309"/>
      <c r="I985" s="309"/>
      <c r="J985" s="309"/>
      <c r="K985" s="309"/>
      <c r="L985" s="309"/>
      <c r="M985" s="309"/>
      <c r="N985" s="309"/>
      <c r="O985" s="310">
        <v>1</v>
      </c>
      <c r="P985" s="311" t="s">
        <v>242</v>
      </c>
      <c r="Q985" s="378">
        <f>'master jasa'!Q997</f>
        <v>0</v>
      </c>
      <c r="R985" s="378">
        <f>'master jasa'!R997</f>
        <v>138690</v>
      </c>
      <c r="S985" s="378"/>
      <c r="T985" s="379">
        <f t="shared" si="29"/>
        <v>138690</v>
      </c>
    </row>
    <row r="986" spans="2:20" ht="15" x14ac:dyDescent="0.3">
      <c r="B986" s="312" t="s">
        <v>507</v>
      </c>
      <c r="C986" s="313" t="s">
        <v>1208</v>
      </c>
      <c r="D986" s="318"/>
      <c r="E986" s="309"/>
      <c r="F986" s="309"/>
      <c r="G986" s="309"/>
      <c r="H986" s="309"/>
      <c r="I986" s="309"/>
      <c r="J986" s="309"/>
      <c r="K986" s="309"/>
      <c r="L986" s="309"/>
      <c r="M986" s="309"/>
      <c r="N986" s="309"/>
      <c r="O986" s="310">
        <v>1</v>
      </c>
      <c r="P986" s="311" t="s">
        <v>242</v>
      </c>
      <c r="Q986" s="378">
        <f>'master jasa'!Q998</f>
        <v>0</v>
      </c>
      <c r="R986" s="378">
        <f>'master jasa'!R998</f>
        <v>241060</v>
      </c>
      <c r="S986" s="378"/>
      <c r="T986" s="379">
        <f t="shared" si="29"/>
        <v>241060</v>
      </c>
    </row>
    <row r="987" spans="2:20" ht="15" x14ac:dyDescent="0.3">
      <c r="B987" s="312" t="s">
        <v>770</v>
      </c>
      <c r="C987" s="313" t="s">
        <v>1209</v>
      </c>
      <c r="D987" s="318"/>
      <c r="E987" s="309"/>
      <c r="F987" s="309"/>
      <c r="G987" s="309"/>
      <c r="H987" s="309"/>
      <c r="I987" s="309"/>
      <c r="J987" s="309"/>
      <c r="K987" s="309"/>
      <c r="L987" s="309"/>
      <c r="M987" s="309"/>
      <c r="N987" s="309"/>
      <c r="O987" s="310">
        <v>1</v>
      </c>
      <c r="P987" s="311" t="s">
        <v>242</v>
      </c>
      <c r="Q987" s="378">
        <f>'master jasa'!Q999</f>
        <v>0</v>
      </c>
      <c r="R987" s="378">
        <f>'master jasa'!R999</f>
        <v>293890</v>
      </c>
      <c r="S987" s="378"/>
      <c r="T987" s="379">
        <f t="shared" si="29"/>
        <v>293890</v>
      </c>
    </row>
    <row r="988" spans="2:20" ht="15.6" x14ac:dyDescent="0.3">
      <c r="B988" s="306">
        <v>8</v>
      </c>
      <c r="C988" s="353" t="s">
        <v>1211</v>
      </c>
      <c r="D988" s="309"/>
      <c r="E988" s="309"/>
      <c r="F988" s="309"/>
      <c r="G988" s="309"/>
      <c r="H988" s="309"/>
      <c r="I988" s="309"/>
      <c r="J988" s="309"/>
      <c r="K988" s="309"/>
      <c r="L988" s="309"/>
      <c r="M988" s="309"/>
      <c r="N988" s="309"/>
      <c r="O988" s="310"/>
      <c r="P988" s="311"/>
      <c r="Q988" s="378">
        <f>'master jasa'!Q1000</f>
        <v>0</v>
      </c>
      <c r="R988" s="378">
        <f>'master jasa'!R1000</f>
        <v>0</v>
      </c>
      <c r="S988" s="378"/>
      <c r="T988" s="379"/>
    </row>
    <row r="989" spans="2:20" ht="15" x14ac:dyDescent="0.3">
      <c r="B989" s="312" t="s">
        <v>509</v>
      </c>
      <c r="C989" s="313" t="s">
        <v>1193</v>
      </c>
      <c r="D989" s="349"/>
      <c r="E989" s="309"/>
      <c r="F989" s="309"/>
      <c r="G989" s="309"/>
      <c r="H989" s="309"/>
      <c r="I989" s="309"/>
      <c r="J989" s="309"/>
      <c r="K989" s="309"/>
      <c r="L989" s="309"/>
      <c r="M989" s="309"/>
      <c r="N989" s="309"/>
      <c r="O989" s="310">
        <v>1</v>
      </c>
      <c r="P989" s="311" t="s">
        <v>242</v>
      </c>
      <c r="Q989" s="378">
        <f>'master jasa'!Q1001</f>
        <v>0</v>
      </c>
      <c r="R989" s="378">
        <f>'master jasa'!R1001</f>
        <v>215290</v>
      </c>
      <c r="S989" s="378"/>
      <c r="T989" s="379">
        <f t="shared" si="29"/>
        <v>215290</v>
      </c>
    </row>
    <row r="990" spans="2:20" ht="15" x14ac:dyDescent="0.3">
      <c r="B990" s="312" t="s">
        <v>510</v>
      </c>
      <c r="C990" s="313" t="s">
        <v>1194</v>
      </c>
      <c r="D990" s="349"/>
      <c r="E990" s="309"/>
      <c r="F990" s="309"/>
      <c r="G990" s="309"/>
      <c r="H990" s="309"/>
      <c r="I990" s="309"/>
      <c r="J990" s="309"/>
      <c r="K990" s="309"/>
      <c r="L990" s="309"/>
      <c r="M990" s="309"/>
      <c r="N990" s="309"/>
      <c r="O990" s="310">
        <v>1</v>
      </c>
      <c r="P990" s="311" t="s">
        <v>242</v>
      </c>
      <c r="Q990" s="378">
        <f>'master jasa'!Q1002</f>
        <v>0</v>
      </c>
      <c r="R990" s="378">
        <f>'master jasa'!R1002</f>
        <v>317650</v>
      </c>
      <c r="S990" s="378"/>
      <c r="T990" s="379">
        <f t="shared" si="29"/>
        <v>317650</v>
      </c>
    </row>
    <row r="991" spans="2:20" ht="15" x14ac:dyDescent="0.3">
      <c r="B991" s="312" t="s">
        <v>511</v>
      </c>
      <c r="C991" s="313" t="s">
        <v>1195</v>
      </c>
      <c r="D991" s="349"/>
      <c r="E991" s="309"/>
      <c r="F991" s="309"/>
      <c r="G991" s="309"/>
      <c r="H991" s="309"/>
      <c r="I991" s="309"/>
      <c r="J991" s="309"/>
      <c r="K991" s="309"/>
      <c r="L991" s="309"/>
      <c r="M991" s="309"/>
      <c r="N991" s="309"/>
      <c r="O991" s="310">
        <v>1</v>
      </c>
      <c r="P991" s="311" t="s">
        <v>242</v>
      </c>
      <c r="Q991" s="378">
        <f>'master jasa'!Q1003</f>
        <v>0</v>
      </c>
      <c r="R991" s="378">
        <f>'master jasa'!R1003</f>
        <v>396020</v>
      </c>
      <c r="S991" s="378"/>
      <c r="T991" s="379">
        <f t="shared" si="29"/>
        <v>396020</v>
      </c>
    </row>
    <row r="992" spans="2:20" ht="15" x14ac:dyDescent="0.3">
      <c r="B992" s="312" t="s">
        <v>780</v>
      </c>
      <c r="C992" s="313" t="s">
        <v>1196</v>
      </c>
      <c r="D992" s="349"/>
      <c r="E992" s="309"/>
      <c r="F992" s="309"/>
      <c r="G992" s="309"/>
      <c r="H992" s="309"/>
      <c r="I992" s="309"/>
      <c r="J992" s="309"/>
      <c r="K992" s="309"/>
      <c r="L992" s="309"/>
      <c r="M992" s="309"/>
      <c r="N992" s="309"/>
      <c r="O992" s="310">
        <v>1</v>
      </c>
      <c r="P992" s="311" t="s">
        <v>242</v>
      </c>
      <c r="Q992" s="378">
        <f>'master jasa'!Q1004</f>
        <v>0</v>
      </c>
      <c r="R992" s="378">
        <f>'master jasa'!R1004</f>
        <v>776050</v>
      </c>
      <c r="S992" s="378"/>
      <c r="T992" s="379">
        <f t="shared" si="29"/>
        <v>776050</v>
      </c>
    </row>
    <row r="993" spans="2:20" ht="15" x14ac:dyDescent="0.3">
      <c r="B993" s="312" t="s">
        <v>781</v>
      </c>
      <c r="C993" s="313" t="s">
        <v>1197</v>
      </c>
      <c r="D993" s="349"/>
      <c r="E993" s="309"/>
      <c r="F993" s="309"/>
      <c r="G993" s="309"/>
      <c r="H993" s="309"/>
      <c r="I993" s="309"/>
      <c r="J993" s="309"/>
      <c r="K993" s="309"/>
      <c r="L993" s="309"/>
      <c r="M993" s="309"/>
      <c r="N993" s="309"/>
      <c r="O993" s="310">
        <v>1</v>
      </c>
      <c r="P993" s="311" t="s">
        <v>242</v>
      </c>
      <c r="Q993" s="378">
        <f>'master jasa'!Q1005</f>
        <v>0</v>
      </c>
      <c r="R993" s="378">
        <f>'master jasa'!R1005</f>
        <v>901020</v>
      </c>
      <c r="S993" s="378"/>
      <c r="T993" s="379">
        <f t="shared" si="29"/>
        <v>901020</v>
      </c>
    </row>
    <row r="994" spans="2:20" ht="15.6" x14ac:dyDescent="0.3">
      <c r="B994" s="306">
        <v>9</v>
      </c>
      <c r="C994" s="353" t="s">
        <v>1212</v>
      </c>
      <c r="D994" s="309"/>
      <c r="E994" s="309"/>
      <c r="F994" s="309"/>
      <c r="G994" s="309"/>
      <c r="H994" s="309"/>
      <c r="I994" s="309"/>
      <c r="J994" s="309"/>
      <c r="K994" s="309"/>
      <c r="L994" s="309"/>
      <c r="M994" s="309"/>
      <c r="N994" s="309"/>
      <c r="O994" s="310"/>
      <c r="P994" s="311"/>
      <c r="Q994" s="378">
        <f>'master jasa'!Q1006</f>
        <v>0</v>
      </c>
      <c r="R994" s="378">
        <f>'master jasa'!R1006</f>
        <v>0</v>
      </c>
      <c r="S994" s="378"/>
      <c r="T994" s="379"/>
    </row>
    <row r="995" spans="2:20" ht="15" x14ac:dyDescent="0.3">
      <c r="B995" s="312" t="s">
        <v>513</v>
      </c>
      <c r="C995" s="313" t="s">
        <v>1193</v>
      </c>
      <c r="D995" s="349"/>
      <c r="E995" s="309"/>
      <c r="F995" s="309"/>
      <c r="G995" s="309"/>
      <c r="H995" s="309"/>
      <c r="I995" s="309"/>
      <c r="J995" s="309"/>
      <c r="K995" s="309"/>
      <c r="L995" s="309"/>
      <c r="M995" s="309"/>
      <c r="N995" s="309"/>
      <c r="O995" s="310">
        <v>1</v>
      </c>
      <c r="P995" s="311" t="s">
        <v>242</v>
      </c>
      <c r="Q995" s="378">
        <f>'master jasa'!Q1007</f>
        <v>0</v>
      </c>
      <c r="R995" s="378">
        <f>'master jasa'!R1007</f>
        <v>291880</v>
      </c>
      <c r="S995" s="378"/>
      <c r="T995" s="379">
        <f t="shared" si="29"/>
        <v>291880</v>
      </c>
    </row>
    <row r="996" spans="2:20" ht="15" x14ac:dyDescent="0.3">
      <c r="B996" s="312" t="s">
        <v>514</v>
      </c>
      <c r="C996" s="313" t="s">
        <v>1194</v>
      </c>
      <c r="D996" s="349"/>
      <c r="E996" s="309"/>
      <c r="F996" s="309"/>
      <c r="G996" s="309"/>
      <c r="H996" s="309"/>
      <c r="I996" s="309"/>
      <c r="J996" s="309"/>
      <c r="K996" s="309"/>
      <c r="L996" s="309"/>
      <c r="M996" s="309"/>
      <c r="N996" s="309"/>
      <c r="O996" s="310">
        <v>1</v>
      </c>
      <c r="P996" s="311" t="s">
        <v>242</v>
      </c>
      <c r="Q996" s="378">
        <f>'master jasa'!Q1008</f>
        <v>0</v>
      </c>
      <c r="R996" s="378">
        <f>'master jasa'!R1008</f>
        <v>394250</v>
      </c>
      <c r="S996" s="378"/>
      <c r="T996" s="379">
        <f t="shared" si="29"/>
        <v>394250</v>
      </c>
    </row>
    <row r="997" spans="2:20" ht="15" x14ac:dyDescent="0.3">
      <c r="B997" s="312" t="s">
        <v>515</v>
      </c>
      <c r="C997" s="313" t="s">
        <v>1195</v>
      </c>
      <c r="D997" s="349"/>
      <c r="E997" s="309"/>
      <c r="F997" s="309"/>
      <c r="G997" s="309"/>
      <c r="H997" s="309"/>
      <c r="I997" s="309"/>
      <c r="J997" s="309"/>
      <c r="K997" s="309"/>
      <c r="L997" s="309"/>
      <c r="M997" s="309"/>
      <c r="N997" s="309"/>
      <c r="O997" s="310">
        <v>1</v>
      </c>
      <c r="P997" s="311" t="s">
        <v>242</v>
      </c>
      <c r="Q997" s="378">
        <f>'master jasa'!Q1009</f>
        <v>0</v>
      </c>
      <c r="R997" s="378">
        <f>'master jasa'!R1009</f>
        <v>498150</v>
      </c>
      <c r="S997" s="378"/>
      <c r="T997" s="379">
        <f t="shared" si="29"/>
        <v>498150</v>
      </c>
    </row>
    <row r="998" spans="2:20" ht="15" x14ac:dyDescent="0.3">
      <c r="B998" s="312" t="s">
        <v>790</v>
      </c>
      <c r="C998" s="313" t="s">
        <v>1196</v>
      </c>
      <c r="D998" s="349"/>
      <c r="E998" s="309"/>
      <c r="F998" s="309"/>
      <c r="G998" s="309"/>
      <c r="H998" s="309"/>
      <c r="I998" s="309"/>
      <c r="J998" s="309"/>
      <c r="K998" s="309"/>
      <c r="L998" s="309"/>
      <c r="M998" s="309"/>
      <c r="N998" s="309"/>
      <c r="O998" s="310">
        <v>1</v>
      </c>
      <c r="P998" s="311" t="s">
        <v>242</v>
      </c>
      <c r="Q998" s="378">
        <f>'master jasa'!Q1010</f>
        <v>0</v>
      </c>
      <c r="R998" s="378">
        <f>'master jasa'!R1010</f>
        <v>1120390</v>
      </c>
      <c r="S998" s="378"/>
      <c r="T998" s="379">
        <f t="shared" si="29"/>
        <v>1120390</v>
      </c>
    </row>
    <row r="999" spans="2:20" ht="15" x14ac:dyDescent="0.3">
      <c r="B999" s="312" t="s">
        <v>791</v>
      </c>
      <c r="C999" s="313" t="s">
        <v>1197</v>
      </c>
      <c r="D999" s="349"/>
      <c r="E999" s="309"/>
      <c r="F999" s="309"/>
      <c r="G999" s="309"/>
      <c r="H999" s="309"/>
      <c r="I999" s="309"/>
      <c r="J999" s="309"/>
      <c r="K999" s="309"/>
      <c r="L999" s="309"/>
      <c r="M999" s="309"/>
      <c r="N999" s="309"/>
      <c r="O999" s="310">
        <v>1</v>
      </c>
      <c r="P999" s="311" t="s">
        <v>242</v>
      </c>
      <c r="Q999" s="378">
        <f>'master jasa'!Q1011</f>
        <v>0</v>
      </c>
      <c r="R999" s="378">
        <f>'master jasa'!R1011</f>
        <v>1299520</v>
      </c>
      <c r="S999" s="378"/>
      <c r="T999" s="379">
        <f t="shared" si="29"/>
        <v>1299520</v>
      </c>
    </row>
    <row r="1000" spans="2:20" ht="15.6" x14ac:dyDescent="0.3">
      <c r="B1000" s="306">
        <v>10</v>
      </c>
      <c r="C1000" s="353" t="s">
        <v>1213</v>
      </c>
      <c r="D1000" s="309"/>
      <c r="E1000" s="309"/>
      <c r="F1000" s="309"/>
      <c r="G1000" s="309"/>
      <c r="H1000" s="309"/>
      <c r="I1000" s="309"/>
      <c r="J1000" s="309"/>
      <c r="K1000" s="309"/>
      <c r="L1000" s="309"/>
      <c r="M1000" s="309"/>
      <c r="N1000" s="309"/>
      <c r="O1000" s="310"/>
      <c r="P1000" s="311"/>
      <c r="Q1000" s="378">
        <f>'master jasa'!Q1012</f>
        <v>0</v>
      </c>
      <c r="R1000" s="378">
        <f>'master jasa'!R1012</f>
        <v>0</v>
      </c>
      <c r="S1000" s="378"/>
      <c r="T1000" s="379"/>
    </row>
    <row r="1001" spans="2:20" ht="15" x14ac:dyDescent="0.3">
      <c r="B1001" s="312" t="s">
        <v>523</v>
      </c>
      <c r="C1001" s="313" t="s">
        <v>1214</v>
      </c>
      <c r="D1001" s="349"/>
      <c r="E1001" s="309"/>
      <c r="F1001" s="309"/>
      <c r="G1001" s="309"/>
      <c r="H1001" s="309"/>
      <c r="I1001" s="309"/>
      <c r="J1001" s="309"/>
      <c r="K1001" s="309"/>
      <c r="L1001" s="309"/>
      <c r="M1001" s="309"/>
      <c r="N1001" s="309"/>
      <c r="O1001" s="310">
        <v>1</v>
      </c>
      <c r="P1001" s="311" t="s">
        <v>242</v>
      </c>
      <c r="Q1001" s="378">
        <f>'master jasa'!Q1013</f>
        <v>0</v>
      </c>
      <c r="R1001" s="378">
        <f>'master jasa'!R1013</f>
        <v>18162</v>
      </c>
      <c r="S1001" s="378"/>
      <c r="T1001" s="379">
        <f t="shared" si="29"/>
        <v>18162</v>
      </c>
    </row>
    <row r="1002" spans="2:20" ht="15" x14ac:dyDescent="0.3">
      <c r="B1002" s="312" t="s">
        <v>525</v>
      </c>
      <c r="C1002" s="313" t="s">
        <v>1215</v>
      </c>
      <c r="D1002" s="349"/>
      <c r="E1002" s="309"/>
      <c r="F1002" s="309"/>
      <c r="G1002" s="309"/>
      <c r="H1002" s="309"/>
      <c r="I1002" s="309"/>
      <c r="J1002" s="309"/>
      <c r="K1002" s="309"/>
      <c r="L1002" s="309"/>
      <c r="M1002" s="309"/>
      <c r="N1002" s="309"/>
      <c r="O1002" s="310">
        <v>1</v>
      </c>
      <c r="P1002" s="311" t="s">
        <v>242</v>
      </c>
      <c r="Q1002" s="378">
        <f>'master jasa'!Q1014</f>
        <v>0</v>
      </c>
      <c r="R1002" s="378">
        <f>'master jasa'!R1014</f>
        <v>27243</v>
      </c>
      <c r="S1002" s="378"/>
      <c r="T1002" s="379">
        <f t="shared" si="29"/>
        <v>27243</v>
      </c>
    </row>
    <row r="1003" spans="2:20" ht="15.6" x14ac:dyDescent="0.3">
      <c r="B1003" s="306">
        <v>11</v>
      </c>
      <c r="C1003" s="353" t="s">
        <v>1216</v>
      </c>
      <c r="D1003" s="309"/>
      <c r="E1003" s="309"/>
      <c r="F1003" s="309"/>
      <c r="G1003" s="309"/>
      <c r="H1003" s="309"/>
      <c r="I1003" s="309"/>
      <c r="J1003" s="309"/>
      <c r="K1003" s="309"/>
      <c r="L1003" s="309"/>
      <c r="M1003" s="309"/>
      <c r="N1003" s="309"/>
      <c r="O1003" s="310"/>
      <c r="P1003" s="311"/>
      <c r="Q1003" s="378">
        <f>'master jasa'!Q1015</f>
        <v>0</v>
      </c>
      <c r="R1003" s="378">
        <f>'master jasa'!R1015</f>
        <v>0</v>
      </c>
      <c r="S1003" s="378"/>
      <c r="T1003" s="379"/>
    </row>
    <row r="1004" spans="2:20" ht="15" x14ac:dyDescent="0.3">
      <c r="B1004" s="312" t="s">
        <v>530</v>
      </c>
      <c r="C1004" s="313" t="s">
        <v>1214</v>
      </c>
      <c r="D1004" s="349"/>
      <c r="E1004" s="309"/>
      <c r="F1004" s="309"/>
      <c r="G1004" s="309"/>
      <c r="H1004" s="309"/>
      <c r="I1004" s="309"/>
      <c r="J1004" s="309"/>
      <c r="K1004" s="309"/>
      <c r="L1004" s="309"/>
      <c r="M1004" s="309"/>
      <c r="N1004" s="309"/>
      <c r="O1004" s="310">
        <v>1</v>
      </c>
      <c r="P1004" s="311" t="s">
        <v>242</v>
      </c>
      <c r="Q1004" s="378">
        <f>'master jasa'!Q1016</f>
        <v>0</v>
      </c>
      <c r="R1004" s="378">
        <f>'master jasa'!R1016</f>
        <v>18162</v>
      </c>
      <c r="S1004" s="378"/>
      <c r="T1004" s="379">
        <f t="shared" si="29"/>
        <v>18162</v>
      </c>
    </row>
    <row r="1005" spans="2:20" ht="15" x14ac:dyDescent="0.3">
      <c r="B1005" s="312" t="s">
        <v>531</v>
      </c>
      <c r="C1005" s="313" t="s">
        <v>1215</v>
      </c>
      <c r="D1005" s="349"/>
      <c r="E1005" s="309"/>
      <c r="F1005" s="309"/>
      <c r="G1005" s="309"/>
      <c r="H1005" s="309"/>
      <c r="I1005" s="309"/>
      <c r="J1005" s="309"/>
      <c r="K1005" s="309"/>
      <c r="L1005" s="309"/>
      <c r="M1005" s="309"/>
      <c r="N1005" s="309"/>
      <c r="O1005" s="310">
        <v>1</v>
      </c>
      <c r="P1005" s="311" t="s">
        <v>242</v>
      </c>
      <c r="Q1005" s="378">
        <f>'master jasa'!Q1017</f>
        <v>0</v>
      </c>
      <c r="R1005" s="378">
        <f>'master jasa'!R1017</f>
        <v>27243</v>
      </c>
      <c r="S1005" s="378"/>
      <c r="T1005" s="379">
        <f t="shared" si="29"/>
        <v>27243</v>
      </c>
    </row>
    <row r="1006" spans="2:20" ht="15.6" x14ac:dyDescent="0.3">
      <c r="B1006" s="306">
        <v>12</v>
      </c>
      <c r="C1006" s="353" t="s">
        <v>1217</v>
      </c>
      <c r="D1006" s="309"/>
      <c r="E1006" s="309"/>
      <c r="F1006" s="309"/>
      <c r="G1006" s="309"/>
      <c r="H1006" s="309"/>
      <c r="I1006" s="309"/>
      <c r="J1006" s="309"/>
      <c r="K1006" s="309"/>
      <c r="L1006" s="309"/>
      <c r="M1006" s="309"/>
      <c r="N1006" s="309"/>
      <c r="O1006" s="310">
        <v>1</v>
      </c>
      <c r="P1006" s="311" t="s">
        <v>355</v>
      </c>
      <c r="Q1006" s="378" t="str">
        <f>'master jasa'!Q1018</f>
        <v>Rp             60.381</v>
      </c>
      <c r="R1006" s="378">
        <f>'master jasa'!R1018</f>
        <v>184348</v>
      </c>
      <c r="S1006" s="378">
        <f>O1006*Q1006</f>
        <v>60381</v>
      </c>
      <c r="T1006" s="379">
        <f t="shared" si="29"/>
        <v>184348</v>
      </c>
    </row>
    <row r="1007" spans="2:20" ht="15" x14ac:dyDescent="0.3">
      <c r="B1007" s="312"/>
      <c r="C1007" s="348"/>
      <c r="D1007" s="309"/>
      <c r="E1007" s="309"/>
      <c r="F1007" s="309"/>
      <c r="G1007" s="309"/>
      <c r="H1007" s="309"/>
      <c r="I1007" s="309"/>
      <c r="J1007" s="309"/>
      <c r="K1007" s="309"/>
      <c r="L1007" s="309"/>
      <c r="M1007" s="309"/>
      <c r="N1007" s="309"/>
      <c r="O1007" s="310"/>
      <c r="P1007" s="311"/>
      <c r="Q1007" s="378">
        <f>'master jasa'!Q1021</f>
        <v>0</v>
      </c>
      <c r="R1007" s="378">
        <f>'master jasa'!R1021</f>
        <v>0</v>
      </c>
      <c r="S1007" s="378"/>
      <c r="T1007" s="379"/>
    </row>
    <row r="1008" spans="2:20" ht="15.6" x14ac:dyDescent="0.3">
      <c r="B1008" s="306" t="s">
        <v>21</v>
      </c>
      <c r="C1008" s="307" t="s">
        <v>42</v>
      </c>
      <c r="D1008" s="309"/>
      <c r="E1008" s="309"/>
      <c r="F1008" s="308"/>
      <c r="G1008" s="309"/>
      <c r="H1008" s="309"/>
      <c r="I1008" s="309"/>
      <c r="J1008" s="309"/>
      <c r="K1008" s="309"/>
      <c r="L1008" s="309"/>
      <c r="M1008" s="309"/>
      <c r="N1008" s="309"/>
      <c r="O1008" s="310"/>
      <c r="P1008" s="352"/>
      <c r="Q1008" s="378">
        <f>'master jasa'!Q1022</f>
        <v>0</v>
      </c>
      <c r="R1008" s="378">
        <f>'master jasa'!R1022</f>
        <v>0</v>
      </c>
      <c r="S1008" s="378"/>
      <c r="T1008" s="379"/>
    </row>
    <row r="1009" spans="2:20" ht="15.6" x14ac:dyDescent="0.3">
      <c r="B1009" s="306">
        <v>1</v>
      </c>
      <c r="C1009" s="353" t="s">
        <v>1219</v>
      </c>
      <c r="D1009" s="309"/>
      <c r="E1009" s="309"/>
      <c r="F1009" s="309"/>
      <c r="G1009" s="309"/>
      <c r="H1009" s="309"/>
      <c r="I1009" s="309"/>
      <c r="J1009" s="309"/>
      <c r="K1009" s="309"/>
      <c r="L1009" s="309"/>
      <c r="M1009" s="309"/>
      <c r="N1009" s="309"/>
      <c r="O1009" s="310"/>
      <c r="P1009" s="352"/>
      <c r="Q1009" s="378">
        <f>'master jasa'!Q1023</f>
        <v>0</v>
      </c>
      <c r="R1009" s="378">
        <f>'master jasa'!R1023</f>
        <v>0</v>
      </c>
      <c r="S1009" s="378"/>
      <c r="T1009" s="379"/>
    </row>
    <row r="1010" spans="2:20" ht="15" x14ac:dyDescent="0.3">
      <c r="B1010" s="312" t="s">
        <v>156</v>
      </c>
      <c r="C1010" s="313" t="s">
        <v>1220</v>
      </c>
      <c r="D1010" s="318"/>
      <c r="E1010" s="309"/>
      <c r="F1010" s="309"/>
      <c r="G1010" s="309"/>
      <c r="H1010" s="309"/>
      <c r="I1010" s="309"/>
      <c r="J1010" s="309"/>
      <c r="K1010" s="309"/>
      <c r="L1010" s="309"/>
      <c r="M1010" s="309"/>
      <c r="N1010" s="309"/>
      <c r="O1010" s="310">
        <v>1</v>
      </c>
      <c r="P1010" s="351" t="s">
        <v>59</v>
      </c>
      <c r="Q1010" s="378">
        <f>'master jasa'!Q1024</f>
        <v>1183020</v>
      </c>
      <c r="R1010" s="378">
        <f>'master jasa'!R1024</f>
        <v>228320</v>
      </c>
      <c r="S1010" s="378">
        <f t="shared" ref="S1010:S1038" si="30">O1010*Q1010</f>
        <v>1183020</v>
      </c>
      <c r="T1010" s="379">
        <f t="shared" ref="T1010:T1038" si="31">O1010*R1010</f>
        <v>228320</v>
      </c>
    </row>
    <row r="1011" spans="2:20" ht="15" x14ac:dyDescent="0.3">
      <c r="B1011" s="312" t="s">
        <v>157</v>
      </c>
      <c r="C1011" s="313" t="s">
        <v>1221</v>
      </c>
      <c r="D1011" s="349"/>
      <c r="E1011" s="309"/>
      <c r="F1011" s="309"/>
      <c r="G1011" s="309"/>
      <c r="H1011" s="309"/>
      <c r="I1011" s="309"/>
      <c r="J1011" s="309"/>
      <c r="K1011" s="309"/>
      <c r="L1011" s="309"/>
      <c r="M1011" s="309"/>
      <c r="N1011" s="309"/>
      <c r="O1011" s="310">
        <v>1</v>
      </c>
      <c r="P1011" s="351" t="s">
        <v>182</v>
      </c>
      <c r="Q1011" s="378" t="str">
        <f>'master jasa'!Q1025</f>
        <v>Rp             21.275</v>
      </c>
      <c r="R1011" s="378">
        <f>'master jasa'!R1025</f>
        <v>30329</v>
      </c>
      <c r="S1011" s="378">
        <f t="shared" si="30"/>
        <v>21275</v>
      </c>
      <c r="T1011" s="379">
        <f t="shared" si="31"/>
        <v>30329</v>
      </c>
    </row>
    <row r="1012" spans="2:20" ht="15" x14ac:dyDescent="0.3">
      <c r="B1012" s="312" t="s">
        <v>160</v>
      </c>
      <c r="C1012" s="313" t="s">
        <v>1222</v>
      </c>
      <c r="D1012" s="318"/>
      <c r="E1012" s="309"/>
      <c r="F1012" s="309"/>
      <c r="G1012" s="309"/>
      <c r="H1012" s="309"/>
      <c r="I1012" s="309"/>
      <c r="J1012" s="309"/>
      <c r="K1012" s="309"/>
      <c r="L1012" s="309"/>
      <c r="M1012" s="309"/>
      <c r="N1012" s="309"/>
      <c r="O1012" s="310">
        <v>1</v>
      </c>
      <c r="P1012" s="351" t="s">
        <v>1223</v>
      </c>
      <c r="Q1012" s="378" t="str">
        <f>'master jasa'!Q1026</f>
        <v>Rp             43.317</v>
      </c>
      <c r="R1012" s="378">
        <f>'master jasa'!R1026</f>
        <v>2431</v>
      </c>
      <c r="S1012" s="378">
        <f t="shared" si="30"/>
        <v>43317</v>
      </c>
      <c r="T1012" s="379">
        <f t="shared" si="31"/>
        <v>2431</v>
      </c>
    </row>
    <row r="1013" spans="2:20" ht="15.6" x14ac:dyDescent="0.3">
      <c r="B1013" s="306">
        <v>2</v>
      </c>
      <c r="C1013" s="353" t="s">
        <v>1225</v>
      </c>
      <c r="D1013" s="309"/>
      <c r="E1013" s="309"/>
      <c r="F1013" s="309"/>
      <c r="G1013" s="309"/>
      <c r="H1013" s="309"/>
      <c r="I1013" s="309"/>
      <c r="J1013" s="309"/>
      <c r="K1013" s="309"/>
      <c r="L1013" s="309"/>
      <c r="M1013" s="309"/>
      <c r="N1013" s="309"/>
      <c r="O1013" s="310"/>
      <c r="P1013" s="351"/>
      <c r="Q1013" s="378">
        <f>'master jasa'!Q1027</f>
        <v>0</v>
      </c>
      <c r="R1013" s="378">
        <f>'master jasa'!R1027</f>
        <v>0</v>
      </c>
      <c r="S1013" s="378"/>
      <c r="T1013" s="379"/>
    </row>
    <row r="1014" spans="2:20" ht="15" x14ac:dyDescent="0.3">
      <c r="B1014" s="312" t="s">
        <v>165</v>
      </c>
      <c r="C1014" s="313" t="s">
        <v>1226</v>
      </c>
      <c r="D1014" s="349"/>
      <c r="E1014" s="309"/>
      <c r="F1014" s="309"/>
      <c r="G1014" s="309"/>
      <c r="H1014" s="309"/>
      <c r="I1014" s="309"/>
      <c r="J1014" s="309"/>
      <c r="K1014" s="309"/>
      <c r="L1014" s="309"/>
      <c r="M1014" s="309"/>
      <c r="N1014" s="309"/>
      <c r="O1014" s="310">
        <v>1</v>
      </c>
      <c r="P1014" s="351" t="s">
        <v>1227</v>
      </c>
      <c r="Q1014" s="378">
        <f>'master jasa'!Q1028</f>
        <v>2123506.5</v>
      </c>
      <c r="R1014" s="378">
        <f>'master jasa'!R1028</f>
        <v>5205672</v>
      </c>
      <c r="S1014" s="386">
        <f t="shared" si="30"/>
        <v>2123506.5</v>
      </c>
      <c r="T1014" s="393">
        <f t="shared" si="31"/>
        <v>5205672</v>
      </c>
    </row>
    <row r="1015" spans="2:20" ht="15" x14ac:dyDescent="0.3">
      <c r="B1015" s="312" t="s">
        <v>168</v>
      </c>
      <c r="C1015" s="313" t="s">
        <v>1228</v>
      </c>
      <c r="D1015" s="349"/>
      <c r="E1015" s="309"/>
      <c r="F1015" s="309"/>
      <c r="G1015" s="309"/>
      <c r="H1015" s="309"/>
      <c r="I1015" s="309"/>
      <c r="J1015" s="309"/>
      <c r="K1015" s="309"/>
      <c r="L1015" s="309"/>
      <c r="M1015" s="309"/>
      <c r="N1015" s="309"/>
      <c r="O1015" s="310">
        <v>1</v>
      </c>
      <c r="P1015" s="351" t="s">
        <v>1227</v>
      </c>
      <c r="Q1015" s="378">
        <f>'master jasa'!Q1029</f>
        <v>4077382</v>
      </c>
      <c r="R1015" s="378">
        <f>'master jasa'!R1029</f>
        <v>10197144</v>
      </c>
      <c r="S1015" s="386">
        <f t="shared" si="30"/>
        <v>4077382</v>
      </c>
      <c r="T1015" s="393">
        <f t="shared" si="31"/>
        <v>10197144</v>
      </c>
    </row>
    <row r="1016" spans="2:20" ht="15" x14ac:dyDescent="0.3">
      <c r="B1016" s="312" t="s">
        <v>170</v>
      </c>
      <c r="C1016" s="313" t="s">
        <v>1229</v>
      </c>
      <c r="D1016" s="349"/>
      <c r="E1016" s="309"/>
      <c r="F1016" s="309"/>
      <c r="G1016" s="309"/>
      <c r="H1016" s="309"/>
      <c r="I1016" s="309"/>
      <c r="J1016" s="309"/>
      <c r="K1016" s="309"/>
      <c r="L1016" s="309"/>
      <c r="M1016" s="309"/>
      <c r="N1016" s="309"/>
      <c r="O1016" s="310">
        <v>1</v>
      </c>
      <c r="P1016" s="351" t="s">
        <v>1227</v>
      </c>
      <c r="Q1016" s="378">
        <f>'master jasa'!Q1030</f>
        <v>6318594</v>
      </c>
      <c r="R1016" s="378">
        <f>'master jasa'!R1030</f>
        <v>12918816</v>
      </c>
      <c r="S1016" s="386">
        <f t="shared" si="30"/>
        <v>6318594</v>
      </c>
      <c r="T1016" s="393">
        <f t="shared" si="31"/>
        <v>12918816</v>
      </c>
    </row>
    <row r="1017" spans="2:20" ht="15" x14ac:dyDescent="0.3">
      <c r="B1017" s="312" t="s">
        <v>334</v>
      </c>
      <c r="C1017" s="313" t="s">
        <v>1230</v>
      </c>
      <c r="D1017" s="349"/>
      <c r="E1017" s="309"/>
      <c r="F1017" s="309"/>
      <c r="G1017" s="309"/>
      <c r="H1017" s="309"/>
      <c r="I1017" s="309"/>
      <c r="J1017" s="309"/>
      <c r="K1017" s="309"/>
      <c r="L1017" s="309"/>
      <c r="M1017" s="309"/>
      <c r="N1017" s="309"/>
      <c r="O1017" s="310">
        <v>1</v>
      </c>
      <c r="P1017" s="351" t="s">
        <v>1227</v>
      </c>
      <c r="Q1017" s="378">
        <f>'master jasa'!Q1031</f>
        <v>10572232</v>
      </c>
      <c r="R1017" s="378">
        <f>'master jasa'!R1031</f>
        <v>19549312</v>
      </c>
      <c r="S1017" s="386">
        <f t="shared" si="30"/>
        <v>10572232</v>
      </c>
      <c r="T1017" s="393">
        <f t="shared" si="31"/>
        <v>19549312</v>
      </c>
    </row>
    <row r="1018" spans="2:20" ht="15.6" x14ac:dyDescent="0.3">
      <c r="B1018" s="306">
        <v>3</v>
      </c>
      <c r="C1018" s="353" t="s">
        <v>1231</v>
      </c>
      <c r="D1018" s="309"/>
      <c r="E1018" s="309"/>
      <c r="F1018" s="309"/>
      <c r="G1018" s="309"/>
      <c r="H1018" s="309"/>
      <c r="I1018" s="309"/>
      <c r="J1018" s="309"/>
      <c r="K1018" s="309"/>
      <c r="L1018" s="309"/>
      <c r="M1018" s="309"/>
      <c r="N1018" s="309"/>
      <c r="O1018" s="310"/>
      <c r="P1018" s="351"/>
      <c r="Q1018" s="378">
        <f>'master jasa'!Q1032</f>
        <v>0</v>
      </c>
      <c r="R1018" s="378">
        <f>'master jasa'!R1032</f>
        <v>0</v>
      </c>
      <c r="S1018" s="386"/>
      <c r="T1018" s="393"/>
    </row>
    <row r="1019" spans="2:20" ht="15" x14ac:dyDescent="0.3">
      <c r="B1019" s="312" t="s">
        <v>342</v>
      </c>
      <c r="C1019" s="313" t="s">
        <v>1232</v>
      </c>
      <c r="D1019" s="349"/>
      <c r="E1019" s="309"/>
      <c r="F1019" s="309"/>
      <c r="G1019" s="309"/>
      <c r="H1019" s="309"/>
      <c r="I1019" s="309"/>
      <c r="J1019" s="309"/>
      <c r="K1019" s="309"/>
      <c r="L1019" s="309"/>
      <c r="M1019" s="309"/>
      <c r="N1019" s="309"/>
      <c r="O1019" s="310">
        <v>1</v>
      </c>
      <c r="P1019" s="351" t="s">
        <v>1227</v>
      </c>
      <c r="Q1019" s="378">
        <f>'master jasa'!Q1033</f>
        <v>9569450</v>
      </c>
      <c r="R1019" s="378">
        <f>'master jasa'!R1033</f>
        <v>13225810</v>
      </c>
      <c r="S1019" s="386">
        <f t="shared" si="30"/>
        <v>9569450</v>
      </c>
      <c r="T1019" s="393">
        <f t="shared" si="31"/>
        <v>13225810</v>
      </c>
    </row>
    <row r="1020" spans="2:20" ht="15" x14ac:dyDescent="0.3">
      <c r="B1020" s="312" t="s">
        <v>344</v>
      </c>
      <c r="C1020" s="313" t="s">
        <v>1233</v>
      </c>
      <c r="D1020" s="349"/>
      <c r="E1020" s="309"/>
      <c r="F1020" s="309"/>
      <c r="G1020" s="309"/>
      <c r="H1020" s="309"/>
      <c r="I1020" s="309"/>
      <c r="J1020" s="309"/>
      <c r="K1020" s="309"/>
      <c r="L1020" s="309"/>
      <c r="M1020" s="309"/>
      <c r="N1020" s="309"/>
      <c r="O1020" s="310">
        <v>1</v>
      </c>
      <c r="P1020" s="351" t="s">
        <v>1227</v>
      </c>
      <c r="Q1020" s="378">
        <f>'master jasa'!Q1034</f>
        <v>12676990</v>
      </c>
      <c r="R1020" s="378">
        <f>'master jasa'!R1034</f>
        <v>17521440</v>
      </c>
      <c r="S1020" s="386">
        <f t="shared" si="30"/>
        <v>12676990</v>
      </c>
      <c r="T1020" s="393">
        <f t="shared" si="31"/>
        <v>17521440</v>
      </c>
    </row>
    <row r="1021" spans="2:20" ht="15.6" x14ac:dyDescent="0.3">
      <c r="B1021" s="306">
        <v>4</v>
      </c>
      <c r="C1021" s="353" t="s">
        <v>1234</v>
      </c>
      <c r="D1021" s="309"/>
      <c r="E1021" s="309"/>
      <c r="F1021" s="309"/>
      <c r="G1021" s="309"/>
      <c r="H1021" s="309"/>
      <c r="I1021" s="309"/>
      <c r="J1021" s="309"/>
      <c r="K1021" s="309"/>
      <c r="L1021" s="309"/>
      <c r="M1021" s="309"/>
      <c r="N1021" s="309"/>
      <c r="O1021" s="310"/>
      <c r="P1021" s="351"/>
      <c r="Q1021" s="378">
        <f>'master jasa'!Q1035</f>
        <v>0</v>
      </c>
      <c r="R1021" s="378">
        <f>'master jasa'!R1035</f>
        <v>0</v>
      </c>
      <c r="S1021" s="386"/>
      <c r="T1021" s="393"/>
    </row>
    <row r="1022" spans="2:20" ht="15" x14ac:dyDescent="0.3">
      <c r="B1022" s="312" t="s">
        <v>488</v>
      </c>
      <c r="C1022" s="313" t="s">
        <v>1235</v>
      </c>
      <c r="D1022" s="349"/>
      <c r="E1022" s="309"/>
      <c r="F1022" s="309"/>
      <c r="G1022" s="309"/>
      <c r="H1022" s="309"/>
      <c r="I1022" s="309"/>
      <c r="J1022" s="309"/>
      <c r="K1022" s="309"/>
      <c r="L1022" s="309"/>
      <c r="M1022" s="309"/>
      <c r="N1022" s="309"/>
      <c r="O1022" s="310">
        <v>1</v>
      </c>
      <c r="P1022" s="351" t="s">
        <v>355</v>
      </c>
      <c r="Q1022" s="378">
        <f>'master jasa'!Q1036</f>
        <v>0</v>
      </c>
      <c r="R1022" s="378">
        <f>'master jasa'!R1036</f>
        <v>5411</v>
      </c>
      <c r="S1022" s="378"/>
      <c r="T1022" s="379">
        <f t="shared" si="31"/>
        <v>5411</v>
      </c>
    </row>
    <row r="1023" spans="2:20" ht="15" x14ac:dyDescent="0.3">
      <c r="B1023" s="312" t="s">
        <v>490</v>
      </c>
      <c r="C1023" s="313" t="s">
        <v>1236</v>
      </c>
      <c r="D1023" s="349"/>
      <c r="E1023" s="309"/>
      <c r="F1023" s="309"/>
      <c r="G1023" s="309"/>
      <c r="H1023" s="309"/>
      <c r="I1023" s="309"/>
      <c r="J1023" s="309"/>
      <c r="K1023" s="309"/>
      <c r="L1023" s="309"/>
      <c r="M1023" s="309"/>
      <c r="N1023" s="309"/>
      <c r="O1023" s="310">
        <v>1</v>
      </c>
      <c r="P1023" s="351" t="s">
        <v>182</v>
      </c>
      <c r="Q1023" s="378" t="str">
        <f>'master jasa'!Q1037</f>
        <v>Rp             21.275</v>
      </c>
      <c r="R1023" s="378">
        <f>'master jasa'!R1037</f>
        <v>30329</v>
      </c>
      <c r="S1023" s="378">
        <f t="shared" si="30"/>
        <v>21275</v>
      </c>
      <c r="T1023" s="379">
        <f t="shared" si="31"/>
        <v>30329</v>
      </c>
    </row>
    <row r="1024" spans="2:20" ht="15" x14ac:dyDescent="0.3">
      <c r="B1024" s="312" t="s">
        <v>492</v>
      </c>
      <c r="C1024" s="313" t="s">
        <v>1237</v>
      </c>
      <c r="D1024" s="349"/>
      <c r="E1024" s="309"/>
      <c r="F1024" s="309"/>
      <c r="G1024" s="309"/>
      <c r="H1024" s="309"/>
      <c r="I1024" s="309"/>
      <c r="J1024" s="309"/>
      <c r="K1024" s="309"/>
      <c r="L1024" s="309"/>
      <c r="M1024" s="309"/>
      <c r="N1024" s="309"/>
      <c r="O1024" s="310">
        <v>1</v>
      </c>
      <c r="P1024" s="351" t="s">
        <v>1238</v>
      </c>
      <c r="Q1024" s="378" t="str">
        <f>'master jasa'!Q1038</f>
        <v>Rp           139.972</v>
      </c>
      <c r="R1024" s="378">
        <f>'master jasa'!R1038</f>
        <v>856760</v>
      </c>
      <c r="S1024" s="378">
        <f t="shared" si="30"/>
        <v>139972</v>
      </c>
      <c r="T1024" s="379">
        <f t="shared" si="31"/>
        <v>856760</v>
      </c>
    </row>
    <row r="1025" spans="2:20" ht="15.6" x14ac:dyDescent="0.3">
      <c r="B1025" s="306">
        <v>5</v>
      </c>
      <c r="C1025" s="353" t="s">
        <v>1240</v>
      </c>
      <c r="D1025" s="309"/>
      <c r="E1025" s="309"/>
      <c r="F1025" s="309"/>
      <c r="G1025" s="309"/>
      <c r="H1025" s="309"/>
      <c r="I1025" s="309"/>
      <c r="J1025" s="309"/>
      <c r="K1025" s="309"/>
      <c r="L1025" s="309"/>
      <c r="M1025" s="309"/>
      <c r="N1025" s="309"/>
      <c r="O1025" s="310"/>
      <c r="P1025" s="351"/>
      <c r="Q1025" s="378">
        <f>'master jasa'!Q1039</f>
        <v>0</v>
      </c>
      <c r="R1025" s="378">
        <f>'master jasa'!R1039</f>
        <v>0</v>
      </c>
      <c r="S1025" s="378"/>
      <c r="T1025" s="379"/>
    </row>
    <row r="1026" spans="2:20" ht="15" x14ac:dyDescent="0.3">
      <c r="B1026" s="312" t="s">
        <v>495</v>
      </c>
      <c r="C1026" s="313" t="s">
        <v>1241</v>
      </c>
      <c r="D1026" s="318"/>
      <c r="E1026" s="309"/>
      <c r="F1026" s="309"/>
      <c r="G1026" s="309"/>
      <c r="H1026" s="309"/>
      <c r="I1026" s="309"/>
      <c r="J1026" s="309"/>
      <c r="K1026" s="309"/>
      <c r="L1026" s="309"/>
      <c r="M1026" s="309"/>
      <c r="N1026" s="309"/>
      <c r="O1026" s="310">
        <v>1</v>
      </c>
      <c r="P1026" s="351" t="s">
        <v>1227</v>
      </c>
      <c r="Q1026" s="378">
        <f>'master jasa'!Q1040</f>
        <v>342650</v>
      </c>
      <c r="R1026" s="378">
        <f>'master jasa'!R1040</f>
        <v>1907880</v>
      </c>
      <c r="S1026" s="378">
        <f t="shared" si="30"/>
        <v>342650</v>
      </c>
      <c r="T1026" s="379">
        <f t="shared" si="31"/>
        <v>1907880</v>
      </c>
    </row>
    <row r="1027" spans="2:20" ht="15" x14ac:dyDescent="0.3">
      <c r="B1027" s="312"/>
      <c r="C1027" s="313" t="s">
        <v>1242</v>
      </c>
      <c r="D1027" s="318"/>
      <c r="E1027" s="309"/>
      <c r="F1027" s="309"/>
      <c r="G1027" s="309"/>
      <c r="H1027" s="309"/>
      <c r="I1027" s="309"/>
      <c r="J1027" s="309"/>
      <c r="K1027" s="309"/>
      <c r="L1027" s="309"/>
      <c r="M1027" s="309"/>
      <c r="N1027" s="309"/>
      <c r="O1027" s="310"/>
      <c r="P1027" s="351"/>
      <c r="Q1027" s="378">
        <f>'master jasa'!Q1041</f>
        <v>0</v>
      </c>
      <c r="R1027" s="378">
        <f>'master jasa'!R1041</f>
        <v>0</v>
      </c>
      <c r="S1027" s="378"/>
      <c r="T1027" s="379"/>
    </row>
    <row r="1028" spans="2:20" ht="15" x14ac:dyDescent="0.3">
      <c r="B1028" s="312"/>
      <c r="C1028" s="313" t="s">
        <v>1243</v>
      </c>
      <c r="D1028" s="318"/>
      <c r="E1028" s="309"/>
      <c r="F1028" s="309"/>
      <c r="G1028" s="309"/>
      <c r="H1028" s="309"/>
      <c r="I1028" s="309"/>
      <c r="J1028" s="309"/>
      <c r="K1028" s="309"/>
      <c r="L1028" s="309"/>
      <c r="M1028" s="309"/>
      <c r="N1028" s="309"/>
      <c r="O1028" s="310"/>
      <c r="P1028" s="351"/>
      <c r="Q1028" s="378">
        <f>'master jasa'!Q1042</f>
        <v>0</v>
      </c>
      <c r="R1028" s="378">
        <f>'master jasa'!R1042</f>
        <v>0</v>
      </c>
      <c r="S1028" s="378"/>
      <c r="T1028" s="379"/>
    </row>
    <row r="1029" spans="2:20" ht="15" x14ac:dyDescent="0.3">
      <c r="B1029" s="312"/>
      <c r="C1029" s="313" t="s">
        <v>1244</v>
      </c>
      <c r="D1029" s="318"/>
      <c r="E1029" s="309"/>
      <c r="F1029" s="309"/>
      <c r="G1029" s="309"/>
      <c r="H1029" s="309"/>
      <c r="I1029" s="309"/>
      <c r="J1029" s="309"/>
      <c r="K1029" s="309"/>
      <c r="L1029" s="309"/>
      <c r="M1029" s="309"/>
      <c r="N1029" s="309"/>
      <c r="O1029" s="310"/>
      <c r="P1029" s="351"/>
      <c r="Q1029" s="378">
        <f>'master jasa'!Q1043</f>
        <v>0</v>
      </c>
      <c r="R1029" s="378">
        <f>'master jasa'!R1043</f>
        <v>0</v>
      </c>
      <c r="S1029" s="378"/>
      <c r="T1029" s="379"/>
    </row>
    <row r="1030" spans="2:20" ht="15" x14ac:dyDescent="0.3">
      <c r="B1030" s="312" t="s">
        <v>496</v>
      </c>
      <c r="C1030" s="313" t="s">
        <v>1245</v>
      </c>
      <c r="D1030" s="318"/>
      <c r="E1030" s="309"/>
      <c r="F1030" s="309"/>
      <c r="G1030" s="309"/>
      <c r="H1030" s="309"/>
      <c r="I1030" s="309"/>
      <c r="J1030" s="309"/>
      <c r="K1030" s="309"/>
      <c r="L1030" s="309"/>
      <c r="M1030" s="309"/>
      <c r="N1030" s="309"/>
      <c r="O1030" s="310">
        <v>1</v>
      </c>
      <c r="P1030" s="351" t="s">
        <v>1227</v>
      </c>
      <c r="Q1030" s="378">
        <f>'master jasa'!Q1044</f>
        <v>1061320</v>
      </c>
      <c r="R1030" s="378">
        <f>'master jasa'!R1044</f>
        <v>1837330</v>
      </c>
      <c r="S1030" s="378">
        <f t="shared" si="30"/>
        <v>1061320</v>
      </c>
      <c r="T1030" s="379">
        <f t="shared" si="31"/>
        <v>1837330</v>
      </c>
    </row>
    <row r="1031" spans="2:20" ht="15" x14ac:dyDescent="0.3">
      <c r="B1031" s="312"/>
      <c r="C1031" s="313" t="s">
        <v>1246</v>
      </c>
      <c r="D1031" s="318"/>
      <c r="E1031" s="309"/>
      <c r="F1031" s="309"/>
      <c r="G1031" s="309"/>
      <c r="H1031" s="309"/>
      <c r="I1031" s="309"/>
      <c r="J1031" s="309"/>
      <c r="K1031" s="309"/>
      <c r="L1031" s="309"/>
      <c r="M1031" s="309"/>
      <c r="N1031" s="309"/>
      <c r="O1031" s="310"/>
      <c r="P1031" s="351"/>
      <c r="Q1031" s="378">
        <f>'master jasa'!Q1045</f>
        <v>0</v>
      </c>
      <c r="R1031" s="378">
        <f>'master jasa'!R1045</f>
        <v>0</v>
      </c>
      <c r="S1031" s="378"/>
      <c r="T1031" s="379"/>
    </row>
    <row r="1032" spans="2:20" ht="15" x14ac:dyDescent="0.3">
      <c r="B1032" s="312"/>
      <c r="C1032" s="313" t="s">
        <v>1247</v>
      </c>
      <c r="D1032" s="318"/>
      <c r="E1032" s="309"/>
      <c r="F1032" s="309"/>
      <c r="G1032" s="309"/>
      <c r="H1032" s="309"/>
      <c r="I1032" s="309"/>
      <c r="J1032" s="309"/>
      <c r="K1032" s="309"/>
      <c r="L1032" s="309"/>
      <c r="M1032" s="309"/>
      <c r="N1032" s="309"/>
      <c r="O1032" s="310"/>
      <c r="P1032" s="351"/>
      <c r="Q1032" s="378">
        <f>'master jasa'!Q1046</f>
        <v>0</v>
      </c>
      <c r="R1032" s="378">
        <f>'master jasa'!R1046</f>
        <v>0</v>
      </c>
      <c r="S1032" s="378"/>
      <c r="T1032" s="379"/>
    </row>
    <row r="1033" spans="2:20" ht="15" x14ac:dyDescent="0.3">
      <c r="B1033" s="312"/>
      <c r="C1033" s="313" t="s">
        <v>1244</v>
      </c>
      <c r="D1033" s="318"/>
      <c r="E1033" s="309"/>
      <c r="F1033" s="309"/>
      <c r="G1033" s="309"/>
      <c r="H1033" s="309"/>
      <c r="I1033" s="309"/>
      <c r="J1033" s="309"/>
      <c r="K1033" s="309"/>
      <c r="L1033" s="309"/>
      <c r="M1033" s="309"/>
      <c r="N1033" s="309"/>
      <c r="O1033" s="310"/>
      <c r="P1033" s="351"/>
      <c r="Q1033" s="378">
        <f>'master jasa'!Q1047</f>
        <v>0</v>
      </c>
      <c r="R1033" s="378">
        <f>'master jasa'!R1047</f>
        <v>0</v>
      </c>
      <c r="S1033" s="378"/>
      <c r="T1033" s="379"/>
    </row>
    <row r="1034" spans="2:20" ht="15" x14ac:dyDescent="0.3">
      <c r="B1034" s="312" t="s">
        <v>497</v>
      </c>
      <c r="C1034" s="313" t="s">
        <v>1248</v>
      </c>
      <c r="D1034" s="318"/>
      <c r="E1034" s="309"/>
      <c r="F1034" s="309"/>
      <c r="G1034" s="309"/>
      <c r="H1034" s="309"/>
      <c r="I1034" s="309"/>
      <c r="J1034" s="309"/>
      <c r="K1034" s="309"/>
      <c r="L1034" s="309"/>
      <c r="M1034" s="309"/>
      <c r="N1034" s="309"/>
      <c r="O1034" s="310">
        <v>1</v>
      </c>
      <c r="P1034" s="351" t="s">
        <v>1227</v>
      </c>
      <c r="Q1034" s="378">
        <f>'master jasa'!Q1048</f>
        <v>1623110</v>
      </c>
      <c r="R1034" s="378">
        <f>'master jasa'!R1048</f>
        <v>2759470</v>
      </c>
      <c r="S1034" s="378">
        <f t="shared" si="30"/>
        <v>1623110</v>
      </c>
      <c r="T1034" s="379">
        <f t="shared" si="31"/>
        <v>2759470</v>
      </c>
    </row>
    <row r="1035" spans="2:20" ht="15" x14ac:dyDescent="0.3">
      <c r="B1035" s="312"/>
      <c r="C1035" s="313" t="s">
        <v>1249</v>
      </c>
      <c r="D1035" s="318"/>
      <c r="E1035" s="309"/>
      <c r="F1035" s="309"/>
      <c r="G1035" s="309"/>
      <c r="H1035" s="309"/>
      <c r="I1035" s="309"/>
      <c r="J1035" s="309"/>
      <c r="K1035" s="309"/>
      <c r="L1035" s="309"/>
      <c r="M1035" s="309"/>
      <c r="N1035" s="309"/>
      <c r="O1035" s="310"/>
      <c r="P1035" s="351"/>
      <c r="Q1035" s="378">
        <f>'master jasa'!Q1049</f>
        <v>0</v>
      </c>
      <c r="R1035" s="378">
        <f>'master jasa'!R1049</f>
        <v>0</v>
      </c>
      <c r="S1035" s="378"/>
      <c r="T1035" s="379"/>
    </row>
    <row r="1036" spans="2:20" ht="15" x14ac:dyDescent="0.3">
      <c r="B1036" s="312"/>
      <c r="C1036" s="313" t="s">
        <v>1250</v>
      </c>
      <c r="D1036" s="318"/>
      <c r="E1036" s="309"/>
      <c r="F1036" s="309"/>
      <c r="G1036" s="309"/>
      <c r="H1036" s="309"/>
      <c r="I1036" s="309"/>
      <c r="J1036" s="309"/>
      <c r="K1036" s="309"/>
      <c r="L1036" s="309"/>
      <c r="M1036" s="309"/>
      <c r="N1036" s="309"/>
      <c r="O1036" s="310"/>
      <c r="P1036" s="351"/>
      <c r="Q1036" s="378">
        <f>'master jasa'!Q1050</f>
        <v>0</v>
      </c>
      <c r="R1036" s="378">
        <f>'master jasa'!R1050</f>
        <v>0</v>
      </c>
      <c r="S1036" s="378"/>
      <c r="T1036" s="379"/>
    </row>
    <row r="1037" spans="2:20" ht="15" x14ac:dyDescent="0.3">
      <c r="B1037" s="312"/>
      <c r="C1037" s="313" t="s">
        <v>1244</v>
      </c>
      <c r="D1037" s="318"/>
      <c r="E1037" s="309"/>
      <c r="F1037" s="309"/>
      <c r="G1037" s="309"/>
      <c r="H1037" s="309"/>
      <c r="I1037" s="309"/>
      <c r="J1037" s="309"/>
      <c r="K1037" s="309"/>
      <c r="L1037" s="309"/>
      <c r="M1037" s="309"/>
      <c r="N1037" s="309"/>
      <c r="O1037" s="310"/>
      <c r="P1037" s="351"/>
      <c r="Q1037" s="378">
        <f>'master jasa'!Q1051</f>
        <v>0</v>
      </c>
      <c r="R1037" s="378">
        <f>'master jasa'!R1051</f>
        <v>0</v>
      </c>
      <c r="S1037" s="378"/>
      <c r="T1037" s="379"/>
    </row>
    <row r="1038" spans="2:20" ht="15" x14ac:dyDescent="0.3">
      <c r="B1038" s="312" t="s">
        <v>729</v>
      </c>
      <c r="C1038" s="313" t="s">
        <v>1251</v>
      </c>
      <c r="D1038" s="318"/>
      <c r="E1038" s="309"/>
      <c r="F1038" s="309"/>
      <c r="G1038" s="309"/>
      <c r="H1038" s="309"/>
      <c r="I1038" s="309"/>
      <c r="J1038" s="309"/>
      <c r="K1038" s="309"/>
      <c r="L1038" s="309"/>
      <c r="M1038" s="309"/>
      <c r="N1038" s="309"/>
      <c r="O1038" s="310">
        <v>1</v>
      </c>
      <c r="P1038" s="351" t="s">
        <v>1227</v>
      </c>
      <c r="Q1038" s="378">
        <f>'master jasa'!Q1052</f>
        <v>2224690</v>
      </c>
      <c r="R1038" s="378">
        <f>'master jasa'!R1052</f>
        <v>5951220</v>
      </c>
      <c r="S1038" s="378">
        <f t="shared" si="30"/>
        <v>2224690</v>
      </c>
      <c r="T1038" s="379">
        <f t="shared" si="31"/>
        <v>5951220</v>
      </c>
    </row>
    <row r="1039" spans="2:20" ht="15" x14ac:dyDescent="0.3">
      <c r="B1039" s="312"/>
      <c r="C1039" s="313" t="s">
        <v>1252</v>
      </c>
      <c r="D1039" s="318"/>
      <c r="E1039" s="309"/>
      <c r="F1039" s="309"/>
      <c r="G1039" s="309"/>
      <c r="H1039" s="309"/>
      <c r="I1039" s="309"/>
      <c r="J1039" s="309"/>
      <c r="K1039" s="309"/>
      <c r="L1039" s="309"/>
      <c r="M1039" s="309"/>
      <c r="N1039" s="309"/>
      <c r="O1039" s="310"/>
      <c r="P1039" s="351"/>
      <c r="Q1039" s="378">
        <f>'master jasa'!Q1053</f>
        <v>0</v>
      </c>
      <c r="R1039" s="378">
        <f>'master jasa'!R1053</f>
        <v>0</v>
      </c>
      <c r="S1039" s="378"/>
      <c r="T1039" s="379"/>
    </row>
    <row r="1040" spans="2:20" ht="15" x14ac:dyDescent="0.3">
      <c r="B1040" s="312"/>
      <c r="C1040" s="313" t="s">
        <v>1253</v>
      </c>
      <c r="D1040" s="318"/>
      <c r="E1040" s="309"/>
      <c r="F1040" s="309"/>
      <c r="G1040" s="309"/>
      <c r="H1040" s="309"/>
      <c r="I1040" s="309"/>
      <c r="J1040" s="309"/>
      <c r="K1040" s="309"/>
      <c r="L1040" s="309"/>
      <c r="M1040" s="309"/>
      <c r="N1040" s="309"/>
      <c r="O1040" s="310"/>
      <c r="P1040" s="351"/>
      <c r="Q1040" s="378">
        <f>'master jasa'!Q1054</f>
        <v>0</v>
      </c>
      <c r="R1040" s="378">
        <f>'master jasa'!R1054</f>
        <v>0</v>
      </c>
      <c r="S1040" s="378"/>
      <c r="T1040" s="379"/>
    </row>
    <row r="1041" spans="2:20" ht="15" x14ac:dyDescent="0.3">
      <c r="B1041" s="312"/>
      <c r="C1041" s="313" t="s">
        <v>1244</v>
      </c>
      <c r="D1041" s="318"/>
      <c r="E1041" s="309"/>
      <c r="F1041" s="309"/>
      <c r="G1041" s="309"/>
      <c r="H1041" s="309"/>
      <c r="I1041" s="309"/>
      <c r="J1041" s="309"/>
      <c r="K1041" s="309"/>
      <c r="L1041" s="309"/>
      <c r="M1041" s="309"/>
      <c r="N1041" s="309"/>
      <c r="O1041" s="310"/>
      <c r="P1041" s="351"/>
      <c r="Q1041" s="378">
        <f>'master jasa'!Q1055</f>
        <v>0</v>
      </c>
      <c r="R1041" s="378">
        <f>'master jasa'!R1055</f>
        <v>0</v>
      </c>
      <c r="S1041" s="378"/>
      <c r="T1041" s="379"/>
    </row>
    <row r="1042" spans="2:20" ht="15" x14ac:dyDescent="0.3">
      <c r="B1042" s="312" t="s">
        <v>731</v>
      </c>
      <c r="C1042" s="313" t="s">
        <v>1254</v>
      </c>
      <c r="D1042" s="318"/>
      <c r="E1042" s="309"/>
      <c r="F1042" s="309"/>
      <c r="G1042" s="309"/>
      <c r="H1042" s="309"/>
      <c r="I1042" s="309"/>
      <c r="J1042" s="309"/>
      <c r="K1042" s="309"/>
      <c r="L1042" s="309"/>
      <c r="M1042" s="309"/>
      <c r="N1042" s="309"/>
      <c r="O1042" s="310">
        <v>1</v>
      </c>
      <c r="P1042" s="351" t="s">
        <v>1227</v>
      </c>
      <c r="Q1042" s="378">
        <f>'master jasa'!Q1056</f>
        <v>3520970</v>
      </c>
      <c r="R1042" s="378">
        <f>'master jasa'!R1056</f>
        <v>7390300</v>
      </c>
      <c r="S1042" s="378">
        <f>O1042*Q1042</f>
        <v>3520970</v>
      </c>
      <c r="T1042" s="379">
        <f>O1042*R1042</f>
        <v>7390300</v>
      </c>
    </row>
    <row r="1043" spans="2:20" ht="15" x14ac:dyDescent="0.3">
      <c r="B1043" s="312"/>
      <c r="C1043" s="313" t="s">
        <v>1255</v>
      </c>
      <c r="D1043" s="318"/>
      <c r="E1043" s="309"/>
      <c r="F1043" s="309"/>
      <c r="G1043" s="309"/>
      <c r="H1043" s="309"/>
      <c r="I1043" s="309"/>
      <c r="J1043" s="309"/>
      <c r="K1043" s="309"/>
      <c r="L1043" s="309"/>
      <c r="M1043" s="309"/>
      <c r="N1043" s="309"/>
      <c r="O1043" s="310"/>
      <c r="P1043" s="351"/>
      <c r="Q1043" s="378">
        <f>'master jasa'!Q1057</f>
        <v>0</v>
      </c>
      <c r="R1043" s="378">
        <f>'master jasa'!R1057</f>
        <v>0</v>
      </c>
      <c r="S1043" s="378"/>
      <c r="T1043" s="379"/>
    </row>
    <row r="1044" spans="2:20" ht="15" x14ac:dyDescent="0.3">
      <c r="B1044" s="312"/>
      <c r="C1044" s="313" t="s">
        <v>1256</v>
      </c>
      <c r="D1044" s="318"/>
      <c r="E1044" s="309"/>
      <c r="F1044" s="309"/>
      <c r="G1044" s="309"/>
      <c r="H1044" s="309"/>
      <c r="I1044" s="309"/>
      <c r="J1044" s="309"/>
      <c r="K1044" s="309"/>
      <c r="L1044" s="309"/>
      <c r="M1044" s="309"/>
      <c r="N1044" s="309"/>
      <c r="O1044" s="310"/>
      <c r="P1044" s="351"/>
      <c r="Q1044" s="378">
        <f>'master jasa'!Q1058</f>
        <v>0</v>
      </c>
      <c r="R1044" s="378">
        <f>'master jasa'!R1058</f>
        <v>0</v>
      </c>
      <c r="S1044" s="378"/>
      <c r="T1044" s="379"/>
    </row>
    <row r="1045" spans="2:20" ht="15" x14ac:dyDescent="0.3">
      <c r="B1045" s="312"/>
      <c r="C1045" s="313" t="s">
        <v>1244</v>
      </c>
      <c r="D1045" s="318"/>
      <c r="E1045" s="309"/>
      <c r="F1045" s="309"/>
      <c r="G1045" s="309"/>
      <c r="H1045" s="309"/>
      <c r="I1045" s="309"/>
      <c r="J1045" s="309"/>
      <c r="K1045" s="309"/>
      <c r="L1045" s="309"/>
      <c r="M1045" s="309"/>
      <c r="N1045" s="309"/>
      <c r="O1045" s="310"/>
      <c r="P1045" s="351"/>
      <c r="Q1045" s="378">
        <f>'master jasa'!Q1059</f>
        <v>0</v>
      </c>
      <c r="R1045" s="378">
        <f>'master jasa'!R1059</f>
        <v>0</v>
      </c>
      <c r="S1045" s="378"/>
      <c r="T1045" s="379"/>
    </row>
    <row r="1046" spans="2:20" ht="15" x14ac:dyDescent="0.3">
      <c r="B1046" s="312" t="s">
        <v>733</v>
      </c>
      <c r="C1046" s="313" t="s">
        <v>1257</v>
      </c>
      <c r="D1046" s="318"/>
      <c r="E1046" s="309"/>
      <c r="F1046" s="309"/>
      <c r="G1046" s="309"/>
      <c r="H1046" s="309"/>
      <c r="I1046" s="309"/>
      <c r="J1046" s="309"/>
      <c r="K1046" s="309"/>
      <c r="L1046" s="309"/>
      <c r="M1046" s="309"/>
      <c r="N1046" s="309"/>
      <c r="O1046" s="310">
        <v>1</v>
      </c>
      <c r="P1046" s="351" t="s">
        <v>1227</v>
      </c>
      <c r="Q1046" s="378">
        <f>'master jasa'!Q1060</f>
        <v>5398350</v>
      </c>
      <c r="R1046" s="378">
        <f>'master jasa'!R1060</f>
        <v>8582070</v>
      </c>
      <c r="S1046" s="378">
        <f>O1046*Q1046</f>
        <v>5398350</v>
      </c>
      <c r="T1046" s="379">
        <f>O1046*R1046</f>
        <v>8582070</v>
      </c>
    </row>
    <row r="1047" spans="2:20" ht="15" x14ac:dyDescent="0.3">
      <c r="B1047" s="312"/>
      <c r="C1047" s="313" t="s">
        <v>1258</v>
      </c>
      <c r="D1047" s="318"/>
      <c r="E1047" s="309"/>
      <c r="F1047" s="309"/>
      <c r="G1047" s="309"/>
      <c r="H1047" s="309"/>
      <c r="I1047" s="309"/>
      <c r="J1047" s="309"/>
      <c r="K1047" s="309"/>
      <c r="L1047" s="309"/>
      <c r="M1047" s="309"/>
      <c r="N1047" s="309"/>
      <c r="O1047" s="310"/>
      <c r="P1047" s="351"/>
      <c r="Q1047" s="378">
        <f>'master jasa'!Q1061</f>
        <v>0</v>
      </c>
      <c r="R1047" s="378">
        <f>'master jasa'!R1061</f>
        <v>0</v>
      </c>
      <c r="S1047" s="378"/>
      <c r="T1047" s="379"/>
    </row>
    <row r="1048" spans="2:20" ht="15" x14ac:dyDescent="0.3">
      <c r="B1048" s="312"/>
      <c r="C1048" s="313" t="s">
        <v>1259</v>
      </c>
      <c r="D1048" s="318"/>
      <c r="E1048" s="309"/>
      <c r="F1048" s="309"/>
      <c r="G1048" s="309"/>
      <c r="H1048" s="309"/>
      <c r="I1048" s="309"/>
      <c r="J1048" s="309"/>
      <c r="K1048" s="309"/>
      <c r="L1048" s="309"/>
      <c r="M1048" s="309"/>
      <c r="N1048" s="309"/>
      <c r="O1048" s="310"/>
      <c r="P1048" s="351"/>
      <c r="Q1048" s="378">
        <f>'master jasa'!Q1062</f>
        <v>0</v>
      </c>
      <c r="R1048" s="378">
        <f>'master jasa'!R1062</f>
        <v>0</v>
      </c>
      <c r="S1048" s="378"/>
      <c r="T1048" s="379"/>
    </row>
    <row r="1049" spans="2:20" ht="15" x14ac:dyDescent="0.3">
      <c r="B1049" s="312"/>
      <c r="C1049" s="313" t="s">
        <v>1244</v>
      </c>
      <c r="D1049" s="318"/>
      <c r="E1049" s="309"/>
      <c r="F1049" s="309"/>
      <c r="G1049" s="309"/>
      <c r="H1049" s="309"/>
      <c r="I1049" s="309"/>
      <c r="J1049" s="309"/>
      <c r="K1049" s="309"/>
      <c r="L1049" s="309"/>
      <c r="M1049" s="309"/>
      <c r="N1049" s="309"/>
      <c r="O1049" s="310"/>
      <c r="P1049" s="351"/>
      <c r="Q1049" s="378">
        <f>'master jasa'!Q1063</f>
        <v>0</v>
      </c>
      <c r="R1049" s="378">
        <f>'master jasa'!R1063</f>
        <v>0</v>
      </c>
      <c r="S1049" s="378"/>
      <c r="T1049" s="379"/>
    </row>
    <row r="1050" spans="2:20" ht="15.6" x14ac:dyDescent="0.3">
      <c r="B1050" s="306">
        <v>6</v>
      </c>
      <c r="C1050" s="353" t="s">
        <v>1260</v>
      </c>
      <c r="D1050" s="309"/>
      <c r="E1050" s="309"/>
      <c r="F1050" s="309"/>
      <c r="G1050" s="309"/>
      <c r="H1050" s="309"/>
      <c r="I1050" s="309"/>
      <c r="J1050" s="309"/>
      <c r="K1050" s="309"/>
      <c r="L1050" s="309"/>
      <c r="M1050" s="309"/>
      <c r="N1050" s="309"/>
      <c r="O1050" s="310"/>
      <c r="P1050" s="351"/>
      <c r="Q1050" s="378">
        <f>'master jasa'!Q1064</f>
        <v>0</v>
      </c>
      <c r="R1050" s="378">
        <f>'master jasa'!R1064</f>
        <v>0</v>
      </c>
      <c r="S1050" s="378"/>
      <c r="T1050" s="379"/>
    </row>
    <row r="1051" spans="2:20" ht="15" x14ac:dyDescent="0.3">
      <c r="B1051" s="312" t="s">
        <v>499</v>
      </c>
      <c r="C1051" s="313" t="s">
        <v>1261</v>
      </c>
      <c r="D1051" s="318"/>
      <c r="E1051" s="309"/>
      <c r="F1051" s="309"/>
      <c r="G1051" s="309"/>
      <c r="H1051" s="309"/>
      <c r="I1051" s="309"/>
      <c r="J1051" s="309"/>
      <c r="K1051" s="309"/>
      <c r="L1051" s="309"/>
      <c r="M1051" s="309"/>
      <c r="N1051" s="309"/>
      <c r="O1051" s="310">
        <v>1</v>
      </c>
      <c r="P1051" s="351" t="s">
        <v>1227</v>
      </c>
      <c r="Q1051" s="378">
        <f>'master jasa'!Q1065</f>
        <v>762920</v>
      </c>
      <c r="R1051" s="378">
        <f>'master jasa'!R1065</f>
        <v>1454370</v>
      </c>
      <c r="S1051" s="378">
        <f>O1051*Q1051</f>
        <v>762920</v>
      </c>
      <c r="T1051" s="379">
        <f>O1051*R1051</f>
        <v>1454370</v>
      </c>
    </row>
    <row r="1052" spans="2:20" ht="15" x14ac:dyDescent="0.3">
      <c r="B1052" s="312"/>
      <c r="C1052" s="313" t="s">
        <v>1262</v>
      </c>
      <c r="D1052" s="318"/>
      <c r="E1052" s="309"/>
      <c r="F1052" s="309"/>
      <c r="G1052" s="309"/>
      <c r="H1052" s="309"/>
      <c r="I1052" s="309"/>
      <c r="J1052" s="309"/>
      <c r="K1052" s="309"/>
      <c r="L1052" s="309"/>
      <c r="M1052" s="309"/>
      <c r="N1052" s="309"/>
      <c r="O1052" s="310"/>
      <c r="P1052" s="351"/>
      <c r="Q1052" s="378">
        <f>'master jasa'!Q1066</f>
        <v>0</v>
      </c>
      <c r="R1052" s="378">
        <f>'master jasa'!R1066</f>
        <v>0</v>
      </c>
      <c r="S1052" s="378"/>
      <c r="T1052" s="379"/>
    </row>
    <row r="1053" spans="2:20" ht="15" x14ac:dyDescent="0.3">
      <c r="B1053" s="312"/>
      <c r="C1053" s="313" t="s">
        <v>1243</v>
      </c>
      <c r="D1053" s="318"/>
      <c r="E1053" s="309"/>
      <c r="F1053" s="309"/>
      <c r="G1053" s="309"/>
      <c r="H1053" s="309"/>
      <c r="I1053" s="309"/>
      <c r="J1053" s="309"/>
      <c r="K1053" s="309"/>
      <c r="L1053" s="309"/>
      <c r="M1053" s="309"/>
      <c r="N1053" s="309"/>
      <c r="O1053" s="310"/>
      <c r="P1053" s="351"/>
      <c r="Q1053" s="378">
        <f>'master jasa'!Q1067</f>
        <v>0</v>
      </c>
      <c r="R1053" s="378">
        <f>'master jasa'!R1067</f>
        <v>0</v>
      </c>
      <c r="S1053" s="378"/>
      <c r="T1053" s="379"/>
    </row>
    <row r="1054" spans="2:20" ht="15" x14ac:dyDescent="0.3">
      <c r="B1054" s="312"/>
      <c r="C1054" s="313" t="s">
        <v>1244</v>
      </c>
      <c r="D1054" s="318"/>
      <c r="E1054" s="309"/>
      <c r="F1054" s="309"/>
      <c r="G1054" s="309"/>
      <c r="H1054" s="309"/>
      <c r="I1054" s="309"/>
      <c r="J1054" s="309"/>
      <c r="K1054" s="309"/>
      <c r="L1054" s="309"/>
      <c r="M1054" s="309"/>
      <c r="N1054" s="309"/>
      <c r="O1054" s="310"/>
      <c r="P1054" s="351"/>
      <c r="Q1054" s="378">
        <f>'master jasa'!Q1068</f>
        <v>0</v>
      </c>
      <c r="R1054" s="378">
        <f>'master jasa'!R1068</f>
        <v>0</v>
      </c>
      <c r="S1054" s="378"/>
      <c r="T1054" s="379"/>
    </row>
    <row r="1055" spans="2:20" ht="15" x14ac:dyDescent="0.3">
      <c r="B1055" s="312" t="s">
        <v>500</v>
      </c>
      <c r="C1055" s="313" t="s">
        <v>1263</v>
      </c>
      <c r="D1055" s="318"/>
      <c r="E1055" s="309"/>
      <c r="F1055" s="309"/>
      <c r="G1055" s="309"/>
      <c r="H1055" s="309"/>
      <c r="I1055" s="309"/>
      <c r="J1055" s="309"/>
      <c r="K1055" s="309"/>
      <c r="L1055" s="309"/>
      <c r="M1055" s="309"/>
      <c r="N1055" s="309"/>
      <c r="O1055" s="310">
        <v>1</v>
      </c>
      <c r="P1055" s="351" t="s">
        <v>1227</v>
      </c>
      <c r="Q1055" s="378">
        <f>'master jasa'!Q1069</f>
        <v>1346310</v>
      </c>
      <c r="R1055" s="378">
        <f>'master jasa'!R1069</f>
        <v>1118720</v>
      </c>
      <c r="S1055" s="378">
        <f>O1055*Q1055</f>
        <v>1346310</v>
      </c>
      <c r="T1055" s="379">
        <f>O1055*R1055</f>
        <v>1118720</v>
      </c>
    </row>
    <row r="1056" spans="2:20" ht="15" x14ac:dyDescent="0.3">
      <c r="B1056" s="312"/>
      <c r="C1056" s="313" t="s">
        <v>1264</v>
      </c>
      <c r="D1056" s="318"/>
      <c r="E1056" s="309"/>
      <c r="F1056" s="309"/>
      <c r="G1056" s="309"/>
      <c r="H1056" s="309"/>
      <c r="I1056" s="309"/>
      <c r="J1056" s="309"/>
      <c r="K1056" s="309"/>
      <c r="L1056" s="309"/>
      <c r="M1056" s="309"/>
      <c r="N1056" s="309"/>
      <c r="O1056" s="310"/>
      <c r="P1056" s="351"/>
      <c r="Q1056" s="378">
        <f>'master jasa'!Q1070</f>
        <v>0</v>
      </c>
      <c r="R1056" s="378">
        <f>'master jasa'!R1070</f>
        <v>0</v>
      </c>
      <c r="S1056" s="378"/>
      <c r="T1056" s="379"/>
    </row>
    <row r="1057" spans="2:20" ht="15" x14ac:dyDescent="0.3">
      <c r="B1057" s="312"/>
      <c r="C1057" s="313" t="s">
        <v>1247</v>
      </c>
      <c r="D1057" s="318"/>
      <c r="E1057" s="309"/>
      <c r="F1057" s="309"/>
      <c r="G1057" s="309"/>
      <c r="H1057" s="309"/>
      <c r="I1057" s="309"/>
      <c r="J1057" s="309"/>
      <c r="K1057" s="309"/>
      <c r="L1057" s="309"/>
      <c r="M1057" s="309"/>
      <c r="N1057" s="309"/>
      <c r="O1057" s="310"/>
      <c r="P1057" s="351"/>
      <c r="Q1057" s="378">
        <f>'master jasa'!Q1071</f>
        <v>0</v>
      </c>
      <c r="R1057" s="378">
        <f>'master jasa'!R1071</f>
        <v>0</v>
      </c>
      <c r="S1057" s="378"/>
      <c r="T1057" s="379"/>
    </row>
    <row r="1058" spans="2:20" ht="15" x14ac:dyDescent="0.3">
      <c r="B1058" s="312"/>
      <c r="C1058" s="313" t="s">
        <v>1244</v>
      </c>
      <c r="D1058" s="318"/>
      <c r="E1058" s="309"/>
      <c r="F1058" s="309"/>
      <c r="G1058" s="309"/>
      <c r="H1058" s="309"/>
      <c r="I1058" s="309"/>
      <c r="J1058" s="309"/>
      <c r="K1058" s="309"/>
      <c r="L1058" s="309"/>
      <c r="M1058" s="309"/>
      <c r="N1058" s="309"/>
      <c r="O1058" s="310"/>
      <c r="P1058" s="351"/>
      <c r="Q1058" s="378">
        <f>'master jasa'!Q1072</f>
        <v>0</v>
      </c>
      <c r="R1058" s="378">
        <f>'master jasa'!R1072</f>
        <v>0</v>
      </c>
      <c r="S1058" s="378"/>
      <c r="T1058" s="379"/>
    </row>
    <row r="1059" spans="2:20" ht="15" x14ac:dyDescent="0.3">
      <c r="B1059" s="312" t="s">
        <v>502</v>
      </c>
      <c r="C1059" s="313" t="s">
        <v>1265</v>
      </c>
      <c r="D1059" s="318"/>
      <c r="E1059" s="309"/>
      <c r="F1059" s="309"/>
      <c r="G1059" s="309"/>
      <c r="H1059" s="309"/>
      <c r="I1059" s="309"/>
      <c r="J1059" s="309"/>
      <c r="K1059" s="309"/>
      <c r="L1059" s="309"/>
      <c r="M1059" s="309"/>
      <c r="N1059" s="309"/>
      <c r="O1059" s="310">
        <v>1</v>
      </c>
      <c r="P1059" s="351" t="s">
        <v>1227</v>
      </c>
      <c r="Q1059" s="378">
        <f>'master jasa'!Q1073</f>
        <v>2050920</v>
      </c>
      <c r="R1059" s="378">
        <f>'master jasa'!R1073</f>
        <v>1680330</v>
      </c>
      <c r="S1059" s="378">
        <f>O1059*Q1059</f>
        <v>2050920</v>
      </c>
      <c r="T1059" s="379">
        <f>O1059*R1059</f>
        <v>1680330</v>
      </c>
    </row>
    <row r="1060" spans="2:20" ht="15" x14ac:dyDescent="0.3">
      <c r="B1060" s="312"/>
      <c r="C1060" s="313" t="s">
        <v>1266</v>
      </c>
      <c r="D1060" s="318"/>
      <c r="E1060" s="309"/>
      <c r="F1060" s="309"/>
      <c r="G1060" s="309"/>
      <c r="H1060" s="309"/>
      <c r="I1060" s="309"/>
      <c r="J1060" s="309"/>
      <c r="K1060" s="309"/>
      <c r="L1060" s="309"/>
      <c r="M1060" s="309"/>
      <c r="N1060" s="309"/>
      <c r="O1060" s="310"/>
      <c r="P1060" s="351"/>
      <c r="Q1060" s="378">
        <f>'master jasa'!Q1074</f>
        <v>0</v>
      </c>
      <c r="R1060" s="378">
        <f>'master jasa'!R1074</f>
        <v>0</v>
      </c>
      <c r="S1060" s="378"/>
      <c r="T1060" s="379"/>
    </row>
    <row r="1061" spans="2:20" ht="15" x14ac:dyDescent="0.3">
      <c r="B1061" s="312"/>
      <c r="C1061" s="313" t="s">
        <v>1250</v>
      </c>
      <c r="D1061" s="318"/>
      <c r="E1061" s="309"/>
      <c r="F1061" s="309"/>
      <c r="G1061" s="309"/>
      <c r="H1061" s="309"/>
      <c r="I1061" s="309"/>
      <c r="J1061" s="309"/>
      <c r="K1061" s="309"/>
      <c r="L1061" s="309"/>
      <c r="M1061" s="309"/>
      <c r="N1061" s="309"/>
      <c r="O1061" s="310"/>
      <c r="P1061" s="351"/>
      <c r="Q1061" s="378">
        <f>'master jasa'!Q1075</f>
        <v>0</v>
      </c>
      <c r="R1061" s="378">
        <f>'master jasa'!R1075</f>
        <v>0</v>
      </c>
      <c r="S1061" s="378"/>
      <c r="T1061" s="379"/>
    </row>
    <row r="1062" spans="2:20" ht="15" x14ac:dyDescent="0.3">
      <c r="B1062" s="312"/>
      <c r="C1062" s="313" t="s">
        <v>1244</v>
      </c>
      <c r="D1062" s="318"/>
      <c r="E1062" s="309"/>
      <c r="F1062" s="309"/>
      <c r="G1062" s="309"/>
      <c r="H1062" s="309"/>
      <c r="I1062" s="309"/>
      <c r="J1062" s="309"/>
      <c r="K1062" s="309"/>
      <c r="L1062" s="309"/>
      <c r="M1062" s="309"/>
      <c r="N1062" s="309"/>
      <c r="O1062" s="310"/>
      <c r="P1062" s="351"/>
      <c r="Q1062" s="378">
        <f>'master jasa'!Q1076</f>
        <v>0</v>
      </c>
      <c r="R1062" s="378">
        <f>'master jasa'!R1076</f>
        <v>0</v>
      </c>
      <c r="S1062" s="378"/>
      <c r="T1062" s="379"/>
    </row>
    <row r="1063" spans="2:20" ht="15" x14ac:dyDescent="0.3">
      <c r="B1063" s="312" t="s">
        <v>751</v>
      </c>
      <c r="C1063" s="313" t="s">
        <v>1267</v>
      </c>
      <c r="D1063" s="318"/>
      <c r="E1063" s="309"/>
      <c r="F1063" s="309"/>
      <c r="G1063" s="309"/>
      <c r="H1063" s="309"/>
      <c r="I1063" s="309"/>
      <c r="J1063" s="309"/>
      <c r="K1063" s="309"/>
      <c r="L1063" s="309"/>
      <c r="M1063" s="309"/>
      <c r="N1063" s="309"/>
      <c r="O1063" s="310">
        <v>1</v>
      </c>
      <c r="P1063" s="351" t="s">
        <v>1227</v>
      </c>
      <c r="Q1063" s="378">
        <f>'master jasa'!Q1077</f>
        <v>2797210</v>
      </c>
      <c r="R1063" s="378">
        <f>'master jasa'!R1077</f>
        <v>2255440</v>
      </c>
      <c r="S1063" s="378">
        <f>O1063*Q1063</f>
        <v>2797210</v>
      </c>
      <c r="T1063" s="379">
        <f>O1063*R1063</f>
        <v>2255440</v>
      </c>
    </row>
    <row r="1064" spans="2:20" ht="15" x14ac:dyDescent="0.3">
      <c r="B1064" s="312"/>
      <c r="C1064" s="313" t="s">
        <v>1268</v>
      </c>
      <c r="D1064" s="318"/>
      <c r="E1064" s="309"/>
      <c r="F1064" s="309"/>
      <c r="G1064" s="309"/>
      <c r="H1064" s="309"/>
      <c r="I1064" s="309"/>
      <c r="J1064" s="309"/>
      <c r="K1064" s="309"/>
      <c r="L1064" s="309"/>
      <c r="M1064" s="309"/>
      <c r="N1064" s="309"/>
      <c r="O1064" s="310"/>
      <c r="P1064" s="351"/>
      <c r="Q1064" s="378">
        <f>'master jasa'!Q1078</f>
        <v>0</v>
      </c>
      <c r="R1064" s="378">
        <f>'master jasa'!R1078</f>
        <v>0</v>
      </c>
      <c r="S1064" s="378"/>
      <c r="T1064" s="379"/>
    </row>
    <row r="1065" spans="2:20" ht="15" x14ac:dyDescent="0.3">
      <c r="B1065" s="312"/>
      <c r="C1065" s="313" t="s">
        <v>1253</v>
      </c>
      <c r="D1065" s="318"/>
      <c r="E1065" s="309"/>
      <c r="F1065" s="309"/>
      <c r="G1065" s="309"/>
      <c r="H1065" s="309"/>
      <c r="I1065" s="309"/>
      <c r="J1065" s="309"/>
      <c r="K1065" s="309"/>
      <c r="L1065" s="309"/>
      <c r="M1065" s="309"/>
      <c r="N1065" s="309"/>
      <c r="O1065" s="310"/>
      <c r="P1065" s="351"/>
      <c r="Q1065" s="378">
        <f>'master jasa'!Q1079</f>
        <v>0</v>
      </c>
      <c r="R1065" s="378">
        <f>'master jasa'!R1079</f>
        <v>0</v>
      </c>
      <c r="S1065" s="378"/>
      <c r="T1065" s="379"/>
    </row>
    <row r="1066" spans="2:20" ht="15" x14ac:dyDescent="0.3">
      <c r="B1066" s="312"/>
      <c r="C1066" s="313" t="s">
        <v>1244</v>
      </c>
      <c r="D1066" s="318"/>
      <c r="E1066" s="309"/>
      <c r="F1066" s="309"/>
      <c r="G1066" s="309"/>
      <c r="H1066" s="309"/>
      <c r="I1066" s="309"/>
      <c r="J1066" s="309"/>
      <c r="K1066" s="309"/>
      <c r="L1066" s="309"/>
      <c r="M1066" s="309"/>
      <c r="N1066" s="309"/>
      <c r="O1066" s="310"/>
      <c r="P1066" s="351"/>
      <c r="Q1066" s="378">
        <f>'master jasa'!Q1080</f>
        <v>0</v>
      </c>
      <c r="R1066" s="378">
        <f>'master jasa'!R1080</f>
        <v>0</v>
      </c>
      <c r="S1066" s="378"/>
      <c r="T1066" s="379"/>
    </row>
    <row r="1067" spans="2:20" ht="15" x14ac:dyDescent="0.3">
      <c r="B1067" s="312" t="s">
        <v>753</v>
      </c>
      <c r="C1067" s="313" t="s">
        <v>1269</v>
      </c>
      <c r="D1067" s="318"/>
      <c r="E1067" s="309"/>
      <c r="F1067" s="309"/>
      <c r="G1067" s="309"/>
      <c r="H1067" s="309"/>
      <c r="I1067" s="309"/>
      <c r="J1067" s="309"/>
      <c r="K1067" s="309"/>
      <c r="L1067" s="309"/>
      <c r="M1067" s="309"/>
      <c r="N1067" s="309"/>
      <c r="O1067" s="310">
        <v>1</v>
      </c>
      <c r="P1067" s="351" t="s">
        <v>1227</v>
      </c>
      <c r="Q1067" s="378">
        <f>'master jasa'!Q1081</f>
        <v>4239220</v>
      </c>
      <c r="R1067" s="378">
        <f>'master jasa'!R1081</f>
        <v>2837750</v>
      </c>
      <c r="S1067" s="378">
        <f>O1067*Q1067</f>
        <v>4239220</v>
      </c>
      <c r="T1067" s="379">
        <f>O1067*R1067</f>
        <v>2837750</v>
      </c>
    </row>
    <row r="1068" spans="2:20" ht="15" x14ac:dyDescent="0.3">
      <c r="B1068" s="312"/>
      <c r="C1068" s="313" t="s">
        <v>1270</v>
      </c>
      <c r="D1068" s="318"/>
      <c r="E1068" s="309"/>
      <c r="F1068" s="309"/>
      <c r="G1068" s="309"/>
      <c r="H1068" s="309"/>
      <c r="I1068" s="309"/>
      <c r="J1068" s="309"/>
      <c r="K1068" s="309"/>
      <c r="L1068" s="309"/>
      <c r="M1068" s="309"/>
      <c r="N1068" s="309"/>
      <c r="O1068" s="310"/>
      <c r="P1068" s="351"/>
      <c r="Q1068" s="378">
        <f>'master jasa'!Q1082</f>
        <v>0</v>
      </c>
      <c r="R1068" s="378">
        <f>'master jasa'!R1082</f>
        <v>0</v>
      </c>
      <c r="S1068" s="378"/>
      <c r="T1068" s="379"/>
    </row>
    <row r="1069" spans="2:20" ht="15" x14ac:dyDescent="0.3">
      <c r="B1069" s="312"/>
      <c r="C1069" s="313" t="s">
        <v>1256</v>
      </c>
      <c r="D1069" s="318"/>
      <c r="E1069" s="309"/>
      <c r="F1069" s="309"/>
      <c r="G1069" s="309"/>
      <c r="H1069" s="309"/>
      <c r="I1069" s="309"/>
      <c r="J1069" s="309"/>
      <c r="K1069" s="309"/>
      <c r="L1069" s="309"/>
      <c r="M1069" s="309"/>
      <c r="N1069" s="309"/>
      <c r="O1069" s="310"/>
      <c r="P1069" s="351"/>
      <c r="Q1069" s="378">
        <f>'master jasa'!Q1083</f>
        <v>0</v>
      </c>
      <c r="R1069" s="378">
        <f>'master jasa'!R1083</f>
        <v>0</v>
      </c>
      <c r="S1069" s="378"/>
      <c r="T1069" s="379"/>
    </row>
    <row r="1070" spans="2:20" ht="15" x14ac:dyDescent="0.3">
      <c r="B1070" s="312"/>
      <c r="C1070" s="313" t="s">
        <v>1244</v>
      </c>
      <c r="D1070" s="318"/>
      <c r="E1070" s="309"/>
      <c r="F1070" s="309"/>
      <c r="G1070" s="309"/>
      <c r="H1070" s="309"/>
      <c r="I1070" s="309"/>
      <c r="J1070" s="309"/>
      <c r="K1070" s="309"/>
      <c r="L1070" s="309"/>
      <c r="M1070" s="309"/>
      <c r="N1070" s="309"/>
      <c r="O1070" s="310"/>
      <c r="P1070" s="351"/>
      <c r="Q1070" s="378">
        <f>'master jasa'!Q1084</f>
        <v>0</v>
      </c>
      <c r="R1070" s="378">
        <f>'master jasa'!R1084</f>
        <v>0</v>
      </c>
      <c r="S1070" s="378"/>
      <c r="T1070" s="379"/>
    </row>
    <row r="1071" spans="2:20" ht="15" x14ac:dyDescent="0.3">
      <c r="B1071" s="312" t="s">
        <v>755</v>
      </c>
      <c r="C1071" s="313" t="s">
        <v>1271</v>
      </c>
      <c r="D1071" s="318"/>
      <c r="E1071" s="309"/>
      <c r="F1071" s="309"/>
      <c r="G1071" s="309"/>
      <c r="H1071" s="309"/>
      <c r="I1071" s="309"/>
      <c r="J1071" s="309"/>
      <c r="K1071" s="309"/>
      <c r="L1071" s="309"/>
      <c r="M1071" s="309"/>
      <c r="N1071" s="309"/>
      <c r="O1071" s="310">
        <v>1</v>
      </c>
      <c r="P1071" s="351" t="s">
        <v>1227</v>
      </c>
      <c r="Q1071" s="378">
        <f>'master jasa'!Q1085</f>
        <v>6268140</v>
      </c>
      <c r="R1071" s="378">
        <f>'master jasa'!R1085</f>
        <v>3461450</v>
      </c>
      <c r="S1071" s="378">
        <f>O1071*Q1071</f>
        <v>6268140</v>
      </c>
      <c r="T1071" s="379">
        <f>O1071*R1071</f>
        <v>3461450</v>
      </c>
    </row>
    <row r="1072" spans="2:20" ht="15" x14ac:dyDescent="0.3">
      <c r="B1072" s="312"/>
      <c r="C1072" s="313" t="s">
        <v>1272</v>
      </c>
      <c r="D1072" s="318"/>
      <c r="E1072" s="309"/>
      <c r="F1072" s="309"/>
      <c r="G1072" s="309"/>
      <c r="H1072" s="309"/>
      <c r="I1072" s="309"/>
      <c r="J1072" s="309"/>
      <c r="K1072" s="309"/>
      <c r="L1072" s="309"/>
      <c r="M1072" s="309"/>
      <c r="N1072" s="309"/>
      <c r="O1072" s="310"/>
      <c r="P1072" s="351"/>
      <c r="Q1072" s="378">
        <f>'master jasa'!Q1086</f>
        <v>0</v>
      </c>
      <c r="R1072" s="378">
        <f>'master jasa'!R1086</f>
        <v>0</v>
      </c>
      <c r="S1072" s="378"/>
      <c r="T1072" s="379"/>
    </row>
    <row r="1073" spans="2:20" ht="15" x14ac:dyDescent="0.3">
      <c r="B1073" s="312"/>
      <c r="C1073" s="313" t="s">
        <v>1259</v>
      </c>
      <c r="D1073" s="318"/>
      <c r="E1073" s="309"/>
      <c r="F1073" s="309"/>
      <c r="G1073" s="309"/>
      <c r="H1073" s="309"/>
      <c r="I1073" s="309"/>
      <c r="J1073" s="309"/>
      <c r="K1073" s="309"/>
      <c r="L1073" s="309"/>
      <c r="M1073" s="309"/>
      <c r="N1073" s="309"/>
      <c r="O1073" s="310"/>
      <c r="P1073" s="351"/>
      <c r="Q1073" s="378">
        <f>'master jasa'!Q1087</f>
        <v>0</v>
      </c>
      <c r="R1073" s="378">
        <f>'master jasa'!R1087</f>
        <v>0</v>
      </c>
      <c r="S1073" s="378"/>
      <c r="T1073" s="379"/>
    </row>
    <row r="1074" spans="2:20" ht="15" x14ac:dyDescent="0.3">
      <c r="B1074" s="312"/>
      <c r="C1074" s="313" t="s">
        <v>1244</v>
      </c>
      <c r="D1074" s="318"/>
      <c r="E1074" s="309"/>
      <c r="F1074" s="309"/>
      <c r="G1074" s="309"/>
      <c r="H1074" s="309"/>
      <c r="I1074" s="309"/>
      <c r="J1074" s="309"/>
      <c r="K1074" s="309"/>
      <c r="L1074" s="309"/>
      <c r="M1074" s="309"/>
      <c r="N1074" s="309"/>
      <c r="O1074" s="310"/>
      <c r="P1074" s="351"/>
      <c r="Q1074" s="378">
        <f>'master jasa'!Q1088</f>
        <v>0</v>
      </c>
      <c r="R1074" s="378">
        <f>'master jasa'!R1088</f>
        <v>0</v>
      </c>
      <c r="S1074" s="378"/>
      <c r="T1074" s="379"/>
    </row>
    <row r="1075" spans="2:20" ht="15" x14ac:dyDescent="0.3">
      <c r="B1075" s="312" t="s">
        <v>757</v>
      </c>
      <c r="C1075" s="313" t="s">
        <v>1273</v>
      </c>
      <c r="D1075" s="318"/>
      <c r="E1075" s="309"/>
      <c r="F1075" s="309"/>
      <c r="G1075" s="309"/>
      <c r="H1075" s="309"/>
      <c r="I1075" s="309"/>
      <c r="J1075" s="309"/>
      <c r="K1075" s="309"/>
      <c r="L1075" s="309"/>
      <c r="M1075" s="309"/>
      <c r="N1075" s="309"/>
      <c r="O1075" s="310">
        <v>1</v>
      </c>
      <c r="P1075" s="351" t="s">
        <v>1227</v>
      </c>
      <c r="Q1075" s="378">
        <f>'master jasa'!Q1089</f>
        <v>8489600</v>
      </c>
      <c r="R1075" s="378">
        <f>'master jasa'!R1089</f>
        <v>4077950</v>
      </c>
      <c r="S1075" s="378">
        <f>O1075*Q1075</f>
        <v>8489600</v>
      </c>
      <c r="T1075" s="379">
        <f>O1075*R1075</f>
        <v>4077950</v>
      </c>
    </row>
    <row r="1076" spans="2:20" ht="15" x14ac:dyDescent="0.3">
      <c r="B1076" s="312"/>
      <c r="C1076" s="313" t="s">
        <v>1274</v>
      </c>
      <c r="D1076" s="318"/>
      <c r="E1076" s="309"/>
      <c r="F1076" s="309"/>
      <c r="G1076" s="309"/>
      <c r="H1076" s="309"/>
      <c r="I1076" s="309"/>
      <c r="J1076" s="309"/>
      <c r="K1076" s="309"/>
      <c r="L1076" s="309"/>
      <c r="M1076" s="309"/>
      <c r="N1076" s="309"/>
      <c r="O1076" s="310"/>
      <c r="P1076" s="351"/>
      <c r="Q1076" s="378">
        <f>'master jasa'!Q1090</f>
        <v>0</v>
      </c>
      <c r="R1076" s="378">
        <f>'master jasa'!R1090</f>
        <v>0</v>
      </c>
      <c r="S1076" s="378"/>
      <c r="T1076" s="379"/>
    </row>
    <row r="1077" spans="2:20" ht="15" x14ac:dyDescent="0.3">
      <c r="B1077" s="312"/>
      <c r="C1077" s="313" t="s">
        <v>1275</v>
      </c>
      <c r="D1077" s="318"/>
      <c r="E1077" s="309"/>
      <c r="F1077" s="309"/>
      <c r="G1077" s="309"/>
      <c r="H1077" s="309"/>
      <c r="I1077" s="309"/>
      <c r="J1077" s="309"/>
      <c r="K1077" s="309"/>
      <c r="L1077" s="309"/>
      <c r="M1077" s="309"/>
      <c r="N1077" s="309"/>
      <c r="O1077" s="310"/>
      <c r="P1077" s="351"/>
      <c r="Q1077" s="378">
        <f>'master jasa'!Q1091</f>
        <v>0</v>
      </c>
      <c r="R1077" s="378">
        <f>'master jasa'!R1091</f>
        <v>0</v>
      </c>
      <c r="S1077" s="378"/>
      <c r="T1077" s="379"/>
    </row>
    <row r="1078" spans="2:20" ht="15" x14ac:dyDescent="0.3">
      <c r="B1078" s="312"/>
      <c r="C1078" s="313" t="s">
        <v>1244</v>
      </c>
      <c r="D1078" s="318"/>
      <c r="E1078" s="309"/>
      <c r="F1078" s="309"/>
      <c r="G1078" s="309"/>
      <c r="H1078" s="309"/>
      <c r="I1078" s="309"/>
      <c r="J1078" s="309"/>
      <c r="K1078" s="309"/>
      <c r="L1078" s="309"/>
      <c r="M1078" s="309"/>
      <c r="N1078" s="309"/>
      <c r="O1078" s="310"/>
      <c r="P1078" s="351"/>
      <c r="Q1078" s="378">
        <f>'master jasa'!Q1092</f>
        <v>0</v>
      </c>
      <c r="R1078" s="378">
        <f>'master jasa'!R1092</f>
        <v>0</v>
      </c>
      <c r="S1078" s="378"/>
      <c r="T1078" s="379"/>
    </row>
    <row r="1079" spans="2:20" ht="15" x14ac:dyDescent="0.3">
      <c r="B1079" s="312" t="s">
        <v>759</v>
      </c>
      <c r="C1079" s="313" t="s">
        <v>1276</v>
      </c>
      <c r="D1079" s="318"/>
      <c r="E1079" s="309"/>
      <c r="F1079" s="309"/>
      <c r="G1079" s="309"/>
      <c r="H1079" s="309"/>
      <c r="I1079" s="309"/>
      <c r="J1079" s="309"/>
      <c r="K1079" s="309"/>
      <c r="L1079" s="309"/>
      <c r="M1079" s="309"/>
      <c r="N1079" s="309"/>
      <c r="O1079" s="310">
        <v>1</v>
      </c>
      <c r="P1079" s="351" t="s">
        <v>1227</v>
      </c>
      <c r="Q1079" s="378">
        <f>'master jasa'!Q1093</f>
        <v>11581490</v>
      </c>
      <c r="R1079" s="378">
        <f>'master jasa'!R1093</f>
        <v>6021120</v>
      </c>
      <c r="S1079" s="378">
        <f>O1079*Q1079</f>
        <v>11581490</v>
      </c>
      <c r="T1079" s="379">
        <f>O1079*R1079</f>
        <v>6021120</v>
      </c>
    </row>
    <row r="1080" spans="2:20" ht="15" x14ac:dyDescent="0.3">
      <c r="B1080" s="312"/>
      <c r="C1080" s="313" t="s">
        <v>1277</v>
      </c>
      <c r="D1080" s="318"/>
      <c r="E1080" s="309"/>
      <c r="F1080" s="309"/>
      <c r="G1080" s="309"/>
      <c r="H1080" s="309"/>
      <c r="I1080" s="309"/>
      <c r="J1080" s="309"/>
      <c r="K1080" s="309"/>
      <c r="L1080" s="309"/>
      <c r="M1080" s="309"/>
      <c r="N1080" s="309"/>
      <c r="O1080" s="310"/>
      <c r="P1080" s="351"/>
      <c r="Q1080" s="378">
        <f>'master jasa'!Q1094</f>
        <v>0</v>
      </c>
      <c r="R1080" s="378">
        <f>'master jasa'!R1094</f>
        <v>0</v>
      </c>
      <c r="S1080" s="378"/>
      <c r="T1080" s="379"/>
    </row>
    <row r="1081" spans="2:20" ht="15" x14ac:dyDescent="0.3">
      <c r="B1081" s="312"/>
      <c r="C1081" s="313" t="s">
        <v>1278</v>
      </c>
      <c r="D1081" s="318"/>
      <c r="E1081" s="309"/>
      <c r="F1081" s="309"/>
      <c r="G1081" s="309"/>
      <c r="H1081" s="309"/>
      <c r="I1081" s="309"/>
      <c r="J1081" s="309"/>
      <c r="K1081" s="309"/>
      <c r="L1081" s="309"/>
      <c r="M1081" s="309"/>
      <c r="N1081" s="309"/>
      <c r="O1081" s="310"/>
      <c r="P1081" s="351"/>
      <c r="Q1081" s="378">
        <f>'master jasa'!Q1095</f>
        <v>0</v>
      </c>
      <c r="R1081" s="378">
        <f>'master jasa'!R1095</f>
        <v>0</v>
      </c>
      <c r="S1081" s="378"/>
      <c r="T1081" s="379"/>
    </row>
    <row r="1082" spans="2:20" ht="15" x14ac:dyDescent="0.3">
      <c r="B1082" s="312"/>
      <c r="C1082" s="313" t="s">
        <v>1244</v>
      </c>
      <c r="D1082" s="318"/>
      <c r="E1082" s="309"/>
      <c r="F1082" s="309"/>
      <c r="G1082" s="309"/>
      <c r="H1082" s="309"/>
      <c r="I1082" s="309"/>
      <c r="J1082" s="309"/>
      <c r="K1082" s="309"/>
      <c r="L1082" s="309"/>
      <c r="M1082" s="309"/>
      <c r="N1082" s="309"/>
      <c r="O1082" s="310"/>
      <c r="P1082" s="351"/>
      <c r="Q1082" s="378">
        <f>'master jasa'!Q1096</f>
        <v>0</v>
      </c>
      <c r="R1082" s="378">
        <f>'master jasa'!R1096</f>
        <v>0</v>
      </c>
      <c r="S1082" s="378"/>
      <c r="T1082" s="379"/>
    </row>
    <row r="1083" spans="2:20" ht="15" x14ac:dyDescent="0.3">
      <c r="B1083" s="312" t="s">
        <v>761</v>
      </c>
      <c r="C1083" s="313" t="s">
        <v>1279</v>
      </c>
      <c r="D1083" s="318"/>
      <c r="E1083" s="309"/>
      <c r="F1083" s="309"/>
      <c r="G1083" s="309"/>
      <c r="H1083" s="309"/>
      <c r="I1083" s="309"/>
      <c r="J1083" s="309"/>
      <c r="K1083" s="309"/>
      <c r="L1083" s="309"/>
      <c r="M1083" s="309"/>
      <c r="N1083" s="309"/>
      <c r="O1083" s="310">
        <v>1</v>
      </c>
      <c r="P1083" s="351" t="s">
        <v>1227</v>
      </c>
      <c r="Q1083" s="378">
        <f>'master jasa'!Q1097</f>
        <v>11934010</v>
      </c>
      <c r="R1083" s="378">
        <f>'master jasa'!R1097</f>
        <v>6782720</v>
      </c>
      <c r="S1083" s="378">
        <f>O1083*Q1083</f>
        <v>11934010</v>
      </c>
      <c r="T1083" s="379">
        <f>O1083*R1083</f>
        <v>6782720</v>
      </c>
    </row>
    <row r="1084" spans="2:20" ht="15" x14ac:dyDescent="0.3">
      <c r="B1084" s="312"/>
      <c r="C1084" s="313" t="s">
        <v>1280</v>
      </c>
      <c r="D1084" s="318"/>
      <c r="E1084" s="309"/>
      <c r="F1084" s="309"/>
      <c r="G1084" s="309"/>
      <c r="H1084" s="309"/>
      <c r="I1084" s="309"/>
      <c r="J1084" s="309"/>
      <c r="K1084" s="309"/>
      <c r="L1084" s="309"/>
      <c r="M1084" s="309"/>
      <c r="N1084" s="309"/>
      <c r="O1084" s="310"/>
      <c r="P1084" s="351"/>
      <c r="Q1084" s="378">
        <f>'master jasa'!Q1098</f>
        <v>0</v>
      </c>
      <c r="R1084" s="378">
        <f>'master jasa'!R1098</f>
        <v>0</v>
      </c>
      <c r="S1084" s="378"/>
      <c r="T1084" s="379"/>
    </row>
    <row r="1085" spans="2:20" ht="15" x14ac:dyDescent="0.3">
      <c r="B1085" s="312"/>
      <c r="C1085" s="313" t="s">
        <v>1281</v>
      </c>
      <c r="D1085" s="318"/>
      <c r="E1085" s="309"/>
      <c r="F1085" s="309"/>
      <c r="G1085" s="309"/>
      <c r="H1085" s="309"/>
      <c r="I1085" s="309"/>
      <c r="J1085" s="309"/>
      <c r="K1085" s="309"/>
      <c r="L1085" s="309"/>
      <c r="M1085" s="309"/>
      <c r="N1085" s="309"/>
      <c r="O1085" s="310"/>
      <c r="P1085" s="351"/>
      <c r="Q1085" s="378">
        <f>'master jasa'!Q1099</f>
        <v>0</v>
      </c>
      <c r="R1085" s="378">
        <f>'master jasa'!R1099</f>
        <v>0</v>
      </c>
      <c r="S1085" s="378"/>
      <c r="T1085" s="379"/>
    </row>
    <row r="1086" spans="2:20" ht="15" x14ac:dyDescent="0.3">
      <c r="B1086" s="312"/>
      <c r="C1086" s="313" t="s">
        <v>1244</v>
      </c>
      <c r="D1086" s="318"/>
      <c r="E1086" s="309"/>
      <c r="F1086" s="309"/>
      <c r="G1086" s="309"/>
      <c r="H1086" s="309"/>
      <c r="I1086" s="309"/>
      <c r="J1086" s="309"/>
      <c r="K1086" s="309"/>
      <c r="L1086" s="309"/>
      <c r="M1086" s="309"/>
      <c r="N1086" s="309"/>
      <c r="O1086" s="310"/>
      <c r="P1086" s="351"/>
      <c r="Q1086" s="378">
        <f>'master jasa'!Q1100</f>
        <v>0</v>
      </c>
      <c r="R1086" s="378">
        <f>'master jasa'!R1100</f>
        <v>0</v>
      </c>
      <c r="S1086" s="378"/>
      <c r="T1086" s="379"/>
    </row>
    <row r="1087" spans="2:20" ht="15" x14ac:dyDescent="0.3">
      <c r="B1087" s="312" t="s">
        <v>763</v>
      </c>
      <c r="C1087" s="313" t="s">
        <v>1282</v>
      </c>
      <c r="D1087" s="318"/>
      <c r="E1087" s="309"/>
      <c r="F1087" s="309"/>
      <c r="G1087" s="309"/>
      <c r="H1087" s="309"/>
      <c r="I1087" s="309"/>
      <c r="J1087" s="309"/>
      <c r="K1087" s="309"/>
      <c r="L1087" s="309"/>
      <c r="M1087" s="309"/>
      <c r="N1087" s="309"/>
      <c r="O1087" s="310">
        <v>1</v>
      </c>
      <c r="P1087" s="351" t="s">
        <v>1227</v>
      </c>
      <c r="Q1087" s="378">
        <f>'master jasa'!Q1101</f>
        <v>15012960</v>
      </c>
      <c r="R1087" s="378">
        <f>'master jasa'!R1101</f>
        <v>7623940</v>
      </c>
      <c r="S1087" s="378">
        <f>O1087*Q1087</f>
        <v>15012960</v>
      </c>
      <c r="T1087" s="379">
        <f>O1087*R1087</f>
        <v>7623940</v>
      </c>
    </row>
    <row r="1088" spans="2:20" ht="15" x14ac:dyDescent="0.3">
      <c r="B1088" s="312"/>
      <c r="C1088" s="313" t="s">
        <v>1283</v>
      </c>
      <c r="D1088" s="318"/>
      <c r="E1088" s="309"/>
      <c r="F1088" s="309"/>
      <c r="G1088" s="309"/>
      <c r="H1088" s="309"/>
      <c r="I1088" s="309"/>
      <c r="J1088" s="309"/>
      <c r="K1088" s="309"/>
      <c r="L1088" s="309"/>
      <c r="M1088" s="309"/>
      <c r="N1088" s="309"/>
      <c r="O1088" s="310"/>
      <c r="P1088" s="351"/>
      <c r="Q1088" s="378">
        <f>'master jasa'!Q1102</f>
        <v>0</v>
      </c>
      <c r="R1088" s="378">
        <f>'master jasa'!R1102</f>
        <v>0</v>
      </c>
      <c r="S1088" s="378"/>
      <c r="T1088" s="379"/>
    </row>
    <row r="1089" spans="2:20" ht="15" x14ac:dyDescent="0.3">
      <c r="B1089" s="312"/>
      <c r="C1089" s="313" t="s">
        <v>1284</v>
      </c>
      <c r="D1089" s="318"/>
      <c r="E1089" s="309"/>
      <c r="F1089" s="309"/>
      <c r="G1089" s="309"/>
      <c r="H1089" s="309"/>
      <c r="I1089" s="309"/>
      <c r="J1089" s="309"/>
      <c r="K1089" s="309"/>
      <c r="L1089" s="309"/>
      <c r="M1089" s="309"/>
      <c r="N1089" s="309"/>
      <c r="O1089" s="310"/>
      <c r="P1089" s="351"/>
      <c r="Q1089" s="378">
        <f>'master jasa'!Q1103</f>
        <v>0</v>
      </c>
      <c r="R1089" s="378">
        <f>'master jasa'!R1103</f>
        <v>0</v>
      </c>
      <c r="S1089" s="378"/>
      <c r="T1089" s="379"/>
    </row>
    <row r="1090" spans="2:20" ht="15" x14ac:dyDescent="0.3">
      <c r="B1090" s="312"/>
      <c r="C1090" s="313" t="s">
        <v>1244</v>
      </c>
      <c r="D1090" s="318"/>
      <c r="E1090" s="309"/>
      <c r="F1090" s="309"/>
      <c r="G1090" s="309"/>
      <c r="H1090" s="309"/>
      <c r="I1090" s="309"/>
      <c r="J1090" s="309"/>
      <c r="K1090" s="309"/>
      <c r="L1090" s="309"/>
      <c r="M1090" s="309"/>
      <c r="N1090" s="309"/>
      <c r="O1090" s="310"/>
      <c r="P1090" s="351"/>
      <c r="Q1090" s="378">
        <f>'master jasa'!Q1104</f>
        <v>0</v>
      </c>
      <c r="R1090" s="378">
        <f>'master jasa'!R1104</f>
        <v>0</v>
      </c>
      <c r="S1090" s="378"/>
      <c r="T1090" s="379"/>
    </row>
    <row r="1091" spans="2:20" ht="15.6" x14ac:dyDescent="0.3">
      <c r="B1091" s="306">
        <v>7</v>
      </c>
      <c r="C1091" s="353" t="s">
        <v>1285</v>
      </c>
      <c r="D1091" s="309"/>
      <c r="E1091" s="309"/>
      <c r="F1091" s="309"/>
      <c r="G1091" s="309"/>
      <c r="H1091" s="309"/>
      <c r="I1091" s="309"/>
      <c r="J1091" s="309"/>
      <c r="K1091" s="309"/>
      <c r="L1091" s="309"/>
      <c r="M1091" s="309"/>
      <c r="N1091" s="309"/>
      <c r="O1091" s="310"/>
      <c r="P1091" s="351"/>
      <c r="Q1091" s="378">
        <f>'master jasa'!Q1105</f>
        <v>0</v>
      </c>
      <c r="R1091" s="378">
        <f>'master jasa'!R1105</f>
        <v>0</v>
      </c>
      <c r="S1091" s="378"/>
      <c r="T1091" s="379"/>
    </row>
    <row r="1092" spans="2:20" ht="15" x14ac:dyDescent="0.3">
      <c r="B1092" s="312" t="s">
        <v>505</v>
      </c>
      <c r="C1092" s="313" t="s">
        <v>1286</v>
      </c>
      <c r="D1092" s="318"/>
      <c r="E1092" s="309"/>
      <c r="F1092" s="309"/>
      <c r="G1092" s="309"/>
      <c r="H1092" s="309"/>
      <c r="I1092" s="309"/>
      <c r="J1092" s="309"/>
      <c r="K1092" s="309"/>
      <c r="L1092" s="309"/>
      <c r="M1092" s="309"/>
      <c r="N1092" s="309"/>
      <c r="O1092" s="310">
        <v>1</v>
      </c>
      <c r="P1092" s="351" t="s">
        <v>1227</v>
      </c>
      <c r="Q1092" s="378">
        <f>'master jasa'!Q1106</f>
        <v>2303040</v>
      </c>
      <c r="R1092" s="378">
        <f>'master jasa'!R1106</f>
        <v>8765100</v>
      </c>
      <c r="S1092" s="378">
        <f>O1092*Q1092</f>
        <v>2303040</v>
      </c>
      <c r="T1092" s="379">
        <f>O1092*R1092</f>
        <v>8765100</v>
      </c>
    </row>
    <row r="1093" spans="2:20" ht="15" x14ac:dyDescent="0.3">
      <c r="B1093" s="312"/>
      <c r="C1093" s="313" t="s">
        <v>1287</v>
      </c>
      <c r="D1093" s="318"/>
      <c r="E1093" s="309"/>
      <c r="F1093" s="309"/>
      <c r="G1093" s="309"/>
      <c r="H1093" s="309"/>
      <c r="I1093" s="309"/>
      <c r="J1093" s="309"/>
      <c r="K1093" s="309"/>
      <c r="L1093" s="309"/>
      <c r="M1093" s="309"/>
      <c r="N1093" s="309"/>
      <c r="O1093" s="310"/>
      <c r="P1093" s="351"/>
      <c r="Q1093" s="378">
        <f>'master jasa'!Q1107</f>
        <v>0</v>
      </c>
      <c r="R1093" s="378">
        <f>'master jasa'!R1107</f>
        <v>0</v>
      </c>
      <c r="S1093" s="378"/>
      <c r="T1093" s="379"/>
    </row>
    <row r="1094" spans="2:20" ht="15" x14ac:dyDescent="0.3">
      <c r="B1094" s="312"/>
      <c r="C1094" s="313" t="s">
        <v>1284</v>
      </c>
      <c r="D1094" s="318"/>
      <c r="E1094" s="309"/>
      <c r="F1094" s="309"/>
      <c r="G1094" s="309"/>
      <c r="H1094" s="309"/>
      <c r="I1094" s="309"/>
      <c r="J1094" s="309"/>
      <c r="K1094" s="309"/>
      <c r="L1094" s="309"/>
      <c r="M1094" s="309"/>
      <c r="N1094" s="309"/>
      <c r="O1094" s="310"/>
      <c r="P1094" s="351"/>
      <c r="Q1094" s="378">
        <f>'master jasa'!Q1108</f>
        <v>0</v>
      </c>
      <c r="R1094" s="378">
        <f>'master jasa'!R1108</f>
        <v>0</v>
      </c>
      <c r="S1094" s="378"/>
      <c r="T1094" s="379"/>
    </row>
    <row r="1095" spans="2:20" ht="15" x14ac:dyDescent="0.3">
      <c r="B1095" s="312"/>
      <c r="C1095" s="313" t="s">
        <v>1288</v>
      </c>
      <c r="D1095" s="318"/>
      <c r="E1095" s="309"/>
      <c r="F1095" s="309"/>
      <c r="G1095" s="309"/>
      <c r="H1095" s="309"/>
      <c r="I1095" s="309"/>
      <c r="J1095" s="309"/>
      <c r="K1095" s="309"/>
      <c r="L1095" s="309"/>
      <c r="M1095" s="309"/>
      <c r="N1095" s="309"/>
      <c r="O1095" s="310"/>
      <c r="P1095" s="351"/>
      <c r="Q1095" s="378">
        <f>'master jasa'!Q1109</f>
        <v>0</v>
      </c>
      <c r="R1095" s="378">
        <f>'master jasa'!R1109</f>
        <v>0</v>
      </c>
      <c r="S1095" s="378"/>
      <c r="T1095" s="379"/>
    </row>
    <row r="1096" spans="2:20" ht="15" x14ac:dyDescent="0.3">
      <c r="B1096" s="312" t="s">
        <v>506</v>
      </c>
      <c r="C1096" s="313" t="s">
        <v>1289</v>
      </c>
      <c r="D1096" s="318"/>
      <c r="E1096" s="309"/>
      <c r="F1096" s="309"/>
      <c r="G1096" s="309"/>
      <c r="H1096" s="309"/>
      <c r="I1096" s="309"/>
      <c r="J1096" s="309"/>
      <c r="K1096" s="309"/>
      <c r="L1096" s="309"/>
      <c r="M1096" s="309"/>
      <c r="N1096" s="309"/>
      <c r="O1096" s="310">
        <v>1</v>
      </c>
      <c r="P1096" s="351" t="s">
        <v>1227</v>
      </c>
      <c r="Q1096" s="378">
        <f>'master jasa'!Q1110</f>
        <v>2631050</v>
      </c>
      <c r="R1096" s="378">
        <f>'master jasa'!R1110</f>
        <v>10745780</v>
      </c>
      <c r="S1096" s="378">
        <f>O1096*Q1096</f>
        <v>2631050</v>
      </c>
      <c r="T1096" s="379">
        <f>O1096*R1096</f>
        <v>10745780</v>
      </c>
    </row>
    <row r="1097" spans="2:20" ht="15" x14ac:dyDescent="0.3">
      <c r="B1097" s="312"/>
      <c r="C1097" s="313" t="s">
        <v>1290</v>
      </c>
      <c r="D1097" s="318"/>
      <c r="E1097" s="309"/>
      <c r="F1097" s="309"/>
      <c r="G1097" s="309"/>
      <c r="H1097" s="309"/>
      <c r="I1097" s="309"/>
      <c r="J1097" s="309"/>
      <c r="K1097" s="309"/>
      <c r="L1097" s="309"/>
      <c r="M1097" s="309"/>
      <c r="N1097" s="309"/>
      <c r="O1097" s="310"/>
      <c r="P1097" s="351"/>
      <c r="Q1097" s="378">
        <f>'master jasa'!Q1111</f>
        <v>0</v>
      </c>
      <c r="R1097" s="378">
        <f>'master jasa'!R1111</f>
        <v>0</v>
      </c>
      <c r="S1097" s="378"/>
      <c r="T1097" s="379"/>
    </row>
    <row r="1098" spans="2:20" ht="15" x14ac:dyDescent="0.3">
      <c r="B1098" s="312"/>
      <c r="C1098" s="313" t="s">
        <v>1291</v>
      </c>
      <c r="D1098" s="318"/>
      <c r="E1098" s="309"/>
      <c r="F1098" s="309"/>
      <c r="G1098" s="309"/>
      <c r="H1098" s="309"/>
      <c r="I1098" s="309"/>
      <c r="J1098" s="309"/>
      <c r="K1098" s="309"/>
      <c r="L1098" s="309"/>
      <c r="M1098" s="309"/>
      <c r="N1098" s="309"/>
      <c r="O1098" s="310"/>
      <c r="P1098" s="351"/>
      <c r="Q1098" s="378">
        <f>'master jasa'!Q1112</f>
        <v>0</v>
      </c>
      <c r="R1098" s="378">
        <f>'master jasa'!R1112</f>
        <v>0</v>
      </c>
      <c r="S1098" s="378"/>
      <c r="T1098" s="379"/>
    </row>
    <row r="1099" spans="2:20" ht="15" x14ac:dyDescent="0.3">
      <c r="B1099" s="312"/>
      <c r="C1099" s="313" t="s">
        <v>1288</v>
      </c>
      <c r="D1099" s="318"/>
      <c r="E1099" s="309"/>
      <c r="F1099" s="309"/>
      <c r="G1099" s="309"/>
      <c r="H1099" s="309"/>
      <c r="I1099" s="309"/>
      <c r="J1099" s="309"/>
      <c r="K1099" s="309"/>
      <c r="L1099" s="309"/>
      <c r="M1099" s="309"/>
      <c r="N1099" s="309"/>
      <c r="O1099" s="310"/>
      <c r="P1099" s="351"/>
      <c r="Q1099" s="378">
        <f>'master jasa'!Q1113</f>
        <v>0</v>
      </c>
      <c r="R1099" s="378">
        <f>'master jasa'!R1113</f>
        <v>0</v>
      </c>
      <c r="S1099" s="378"/>
      <c r="T1099" s="379"/>
    </row>
    <row r="1100" spans="2:20" ht="15" x14ac:dyDescent="0.3">
      <c r="B1100" s="312" t="s">
        <v>507</v>
      </c>
      <c r="C1100" s="313" t="s">
        <v>1292</v>
      </c>
      <c r="D1100" s="318"/>
      <c r="E1100" s="309"/>
      <c r="F1100" s="309"/>
      <c r="G1100" s="309"/>
      <c r="H1100" s="309"/>
      <c r="I1100" s="309"/>
      <c r="J1100" s="309"/>
      <c r="K1100" s="309"/>
      <c r="L1100" s="309"/>
      <c r="M1100" s="309"/>
      <c r="N1100" s="309"/>
      <c r="O1100" s="310">
        <v>1</v>
      </c>
      <c r="P1100" s="351" t="s">
        <v>1227</v>
      </c>
      <c r="Q1100" s="378">
        <f>'master jasa'!Q1114</f>
        <v>2322020</v>
      </c>
      <c r="R1100" s="378">
        <f>'master jasa'!R1114</f>
        <v>6589800</v>
      </c>
      <c r="S1100" s="378">
        <f>O1100*Q1100</f>
        <v>2322020</v>
      </c>
      <c r="T1100" s="379">
        <f>O1100*R1100</f>
        <v>6589800</v>
      </c>
    </row>
    <row r="1101" spans="2:20" ht="15" x14ac:dyDescent="0.3">
      <c r="B1101" s="312"/>
      <c r="C1101" s="313" t="s">
        <v>1293</v>
      </c>
      <c r="D1101" s="318"/>
      <c r="E1101" s="309"/>
      <c r="F1101" s="309"/>
      <c r="G1101" s="309"/>
      <c r="H1101" s="309"/>
      <c r="I1101" s="309"/>
      <c r="J1101" s="309"/>
      <c r="K1101" s="309"/>
      <c r="L1101" s="309"/>
      <c r="M1101" s="309"/>
      <c r="N1101" s="309"/>
      <c r="O1101" s="310"/>
      <c r="P1101" s="351"/>
      <c r="Q1101" s="378">
        <f>'master jasa'!Q1115</f>
        <v>0</v>
      </c>
      <c r="R1101" s="378">
        <f>'master jasa'!R1115</f>
        <v>0</v>
      </c>
      <c r="S1101" s="378"/>
      <c r="T1101" s="379"/>
    </row>
    <row r="1102" spans="2:20" ht="15" x14ac:dyDescent="0.3">
      <c r="B1102" s="312"/>
      <c r="C1102" s="313" t="s">
        <v>1284</v>
      </c>
      <c r="D1102" s="318"/>
      <c r="E1102" s="309"/>
      <c r="F1102" s="309"/>
      <c r="G1102" s="309"/>
      <c r="H1102" s="309"/>
      <c r="I1102" s="309"/>
      <c r="J1102" s="309"/>
      <c r="K1102" s="309"/>
      <c r="L1102" s="309"/>
      <c r="M1102" s="309"/>
      <c r="N1102" s="309"/>
      <c r="O1102" s="310"/>
      <c r="P1102" s="351"/>
      <c r="Q1102" s="378">
        <f>'master jasa'!Q1116</f>
        <v>0</v>
      </c>
      <c r="R1102" s="378">
        <f>'master jasa'!R1116</f>
        <v>0</v>
      </c>
      <c r="S1102" s="378"/>
      <c r="T1102" s="379"/>
    </row>
    <row r="1103" spans="2:20" ht="15" x14ac:dyDescent="0.3">
      <c r="B1103" s="312"/>
      <c r="C1103" s="313" t="s">
        <v>1288</v>
      </c>
      <c r="D1103" s="318"/>
      <c r="E1103" s="309"/>
      <c r="F1103" s="309"/>
      <c r="G1103" s="309"/>
      <c r="H1103" s="309"/>
      <c r="I1103" s="309"/>
      <c r="J1103" s="309"/>
      <c r="K1103" s="309"/>
      <c r="L1103" s="309"/>
      <c r="M1103" s="309"/>
      <c r="N1103" s="309"/>
      <c r="O1103" s="310"/>
      <c r="P1103" s="351"/>
      <c r="Q1103" s="378">
        <f>'master jasa'!Q1117</f>
        <v>0</v>
      </c>
      <c r="R1103" s="378">
        <f>'master jasa'!R1117</f>
        <v>0</v>
      </c>
      <c r="S1103" s="378"/>
      <c r="T1103" s="379"/>
    </row>
    <row r="1104" spans="2:20" ht="15" x14ac:dyDescent="0.3">
      <c r="B1104" s="312" t="s">
        <v>770</v>
      </c>
      <c r="C1104" s="313" t="s">
        <v>1294</v>
      </c>
      <c r="D1104" s="318"/>
      <c r="E1104" s="309"/>
      <c r="F1104" s="309"/>
      <c r="G1104" s="309"/>
      <c r="H1104" s="309"/>
      <c r="I1104" s="309"/>
      <c r="J1104" s="309"/>
      <c r="K1104" s="309"/>
      <c r="L1104" s="309"/>
      <c r="M1104" s="309"/>
      <c r="N1104" s="309"/>
      <c r="O1104" s="310">
        <v>1</v>
      </c>
      <c r="P1104" s="351" t="s">
        <v>1227</v>
      </c>
      <c r="Q1104" s="378">
        <f>'master jasa'!Q1118</f>
        <v>2640540</v>
      </c>
      <c r="R1104" s="378">
        <f>'master jasa'!R1118</f>
        <v>7946990</v>
      </c>
      <c r="S1104" s="378">
        <f>O1104*Q1104</f>
        <v>2640540</v>
      </c>
      <c r="T1104" s="379">
        <f>O1104*R1104</f>
        <v>7946990</v>
      </c>
    </row>
    <row r="1105" spans="2:20" ht="15" x14ac:dyDescent="0.3">
      <c r="B1105" s="312"/>
      <c r="C1105" s="313" t="s">
        <v>1295</v>
      </c>
      <c r="D1105" s="318"/>
      <c r="E1105" s="309"/>
      <c r="F1105" s="309"/>
      <c r="G1105" s="309"/>
      <c r="H1105" s="309"/>
      <c r="I1105" s="309"/>
      <c r="J1105" s="309"/>
      <c r="K1105" s="309"/>
      <c r="L1105" s="309"/>
      <c r="M1105" s="309"/>
      <c r="N1105" s="309"/>
      <c r="O1105" s="310"/>
      <c r="P1105" s="351"/>
      <c r="Q1105" s="378">
        <f>'master jasa'!Q1119</f>
        <v>0</v>
      </c>
      <c r="R1105" s="378">
        <f>'master jasa'!R1119</f>
        <v>0</v>
      </c>
      <c r="S1105" s="378"/>
      <c r="T1105" s="379"/>
    </row>
    <row r="1106" spans="2:20" ht="15" x14ac:dyDescent="0.3">
      <c r="B1106" s="312"/>
      <c r="C1106" s="313" t="s">
        <v>1291</v>
      </c>
      <c r="D1106" s="318"/>
      <c r="E1106" s="309"/>
      <c r="F1106" s="309"/>
      <c r="G1106" s="309"/>
      <c r="H1106" s="309"/>
      <c r="I1106" s="309"/>
      <c r="J1106" s="309"/>
      <c r="K1106" s="309"/>
      <c r="L1106" s="309"/>
      <c r="M1106" s="309"/>
      <c r="N1106" s="309"/>
      <c r="O1106" s="310"/>
      <c r="P1106" s="351"/>
      <c r="Q1106" s="378">
        <f>'master jasa'!Q1120</f>
        <v>0</v>
      </c>
      <c r="R1106" s="378">
        <f>'master jasa'!R1120</f>
        <v>0</v>
      </c>
      <c r="S1106" s="378"/>
      <c r="T1106" s="379"/>
    </row>
    <row r="1107" spans="2:20" ht="15" x14ac:dyDescent="0.3">
      <c r="B1107" s="312"/>
      <c r="C1107" s="313" t="s">
        <v>1288</v>
      </c>
      <c r="D1107" s="318"/>
      <c r="E1107" s="309"/>
      <c r="F1107" s="309"/>
      <c r="G1107" s="309"/>
      <c r="H1107" s="309"/>
      <c r="I1107" s="309"/>
      <c r="J1107" s="309"/>
      <c r="K1107" s="309"/>
      <c r="L1107" s="309"/>
      <c r="M1107" s="309"/>
      <c r="N1107" s="309"/>
      <c r="O1107" s="310"/>
      <c r="P1107" s="351"/>
      <c r="Q1107" s="378">
        <f>'master jasa'!Q1121</f>
        <v>0</v>
      </c>
      <c r="R1107" s="378">
        <f>'master jasa'!R1121</f>
        <v>0</v>
      </c>
      <c r="S1107" s="378"/>
      <c r="T1107" s="379"/>
    </row>
    <row r="1108" spans="2:20" ht="15" x14ac:dyDescent="0.3">
      <c r="B1108" s="312" t="s">
        <v>771</v>
      </c>
      <c r="C1108" s="313" t="s">
        <v>1296</v>
      </c>
      <c r="D1108" s="318"/>
      <c r="E1108" s="309"/>
      <c r="F1108" s="309"/>
      <c r="G1108" s="309"/>
      <c r="H1108" s="309"/>
      <c r="I1108" s="309"/>
      <c r="J1108" s="309"/>
      <c r="K1108" s="309"/>
      <c r="L1108" s="309"/>
      <c r="M1108" s="309"/>
      <c r="N1108" s="309"/>
      <c r="O1108" s="310">
        <v>1</v>
      </c>
      <c r="P1108" s="351" t="s">
        <v>1227</v>
      </c>
      <c r="Q1108" s="378">
        <f>'master jasa'!Q1122</f>
        <v>3132880</v>
      </c>
      <c r="R1108" s="378">
        <f>'master jasa'!R1122</f>
        <v>10086260</v>
      </c>
      <c r="S1108" s="378">
        <f>O1108*Q1108</f>
        <v>3132880</v>
      </c>
      <c r="T1108" s="379">
        <f>O1108*R1108</f>
        <v>10086260</v>
      </c>
    </row>
    <row r="1109" spans="2:20" ht="15" x14ac:dyDescent="0.3">
      <c r="B1109" s="312"/>
      <c r="C1109" s="313" t="s">
        <v>1297</v>
      </c>
      <c r="D1109" s="318"/>
      <c r="E1109" s="309"/>
      <c r="F1109" s="309"/>
      <c r="G1109" s="309"/>
      <c r="H1109" s="309"/>
      <c r="I1109" s="309"/>
      <c r="J1109" s="309"/>
      <c r="K1109" s="309"/>
      <c r="L1109" s="309"/>
      <c r="M1109" s="309"/>
      <c r="N1109" s="309"/>
      <c r="O1109" s="310"/>
      <c r="P1109" s="351"/>
      <c r="Q1109" s="378">
        <f>'master jasa'!Q1123</f>
        <v>0</v>
      </c>
      <c r="R1109" s="378">
        <f>'master jasa'!R1123</f>
        <v>0</v>
      </c>
      <c r="S1109" s="378"/>
      <c r="T1109" s="379"/>
    </row>
    <row r="1110" spans="2:20" ht="15" x14ac:dyDescent="0.3">
      <c r="B1110" s="312"/>
      <c r="C1110" s="313" t="s">
        <v>1298</v>
      </c>
      <c r="D1110" s="318"/>
      <c r="E1110" s="309"/>
      <c r="F1110" s="309"/>
      <c r="G1110" s="309"/>
      <c r="H1110" s="309"/>
      <c r="I1110" s="309"/>
      <c r="J1110" s="309"/>
      <c r="K1110" s="309"/>
      <c r="L1110" s="309"/>
      <c r="M1110" s="309"/>
      <c r="N1110" s="309"/>
      <c r="O1110" s="310"/>
      <c r="P1110" s="351"/>
      <c r="Q1110" s="378">
        <f>'master jasa'!Q1124</f>
        <v>0</v>
      </c>
      <c r="R1110" s="378">
        <f>'master jasa'!R1124</f>
        <v>0</v>
      </c>
      <c r="S1110" s="378"/>
      <c r="T1110" s="379"/>
    </row>
    <row r="1111" spans="2:20" ht="15" x14ac:dyDescent="0.3">
      <c r="B1111" s="312"/>
      <c r="C1111" s="313" t="s">
        <v>1288</v>
      </c>
      <c r="D1111" s="318"/>
      <c r="E1111" s="309"/>
      <c r="F1111" s="309"/>
      <c r="G1111" s="309"/>
      <c r="H1111" s="309"/>
      <c r="I1111" s="309"/>
      <c r="J1111" s="309"/>
      <c r="K1111" s="309"/>
      <c r="L1111" s="309"/>
      <c r="M1111" s="309"/>
      <c r="N1111" s="309"/>
      <c r="O1111" s="310"/>
      <c r="P1111" s="351"/>
      <c r="Q1111" s="378">
        <f>'master jasa'!Q1125</f>
        <v>0</v>
      </c>
      <c r="R1111" s="378">
        <f>'master jasa'!R1125</f>
        <v>0</v>
      </c>
      <c r="S1111" s="378"/>
      <c r="T1111" s="379"/>
    </row>
    <row r="1112" spans="2:20" ht="15" x14ac:dyDescent="0.3">
      <c r="B1112" s="312" t="s">
        <v>772</v>
      </c>
      <c r="C1112" s="313" t="s">
        <v>1299</v>
      </c>
      <c r="D1112" s="318"/>
      <c r="E1112" s="309"/>
      <c r="F1112" s="309"/>
      <c r="G1112" s="309"/>
      <c r="H1112" s="309"/>
      <c r="I1112" s="309"/>
      <c r="J1112" s="309"/>
      <c r="K1112" s="309"/>
      <c r="L1112" s="309"/>
      <c r="M1112" s="309"/>
      <c r="N1112" s="309"/>
      <c r="O1112" s="310">
        <v>1</v>
      </c>
      <c r="P1112" s="351" t="s">
        <v>1227</v>
      </c>
      <c r="Q1112" s="378">
        <f>'master jasa'!Q1126</f>
        <v>3685940</v>
      </c>
      <c r="R1112" s="378">
        <f>'master jasa'!R1126</f>
        <v>12657460</v>
      </c>
      <c r="S1112" s="378">
        <f>O1112*Q1112</f>
        <v>3685940</v>
      </c>
      <c r="T1112" s="379">
        <f>O1112*R1112</f>
        <v>12657460</v>
      </c>
    </row>
    <row r="1113" spans="2:20" ht="15" x14ac:dyDescent="0.3">
      <c r="B1113" s="312"/>
      <c r="C1113" s="313" t="s">
        <v>1300</v>
      </c>
      <c r="D1113" s="318"/>
      <c r="E1113" s="309"/>
      <c r="F1113" s="309"/>
      <c r="G1113" s="309"/>
      <c r="H1113" s="309"/>
      <c r="I1113" s="309"/>
      <c r="J1113" s="309"/>
      <c r="K1113" s="309"/>
      <c r="L1113" s="309"/>
      <c r="M1113" s="309"/>
      <c r="N1113" s="309"/>
      <c r="O1113" s="310"/>
      <c r="P1113" s="351"/>
      <c r="Q1113" s="378">
        <f>'master jasa'!Q1127</f>
        <v>0</v>
      </c>
      <c r="R1113" s="378">
        <f>'master jasa'!R1127</f>
        <v>0</v>
      </c>
      <c r="S1113" s="378"/>
      <c r="T1113" s="379"/>
    </row>
    <row r="1114" spans="2:20" ht="15" x14ac:dyDescent="0.3">
      <c r="B1114" s="312"/>
      <c r="C1114" s="313" t="s">
        <v>1301</v>
      </c>
      <c r="D1114" s="318"/>
      <c r="E1114" s="309"/>
      <c r="F1114" s="309"/>
      <c r="G1114" s="309"/>
      <c r="H1114" s="309"/>
      <c r="I1114" s="309"/>
      <c r="J1114" s="309"/>
      <c r="K1114" s="309"/>
      <c r="L1114" s="309"/>
      <c r="M1114" s="309"/>
      <c r="N1114" s="309"/>
      <c r="O1114" s="310"/>
      <c r="P1114" s="351"/>
      <c r="Q1114" s="378">
        <f>'master jasa'!Q1128</f>
        <v>0</v>
      </c>
      <c r="R1114" s="378">
        <f>'master jasa'!R1128</f>
        <v>0</v>
      </c>
      <c r="S1114" s="378"/>
      <c r="T1114" s="379"/>
    </row>
    <row r="1115" spans="2:20" ht="15" x14ac:dyDescent="0.3">
      <c r="B1115" s="312"/>
      <c r="C1115" s="313" t="s">
        <v>1288</v>
      </c>
      <c r="D1115" s="318"/>
      <c r="E1115" s="309"/>
      <c r="F1115" s="309"/>
      <c r="G1115" s="309"/>
      <c r="H1115" s="309"/>
      <c r="I1115" s="309"/>
      <c r="J1115" s="309"/>
      <c r="K1115" s="309"/>
      <c r="L1115" s="309"/>
      <c r="M1115" s="309"/>
      <c r="N1115" s="309"/>
      <c r="O1115" s="310"/>
      <c r="P1115" s="351"/>
      <c r="Q1115" s="378">
        <f>'master jasa'!Q1129</f>
        <v>0</v>
      </c>
      <c r="R1115" s="378">
        <f>'master jasa'!R1129</f>
        <v>0</v>
      </c>
      <c r="S1115" s="378"/>
      <c r="T1115" s="379"/>
    </row>
    <row r="1116" spans="2:20" ht="15.6" x14ac:dyDescent="0.3">
      <c r="B1116" s="306">
        <v>8</v>
      </c>
      <c r="C1116" s="343" t="s">
        <v>1302</v>
      </c>
      <c r="D1116" s="318"/>
      <c r="E1116" s="309"/>
      <c r="F1116" s="309"/>
      <c r="G1116" s="309"/>
      <c r="H1116" s="309"/>
      <c r="I1116" s="309"/>
      <c r="J1116" s="309"/>
      <c r="K1116" s="309"/>
      <c r="L1116" s="309"/>
      <c r="M1116" s="309"/>
      <c r="N1116" s="309"/>
      <c r="O1116" s="310"/>
      <c r="P1116" s="351"/>
      <c r="Q1116" s="378">
        <f>'master jasa'!Q1130</f>
        <v>0</v>
      </c>
      <c r="R1116" s="378">
        <f>'master jasa'!R1130</f>
        <v>0</v>
      </c>
      <c r="S1116" s="378"/>
      <c r="T1116" s="379"/>
    </row>
    <row r="1117" spans="2:20" ht="15" x14ac:dyDescent="0.3">
      <c r="B1117" s="312" t="s">
        <v>509</v>
      </c>
      <c r="C1117" s="313" t="s">
        <v>1303</v>
      </c>
      <c r="D1117" s="313"/>
      <c r="E1117" s="309"/>
      <c r="F1117" s="309"/>
      <c r="G1117" s="309"/>
      <c r="H1117" s="309"/>
      <c r="I1117" s="309"/>
      <c r="J1117" s="309"/>
      <c r="K1117" s="309"/>
      <c r="L1117" s="309"/>
      <c r="M1117" s="309"/>
      <c r="N1117" s="309"/>
      <c r="O1117" s="310">
        <v>1</v>
      </c>
      <c r="P1117" s="351" t="s">
        <v>1227</v>
      </c>
      <c r="Q1117" s="378">
        <f>'master jasa'!Q1131</f>
        <v>915930</v>
      </c>
      <c r="R1117" s="378">
        <f>'master jasa'!R1131</f>
        <v>184340</v>
      </c>
      <c r="S1117" s="378">
        <f>O1117*Q1117</f>
        <v>915930</v>
      </c>
      <c r="T1117" s="379">
        <f>O1117*R1117</f>
        <v>184340</v>
      </c>
    </row>
    <row r="1118" spans="2:20" ht="15" x14ac:dyDescent="0.3">
      <c r="B1118" s="312" t="s">
        <v>510</v>
      </c>
      <c r="C1118" s="313" t="s">
        <v>1304</v>
      </c>
      <c r="D1118" s="318"/>
      <c r="E1118" s="309"/>
      <c r="F1118" s="309"/>
      <c r="G1118" s="309"/>
      <c r="H1118" s="309"/>
      <c r="I1118" s="309"/>
      <c r="J1118" s="309"/>
      <c r="K1118" s="309"/>
      <c r="L1118" s="309"/>
      <c r="M1118" s="309"/>
      <c r="N1118" s="309"/>
      <c r="O1118" s="310">
        <v>1</v>
      </c>
      <c r="P1118" s="351" t="s">
        <v>387</v>
      </c>
      <c r="Q1118" s="378">
        <f>'master jasa'!Q1132</f>
        <v>7365890</v>
      </c>
      <c r="R1118" s="378">
        <f>'master jasa'!R1132</f>
        <v>4453890</v>
      </c>
      <c r="S1118" s="378">
        <f>O1118*Q1118</f>
        <v>7365890</v>
      </c>
      <c r="T1118" s="379">
        <f>O1118*R1118</f>
        <v>4453890</v>
      </c>
    </row>
    <row r="1119" spans="2:20" ht="15" x14ac:dyDescent="0.3">
      <c r="B1119" s="312"/>
      <c r="C1119" s="313" t="s">
        <v>1305</v>
      </c>
      <c r="D1119" s="318"/>
      <c r="E1119" s="309"/>
      <c r="F1119" s="309"/>
      <c r="G1119" s="309"/>
      <c r="H1119" s="309"/>
      <c r="I1119" s="309"/>
      <c r="J1119" s="309"/>
      <c r="K1119" s="309"/>
      <c r="L1119" s="309"/>
      <c r="M1119" s="309"/>
      <c r="N1119" s="309"/>
      <c r="O1119" s="310"/>
      <c r="P1119" s="351"/>
      <c r="Q1119" s="378">
        <f>'master jasa'!Q1133</f>
        <v>0</v>
      </c>
      <c r="R1119" s="378">
        <f>'master jasa'!R1133</f>
        <v>0</v>
      </c>
      <c r="S1119" s="378"/>
      <c r="T1119" s="379"/>
    </row>
    <row r="1120" spans="2:20" ht="15" x14ac:dyDescent="0.3">
      <c r="B1120" s="312"/>
      <c r="C1120" s="313" t="s">
        <v>1306</v>
      </c>
      <c r="D1120" s="349"/>
      <c r="E1120" s="309"/>
      <c r="F1120" s="309"/>
      <c r="G1120" s="309"/>
      <c r="H1120" s="309"/>
      <c r="I1120" s="309"/>
      <c r="J1120" s="309"/>
      <c r="K1120" s="309"/>
      <c r="L1120" s="309"/>
      <c r="M1120" s="309"/>
      <c r="N1120" s="309"/>
      <c r="O1120" s="310"/>
      <c r="P1120" s="351"/>
      <c r="Q1120" s="378">
        <f>'master jasa'!Q1134</f>
        <v>0</v>
      </c>
      <c r="R1120" s="378">
        <f>'master jasa'!R1134</f>
        <v>0</v>
      </c>
      <c r="S1120" s="378"/>
      <c r="T1120" s="379"/>
    </row>
    <row r="1121" spans="2:20" ht="15" x14ac:dyDescent="0.3">
      <c r="B1121" s="312"/>
      <c r="C1121" s="313" t="s">
        <v>1307</v>
      </c>
      <c r="D1121" s="318"/>
      <c r="E1121" s="309"/>
      <c r="F1121" s="309"/>
      <c r="G1121" s="309"/>
      <c r="H1121" s="309"/>
      <c r="I1121" s="309"/>
      <c r="J1121" s="309"/>
      <c r="K1121" s="309"/>
      <c r="L1121" s="309"/>
      <c r="M1121" s="309"/>
      <c r="N1121" s="309"/>
      <c r="O1121" s="310"/>
      <c r="P1121" s="351"/>
      <c r="Q1121" s="378">
        <f>'master jasa'!Q1135</f>
        <v>0</v>
      </c>
      <c r="R1121" s="378">
        <f>'master jasa'!R1135</f>
        <v>0</v>
      </c>
      <c r="S1121" s="378"/>
      <c r="T1121" s="379"/>
    </row>
    <row r="1122" spans="2:20" ht="15" x14ac:dyDescent="0.3">
      <c r="B1122" s="312"/>
      <c r="C1122" s="313" t="s">
        <v>1308</v>
      </c>
      <c r="D1122" s="318"/>
      <c r="E1122" s="309"/>
      <c r="F1122" s="309"/>
      <c r="G1122" s="309"/>
      <c r="H1122" s="309"/>
      <c r="I1122" s="309"/>
      <c r="J1122" s="309"/>
      <c r="K1122" s="309"/>
      <c r="L1122" s="309"/>
      <c r="M1122" s="309"/>
      <c r="N1122" s="309"/>
      <c r="O1122" s="310"/>
      <c r="P1122" s="351"/>
      <c r="Q1122" s="378">
        <f>'master jasa'!Q1136</f>
        <v>0</v>
      </c>
      <c r="R1122" s="378">
        <f>'master jasa'!R1136</f>
        <v>0</v>
      </c>
      <c r="S1122" s="378"/>
      <c r="T1122" s="379"/>
    </row>
    <row r="1123" spans="2:20" ht="15" x14ac:dyDescent="0.3">
      <c r="B1123" s="312"/>
      <c r="C1123" s="313" t="s">
        <v>1309</v>
      </c>
      <c r="D1123" s="318"/>
      <c r="E1123" s="309"/>
      <c r="F1123" s="309"/>
      <c r="G1123" s="309"/>
      <c r="H1123" s="309"/>
      <c r="I1123" s="309"/>
      <c r="J1123" s="309"/>
      <c r="K1123" s="309"/>
      <c r="L1123" s="309"/>
      <c r="M1123" s="309"/>
      <c r="N1123" s="309"/>
      <c r="O1123" s="310"/>
      <c r="P1123" s="351"/>
      <c r="Q1123" s="378">
        <f>'master jasa'!Q1137</f>
        <v>0</v>
      </c>
      <c r="R1123" s="378">
        <f>'master jasa'!R1137</f>
        <v>0</v>
      </c>
      <c r="S1123" s="378"/>
      <c r="T1123" s="379"/>
    </row>
    <row r="1124" spans="2:20" ht="15" x14ac:dyDescent="0.3">
      <c r="B1124" s="312"/>
      <c r="C1124" s="313" t="s">
        <v>1310</v>
      </c>
      <c r="D1124" s="349"/>
      <c r="E1124" s="309"/>
      <c r="F1124" s="309"/>
      <c r="G1124" s="309"/>
      <c r="H1124" s="309"/>
      <c r="I1124" s="309"/>
      <c r="J1124" s="309"/>
      <c r="K1124" s="309"/>
      <c r="L1124" s="309"/>
      <c r="M1124" s="309"/>
      <c r="N1124" s="309"/>
      <c r="O1124" s="310"/>
      <c r="P1124" s="351"/>
      <c r="Q1124" s="378">
        <f>'master jasa'!Q1138</f>
        <v>0</v>
      </c>
      <c r="R1124" s="378">
        <f>'master jasa'!R1138</f>
        <v>0</v>
      </c>
      <c r="S1124" s="378"/>
      <c r="T1124" s="379"/>
    </row>
    <row r="1125" spans="2:20" ht="15" x14ac:dyDescent="0.3">
      <c r="B1125" s="312"/>
      <c r="C1125" s="313"/>
      <c r="D1125" s="349"/>
      <c r="E1125" s="309"/>
      <c r="F1125" s="309"/>
      <c r="G1125" s="309"/>
      <c r="H1125" s="309"/>
      <c r="I1125" s="309"/>
      <c r="J1125" s="309"/>
      <c r="K1125" s="309"/>
      <c r="L1125" s="309"/>
      <c r="M1125" s="309"/>
      <c r="N1125" s="309"/>
      <c r="O1125" s="310"/>
      <c r="P1125" s="351"/>
      <c r="Q1125" s="378">
        <f>'master jasa'!Q1139</f>
        <v>0</v>
      </c>
      <c r="R1125" s="378">
        <f>'master jasa'!R1139</f>
        <v>0</v>
      </c>
      <c r="S1125" s="378"/>
      <c r="T1125" s="379"/>
    </row>
    <row r="1126" spans="2:20" ht="15.6" x14ac:dyDescent="0.3">
      <c r="B1126" s="306" t="s">
        <v>22</v>
      </c>
      <c r="C1126" s="307" t="s">
        <v>43</v>
      </c>
      <c r="D1126" s="358"/>
      <c r="E1126" s="359"/>
      <c r="F1126" s="359"/>
      <c r="G1126" s="359"/>
      <c r="H1126" s="359"/>
      <c r="I1126" s="309"/>
      <c r="J1126" s="309"/>
      <c r="K1126" s="309"/>
      <c r="L1126" s="309"/>
      <c r="M1126" s="309"/>
      <c r="N1126" s="309"/>
      <c r="O1126" s="360"/>
      <c r="P1126" s="311"/>
      <c r="Q1126" s="378">
        <f>'master jasa'!Q1142</f>
        <v>0</v>
      </c>
      <c r="R1126" s="378">
        <f>'master jasa'!R1142</f>
        <v>0</v>
      </c>
      <c r="S1126" s="378"/>
      <c r="T1126" s="379"/>
    </row>
    <row r="1127" spans="2:20" ht="15.6" x14ac:dyDescent="0.3">
      <c r="B1127" s="493">
        <v>1</v>
      </c>
      <c r="C1127" s="495" t="s">
        <v>1311</v>
      </c>
      <c r="D1127" s="356"/>
      <c r="E1127" s="309"/>
      <c r="F1127" s="309"/>
      <c r="G1127" s="309"/>
      <c r="H1127" s="309"/>
      <c r="I1127" s="309"/>
      <c r="J1127" s="309"/>
      <c r="K1127" s="309"/>
      <c r="L1127" s="309"/>
      <c r="M1127" s="309"/>
      <c r="N1127" s="309"/>
      <c r="O1127" s="310"/>
      <c r="P1127" s="357"/>
      <c r="Q1127" s="378">
        <f>'master jasa'!Q1143</f>
        <v>0</v>
      </c>
      <c r="R1127" s="378">
        <f>'master jasa'!R1143</f>
        <v>0</v>
      </c>
      <c r="S1127" s="378"/>
      <c r="T1127" s="379"/>
    </row>
    <row r="1128" spans="2:20" ht="15" x14ac:dyDescent="0.3">
      <c r="B1128" s="354" t="s">
        <v>156</v>
      </c>
      <c r="C1128" s="355" t="s">
        <v>1312</v>
      </c>
      <c r="D1128" s="356"/>
      <c r="E1128" s="309"/>
      <c r="F1128" s="309"/>
      <c r="G1128" s="309"/>
      <c r="H1128" s="309"/>
      <c r="I1128" s="309"/>
      <c r="J1128" s="309"/>
      <c r="K1128" s="309"/>
      <c r="L1128" s="309"/>
      <c r="M1128" s="309"/>
      <c r="N1128" s="309"/>
      <c r="O1128" s="310">
        <v>1</v>
      </c>
      <c r="P1128" s="357" t="s">
        <v>1313</v>
      </c>
      <c r="Q1128" s="378">
        <f>'master jasa'!Q1144</f>
        <v>0</v>
      </c>
      <c r="R1128" s="378">
        <f>'master jasa'!R1144</f>
        <v>2150660</v>
      </c>
      <c r="S1128" s="378"/>
      <c r="T1128" s="379">
        <f t="shared" ref="T1128:T1168" si="32">O1128*R1128</f>
        <v>2150660</v>
      </c>
    </row>
    <row r="1129" spans="2:20" ht="15" x14ac:dyDescent="0.3">
      <c r="B1129" s="354" t="s">
        <v>157</v>
      </c>
      <c r="C1129" s="355" t="s">
        <v>1314</v>
      </c>
      <c r="D1129" s="356"/>
      <c r="E1129" s="309"/>
      <c r="F1129" s="309"/>
      <c r="G1129" s="309"/>
      <c r="H1129" s="309"/>
      <c r="I1129" s="309"/>
      <c r="J1129" s="309"/>
      <c r="K1129" s="309"/>
      <c r="L1129" s="309"/>
      <c r="M1129" s="309"/>
      <c r="N1129" s="309"/>
      <c r="O1129" s="310">
        <v>1</v>
      </c>
      <c r="P1129" s="357" t="s">
        <v>1315</v>
      </c>
      <c r="Q1129" s="378">
        <f>'master jasa'!Q1145</f>
        <v>0</v>
      </c>
      <c r="R1129" s="378">
        <f>'master jasa'!R1145</f>
        <v>581660</v>
      </c>
      <c r="S1129" s="378"/>
      <c r="T1129" s="379">
        <f t="shared" si="32"/>
        <v>581660</v>
      </c>
    </row>
    <row r="1130" spans="2:20" ht="15" x14ac:dyDescent="0.3">
      <c r="B1130" s="354" t="s">
        <v>160</v>
      </c>
      <c r="C1130" s="355" t="s">
        <v>1316</v>
      </c>
      <c r="D1130" s="356"/>
      <c r="E1130" s="309"/>
      <c r="F1130" s="309"/>
      <c r="G1130" s="309"/>
      <c r="H1130" s="309"/>
      <c r="I1130" s="309"/>
      <c r="J1130" s="309"/>
      <c r="K1130" s="309"/>
      <c r="L1130" s="309"/>
      <c r="M1130" s="309"/>
      <c r="N1130" s="309"/>
      <c r="O1130" s="310">
        <v>1</v>
      </c>
      <c r="P1130" s="357" t="s">
        <v>1317</v>
      </c>
      <c r="Q1130" s="378">
        <f>'master jasa'!Q1146</f>
        <v>0</v>
      </c>
      <c r="R1130" s="378">
        <f>'master jasa'!R1146</f>
        <v>1520830</v>
      </c>
      <c r="S1130" s="378"/>
      <c r="T1130" s="379">
        <f t="shared" si="32"/>
        <v>1520830</v>
      </c>
    </row>
    <row r="1131" spans="2:20" ht="15" x14ac:dyDescent="0.3">
      <c r="B1131" s="354" t="s">
        <v>163</v>
      </c>
      <c r="C1131" s="355" t="s">
        <v>1318</v>
      </c>
      <c r="D1131" s="356"/>
      <c r="E1131" s="309"/>
      <c r="F1131" s="309"/>
      <c r="G1131" s="309"/>
      <c r="H1131" s="309"/>
      <c r="I1131" s="309"/>
      <c r="J1131" s="309"/>
      <c r="K1131" s="309"/>
      <c r="L1131" s="309"/>
      <c r="M1131" s="309"/>
      <c r="N1131" s="309"/>
      <c r="O1131" s="310">
        <v>1</v>
      </c>
      <c r="P1131" s="357" t="s">
        <v>1313</v>
      </c>
      <c r="Q1131" s="378">
        <f>'master jasa'!Q1147</f>
        <v>0</v>
      </c>
      <c r="R1131" s="378">
        <f>'master jasa'!R1147</f>
        <v>2488160</v>
      </c>
      <c r="S1131" s="378"/>
      <c r="T1131" s="379">
        <f t="shared" si="32"/>
        <v>2488160</v>
      </c>
    </row>
    <row r="1132" spans="2:20" ht="15" x14ac:dyDescent="0.3">
      <c r="B1132" s="354" t="s">
        <v>321</v>
      </c>
      <c r="C1132" s="355" t="s">
        <v>1319</v>
      </c>
      <c r="D1132" s="356"/>
      <c r="E1132" s="309"/>
      <c r="F1132" s="309"/>
      <c r="G1132" s="309"/>
      <c r="H1132" s="309"/>
      <c r="I1132" s="309"/>
      <c r="J1132" s="309"/>
      <c r="K1132" s="309"/>
      <c r="L1132" s="309"/>
      <c r="M1132" s="309"/>
      <c r="N1132" s="309"/>
      <c r="O1132" s="310">
        <v>1</v>
      </c>
      <c r="P1132" s="357" t="s">
        <v>167</v>
      </c>
      <c r="Q1132" s="378">
        <f>'master jasa'!Q1148</f>
        <v>0</v>
      </c>
      <c r="R1132" s="378">
        <f>'master jasa'!R1148</f>
        <v>1026320</v>
      </c>
      <c r="S1132" s="378"/>
      <c r="T1132" s="379">
        <f t="shared" si="32"/>
        <v>1026320</v>
      </c>
    </row>
    <row r="1133" spans="2:20" ht="15" x14ac:dyDescent="0.3">
      <c r="B1133" s="354" t="s">
        <v>323</v>
      </c>
      <c r="C1133" s="355" t="s">
        <v>1320</v>
      </c>
      <c r="D1133" s="356"/>
      <c r="E1133" s="309"/>
      <c r="F1133" s="309"/>
      <c r="G1133" s="309"/>
      <c r="H1133" s="309"/>
      <c r="I1133" s="309"/>
      <c r="J1133" s="309"/>
      <c r="K1133" s="309"/>
      <c r="L1133" s="309"/>
      <c r="M1133" s="309"/>
      <c r="N1133" s="309"/>
      <c r="O1133" s="310">
        <v>1</v>
      </c>
      <c r="P1133" s="357" t="s">
        <v>1313</v>
      </c>
      <c r="Q1133" s="378">
        <f>'master jasa'!Q1149</f>
        <v>0</v>
      </c>
      <c r="R1133" s="378">
        <f>'master jasa'!R1149</f>
        <v>184340</v>
      </c>
      <c r="S1133" s="378"/>
      <c r="T1133" s="379">
        <f t="shared" si="32"/>
        <v>184340</v>
      </c>
    </row>
    <row r="1134" spans="2:20" ht="15.6" x14ac:dyDescent="0.3">
      <c r="B1134" s="493">
        <v>2</v>
      </c>
      <c r="C1134" s="495" t="s">
        <v>1321</v>
      </c>
      <c r="D1134" s="356"/>
      <c r="E1134" s="309"/>
      <c r="F1134" s="309"/>
      <c r="G1134" s="309"/>
      <c r="H1134" s="309"/>
      <c r="I1134" s="309"/>
      <c r="J1134" s="309"/>
      <c r="K1134" s="309"/>
      <c r="L1134" s="309"/>
      <c r="M1134" s="309"/>
      <c r="N1134" s="309"/>
      <c r="O1134" s="310"/>
      <c r="P1134" s="357"/>
      <c r="Q1134" s="378">
        <f>'master jasa'!Q1150</f>
        <v>0</v>
      </c>
      <c r="R1134" s="378">
        <f>'master jasa'!R1150</f>
        <v>0</v>
      </c>
      <c r="S1134" s="378"/>
      <c r="T1134" s="379"/>
    </row>
    <row r="1135" spans="2:20" ht="15" x14ac:dyDescent="0.3">
      <c r="B1135" s="354" t="s">
        <v>165</v>
      </c>
      <c r="C1135" s="355" t="s">
        <v>1322</v>
      </c>
      <c r="D1135" s="356"/>
      <c r="E1135" s="309"/>
      <c r="F1135" s="309"/>
      <c r="G1135" s="309"/>
      <c r="H1135" s="309"/>
      <c r="I1135" s="309"/>
      <c r="J1135" s="309"/>
      <c r="K1135" s="309"/>
      <c r="L1135" s="309"/>
      <c r="M1135" s="309"/>
      <c r="N1135" s="309"/>
      <c r="O1135" s="310">
        <v>1</v>
      </c>
      <c r="P1135" s="357" t="s">
        <v>355</v>
      </c>
      <c r="Q1135" s="378">
        <f>'master jasa'!Q1151</f>
        <v>0</v>
      </c>
      <c r="R1135" s="378">
        <f>'master jasa'!R1151</f>
        <v>899690</v>
      </c>
      <c r="S1135" s="378"/>
      <c r="T1135" s="379">
        <f t="shared" si="32"/>
        <v>899690</v>
      </c>
    </row>
    <row r="1136" spans="2:20" ht="15" x14ac:dyDescent="0.3">
      <c r="B1136" s="354" t="s">
        <v>168</v>
      </c>
      <c r="C1136" s="355" t="s">
        <v>1323</v>
      </c>
      <c r="D1136" s="356"/>
      <c r="E1136" s="309"/>
      <c r="F1136" s="309"/>
      <c r="G1136" s="309"/>
      <c r="H1136" s="309"/>
      <c r="I1136" s="309"/>
      <c r="J1136" s="309"/>
      <c r="K1136" s="309"/>
      <c r="L1136" s="309"/>
      <c r="M1136" s="309"/>
      <c r="N1136" s="309"/>
      <c r="O1136" s="310">
        <v>1</v>
      </c>
      <c r="P1136" s="357" t="s">
        <v>355</v>
      </c>
      <c r="Q1136" s="378">
        <f>'master jasa'!Q1152</f>
        <v>0</v>
      </c>
      <c r="R1136" s="378">
        <f>'master jasa'!R1152</f>
        <v>418880</v>
      </c>
      <c r="S1136" s="378"/>
      <c r="T1136" s="379">
        <f t="shared" si="32"/>
        <v>418880</v>
      </c>
    </row>
    <row r="1137" spans="2:20" ht="15" x14ac:dyDescent="0.3">
      <c r="B1137" s="354" t="s">
        <v>170</v>
      </c>
      <c r="C1137" s="355" t="s">
        <v>1324</v>
      </c>
      <c r="D1137" s="356"/>
      <c r="E1137" s="309"/>
      <c r="F1137" s="309"/>
      <c r="G1137" s="309"/>
      <c r="H1137" s="309"/>
      <c r="I1137" s="309"/>
      <c r="J1137" s="309"/>
      <c r="K1137" s="309"/>
      <c r="L1137" s="309"/>
      <c r="M1137" s="309"/>
      <c r="N1137" s="309"/>
      <c r="O1137" s="310">
        <v>1</v>
      </c>
      <c r="P1137" s="357" t="s">
        <v>355</v>
      </c>
      <c r="Q1137" s="378">
        <f>'master jasa'!Q1153</f>
        <v>0</v>
      </c>
      <c r="R1137" s="378">
        <f>'master jasa'!R1153</f>
        <v>456230</v>
      </c>
      <c r="S1137" s="378"/>
      <c r="T1137" s="379">
        <f t="shared" si="32"/>
        <v>456230</v>
      </c>
    </row>
    <row r="1138" spans="2:20" ht="15" x14ac:dyDescent="0.3">
      <c r="B1138" s="354" t="s">
        <v>334</v>
      </c>
      <c r="C1138" s="355" t="s">
        <v>1325</v>
      </c>
      <c r="D1138" s="361"/>
      <c r="E1138" s="309"/>
      <c r="F1138" s="309"/>
      <c r="G1138" s="309"/>
      <c r="H1138" s="309"/>
      <c r="I1138" s="309"/>
      <c r="J1138" s="309"/>
      <c r="K1138" s="309"/>
      <c r="L1138" s="309"/>
      <c r="M1138" s="309"/>
      <c r="N1138" s="309"/>
      <c r="O1138" s="310">
        <v>1</v>
      </c>
      <c r="P1138" s="357" t="s">
        <v>1326</v>
      </c>
      <c r="Q1138" s="378">
        <f>'master jasa'!Q1154</f>
        <v>0</v>
      </c>
      <c r="R1138" s="378">
        <f>'master jasa'!R1154</f>
        <v>134560</v>
      </c>
      <c r="S1138" s="378"/>
      <c r="T1138" s="379">
        <f t="shared" si="32"/>
        <v>134560</v>
      </c>
    </row>
    <row r="1139" spans="2:20" ht="15" x14ac:dyDescent="0.3">
      <c r="B1139" s="354" t="s">
        <v>339</v>
      </c>
      <c r="C1139" s="355" t="s">
        <v>1327</v>
      </c>
      <c r="D1139" s="361"/>
      <c r="E1139" s="309"/>
      <c r="F1139" s="309"/>
      <c r="G1139" s="309"/>
      <c r="H1139" s="309"/>
      <c r="I1139" s="309"/>
      <c r="J1139" s="309"/>
      <c r="K1139" s="309"/>
      <c r="L1139" s="309"/>
      <c r="M1139" s="309"/>
      <c r="N1139" s="309"/>
      <c r="O1139" s="310">
        <v>1</v>
      </c>
      <c r="P1139" s="357" t="s">
        <v>242</v>
      </c>
      <c r="Q1139" s="378">
        <f>'master jasa'!Q1155</f>
        <v>0</v>
      </c>
      <c r="R1139" s="378">
        <f>'master jasa'!R1155</f>
        <v>1577000</v>
      </c>
      <c r="S1139" s="378"/>
      <c r="T1139" s="379">
        <f t="shared" si="32"/>
        <v>1577000</v>
      </c>
    </row>
    <row r="1140" spans="2:20" ht="15" x14ac:dyDescent="0.3">
      <c r="B1140" s="354" t="s">
        <v>432</v>
      </c>
      <c r="C1140" s="355" t="s">
        <v>1328</v>
      </c>
      <c r="D1140" s="356"/>
      <c r="E1140" s="309"/>
      <c r="F1140" s="309"/>
      <c r="G1140" s="309"/>
      <c r="H1140" s="309"/>
      <c r="I1140" s="309"/>
      <c r="J1140" s="309"/>
      <c r="K1140" s="309"/>
      <c r="L1140" s="309"/>
      <c r="M1140" s="309"/>
      <c r="N1140" s="309"/>
      <c r="O1140" s="310">
        <v>1</v>
      </c>
      <c r="P1140" s="357" t="s">
        <v>242</v>
      </c>
      <c r="Q1140" s="378">
        <f>'master jasa'!Q1156</f>
        <v>0</v>
      </c>
      <c r="R1140" s="378">
        <f>'master jasa'!R1156</f>
        <v>487330</v>
      </c>
      <c r="S1140" s="378"/>
      <c r="T1140" s="379">
        <f t="shared" si="32"/>
        <v>487330</v>
      </c>
    </row>
    <row r="1141" spans="2:20" ht="15" x14ac:dyDescent="0.3">
      <c r="B1141" s="354" t="s">
        <v>434</v>
      </c>
      <c r="C1141" s="355" t="s">
        <v>1329</v>
      </c>
      <c r="D1141" s="356"/>
      <c r="E1141" s="309"/>
      <c r="F1141" s="309"/>
      <c r="G1141" s="309"/>
      <c r="H1141" s="309"/>
      <c r="I1141" s="309"/>
      <c r="J1141" s="309"/>
      <c r="K1141" s="309"/>
      <c r="L1141" s="309"/>
      <c r="M1141" s="309"/>
      <c r="N1141" s="309"/>
      <c r="O1141" s="310">
        <v>1</v>
      </c>
      <c r="P1141" s="357" t="s">
        <v>242</v>
      </c>
      <c r="Q1141" s="378">
        <f>'master jasa'!Q1157</f>
        <v>0</v>
      </c>
      <c r="R1141" s="378">
        <f>'master jasa'!R1157</f>
        <v>1627000</v>
      </c>
      <c r="S1141" s="378"/>
      <c r="T1141" s="379">
        <f t="shared" si="32"/>
        <v>1627000</v>
      </c>
    </row>
    <row r="1142" spans="2:20" ht="15" x14ac:dyDescent="0.3">
      <c r="B1142" s="354" t="s">
        <v>436</v>
      </c>
      <c r="C1142" s="355" t="s">
        <v>1330</v>
      </c>
      <c r="D1142" s="361"/>
      <c r="E1142" s="309"/>
      <c r="F1142" s="309"/>
      <c r="G1142" s="309"/>
      <c r="H1142" s="309"/>
      <c r="I1142" s="309"/>
      <c r="J1142" s="309"/>
      <c r="K1142" s="309"/>
      <c r="L1142" s="309"/>
      <c r="M1142" s="309"/>
      <c r="N1142" s="309"/>
      <c r="O1142" s="310">
        <v>1</v>
      </c>
      <c r="P1142" s="357" t="s">
        <v>242</v>
      </c>
      <c r="Q1142" s="378">
        <f>'master jasa'!Q1158</f>
        <v>0</v>
      </c>
      <c r="R1142" s="378">
        <f>'master jasa'!R1158</f>
        <v>4966660</v>
      </c>
      <c r="S1142" s="378"/>
      <c r="T1142" s="379">
        <f t="shared" si="32"/>
        <v>4966660</v>
      </c>
    </row>
    <row r="1143" spans="2:20" ht="15.6" x14ac:dyDescent="0.3">
      <c r="B1143" s="493">
        <v>3</v>
      </c>
      <c r="C1143" s="494" t="s">
        <v>1331</v>
      </c>
      <c r="D1143" s="356"/>
      <c r="E1143" s="309"/>
      <c r="F1143" s="309"/>
      <c r="G1143" s="309"/>
      <c r="H1143" s="309"/>
      <c r="I1143" s="309"/>
      <c r="J1143" s="309"/>
      <c r="K1143" s="309"/>
      <c r="L1143" s="309"/>
      <c r="M1143" s="309"/>
      <c r="N1143" s="309"/>
      <c r="O1143" s="310"/>
      <c r="P1143" s="357"/>
      <c r="Q1143" s="378">
        <f>'master jasa'!Q1159</f>
        <v>0</v>
      </c>
      <c r="R1143" s="378">
        <f>'master jasa'!R1159</f>
        <v>0</v>
      </c>
      <c r="S1143" s="378"/>
      <c r="T1143" s="379"/>
    </row>
    <row r="1144" spans="2:20" ht="15" x14ac:dyDescent="0.3">
      <c r="B1144" s="354" t="s">
        <v>342</v>
      </c>
      <c r="C1144" s="313" t="s">
        <v>1332</v>
      </c>
      <c r="D1144" s="361"/>
      <c r="E1144" s="361"/>
      <c r="F1144" s="309"/>
      <c r="G1144" s="309"/>
      <c r="H1144" s="309"/>
      <c r="I1144" s="309"/>
      <c r="J1144" s="309"/>
      <c r="K1144" s="309"/>
      <c r="L1144" s="309"/>
      <c r="M1144" s="309"/>
      <c r="N1144" s="309"/>
      <c r="O1144" s="310"/>
      <c r="P1144" s="357"/>
      <c r="Q1144" s="378">
        <f>'master jasa'!Q1160</f>
        <v>0</v>
      </c>
      <c r="R1144" s="378">
        <f>'master jasa'!R1160</f>
        <v>0</v>
      </c>
      <c r="S1144" s="378"/>
      <c r="T1144" s="379"/>
    </row>
    <row r="1145" spans="2:20" ht="15" x14ac:dyDescent="0.3">
      <c r="B1145" s="354" t="s">
        <v>1333</v>
      </c>
      <c r="C1145" s="313" t="s">
        <v>2064</v>
      </c>
      <c r="D1145" s="361"/>
      <c r="E1145" s="309"/>
      <c r="F1145" s="309"/>
      <c r="G1145" s="309"/>
      <c r="H1145" s="309"/>
      <c r="I1145" s="309"/>
      <c r="J1145" s="309"/>
      <c r="K1145" s="309"/>
      <c r="L1145" s="309"/>
      <c r="M1145" s="309"/>
      <c r="N1145" s="309"/>
      <c r="O1145" s="310">
        <v>1</v>
      </c>
      <c r="P1145" s="357" t="s">
        <v>1334</v>
      </c>
      <c r="Q1145" s="378">
        <f>'master jasa'!Q1161</f>
        <v>0</v>
      </c>
      <c r="R1145" s="378">
        <f>'master jasa'!R1161</f>
        <v>72998700</v>
      </c>
      <c r="S1145" s="378"/>
      <c r="T1145" s="379">
        <f t="shared" si="32"/>
        <v>72998700</v>
      </c>
    </row>
    <row r="1146" spans="2:20" ht="15" x14ac:dyDescent="0.3">
      <c r="B1146" s="354"/>
      <c r="C1146" s="313" t="s">
        <v>2065</v>
      </c>
      <c r="D1146" s="362"/>
      <c r="E1146" s="309"/>
      <c r="F1146" s="309"/>
      <c r="G1146" s="309"/>
      <c r="H1146" s="309"/>
      <c r="I1146" s="309"/>
      <c r="J1146" s="309"/>
      <c r="K1146" s="309"/>
      <c r="L1146" s="309"/>
      <c r="M1146" s="309"/>
      <c r="N1146" s="309"/>
      <c r="O1146" s="310"/>
      <c r="P1146" s="357"/>
      <c r="Q1146" s="378">
        <f>'master jasa'!Q1162</f>
        <v>0</v>
      </c>
      <c r="R1146" s="378">
        <f>'master jasa'!R1162</f>
        <v>0</v>
      </c>
      <c r="S1146" s="378"/>
      <c r="T1146" s="379"/>
    </row>
    <row r="1147" spans="2:20" ht="15" x14ac:dyDescent="0.3">
      <c r="B1147" s="354" t="s">
        <v>344</v>
      </c>
      <c r="C1147" s="313" t="s">
        <v>1335</v>
      </c>
      <c r="D1147" s="356"/>
      <c r="E1147" s="356"/>
      <c r="F1147" s="309"/>
      <c r="G1147" s="309"/>
      <c r="H1147" s="309"/>
      <c r="I1147" s="309"/>
      <c r="J1147" s="309"/>
      <c r="K1147" s="309"/>
      <c r="L1147" s="309"/>
      <c r="M1147" s="309"/>
      <c r="N1147" s="309"/>
      <c r="O1147" s="310"/>
      <c r="P1147" s="357"/>
      <c r="Q1147" s="378">
        <f>'master jasa'!Q1163</f>
        <v>0</v>
      </c>
      <c r="R1147" s="378">
        <f>'master jasa'!R1163</f>
        <v>0</v>
      </c>
      <c r="S1147" s="378"/>
      <c r="T1147" s="379"/>
    </row>
    <row r="1148" spans="2:20" ht="15" x14ac:dyDescent="0.3">
      <c r="B1148" s="354" t="s">
        <v>1336</v>
      </c>
      <c r="C1148" s="313" t="s">
        <v>2064</v>
      </c>
      <c r="D1148" s="361"/>
      <c r="E1148" s="309"/>
      <c r="F1148" s="309"/>
      <c r="G1148" s="309"/>
      <c r="H1148" s="309"/>
      <c r="I1148" s="309"/>
      <c r="J1148" s="309"/>
      <c r="K1148" s="309"/>
      <c r="L1148" s="309"/>
      <c r="M1148" s="309"/>
      <c r="N1148" s="309"/>
      <c r="O1148" s="310">
        <v>1</v>
      </c>
      <c r="P1148" s="357" t="s">
        <v>1334</v>
      </c>
      <c r="Q1148" s="378">
        <f>'master jasa'!Q1164</f>
        <v>0</v>
      </c>
      <c r="R1148" s="378">
        <f>'master jasa'!R1164</f>
        <v>89851650</v>
      </c>
      <c r="S1148" s="378"/>
      <c r="T1148" s="379">
        <f t="shared" si="32"/>
        <v>89851650</v>
      </c>
    </row>
    <row r="1149" spans="2:20" ht="15" x14ac:dyDescent="0.3">
      <c r="B1149" s="354"/>
      <c r="C1149" s="313" t="s">
        <v>1337</v>
      </c>
      <c r="D1149" s="361"/>
      <c r="E1149" s="309"/>
      <c r="F1149" s="309"/>
      <c r="G1149" s="309"/>
      <c r="H1149" s="309"/>
      <c r="I1149" s="309"/>
      <c r="J1149" s="309"/>
      <c r="K1149" s="309"/>
      <c r="L1149" s="309"/>
      <c r="M1149" s="309"/>
      <c r="N1149" s="309"/>
      <c r="O1149" s="310"/>
      <c r="P1149" s="357"/>
      <c r="Q1149" s="378">
        <f>'master jasa'!Q1165</f>
        <v>0</v>
      </c>
      <c r="R1149" s="378">
        <f>'master jasa'!R1165</f>
        <v>0</v>
      </c>
      <c r="S1149" s="378"/>
      <c r="T1149" s="379"/>
    </row>
    <row r="1150" spans="2:20" ht="15.6" x14ac:dyDescent="0.3">
      <c r="B1150" s="493">
        <v>4</v>
      </c>
      <c r="C1150" s="494" t="s">
        <v>1338</v>
      </c>
      <c r="D1150" s="356"/>
      <c r="E1150" s="309"/>
      <c r="F1150" s="309"/>
      <c r="G1150" s="309"/>
      <c r="H1150" s="309"/>
      <c r="I1150" s="309"/>
      <c r="J1150" s="309"/>
      <c r="K1150" s="309"/>
      <c r="L1150" s="309"/>
      <c r="M1150" s="309"/>
      <c r="N1150" s="309"/>
      <c r="O1150" s="310"/>
      <c r="P1150" s="357"/>
      <c r="Q1150" s="378">
        <f>'master jasa'!Q1166</f>
        <v>0</v>
      </c>
      <c r="R1150" s="378">
        <f>'master jasa'!R1166</f>
        <v>0</v>
      </c>
      <c r="S1150" s="378"/>
      <c r="T1150" s="379"/>
    </row>
    <row r="1151" spans="2:20" ht="15" x14ac:dyDescent="0.3">
      <c r="B1151" s="354" t="s">
        <v>488</v>
      </c>
      <c r="C1151" s="355" t="s">
        <v>1339</v>
      </c>
      <c r="D1151" s="356"/>
      <c r="E1151" s="309"/>
      <c r="F1151" s="309"/>
      <c r="G1151" s="309"/>
      <c r="H1151" s="309"/>
      <c r="I1151" s="309"/>
      <c r="J1151" s="309"/>
      <c r="K1151" s="309"/>
      <c r="L1151" s="309"/>
      <c r="M1151" s="309"/>
      <c r="N1151" s="309"/>
      <c r="O1151" s="310">
        <v>1</v>
      </c>
      <c r="P1151" s="357" t="s">
        <v>1340</v>
      </c>
      <c r="Q1151" s="378">
        <f>'master jasa'!Q1167</f>
        <v>0</v>
      </c>
      <c r="R1151" s="378">
        <f>'master jasa'!R1167</f>
        <v>710410</v>
      </c>
      <c r="S1151" s="378"/>
      <c r="T1151" s="379">
        <f t="shared" si="32"/>
        <v>710410</v>
      </c>
    </row>
    <row r="1152" spans="2:20" ht="15" x14ac:dyDescent="0.3">
      <c r="B1152" s="354" t="s">
        <v>490</v>
      </c>
      <c r="C1152" s="355" t="s">
        <v>1341</v>
      </c>
      <c r="D1152" s="356"/>
      <c r="E1152" s="309"/>
      <c r="F1152" s="309"/>
      <c r="G1152" s="309"/>
      <c r="H1152" s="309"/>
      <c r="I1152" s="309"/>
      <c r="J1152" s="309"/>
      <c r="K1152" s="309"/>
      <c r="L1152" s="309"/>
      <c r="M1152" s="309"/>
      <c r="N1152" s="309"/>
      <c r="O1152" s="310">
        <v>1</v>
      </c>
      <c r="P1152" s="357" t="s">
        <v>1313</v>
      </c>
      <c r="Q1152" s="378">
        <f>'master jasa'!Q1168</f>
        <v>0</v>
      </c>
      <c r="R1152" s="378">
        <f>'master jasa'!R1168</f>
        <v>13357000</v>
      </c>
      <c r="S1152" s="378"/>
      <c r="T1152" s="379">
        <f t="shared" si="32"/>
        <v>13357000</v>
      </c>
    </row>
    <row r="1153" spans="2:20" ht="15" x14ac:dyDescent="0.3">
      <c r="B1153" s="354" t="s">
        <v>492</v>
      </c>
      <c r="C1153" s="355" t="s">
        <v>1342</v>
      </c>
      <c r="D1153" s="356"/>
      <c r="E1153" s="309"/>
      <c r="F1153" s="309"/>
      <c r="G1153" s="309"/>
      <c r="H1153" s="309"/>
      <c r="I1153" s="309"/>
      <c r="J1153" s="309"/>
      <c r="K1153" s="309"/>
      <c r="L1153" s="309"/>
      <c r="M1153" s="309"/>
      <c r="N1153" s="309"/>
      <c r="O1153" s="310">
        <v>1</v>
      </c>
      <c r="P1153" s="357" t="s">
        <v>1313</v>
      </c>
      <c r="Q1153" s="378">
        <f>'master jasa'!Q1169</f>
        <v>0</v>
      </c>
      <c r="R1153" s="378">
        <f>'master jasa'!R1169</f>
        <v>166090</v>
      </c>
      <c r="S1153" s="378"/>
      <c r="T1153" s="379">
        <f>R1153*O1153</f>
        <v>166090</v>
      </c>
    </row>
    <row r="1154" spans="2:20" ht="15.6" x14ac:dyDescent="0.3">
      <c r="B1154" s="493">
        <v>5</v>
      </c>
      <c r="C1154" s="494" t="s">
        <v>1343</v>
      </c>
      <c r="D1154" s="356"/>
      <c r="E1154" s="309"/>
      <c r="F1154" s="309"/>
      <c r="G1154" s="309"/>
      <c r="H1154" s="309"/>
      <c r="I1154" s="309"/>
      <c r="J1154" s="309"/>
      <c r="K1154" s="309"/>
      <c r="L1154" s="309"/>
      <c r="M1154" s="309"/>
      <c r="N1154" s="309"/>
      <c r="O1154" s="310"/>
      <c r="P1154" s="357"/>
      <c r="Q1154" s="378">
        <f>'master jasa'!Q1170</f>
        <v>0</v>
      </c>
      <c r="R1154" s="378">
        <f>'master jasa'!R1170</f>
        <v>0</v>
      </c>
      <c r="S1154" s="378"/>
      <c r="T1154" s="379"/>
    </row>
    <row r="1155" spans="2:20" ht="15" x14ac:dyDescent="0.3">
      <c r="B1155" s="354" t="s">
        <v>495</v>
      </c>
      <c r="C1155" s="355" t="s">
        <v>1322</v>
      </c>
      <c r="D1155" s="361"/>
      <c r="E1155" s="309"/>
      <c r="F1155" s="309"/>
      <c r="G1155" s="309"/>
      <c r="H1155" s="309"/>
      <c r="I1155" s="309"/>
      <c r="J1155" s="309"/>
      <c r="K1155" s="309"/>
      <c r="L1155" s="309"/>
      <c r="M1155" s="309"/>
      <c r="N1155" s="309"/>
      <c r="O1155" s="310">
        <v>1</v>
      </c>
      <c r="P1155" s="357" t="s">
        <v>355</v>
      </c>
      <c r="Q1155" s="378">
        <f>'master jasa'!Q1171</f>
        <v>0</v>
      </c>
      <c r="R1155" s="378">
        <f>'master jasa'!R1171</f>
        <v>899690</v>
      </c>
      <c r="S1155" s="378"/>
      <c r="T1155" s="379">
        <f t="shared" si="32"/>
        <v>899690</v>
      </c>
    </row>
    <row r="1156" spans="2:20" ht="15" x14ac:dyDescent="0.3">
      <c r="B1156" s="354" t="s">
        <v>496</v>
      </c>
      <c r="C1156" s="355" t="s">
        <v>1344</v>
      </c>
      <c r="D1156" s="356"/>
      <c r="E1156" s="309"/>
      <c r="F1156" s="309"/>
      <c r="G1156" s="309"/>
      <c r="H1156" s="309"/>
      <c r="I1156" s="309"/>
      <c r="J1156" s="309"/>
      <c r="K1156" s="309"/>
      <c r="L1156" s="309"/>
      <c r="M1156" s="309"/>
      <c r="N1156" s="309"/>
      <c r="O1156" s="310">
        <v>1</v>
      </c>
      <c r="P1156" s="357" t="s">
        <v>1345</v>
      </c>
      <c r="Q1156" s="378">
        <f>'master jasa'!Q1172</f>
        <v>0</v>
      </c>
      <c r="R1156" s="378">
        <f>'master jasa'!R1172</f>
        <v>2188370</v>
      </c>
      <c r="S1156" s="378"/>
      <c r="T1156" s="379">
        <f t="shared" si="32"/>
        <v>2188370</v>
      </c>
    </row>
    <row r="1157" spans="2:20" ht="15" x14ac:dyDescent="0.3">
      <c r="B1157" s="354" t="s">
        <v>497</v>
      </c>
      <c r="C1157" s="355" t="s">
        <v>1346</v>
      </c>
      <c r="D1157" s="361"/>
      <c r="E1157" s="309"/>
      <c r="F1157" s="309"/>
      <c r="G1157" s="309"/>
      <c r="H1157" s="309"/>
      <c r="I1157" s="309"/>
      <c r="J1157" s="309"/>
      <c r="K1157" s="309"/>
      <c r="L1157" s="309"/>
      <c r="M1157" s="309"/>
      <c r="N1157" s="309"/>
      <c r="O1157" s="310">
        <v>1</v>
      </c>
      <c r="P1157" s="357" t="s">
        <v>1238</v>
      </c>
      <c r="Q1157" s="378">
        <f>'master jasa'!Q1173</f>
        <v>0</v>
      </c>
      <c r="R1157" s="378">
        <f>'master jasa'!R1173</f>
        <v>308050</v>
      </c>
      <c r="S1157" s="378"/>
      <c r="T1157" s="379">
        <f t="shared" si="32"/>
        <v>308050</v>
      </c>
    </row>
    <row r="1158" spans="2:20" ht="15" x14ac:dyDescent="0.3">
      <c r="B1158" s="354" t="s">
        <v>729</v>
      </c>
      <c r="C1158" s="313" t="s">
        <v>1347</v>
      </c>
      <c r="D1158" s="361"/>
      <c r="E1158" s="309"/>
      <c r="F1158" s="309"/>
      <c r="G1158" s="309"/>
      <c r="H1158" s="309"/>
      <c r="I1158" s="309"/>
      <c r="J1158" s="309"/>
      <c r="K1158" s="309"/>
      <c r="L1158" s="309"/>
      <c r="M1158" s="309"/>
      <c r="N1158" s="309"/>
      <c r="O1158" s="310">
        <v>1</v>
      </c>
      <c r="P1158" s="357" t="s">
        <v>1238</v>
      </c>
      <c r="Q1158" s="378">
        <f>'master jasa'!Q1174</f>
        <v>0</v>
      </c>
      <c r="R1158" s="378">
        <f>'master jasa'!R1174</f>
        <v>478050</v>
      </c>
      <c r="S1158" s="378"/>
      <c r="T1158" s="379">
        <f t="shared" si="32"/>
        <v>478050</v>
      </c>
    </row>
    <row r="1159" spans="2:20" ht="15" x14ac:dyDescent="0.3">
      <c r="B1159" s="354" t="s">
        <v>731</v>
      </c>
      <c r="C1159" s="355" t="s">
        <v>1348</v>
      </c>
      <c r="D1159" s="361"/>
      <c r="E1159" s="309"/>
      <c r="F1159" s="309"/>
      <c r="G1159" s="309"/>
      <c r="H1159" s="309"/>
      <c r="I1159" s="309"/>
      <c r="J1159" s="309"/>
      <c r="K1159" s="309"/>
      <c r="L1159" s="309"/>
      <c r="M1159" s="309"/>
      <c r="N1159" s="309"/>
      <c r="O1159" s="310">
        <v>1</v>
      </c>
      <c r="P1159" s="357" t="s">
        <v>1238</v>
      </c>
      <c r="Q1159" s="378">
        <f>'master jasa'!Q1175</f>
        <v>0</v>
      </c>
      <c r="R1159" s="378">
        <f>'master jasa'!R1175</f>
        <v>448050</v>
      </c>
      <c r="S1159" s="378"/>
      <c r="T1159" s="379">
        <f t="shared" si="32"/>
        <v>448050</v>
      </c>
    </row>
    <row r="1160" spans="2:20" ht="15" x14ac:dyDescent="0.3">
      <c r="B1160" s="354" t="s">
        <v>733</v>
      </c>
      <c r="C1160" s="313" t="s">
        <v>1349</v>
      </c>
      <c r="D1160" s="361"/>
      <c r="E1160" s="309"/>
      <c r="F1160" s="309"/>
      <c r="G1160" s="309"/>
      <c r="H1160" s="309"/>
      <c r="I1160" s="309"/>
      <c r="J1160" s="309"/>
      <c r="K1160" s="309"/>
      <c r="L1160" s="309"/>
      <c r="M1160" s="309"/>
      <c r="N1160" s="309"/>
      <c r="O1160" s="310">
        <v>1</v>
      </c>
      <c r="P1160" s="357" t="s">
        <v>1238</v>
      </c>
      <c r="Q1160" s="378">
        <f>'master jasa'!Q1176</f>
        <v>0</v>
      </c>
      <c r="R1160" s="378">
        <f>'master jasa'!R1176</f>
        <v>608050</v>
      </c>
      <c r="S1160" s="378"/>
      <c r="T1160" s="379">
        <f t="shared" si="32"/>
        <v>608050</v>
      </c>
    </row>
    <row r="1161" spans="2:20" ht="15" x14ac:dyDescent="0.3">
      <c r="B1161" s="354" t="s">
        <v>735</v>
      </c>
      <c r="C1161" s="355" t="s">
        <v>1350</v>
      </c>
      <c r="D1161" s="361"/>
      <c r="E1161" s="309"/>
      <c r="F1161" s="309"/>
      <c r="G1161" s="309"/>
      <c r="H1161" s="309"/>
      <c r="I1161" s="309"/>
      <c r="J1161" s="309"/>
      <c r="K1161" s="309"/>
      <c r="L1161" s="309"/>
      <c r="M1161" s="309"/>
      <c r="N1161" s="309"/>
      <c r="O1161" s="310">
        <v>1</v>
      </c>
      <c r="P1161" s="357" t="s">
        <v>1238</v>
      </c>
      <c r="Q1161" s="378">
        <f>'master jasa'!Q1177</f>
        <v>0</v>
      </c>
      <c r="R1161" s="378">
        <f>'master jasa'!R1177</f>
        <v>672410</v>
      </c>
      <c r="S1161" s="378"/>
      <c r="T1161" s="379">
        <f t="shared" si="32"/>
        <v>672410</v>
      </c>
    </row>
    <row r="1162" spans="2:20" ht="15" x14ac:dyDescent="0.3">
      <c r="B1162" s="354" t="s">
        <v>737</v>
      </c>
      <c r="C1162" s="313" t="s">
        <v>1351</v>
      </c>
      <c r="D1162" s="361"/>
      <c r="E1162" s="309"/>
      <c r="F1162" s="309"/>
      <c r="G1162" s="309"/>
      <c r="H1162" s="309"/>
      <c r="I1162" s="309"/>
      <c r="J1162" s="309"/>
      <c r="K1162" s="309"/>
      <c r="L1162" s="309"/>
      <c r="M1162" s="309"/>
      <c r="N1162" s="309"/>
      <c r="O1162" s="310">
        <v>1</v>
      </c>
      <c r="P1162" s="357" t="s">
        <v>1238</v>
      </c>
      <c r="Q1162" s="378">
        <f>'master jasa'!Q1178</f>
        <v>0</v>
      </c>
      <c r="R1162" s="378">
        <f>'master jasa'!R1178</f>
        <v>757410</v>
      </c>
      <c r="S1162" s="378"/>
      <c r="T1162" s="379">
        <f t="shared" si="32"/>
        <v>757410</v>
      </c>
    </row>
    <row r="1163" spans="2:20" ht="15" x14ac:dyDescent="0.3">
      <c r="B1163" s="354" t="s">
        <v>739</v>
      </c>
      <c r="C1163" s="355" t="s">
        <v>1352</v>
      </c>
      <c r="D1163" s="361"/>
      <c r="E1163" s="309"/>
      <c r="F1163" s="309"/>
      <c r="G1163" s="309"/>
      <c r="H1163" s="309"/>
      <c r="I1163" s="309"/>
      <c r="J1163" s="309"/>
      <c r="K1163" s="309"/>
      <c r="L1163" s="309"/>
      <c r="M1163" s="309"/>
      <c r="N1163" s="309"/>
      <c r="O1163" s="310">
        <v>1</v>
      </c>
      <c r="P1163" s="357" t="s">
        <v>1238</v>
      </c>
      <c r="Q1163" s="378">
        <f>'master jasa'!Q1179</f>
        <v>0</v>
      </c>
      <c r="R1163" s="378">
        <f>'master jasa'!R1179</f>
        <v>747410</v>
      </c>
      <c r="S1163" s="378"/>
      <c r="T1163" s="379">
        <f t="shared" si="32"/>
        <v>747410</v>
      </c>
    </row>
    <row r="1164" spans="2:20" ht="15.6" x14ac:dyDescent="0.3">
      <c r="B1164" s="493">
        <v>6</v>
      </c>
      <c r="C1164" s="495" t="s">
        <v>1353</v>
      </c>
      <c r="D1164" s="308"/>
      <c r="E1164" s="309"/>
      <c r="F1164" s="309"/>
      <c r="G1164" s="309"/>
      <c r="H1164" s="309"/>
      <c r="I1164" s="309"/>
      <c r="J1164" s="309"/>
      <c r="K1164" s="309"/>
      <c r="L1164" s="309"/>
      <c r="M1164" s="309"/>
      <c r="N1164" s="309"/>
      <c r="O1164" s="310">
        <v>1</v>
      </c>
      <c r="P1164" s="357" t="s">
        <v>280</v>
      </c>
      <c r="Q1164" s="378">
        <f>'master jasa'!Q1180</f>
        <v>0</v>
      </c>
      <c r="R1164" s="378">
        <f>'master jasa'!R1180</f>
        <v>1670340</v>
      </c>
      <c r="S1164" s="378"/>
      <c r="T1164" s="379">
        <f t="shared" si="32"/>
        <v>1670340</v>
      </c>
    </row>
    <row r="1165" spans="2:20" ht="15.6" x14ac:dyDescent="0.3">
      <c r="B1165" s="493">
        <v>7</v>
      </c>
      <c r="C1165" s="494" t="s">
        <v>1354</v>
      </c>
      <c r="D1165" s="308"/>
      <c r="E1165" s="309"/>
      <c r="F1165" s="309"/>
      <c r="G1165" s="309"/>
      <c r="H1165" s="309"/>
      <c r="I1165" s="309"/>
      <c r="J1165" s="309"/>
      <c r="K1165" s="309"/>
      <c r="L1165" s="309"/>
      <c r="M1165" s="309"/>
      <c r="N1165" s="309"/>
      <c r="O1165" s="310">
        <v>1</v>
      </c>
      <c r="P1165" s="357" t="s">
        <v>59</v>
      </c>
      <c r="Q1165" s="378">
        <f>'master jasa'!Q1181</f>
        <v>0</v>
      </c>
      <c r="R1165" s="378">
        <f>'master jasa'!R1181</f>
        <v>19670</v>
      </c>
      <c r="S1165" s="378"/>
      <c r="T1165" s="379">
        <f t="shared" si="32"/>
        <v>19670</v>
      </c>
    </row>
    <row r="1166" spans="2:20" ht="15.6" x14ac:dyDescent="0.3">
      <c r="B1166" s="306">
        <v>8</v>
      </c>
      <c r="C1166" s="496" t="s">
        <v>1355</v>
      </c>
      <c r="D1166" s="497"/>
      <c r="E1166" s="309"/>
      <c r="F1166" s="309"/>
      <c r="G1166" s="309"/>
      <c r="H1166" s="309"/>
      <c r="I1166" s="309"/>
      <c r="J1166" s="309"/>
      <c r="K1166" s="309"/>
      <c r="L1166" s="309"/>
      <c r="M1166" s="309"/>
      <c r="N1166" s="364"/>
      <c r="O1166" s="310">
        <v>1</v>
      </c>
      <c r="P1166" s="365" t="s">
        <v>1356</v>
      </c>
      <c r="Q1166" s="378">
        <f>'master jasa'!Q1182</f>
        <v>0</v>
      </c>
      <c r="R1166" s="378">
        <f>'master jasa'!R1182</f>
        <v>31200000</v>
      </c>
      <c r="S1166" s="378"/>
      <c r="T1166" s="379">
        <f t="shared" si="32"/>
        <v>31200000</v>
      </c>
    </row>
    <row r="1167" spans="2:20" ht="15.6" x14ac:dyDescent="0.3">
      <c r="B1167" s="306">
        <v>9</v>
      </c>
      <c r="C1167" s="496" t="s">
        <v>1357</v>
      </c>
      <c r="D1167" s="497"/>
      <c r="E1167" s="309"/>
      <c r="F1167" s="309"/>
      <c r="G1167" s="309"/>
      <c r="H1167" s="309"/>
      <c r="I1167" s="309"/>
      <c r="J1167" s="309"/>
      <c r="K1167" s="309"/>
      <c r="L1167" s="309"/>
      <c r="M1167" s="309"/>
      <c r="N1167" s="364"/>
      <c r="O1167" s="310">
        <v>1</v>
      </c>
      <c r="P1167" s="365" t="s">
        <v>1356</v>
      </c>
      <c r="Q1167" s="378">
        <f>'master jasa'!Q1183</f>
        <v>0</v>
      </c>
      <c r="R1167" s="378">
        <f>'master jasa'!R1183</f>
        <v>34733330</v>
      </c>
      <c r="S1167" s="378"/>
      <c r="T1167" s="379">
        <f t="shared" si="32"/>
        <v>34733330</v>
      </c>
    </row>
    <row r="1168" spans="2:20" ht="15.6" x14ac:dyDescent="0.3">
      <c r="B1168" s="306">
        <v>10</v>
      </c>
      <c r="C1168" s="496" t="s">
        <v>1358</v>
      </c>
      <c r="D1168" s="497"/>
      <c r="E1168" s="309"/>
      <c r="F1168" s="309"/>
      <c r="G1168" s="309"/>
      <c r="H1168" s="309"/>
      <c r="I1168" s="309"/>
      <c r="J1168" s="309"/>
      <c r="K1168" s="309"/>
      <c r="L1168" s="309"/>
      <c r="M1168" s="309"/>
      <c r="N1168" s="364"/>
      <c r="O1168" s="310">
        <v>1</v>
      </c>
      <c r="P1168" s="365" t="s">
        <v>1356</v>
      </c>
      <c r="Q1168" s="378">
        <f>'master jasa'!Q1184</f>
        <v>0</v>
      </c>
      <c r="R1168" s="378">
        <f>'master jasa'!R1184</f>
        <v>35600000</v>
      </c>
      <c r="S1168" s="378"/>
      <c r="T1168" s="379">
        <f t="shared" si="32"/>
        <v>35600000</v>
      </c>
    </row>
    <row r="1169" spans="2:20" ht="15" x14ac:dyDescent="0.3">
      <c r="Q1169" s="378"/>
      <c r="R1169" s="378"/>
    </row>
    <row r="1170" spans="2:20" s="540" customFormat="1" ht="28.8" x14ac:dyDescent="0.55000000000000004">
      <c r="B1170" s="539" t="s">
        <v>2067</v>
      </c>
      <c r="C1170" s="539" t="s">
        <v>10</v>
      </c>
    </row>
    <row r="1171" spans="2:20" ht="15.6" x14ac:dyDescent="0.3">
      <c r="B1171" s="508" t="s">
        <v>12</v>
      </c>
      <c r="C1171" s="308" t="s">
        <v>1360</v>
      </c>
      <c r="D1171" s="358"/>
      <c r="E1171" s="358"/>
      <c r="F1171" s="358"/>
      <c r="G1171" s="358"/>
      <c r="H1171" s="509"/>
      <c r="I1171" s="509"/>
      <c r="J1171" s="509"/>
      <c r="K1171" s="509"/>
      <c r="L1171" s="509"/>
      <c r="M1171" s="509"/>
      <c r="N1171" s="510"/>
      <c r="O1171" s="358"/>
      <c r="P1171" s="426"/>
      <c r="Q1171" s="427"/>
      <c r="R1171" s="427"/>
      <c r="S1171" s="427"/>
      <c r="T1171" s="428"/>
    </row>
    <row r="1172" spans="2:20" ht="15.6" x14ac:dyDescent="0.3">
      <c r="B1172" s="508">
        <v>1</v>
      </c>
      <c r="C1172" s="511" t="s">
        <v>1361</v>
      </c>
      <c r="D1172" s="431"/>
      <c r="E1172" s="431"/>
      <c r="F1172" s="431"/>
      <c r="G1172" s="431"/>
      <c r="H1172" s="509"/>
      <c r="I1172" s="509"/>
      <c r="J1172" s="509"/>
      <c r="K1172" s="509"/>
      <c r="L1172" s="509"/>
      <c r="M1172" s="509"/>
      <c r="N1172" s="510"/>
      <c r="O1172" s="432"/>
      <c r="P1172" s="434"/>
      <c r="Q1172" s="427"/>
      <c r="R1172" s="427"/>
      <c r="S1172" s="427"/>
      <c r="T1172" s="428"/>
    </row>
    <row r="1173" spans="2:20" ht="15.6" x14ac:dyDescent="0.3">
      <c r="B1173" s="512" t="s">
        <v>156</v>
      </c>
      <c r="C1173" s="446" t="s">
        <v>2068</v>
      </c>
      <c r="D1173" s="309"/>
      <c r="E1173" s="309"/>
      <c r="F1173" s="309"/>
      <c r="G1173" s="309"/>
      <c r="H1173" s="509"/>
      <c r="I1173" s="509"/>
      <c r="J1173" s="509"/>
      <c r="K1173" s="509"/>
      <c r="L1173" s="509"/>
      <c r="M1173" s="509"/>
      <c r="N1173" s="510"/>
      <c r="O1173" s="505">
        <v>1</v>
      </c>
      <c r="P1173" s="311" t="s">
        <v>151</v>
      </c>
      <c r="Q1173" s="378">
        <f>'master material'!J14</f>
        <v>14260</v>
      </c>
      <c r="R1173" s="378">
        <f>'master material'!K14</f>
        <v>0</v>
      </c>
      <c r="S1173" s="437">
        <v>14260</v>
      </c>
      <c r="T1173" s="438"/>
    </row>
    <row r="1174" spans="2:20" ht="15.6" x14ac:dyDescent="0.3">
      <c r="B1174" s="512" t="s">
        <v>157</v>
      </c>
      <c r="C1174" s="309" t="s">
        <v>2069</v>
      </c>
      <c r="D1174" s="309"/>
      <c r="E1174" s="309"/>
      <c r="F1174" s="309"/>
      <c r="G1174" s="309"/>
      <c r="H1174" s="509"/>
      <c r="I1174" s="509"/>
      <c r="J1174" s="509"/>
      <c r="K1174" s="509"/>
      <c r="L1174" s="509"/>
      <c r="M1174" s="509"/>
      <c r="N1174" s="510"/>
      <c r="O1174" s="505">
        <v>1</v>
      </c>
      <c r="P1174" s="311" t="s">
        <v>151</v>
      </c>
      <c r="Q1174" s="378">
        <f>'master material'!J15</f>
        <v>12835</v>
      </c>
      <c r="R1174" s="378">
        <f>'master material'!K15</f>
        <v>0</v>
      </c>
      <c r="S1174" s="437">
        <v>12835</v>
      </c>
      <c r="T1174" s="438"/>
    </row>
    <row r="1175" spans="2:20" ht="15.6" x14ac:dyDescent="0.3">
      <c r="B1175" s="512" t="s">
        <v>160</v>
      </c>
      <c r="C1175" s="309" t="s">
        <v>2070</v>
      </c>
      <c r="D1175" s="309"/>
      <c r="E1175" s="309"/>
      <c r="F1175" s="309"/>
      <c r="G1175" s="309"/>
      <c r="H1175" s="509"/>
      <c r="I1175" s="509"/>
      <c r="J1175" s="509"/>
      <c r="K1175" s="509"/>
      <c r="L1175" s="509"/>
      <c r="M1175" s="509"/>
      <c r="N1175" s="510"/>
      <c r="O1175" s="505">
        <v>1</v>
      </c>
      <c r="P1175" s="311" t="s">
        <v>151</v>
      </c>
      <c r="Q1175" s="378">
        <f>'master material'!J16</f>
        <v>12770</v>
      </c>
      <c r="R1175" s="378">
        <f>'master material'!K16</f>
        <v>0</v>
      </c>
      <c r="S1175" s="437">
        <v>12770</v>
      </c>
      <c r="T1175" s="438"/>
    </row>
    <row r="1176" spans="2:20" ht="15.6" x14ac:dyDescent="0.3">
      <c r="B1176" s="512" t="s">
        <v>163</v>
      </c>
      <c r="C1176" s="309" t="s">
        <v>2071</v>
      </c>
      <c r="D1176" s="309"/>
      <c r="E1176" s="309"/>
      <c r="F1176" s="309"/>
      <c r="G1176" s="309"/>
      <c r="H1176" s="509"/>
      <c r="I1176" s="509"/>
      <c r="J1176" s="509"/>
      <c r="K1176" s="509"/>
      <c r="L1176" s="509"/>
      <c r="M1176" s="509"/>
      <c r="N1176" s="510"/>
      <c r="O1176" s="505">
        <v>1</v>
      </c>
      <c r="P1176" s="311" t="s">
        <v>151</v>
      </c>
      <c r="Q1176" s="378">
        <f>'master material'!J17</f>
        <v>12737</v>
      </c>
      <c r="R1176" s="378">
        <f>'master material'!K17</f>
        <v>0</v>
      </c>
      <c r="S1176" s="437">
        <v>12737</v>
      </c>
      <c r="T1176" s="438"/>
    </row>
    <row r="1177" spans="2:20" ht="15.6" x14ac:dyDescent="0.3">
      <c r="B1177" s="512" t="s">
        <v>321</v>
      </c>
      <c r="C1177" s="309" t="s">
        <v>2072</v>
      </c>
      <c r="D1177" s="309"/>
      <c r="E1177" s="309"/>
      <c r="F1177" s="309"/>
      <c r="G1177" s="309"/>
      <c r="H1177" s="509"/>
      <c r="I1177" s="509"/>
      <c r="J1177" s="509"/>
      <c r="K1177" s="509"/>
      <c r="L1177" s="509"/>
      <c r="M1177" s="509"/>
      <c r="N1177" s="510"/>
      <c r="O1177" s="505">
        <v>1</v>
      </c>
      <c r="P1177" s="311" t="s">
        <v>151</v>
      </c>
      <c r="Q1177" s="378">
        <f>'master material'!J18</f>
        <v>12737</v>
      </c>
      <c r="R1177" s="378">
        <f>'master material'!K18</f>
        <v>0</v>
      </c>
      <c r="S1177" s="437">
        <v>12737</v>
      </c>
      <c r="T1177" s="438"/>
    </row>
    <row r="1178" spans="2:20" ht="15.6" x14ac:dyDescent="0.3">
      <c r="B1178" s="512" t="s">
        <v>323</v>
      </c>
      <c r="C1178" s="309" t="s">
        <v>2073</v>
      </c>
      <c r="D1178" s="309"/>
      <c r="E1178" s="309"/>
      <c r="F1178" s="309"/>
      <c r="G1178" s="309"/>
      <c r="H1178" s="509"/>
      <c r="I1178" s="509"/>
      <c r="J1178" s="509"/>
      <c r="K1178" s="509"/>
      <c r="L1178" s="509"/>
      <c r="M1178" s="509"/>
      <c r="N1178" s="510"/>
      <c r="O1178" s="505">
        <v>1</v>
      </c>
      <c r="P1178" s="311" t="s">
        <v>151</v>
      </c>
      <c r="Q1178" s="378">
        <f>'master material'!J19</f>
        <v>12737</v>
      </c>
      <c r="R1178" s="378">
        <f>'master material'!K19</f>
        <v>0</v>
      </c>
      <c r="S1178" s="437">
        <v>12737</v>
      </c>
      <c r="T1178" s="438"/>
    </row>
    <row r="1179" spans="2:20" ht="15.6" x14ac:dyDescent="0.3">
      <c r="B1179" s="512" t="s">
        <v>326</v>
      </c>
      <c r="C1179" s="309" t="s">
        <v>2074</v>
      </c>
      <c r="D1179" s="309"/>
      <c r="E1179" s="309"/>
      <c r="F1179" s="309"/>
      <c r="G1179" s="309"/>
      <c r="H1179" s="509"/>
      <c r="I1179" s="509"/>
      <c r="J1179" s="509"/>
      <c r="K1179" s="509"/>
      <c r="L1179" s="509"/>
      <c r="M1179" s="509"/>
      <c r="N1179" s="510"/>
      <c r="O1179" s="505">
        <v>1</v>
      </c>
      <c r="P1179" s="311" t="s">
        <v>151</v>
      </c>
      <c r="Q1179" s="378">
        <f>'master material'!J20</f>
        <v>12737</v>
      </c>
      <c r="R1179" s="378">
        <f>'master material'!K20</f>
        <v>0</v>
      </c>
      <c r="S1179" s="437">
        <v>12737</v>
      </c>
      <c r="T1179" s="438"/>
    </row>
    <row r="1180" spans="2:20" ht="15.6" x14ac:dyDescent="0.3">
      <c r="B1180" s="512" t="s">
        <v>328</v>
      </c>
      <c r="C1180" s="309" t="s">
        <v>2075</v>
      </c>
      <c r="D1180" s="309"/>
      <c r="E1180" s="309"/>
      <c r="F1180" s="309"/>
      <c r="G1180" s="309"/>
      <c r="H1180" s="509"/>
      <c r="I1180" s="509"/>
      <c r="J1180" s="509"/>
      <c r="K1180" s="509"/>
      <c r="L1180" s="509"/>
      <c r="M1180" s="509"/>
      <c r="N1180" s="510"/>
      <c r="O1180" s="505">
        <v>1</v>
      </c>
      <c r="P1180" s="311" t="s">
        <v>151</v>
      </c>
      <c r="Q1180" s="378">
        <f>'master material'!J21</f>
        <v>12737</v>
      </c>
      <c r="R1180" s="378">
        <f>'master material'!K21</f>
        <v>0</v>
      </c>
      <c r="S1180" s="437">
        <v>12737</v>
      </c>
      <c r="T1180" s="438"/>
    </row>
    <row r="1181" spans="2:20" ht="15.6" x14ac:dyDescent="0.3">
      <c r="B1181" s="512" t="s">
        <v>665</v>
      </c>
      <c r="C1181" s="309" t="s">
        <v>2076</v>
      </c>
      <c r="D1181" s="309"/>
      <c r="E1181" s="309"/>
      <c r="F1181" s="309"/>
      <c r="G1181" s="309"/>
      <c r="H1181" s="509"/>
      <c r="I1181" s="509"/>
      <c r="J1181" s="509"/>
      <c r="K1181" s="509"/>
      <c r="L1181" s="509"/>
      <c r="M1181" s="509"/>
      <c r="N1181" s="510"/>
      <c r="O1181" s="505">
        <v>1</v>
      </c>
      <c r="P1181" s="311" t="s">
        <v>151</v>
      </c>
      <c r="Q1181" s="378">
        <f>'master material'!J22</f>
        <v>13361</v>
      </c>
      <c r="R1181" s="378">
        <f>'master material'!K22</f>
        <v>0</v>
      </c>
      <c r="S1181" s="437">
        <v>13361</v>
      </c>
      <c r="T1181" s="438"/>
    </row>
    <row r="1182" spans="2:20" ht="15.6" x14ac:dyDescent="0.3">
      <c r="B1182" s="512" t="s">
        <v>667</v>
      </c>
      <c r="C1182" s="309" t="s">
        <v>2077</v>
      </c>
      <c r="D1182" s="309"/>
      <c r="E1182" s="309"/>
      <c r="F1182" s="309"/>
      <c r="G1182" s="309"/>
      <c r="H1182" s="509"/>
      <c r="I1182" s="509"/>
      <c r="J1182" s="509"/>
      <c r="K1182" s="509"/>
      <c r="L1182" s="509"/>
      <c r="M1182" s="509"/>
      <c r="N1182" s="510"/>
      <c r="O1182" s="505">
        <v>1</v>
      </c>
      <c r="P1182" s="311" t="s">
        <v>151</v>
      </c>
      <c r="Q1182" s="378">
        <f>'master material'!J23</f>
        <v>13361</v>
      </c>
      <c r="R1182" s="378">
        <f>'master material'!K23</f>
        <v>0</v>
      </c>
      <c r="S1182" s="437">
        <v>13361</v>
      </c>
      <c r="T1182" s="438"/>
    </row>
    <row r="1183" spans="2:20" ht="15.6" x14ac:dyDescent="0.3">
      <c r="B1183" s="512" t="s">
        <v>669</v>
      </c>
      <c r="C1183" s="309" t="s">
        <v>2078</v>
      </c>
      <c r="D1183" s="309"/>
      <c r="E1183" s="309"/>
      <c r="F1183" s="309"/>
      <c r="G1183" s="309"/>
      <c r="H1183" s="509"/>
      <c r="I1183" s="509"/>
      <c r="J1183" s="509"/>
      <c r="K1183" s="509"/>
      <c r="L1183" s="509"/>
      <c r="M1183" s="509"/>
      <c r="N1183" s="510"/>
      <c r="O1183" s="505">
        <v>1</v>
      </c>
      <c r="P1183" s="311" t="s">
        <v>151</v>
      </c>
      <c r="Q1183" s="378">
        <f>'master material'!J24</f>
        <v>13361</v>
      </c>
      <c r="R1183" s="378">
        <f>'master material'!K24</f>
        <v>0</v>
      </c>
      <c r="S1183" s="437">
        <v>13361</v>
      </c>
      <c r="T1183" s="438"/>
    </row>
    <row r="1184" spans="2:20" ht="15.6" x14ac:dyDescent="0.3">
      <c r="B1184" s="512" t="s">
        <v>671</v>
      </c>
      <c r="C1184" s="309" t="s">
        <v>2079</v>
      </c>
      <c r="D1184" s="309"/>
      <c r="E1184" s="309"/>
      <c r="F1184" s="309"/>
      <c r="G1184" s="309"/>
      <c r="H1184" s="509"/>
      <c r="I1184" s="509"/>
      <c r="J1184" s="509"/>
      <c r="K1184" s="509"/>
      <c r="L1184" s="509"/>
      <c r="M1184" s="509"/>
      <c r="N1184" s="510"/>
      <c r="O1184" s="505">
        <v>1</v>
      </c>
      <c r="P1184" s="311" t="s">
        <v>151</v>
      </c>
      <c r="Q1184" s="378">
        <f>'master material'!J25</f>
        <v>13361</v>
      </c>
      <c r="R1184" s="378">
        <f>'master material'!K25</f>
        <v>0</v>
      </c>
      <c r="S1184" s="437">
        <v>13361</v>
      </c>
      <c r="T1184" s="438"/>
    </row>
    <row r="1185" spans="2:20" ht="15.6" x14ac:dyDescent="0.3">
      <c r="B1185" s="512" t="s">
        <v>1182</v>
      </c>
      <c r="C1185" s="309" t="s">
        <v>2080</v>
      </c>
      <c r="D1185" s="309"/>
      <c r="E1185" s="309"/>
      <c r="F1185" s="309"/>
      <c r="G1185" s="309"/>
      <c r="H1185" s="509"/>
      <c r="I1185" s="509"/>
      <c r="J1185" s="509"/>
      <c r="K1185" s="509"/>
      <c r="L1185" s="509"/>
      <c r="M1185" s="509"/>
      <c r="N1185" s="510"/>
      <c r="O1185" s="505">
        <v>1</v>
      </c>
      <c r="P1185" s="311" t="s">
        <v>151</v>
      </c>
      <c r="Q1185" s="378">
        <f>'master material'!J26</f>
        <v>13361</v>
      </c>
      <c r="R1185" s="378">
        <f>'master material'!K26</f>
        <v>0</v>
      </c>
      <c r="S1185" s="437">
        <v>13361</v>
      </c>
      <c r="T1185" s="438"/>
    </row>
    <row r="1186" spans="2:20" ht="15.6" x14ac:dyDescent="0.3">
      <c r="B1186" s="512" t="s">
        <v>1184</v>
      </c>
      <c r="C1186" s="309" t="s">
        <v>2081</v>
      </c>
      <c r="D1186" s="309"/>
      <c r="E1186" s="309"/>
      <c r="F1186" s="309"/>
      <c r="G1186" s="309"/>
      <c r="H1186" s="509"/>
      <c r="I1186" s="509"/>
      <c r="J1186" s="509"/>
      <c r="K1186" s="509"/>
      <c r="L1186" s="509"/>
      <c r="M1186" s="509"/>
      <c r="N1186" s="510"/>
      <c r="O1186" s="505">
        <v>1</v>
      </c>
      <c r="P1186" s="311" t="s">
        <v>151</v>
      </c>
      <c r="Q1186" s="378">
        <f>'master material'!J27</f>
        <v>12780</v>
      </c>
      <c r="R1186" s="378">
        <f>'master material'!K27</f>
        <v>0</v>
      </c>
      <c r="S1186" s="437">
        <v>12780</v>
      </c>
      <c r="T1186" s="438"/>
    </row>
    <row r="1187" spans="2:20" ht="15.6" x14ac:dyDescent="0.3">
      <c r="B1187" s="512" t="s">
        <v>1186</v>
      </c>
      <c r="C1187" s="309" t="s">
        <v>2082</v>
      </c>
      <c r="D1187" s="309"/>
      <c r="E1187" s="309"/>
      <c r="F1187" s="309"/>
      <c r="G1187" s="309"/>
      <c r="H1187" s="509"/>
      <c r="I1187" s="509"/>
      <c r="J1187" s="509"/>
      <c r="K1187" s="509"/>
      <c r="L1187" s="509"/>
      <c r="M1187" s="509"/>
      <c r="N1187" s="510"/>
      <c r="O1187" s="505">
        <v>1</v>
      </c>
      <c r="P1187" s="311" t="s">
        <v>151</v>
      </c>
      <c r="Q1187" s="378">
        <f>'master material'!J28</f>
        <v>12780</v>
      </c>
      <c r="R1187" s="378">
        <f>'master material'!K28</f>
        <v>0</v>
      </c>
      <c r="S1187" s="437">
        <v>12780</v>
      </c>
      <c r="T1187" s="438"/>
    </row>
    <row r="1188" spans="2:20" ht="15.6" x14ac:dyDescent="0.3">
      <c r="B1188" s="512" t="s">
        <v>1188</v>
      </c>
      <c r="C1188" s="309" t="s">
        <v>2083</v>
      </c>
      <c r="D1188" s="309"/>
      <c r="E1188" s="309"/>
      <c r="F1188" s="309"/>
      <c r="G1188" s="309"/>
      <c r="H1188" s="509"/>
      <c r="I1188" s="509"/>
      <c r="J1188" s="509"/>
      <c r="K1188" s="509"/>
      <c r="L1188" s="509"/>
      <c r="M1188" s="509"/>
      <c r="N1188" s="510"/>
      <c r="O1188" s="505">
        <v>1</v>
      </c>
      <c r="P1188" s="311" t="s">
        <v>151</v>
      </c>
      <c r="Q1188" s="378">
        <f>'master material'!J29</f>
        <v>12780</v>
      </c>
      <c r="R1188" s="378">
        <f>'master material'!K29</f>
        <v>0</v>
      </c>
      <c r="S1188" s="437">
        <v>12780</v>
      </c>
      <c r="T1188" s="438"/>
    </row>
    <row r="1189" spans="2:20" ht="15.6" x14ac:dyDescent="0.3">
      <c r="B1189" s="512" t="s">
        <v>1362</v>
      </c>
      <c r="C1189" s="309" t="s">
        <v>2084</v>
      </c>
      <c r="D1189" s="309"/>
      <c r="E1189" s="309"/>
      <c r="F1189" s="309"/>
      <c r="G1189" s="309"/>
      <c r="H1189" s="509"/>
      <c r="I1189" s="509"/>
      <c r="J1189" s="509"/>
      <c r="K1189" s="509"/>
      <c r="L1189" s="509"/>
      <c r="M1189" s="509"/>
      <c r="N1189" s="510"/>
      <c r="O1189" s="505">
        <v>1</v>
      </c>
      <c r="P1189" s="311" t="s">
        <v>151</v>
      </c>
      <c r="Q1189" s="378">
        <f>'master material'!J30</f>
        <v>12780</v>
      </c>
      <c r="R1189" s="378">
        <f>'master material'!K30</f>
        <v>0</v>
      </c>
      <c r="S1189" s="437">
        <v>12780</v>
      </c>
      <c r="T1189" s="438"/>
    </row>
    <row r="1190" spans="2:20" ht="15.6" x14ac:dyDescent="0.3">
      <c r="B1190" s="508">
        <v>2</v>
      </c>
      <c r="C1190" s="511" t="s">
        <v>1363</v>
      </c>
      <c r="D1190" s="431"/>
      <c r="E1190" s="431"/>
      <c r="F1190" s="431"/>
      <c r="G1190" s="431"/>
      <c r="H1190" s="509"/>
      <c r="I1190" s="509"/>
      <c r="J1190" s="509"/>
      <c r="K1190" s="509"/>
      <c r="L1190" s="509"/>
      <c r="M1190" s="509"/>
      <c r="N1190" s="510"/>
      <c r="O1190" s="432"/>
      <c r="P1190" s="434"/>
      <c r="Q1190" s="378">
        <f>'master material'!J31</f>
        <v>0</v>
      </c>
      <c r="R1190" s="378">
        <f>'master material'!K31</f>
        <v>0</v>
      </c>
      <c r="S1190" s="437"/>
      <c r="T1190" s="438"/>
    </row>
    <row r="1191" spans="2:20" ht="15.6" x14ac:dyDescent="0.3">
      <c r="B1191" s="512" t="s">
        <v>165</v>
      </c>
      <c r="C1191" s="446" t="s">
        <v>2085</v>
      </c>
      <c r="D1191" s="309"/>
      <c r="E1191" s="309"/>
      <c r="F1191" s="309"/>
      <c r="G1191" s="309"/>
      <c r="H1191" s="509"/>
      <c r="I1191" s="509"/>
      <c r="J1191" s="509"/>
      <c r="K1191" s="509"/>
      <c r="L1191" s="509"/>
      <c r="M1191" s="509"/>
      <c r="N1191" s="510"/>
      <c r="O1191" s="505">
        <v>1</v>
      </c>
      <c r="P1191" s="311" t="s">
        <v>151</v>
      </c>
      <c r="Q1191" s="378">
        <f>'master material'!J32</f>
        <v>13728</v>
      </c>
      <c r="R1191" s="378">
        <f>'master material'!K32</f>
        <v>0</v>
      </c>
      <c r="S1191" s="437">
        <v>13728</v>
      </c>
      <c r="T1191" s="438"/>
    </row>
    <row r="1192" spans="2:20" ht="15.6" x14ac:dyDescent="0.3">
      <c r="B1192" s="512" t="s">
        <v>168</v>
      </c>
      <c r="C1192" s="309" t="s">
        <v>2086</v>
      </c>
      <c r="D1192" s="309"/>
      <c r="E1192" s="309"/>
      <c r="F1192" s="309"/>
      <c r="G1192" s="309"/>
      <c r="H1192" s="509"/>
      <c r="I1192" s="509"/>
      <c r="J1192" s="509"/>
      <c r="K1192" s="509"/>
      <c r="L1192" s="509"/>
      <c r="M1192" s="509"/>
      <c r="N1192" s="510"/>
      <c r="O1192" s="505">
        <v>1</v>
      </c>
      <c r="P1192" s="311" t="s">
        <v>151</v>
      </c>
      <c r="Q1192" s="378">
        <f>'master material'!J33</f>
        <v>12603</v>
      </c>
      <c r="R1192" s="378">
        <f>'master material'!K33</f>
        <v>0</v>
      </c>
      <c r="S1192" s="437">
        <v>12603</v>
      </c>
      <c r="T1192" s="438"/>
    </row>
    <row r="1193" spans="2:20" ht="15.6" x14ac:dyDescent="0.3">
      <c r="B1193" s="512" t="s">
        <v>170</v>
      </c>
      <c r="C1193" s="309" t="s">
        <v>2087</v>
      </c>
      <c r="D1193" s="309"/>
      <c r="E1193" s="309"/>
      <c r="F1193" s="309"/>
      <c r="G1193" s="309"/>
      <c r="H1193" s="509"/>
      <c r="I1193" s="509"/>
      <c r="J1193" s="509"/>
      <c r="K1193" s="509"/>
      <c r="L1193" s="509"/>
      <c r="M1193" s="509"/>
      <c r="N1193" s="510"/>
      <c r="O1193" s="505">
        <v>1</v>
      </c>
      <c r="P1193" s="311" t="s">
        <v>151</v>
      </c>
      <c r="Q1193" s="378">
        <f>'master material'!J34</f>
        <v>12603</v>
      </c>
      <c r="R1193" s="378">
        <f>'master material'!K34</f>
        <v>0</v>
      </c>
      <c r="S1193" s="437">
        <v>12603</v>
      </c>
      <c r="T1193" s="438"/>
    </row>
    <row r="1194" spans="2:20" ht="15.6" x14ac:dyDescent="0.3">
      <c r="B1194" s="512" t="s">
        <v>334</v>
      </c>
      <c r="C1194" s="309" t="s">
        <v>2088</v>
      </c>
      <c r="D1194" s="309"/>
      <c r="E1194" s="309"/>
      <c r="F1194" s="309"/>
      <c r="G1194" s="309"/>
      <c r="H1194" s="509"/>
      <c r="I1194" s="509"/>
      <c r="J1194" s="509"/>
      <c r="K1194" s="509"/>
      <c r="L1194" s="509"/>
      <c r="M1194" s="509"/>
      <c r="N1194" s="510"/>
      <c r="O1194" s="505">
        <v>1</v>
      </c>
      <c r="P1194" s="311" t="s">
        <v>151</v>
      </c>
      <c r="Q1194" s="378">
        <f>'master material'!J35</f>
        <v>12570</v>
      </c>
      <c r="R1194" s="378">
        <f>'master material'!K35</f>
        <v>0</v>
      </c>
      <c r="S1194" s="437">
        <v>12570</v>
      </c>
      <c r="T1194" s="438"/>
    </row>
    <row r="1195" spans="2:20" ht="15.6" x14ac:dyDescent="0.3">
      <c r="B1195" s="512" t="s">
        <v>337</v>
      </c>
      <c r="C1195" s="309" t="s">
        <v>2089</v>
      </c>
      <c r="D1195" s="309"/>
      <c r="E1195" s="309"/>
      <c r="F1195" s="309"/>
      <c r="G1195" s="309"/>
      <c r="H1195" s="509"/>
      <c r="I1195" s="509"/>
      <c r="J1195" s="509"/>
      <c r="K1195" s="509"/>
      <c r="L1195" s="509"/>
      <c r="M1195" s="509"/>
      <c r="N1195" s="510"/>
      <c r="O1195" s="505">
        <v>1</v>
      </c>
      <c r="P1195" s="311" t="s">
        <v>151</v>
      </c>
      <c r="Q1195" s="378">
        <f>'master material'!J36</f>
        <v>12570</v>
      </c>
      <c r="R1195" s="378">
        <f>'master material'!K36</f>
        <v>0</v>
      </c>
      <c r="S1195" s="437">
        <v>12570</v>
      </c>
      <c r="T1195" s="438"/>
    </row>
    <row r="1196" spans="2:20" ht="15.6" x14ac:dyDescent="0.3">
      <c r="B1196" s="512" t="s">
        <v>339</v>
      </c>
      <c r="C1196" s="309" t="s">
        <v>2090</v>
      </c>
      <c r="D1196" s="309"/>
      <c r="E1196" s="309"/>
      <c r="F1196" s="309"/>
      <c r="G1196" s="309"/>
      <c r="H1196" s="509"/>
      <c r="I1196" s="509"/>
      <c r="J1196" s="509"/>
      <c r="K1196" s="509"/>
      <c r="L1196" s="509"/>
      <c r="M1196" s="509"/>
      <c r="N1196" s="510"/>
      <c r="O1196" s="505">
        <v>1</v>
      </c>
      <c r="P1196" s="311" t="s">
        <v>151</v>
      </c>
      <c r="Q1196" s="378">
        <f>'master material'!J37</f>
        <v>12605</v>
      </c>
      <c r="R1196" s="378">
        <f>'master material'!K37</f>
        <v>0</v>
      </c>
      <c r="S1196" s="437">
        <v>12605</v>
      </c>
      <c r="T1196" s="438"/>
    </row>
    <row r="1197" spans="2:20" ht="15.6" x14ac:dyDescent="0.3">
      <c r="B1197" s="512" t="s">
        <v>432</v>
      </c>
      <c r="C1197" s="309" t="s">
        <v>2091</v>
      </c>
      <c r="D1197" s="309"/>
      <c r="E1197" s="309"/>
      <c r="F1197" s="309"/>
      <c r="G1197" s="309"/>
      <c r="H1197" s="509"/>
      <c r="I1197" s="509"/>
      <c r="J1197" s="509"/>
      <c r="K1197" s="509"/>
      <c r="L1197" s="509"/>
      <c r="M1197" s="509"/>
      <c r="N1197" s="510"/>
      <c r="O1197" s="505">
        <v>1</v>
      </c>
      <c r="P1197" s="311" t="s">
        <v>151</v>
      </c>
      <c r="Q1197" s="378">
        <f>'master material'!J38</f>
        <v>12605</v>
      </c>
      <c r="R1197" s="378">
        <f>'master material'!K38</f>
        <v>0</v>
      </c>
      <c r="S1197" s="437">
        <v>12605</v>
      </c>
      <c r="T1197" s="438"/>
    </row>
    <row r="1198" spans="2:20" ht="15.6" x14ac:dyDescent="0.3">
      <c r="B1198" s="512" t="s">
        <v>434</v>
      </c>
      <c r="C1198" s="309" t="s">
        <v>2092</v>
      </c>
      <c r="D1198" s="309"/>
      <c r="E1198" s="309"/>
      <c r="F1198" s="309"/>
      <c r="G1198" s="309"/>
      <c r="H1198" s="509"/>
      <c r="I1198" s="509"/>
      <c r="J1198" s="509"/>
      <c r="K1198" s="509"/>
      <c r="L1198" s="509"/>
      <c r="M1198" s="509"/>
      <c r="N1198" s="510"/>
      <c r="O1198" s="505">
        <v>1</v>
      </c>
      <c r="P1198" s="311" t="s">
        <v>151</v>
      </c>
      <c r="Q1198" s="378">
        <f>'master material'!J39</f>
        <v>12605</v>
      </c>
      <c r="R1198" s="378">
        <f>'master material'!K39</f>
        <v>0</v>
      </c>
      <c r="S1198" s="437">
        <v>12605</v>
      </c>
      <c r="T1198" s="438"/>
    </row>
    <row r="1199" spans="2:20" ht="15.6" x14ac:dyDescent="0.3">
      <c r="B1199" s="512" t="s">
        <v>436</v>
      </c>
      <c r="C1199" s="309" t="s">
        <v>2093</v>
      </c>
      <c r="D1199" s="309"/>
      <c r="E1199" s="309"/>
      <c r="F1199" s="309"/>
      <c r="G1199" s="309"/>
      <c r="H1199" s="509"/>
      <c r="I1199" s="509"/>
      <c r="J1199" s="509"/>
      <c r="K1199" s="509"/>
      <c r="L1199" s="509"/>
      <c r="M1199" s="509"/>
      <c r="N1199" s="510"/>
      <c r="O1199" s="505">
        <v>1</v>
      </c>
      <c r="P1199" s="311" t="s">
        <v>151</v>
      </c>
      <c r="Q1199" s="378">
        <f>'master material'!J40</f>
        <v>12605</v>
      </c>
      <c r="R1199" s="378">
        <f>'master material'!K40</f>
        <v>0</v>
      </c>
      <c r="S1199" s="437">
        <v>12605</v>
      </c>
      <c r="T1199" s="438"/>
    </row>
    <row r="1200" spans="2:20" ht="15.6" x14ac:dyDescent="0.3">
      <c r="B1200" s="512" t="s">
        <v>364</v>
      </c>
      <c r="C1200" s="309" t="s">
        <v>2094</v>
      </c>
      <c r="D1200" s="309"/>
      <c r="E1200" s="309"/>
      <c r="F1200" s="309"/>
      <c r="G1200" s="309"/>
      <c r="H1200" s="509"/>
      <c r="I1200" s="509"/>
      <c r="J1200" s="509"/>
      <c r="K1200" s="509"/>
      <c r="L1200" s="509"/>
      <c r="M1200" s="509"/>
      <c r="N1200" s="510"/>
      <c r="O1200" s="505">
        <v>1</v>
      </c>
      <c r="P1200" s="311" t="s">
        <v>151</v>
      </c>
      <c r="Q1200" s="378">
        <f>'master material'!J41</f>
        <v>12605</v>
      </c>
      <c r="R1200" s="378">
        <f>'master material'!K41</f>
        <v>0</v>
      </c>
      <c r="S1200" s="437">
        <v>12605</v>
      </c>
      <c r="T1200" s="438"/>
    </row>
    <row r="1201" spans="2:20" ht="15.6" x14ac:dyDescent="0.3">
      <c r="B1201" s="512" t="s">
        <v>439</v>
      </c>
      <c r="C1201" s="309" t="s">
        <v>2095</v>
      </c>
      <c r="D1201" s="309"/>
      <c r="E1201" s="309"/>
      <c r="F1201" s="309"/>
      <c r="G1201" s="309"/>
      <c r="H1201" s="509"/>
      <c r="I1201" s="509"/>
      <c r="J1201" s="509"/>
      <c r="K1201" s="509"/>
      <c r="L1201" s="509"/>
      <c r="M1201" s="509"/>
      <c r="N1201" s="510"/>
      <c r="O1201" s="505">
        <v>1</v>
      </c>
      <c r="P1201" s="311" t="s">
        <v>151</v>
      </c>
      <c r="Q1201" s="378">
        <f>'master material'!J42</f>
        <v>12605</v>
      </c>
      <c r="R1201" s="378">
        <f>'master material'!K42</f>
        <v>0</v>
      </c>
      <c r="S1201" s="437">
        <v>12605</v>
      </c>
      <c r="T1201" s="438"/>
    </row>
    <row r="1202" spans="2:20" ht="15.6" x14ac:dyDescent="0.3">
      <c r="B1202" s="512" t="s">
        <v>441</v>
      </c>
      <c r="C1202" s="309" t="s">
        <v>2096</v>
      </c>
      <c r="D1202" s="309"/>
      <c r="E1202" s="309"/>
      <c r="F1202" s="309"/>
      <c r="G1202" s="309"/>
      <c r="H1202" s="509"/>
      <c r="I1202" s="509"/>
      <c r="J1202" s="509"/>
      <c r="K1202" s="509"/>
      <c r="L1202" s="509"/>
      <c r="M1202" s="509"/>
      <c r="N1202" s="510"/>
      <c r="O1202" s="505">
        <v>1</v>
      </c>
      <c r="P1202" s="311" t="s">
        <v>151</v>
      </c>
      <c r="Q1202" s="378">
        <f>'master material'!J43</f>
        <v>12605</v>
      </c>
      <c r="R1202" s="378">
        <f>'master material'!K43</f>
        <v>0</v>
      </c>
      <c r="S1202" s="437">
        <v>12605</v>
      </c>
      <c r="T1202" s="438"/>
    </row>
    <row r="1203" spans="2:20" ht="15.6" x14ac:dyDescent="0.3">
      <c r="B1203" s="512" t="s">
        <v>443</v>
      </c>
      <c r="C1203" s="309" t="s">
        <v>2097</v>
      </c>
      <c r="D1203" s="309"/>
      <c r="E1203" s="309"/>
      <c r="F1203" s="309"/>
      <c r="G1203" s="309"/>
      <c r="H1203" s="509"/>
      <c r="I1203" s="509"/>
      <c r="J1203" s="509"/>
      <c r="K1203" s="509"/>
      <c r="L1203" s="509"/>
      <c r="M1203" s="509"/>
      <c r="N1203" s="510"/>
      <c r="O1203" s="505">
        <v>1</v>
      </c>
      <c r="P1203" s="311" t="s">
        <v>151</v>
      </c>
      <c r="Q1203" s="378">
        <f>'master material'!J44</f>
        <v>12605</v>
      </c>
      <c r="R1203" s="378">
        <f>'master material'!K44</f>
        <v>0</v>
      </c>
      <c r="S1203" s="437">
        <v>12605</v>
      </c>
      <c r="T1203" s="438"/>
    </row>
    <row r="1204" spans="2:20" ht="15.6" x14ac:dyDescent="0.3">
      <c r="B1204" s="512" t="s">
        <v>445</v>
      </c>
      <c r="C1204" s="309" t="s">
        <v>2098</v>
      </c>
      <c r="D1204" s="309"/>
      <c r="E1204" s="309"/>
      <c r="F1204" s="309"/>
      <c r="G1204" s="309"/>
      <c r="H1204" s="509"/>
      <c r="I1204" s="509"/>
      <c r="J1204" s="509"/>
      <c r="K1204" s="509"/>
      <c r="L1204" s="509"/>
      <c r="M1204" s="509"/>
      <c r="N1204" s="510"/>
      <c r="O1204" s="505">
        <v>1</v>
      </c>
      <c r="P1204" s="311" t="s">
        <v>151</v>
      </c>
      <c r="Q1204" s="378">
        <f>'master material'!J45</f>
        <v>12210</v>
      </c>
      <c r="R1204" s="378">
        <f>'master material'!K45</f>
        <v>0</v>
      </c>
      <c r="S1204" s="437">
        <v>12210</v>
      </c>
      <c r="T1204" s="438"/>
    </row>
    <row r="1205" spans="2:20" ht="15.6" x14ac:dyDescent="0.3">
      <c r="B1205" s="512" t="s">
        <v>447</v>
      </c>
      <c r="C1205" s="309" t="s">
        <v>2099</v>
      </c>
      <c r="D1205" s="309"/>
      <c r="E1205" s="309"/>
      <c r="F1205" s="309"/>
      <c r="G1205" s="309"/>
      <c r="H1205" s="509"/>
      <c r="I1205" s="509"/>
      <c r="J1205" s="509"/>
      <c r="K1205" s="509"/>
      <c r="L1205" s="509"/>
      <c r="M1205" s="509"/>
      <c r="N1205" s="510"/>
      <c r="O1205" s="505">
        <v>1</v>
      </c>
      <c r="P1205" s="311" t="s">
        <v>151</v>
      </c>
      <c r="Q1205" s="378">
        <f>'master material'!J46</f>
        <v>12210</v>
      </c>
      <c r="R1205" s="378">
        <f>'master material'!K46</f>
        <v>0</v>
      </c>
      <c r="S1205" s="437">
        <v>12210</v>
      </c>
      <c r="T1205" s="438"/>
    </row>
    <row r="1206" spans="2:20" ht="15.6" x14ac:dyDescent="0.3">
      <c r="B1206" s="512" t="s">
        <v>371</v>
      </c>
      <c r="C1206" s="309" t="s">
        <v>2100</v>
      </c>
      <c r="D1206" s="309"/>
      <c r="E1206" s="309"/>
      <c r="F1206" s="309"/>
      <c r="G1206" s="309"/>
      <c r="H1206" s="509"/>
      <c r="I1206" s="509"/>
      <c r="J1206" s="509"/>
      <c r="K1206" s="509"/>
      <c r="L1206" s="509"/>
      <c r="M1206" s="509"/>
      <c r="N1206" s="510"/>
      <c r="O1206" s="505">
        <v>1</v>
      </c>
      <c r="P1206" s="311" t="s">
        <v>151</v>
      </c>
      <c r="Q1206" s="378">
        <f>'master material'!J47</f>
        <v>12210</v>
      </c>
      <c r="R1206" s="378">
        <f>'master material'!K47</f>
        <v>0</v>
      </c>
      <c r="S1206" s="437">
        <v>12210</v>
      </c>
      <c r="T1206" s="438"/>
    </row>
    <row r="1207" spans="2:20" ht="15.6" x14ac:dyDescent="0.3">
      <c r="B1207" s="512" t="s">
        <v>373</v>
      </c>
      <c r="C1207" s="309" t="s">
        <v>2101</v>
      </c>
      <c r="D1207" s="309"/>
      <c r="E1207" s="309"/>
      <c r="F1207" s="309"/>
      <c r="G1207" s="309"/>
      <c r="H1207" s="509"/>
      <c r="I1207" s="509"/>
      <c r="J1207" s="509"/>
      <c r="K1207" s="509"/>
      <c r="L1207" s="509"/>
      <c r="M1207" s="509"/>
      <c r="N1207" s="510"/>
      <c r="O1207" s="505">
        <v>1</v>
      </c>
      <c r="P1207" s="311" t="s">
        <v>151</v>
      </c>
      <c r="Q1207" s="378">
        <f>'master material'!J48</f>
        <v>12210</v>
      </c>
      <c r="R1207" s="378">
        <f>'master material'!K48</f>
        <v>0</v>
      </c>
      <c r="S1207" s="437">
        <v>12210</v>
      </c>
      <c r="T1207" s="438"/>
    </row>
    <row r="1208" spans="2:20" ht="15.6" x14ac:dyDescent="0.3">
      <c r="B1208" s="508"/>
      <c r="C1208" s="309"/>
      <c r="D1208" s="309"/>
      <c r="E1208" s="309"/>
      <c r="F1208" s="309"/>
      <c r="G1208" s="309"/>
      <c r="H1208" s="509"/>
      <c r="I1208" s="509"/>
      <c r="J1208" s="509"/>
      <c r="K1208" s="509"/>
      <c r="L1208" s="509"/>
      <c r="M1208" s="509"/>
      <c r="N1208" s="510"/>
      <c r="O1208" s="505"/>
      <c r="P1208" s="311"/>
      <c r="Q1208" s="378">
        <f>'master material'!J49</f>
        <v>0</v>
      </c>
      <c r="R1208" s="378">
        <f>'master material'!K49</f>
        <v>0</v>
      </c>
      <c r="S1208" s="437"/>
      <c r="T1208" s="438"/>
    </row>
    <row r="1209" spans="2:20" ht="15.6" x14ac:dyDescent="0.3">
      <c r="B1209" s="513" t="s">
        <v>13</v>
      </c>
      <c r="C1209" s="514" t="s">
        <v>1364</v>
      </c>
      <c r="D1209" s="442"/>
      <c r="E1209" s="442"/>
      <c r="F1209" s="442"/>
      <c r="G1209" s="442"/>
      <c r="H1209" s="509"/>
      <c r="I1209" s="509"/>
      <c r="J1209" s="509"/>
      <c r="K1209" s="509"/>
      <c r="L1209" s="509"/>
      <c r="M1209" s="509"/>
      <c r="N1209" s="510"/>
      <c r="O1209" s="443"/>
      <c r="P1209" s="445"/>
      <c r="Q1209" s="378">
        <f>'master material'!J52</f>
        <v>0</v>
      </c>
      <c r="R1209" s="378">
        <f>'master material'!K52</f>
        <v>0</v>
      </c>
      <c r="S1209" s="437"/>
      <c r="T1209" s="438"/>
    </row>
    <row r="1210" spans="2:20" ht="15.6" x14ac:dyDescent="0.3">
      <c r="B1210" s="508">
        <v>1</v>
      </c>
      <c r="C1210" s="511" t="s">
        <v>1365</v>
      </c>
      <c r="D1210" s="431"/>
      <c r="E1210" s="431"/>
      <c r="F1210" s="431"/>
      <c r="G1210" s="431"/>
      <c r="H1210" s="509"/>
      <c r="I1210" s="509"/>
      <c r="J1210" s="509"/>
      <c r="K1210" s="509"/>
      <c r="L1210" s="509"/>
      <c r="M1210" s="509"/>
      <c r="N1210" s="510"/>
      <c r="O1210" s="432"/>
      <c r="P1210" s="434"/>
      <c r="Q1210" s="378">
        <f>'master material'!J53</f>
        <v>0</v>
      </c>
      <c r="R1210" s="378">
        <f>'master material'!K53</f>
        <v>0</v>
      </c>
      <c r="S1210" s="437"/>
      <c r="T1210" s="438"/>
    </row>
    <row r="1211" spans="2:20" ht="15.6" x14ac:dyDescent="0.3">
      <c r="B1211" s="512" t="s">
        <v>163</v>
      </c>
      <c r="C1211" s="309" t="s">
        <v>1366</v>
      </c>
      <c r="D1211" s="431"/>
      <c r="E1211" s="431"/>
      <c r="F1211" s="431"/>
      <c r="G1211" s="431"/>
      <c r="H1211" s="509"/>
      <c r="I1211" s="509"/>
      <c r="J1211" s="509"/>
      <c r="K1211" s="509"/>
      <c r="L1211" s="509"/>
      <c r="M1211" s="509"/>
      <c r="N1211" s="510"/>
      <c r="O1211" s="505">
        <v>1</v>
      </c>
      <c r="P1211" s="434" t="s">
        <v>355</v>
      </c>
      <c r="Q1211" s="378">
        <f>'master material'!J54</f>
        <v>188610</v>
      </c>
      <c r="R1211" s="378">
        <f>'master material'!K54</f>
        <v>0</v>
      </c>
      <c r="S1211" s="437">
        <v>188610</v>
      </c>
      <c r="T1211" s="438"/>
    </row>
    <row r="1212" spans="2:20" ht="15.6" x14ac:dyDescent="0.3">
      <c r="B1212" s="512" t="s">
        <v>321</v>
      </c>
      <c r="C1212" s="309" t="s">
        <v>1367</v>
      </c>
      <c r="D1212" s="431"/>
      <c r="E1212" s="431"/>
      <c r="F1212" s="431"/>
      <c r="G1212" s="431"/>
      <c r="H1212" s="509"/>
      <c r="I1212" s="509"/>
      <c r="J1212" s="509"/>
      <c r="K1212" s="509"/>
      <c r="L1212" s="509"/>
      <c r="M1212" s="509"/>
      <c r="N1212" s="510"/>
      <c r="O1212" s="505">
        <v>1</v>
      </c>
      <c r="P1212" s="434" t="s">
        <v>355</v>
      </c>
      <c r="Q1212" s="378">
        <f>'master material'!J55</f>
        <v>302100</v>
      </c>
      <c r="R1212" s="378">
        <f>'master material'!K55</f>
        <v>0</v>
      </c>
      <c r="S1212" s="437">
        <v>302100</v>
      </c>
      <c r="T1212" s="438"/>
    </row>
    <row r="1213" spans="2:20" ht="15.6" x14ac:dyDescent="0.3">
      <c r="B1213" s="512" t="s">
        <v>323</v>
      </c>
      <c r="C1213" s="309" t="s">
        <v>1368</v>
      </c>
      <c r="D1213" s="431"/>
      <c r="E1213" s="431"/>
      <c r="F1213" s="431"/>
      <c r="G1213" s="431"/>
      <c r="H1213" s="509"/>
      <c r="I1213" s="509"/>
      <c r="J1213" s="509"/>
      <c r="K1213" s="509"/>
      <c r="L1213" s="509"/>
      <c r="M1213" s="509"/>
      <c r="N1213" s="510"/>
      <c r="O1213" s="505">
        <v>1</v>
      </c>
      <c r="P1213" s="434" t="s">
        <v>355</v>
      </c>
      <c r="Q1213" s="378">
        <f>'master material'!J56</f>
        <v>391420</v>
      </c>
      <c r="R1213" s="378">
        <f>'master material'!K56</f>
        <v>0</v>
      </c>
      <c r="S1213" s="437">
        <v>391420</v>
      </c>
      <c r="T1213" s="438"/>
    </row>
    <row r="1214" spans="2:20" ht="15.6" x14ac:dyDescent="0.3">
      <c r="B1214" s="512" t="s">
        <v>326</v>
      </c>
      <c r="C1214" s="309" t="s">
        <v>1369</v>
      </c>
      <c r="D1214" s="431"/>
      <c r="E1214" s="431"/>
      <c r="F1214" s="431"/>
      <c r="G1214" s="431"/>
      <c r="H1214" s="509"/>
      <c r="I1214" s="509"/>
      <c r="J1214" s="509"/>
      <c r="K1214" s="509"/>
      <c r="L1214" s="509"/>
      <c r="M1214" s="509"/>
      <c r="N1214" s="510"/>
      <c r="O1214" s="505">
        <v>1</v>
      </c>
      <c r="P1214" s="434" t="s">
        <v>355</v>
      </c>
      <c r="Q1214" s="378">
        <f>'master material'!J57</f>
        <v>562790</v>
      </c>
      <c r="R1214" s="378">
        <f>'master material'!K57</f>
        <v>0</v>
      </c>
      <c r="S1214" s="437">
        <v>562790</v>
      </c>
      <c r="T1214" s="438"/>
    </row>
    <row r="1215" spans="2:20" ht="15.6" x14ac:dyDescent="0.3">
      <c r="B1215" s="512" t="s">
        <v>328</v>
      </c>
      <c r="C1215" s="309" t="s">
        <v>1370</v>
      </c>
      <c r="D1215" s="431"/>
      <c r="E1215" s="431"/>
      <c r="F1215" s="431"/>
      <c r="G1215" s="431"/>
      <c r="H1215" s="509"/>
      <c r="I1215" s="509"/>
      <c r="J1215" s="509"/>
      <c r="K1215" s="509"/>
      <c r="L1215" s="509"/>
      <c r="M1215" s="509"/>
      <c r="N1215" s="510"/>
      <c r="O1215" s="505">
        <v>1</v>
      </c>
      <c r="P1215" s="434" t="s">
        <v>355</v>
      </c>
      <c r="Q1215" s="378">
        <f>'master material'!J58</f>
        <v>995160</v>
      </c>
      <c r="R1215" s="378">
        <f>'master material'!K58</f>
        <v>0</v>
      </c>
      <c r="S1215" s="437">
        <v>995160</v>
      </c>
      <c r="T1215" s="438"/>
    </row>
    <row r="1216" spans="2:20" ht="15.6" x14ac:dyDescent="0.3">
      <c r="B1216" s="512" t="s">
        <v>665</v>
      </c>
      <c r="C1216" s="309" t="s">
        <v>1371</v>
      </c>
      <c r="D1216" s="431"/>
      <c r="E1216" s="431"/>
      <c r="F1216" s="431"/>
      <c r="G1216" s="431"/>
      <c r="H1216" s="509"/>
      <c r="I1216" s="509"/>
      <c r="J1216" s="509"/>
      <c r="K1216" s="509"/>
      <c r="L1216" s="509"/>
      <c r="M1216" s="509"/>
      <c r="N1216" s="510"/>
      <c r="O1216" s="505">
        <v>1</v>
      </c>
      <c r="P1216" s="434" t="s">
        <v>355</v>
      </c>
      <c r="Q1216" s="378">
        <f>'master material'!J59</f>
        <v>1497930</v>
      </c>
      <c r="R1216" s="378">
        <f>'master material'!K59</f>
        <v>0</v>
      </c>
      <c r="S1216" s="437">
        <v>1497930</v>
      </c>
      <c r="T1216" s="438"/>
    </row>
    <row r="1217" spans="2:20" ht="15.6" x14ac:dyDescent="0.3">
      <c r="B1217" s="512" t="s">
        <v>667</v>
      </c>
      <c r="C1217" s="309" t="s">
        <v>1372</v>
      </c>
      <c r="D1217" s="431"/>
      <c r="E1217" s="431"/>
      <c r="F1217" s="431"/>
      <c r="G1217" s="431"/>
      <c r="H1217" s="509"/>
      <c r="I1217" s="509"/>
      <c r="J1217" s="509"/>
      <c r="K1217" s="509"/>
      <c r="L1217" s="509"/>
      <c r="M1217" s="509"/>
      <c r="N1217" s="510"/>
      <c r="O1217" s="505">
        <v>1</v>
      </c>
      <c r="P1217" s="434" t="s">
        <v>355</v>
      </c>
      <c r="Q1217" s="378">
        <f>'master material'!J60</f>
        <v>2134130</v>
      </c>
      <c r="R1217" s="378">
        <f>'master material'!K60</f>
        <v>0</v>
      </c>
      <c r="S1217" s="437">
        <v>2134130</v>
      </c>
      <c r="T1217" s="438"/>
    </row>
    <row r="1218" spans="2:20" ht="15.6" x14ac:dyDescent="0.3">
      <c r="B1218" s="512" t="s">
        <v>669</v>
      </c>
      <c r="C1218" s="309" t="s">
        <v>1373</v>
      </c>
      <c r="D1218" s="431"/>
      <c r="E1218" s="431"/>
      <c r="F1218" s="431"/>
      <c r="G1218" s="431"/>
      <c r="H1218" s="509"/>
      <c r="I1218" s="509"/>
      <c r="J1218" s="509"/>
      <c r="K1218" s="509"/>
      <c r="L1218" s="509"/>
      <c r="M1218" s="509"/>
      <c r="N1218" s="510"/>
      <c r="O1218" s="505">
        <v>1</v>
      </c>
      <c r="P1218" s="434" t="s">
        <v>355</v>
      </c>
      <c r="Q1218" s="378">
        <f>'master material'!J61</f>
        <v>2820950</v>
      </c>
      <c r="R1218" s="378">
        <f>'master material'!K61</f>
        <v>0</v>
      </c>
      <c r="S1218" s="437">
        <v>2820950</v>
      </c>
      <c r="T1218" s="438"/>
    </row>
    <row r="1219" spans="2:20" ht="15.6" x14ac:dyDescent="0.3">
      <c r="B1219" s="512" t="s">
        <v>671</v>
      </c>
      <c r="C1219" s="309" t="s">
        <v>1374</v>
      </c>
      <c r="D1219" s="431"/>
      <c r="E1219" s="431"/>
      <c r="F1219" s="431"/>
      <c r="G1219" s="431"/>
      <c r="H1219" s="509"/>
      <c r="I1219" s="509"/>
      <c r="J1219" s="509"/>
      <c r="K1219" s="509"/>
      <c r="L1219" s="509"/>
      <c r="M1219" s="509"/>
      <c r="N1219" s="510"/>
      <c r="O1219" s="505">
        <v>1</v>
      </c>
      <c r="P1219" s="434" t="s">
        <v>355</v>
      </c>
      <c r="Q1219" s="378">
        <f>'master material'!J62</f>
        <v>3404000</v>
      </c>
      <c r="R1219" s="378">
        <f>'master material'!K62</f>
        <v>0</v>
      </c>
      <c r="S1219" s="437">
        <v>3404000</v>
      </c>
      <c r="T1219" s="438"/>
    </row>
    <row r="1220" spans="2:20" ht="15.6" x14ac:dyDescent="0.3">
      <c r="B1220" s="512" t="s">
        <v>1182</v>
      </c>
      <c r="C1220" s="309" t="s">
        <v>1375</v>
      </c>
      <c r="D1220" s="431"/>
      <c r="E1220" s="431"/>
      <c r="F1220" s="431"/>
      <c r="G1220" s="431"/>
      <c r="H1220" s="509"/>
      <c r="I1220" s="509"/>
      <c r="J1220" s="509"/>
      <c r="K1220" s="509"/>
      <c r="L1220" s="509"/>
      <c r="M1220" s="509"/>
      <c r="N1220" s="510"/>
      <c r="O1220" s="505">
        <v>1</v>
      </c>
      <c r="P1220" s="434" t="s">
        <v>355</v>
      </c>
      <c r="Q1220" s="378">
        <f>'master material'!J63</f>
        <v>4439000</v>
      </c>
      <c r="R1220" s="378">
        <f>'master material'!K63</f>
        <v>0</v>
      </c>
      <c r="S1220" s="437">
        <v>4439000</v>
      </c>
      <c r="T1220" s="438"/>
    </row>
    <row r="1221" spans="2:20" ht="15.6" x14ac:dyDescent="0.3">
      <c r="B1221" s="512" t="s">
        <v>1184</v>
      </c>
      <c r="C1221" s="309" t="s">
        <v>1376</v>
      </c>
      <c r="D1221" s="431"/>
      <c r="E1221" s="431"/>
      <c r="F1221" s="431"/>
      <c r="G1221" s="431"/>
      <c r="H1221" s="509"/>
      <c r="I1221" s="509"/>
      <c r="J1221" s="509"/>
      <c r="K1221" s="509"/>
      <c r="L1221" s="509"/>
      <c r="M1221" s="509"/>
      <c r="N1221" s="510"/>
      <c r="O1221" s="505">
        <v>1</v>
      </c>
      <c r="P1221" s="434" t="s">
        <v>355</v>
      </c>
      <c r="Q1221" s="378">
        <f>'master material'!J64</f>
        <v>6481420</v>
      </c>
      <c r="R1221" s="378">
        <f>'master material'!K64</f>
        <v>0</v>
      </c>
      <c r="S1221" s="437">
        <v>6481420</v>
      </c>
      <c r="T1221" s="438"/>
    </row>
    <row r="1222" spans="2:20" ht="15.6" x14ac:dyDescent="0.3">
      <c r="B1222" s="512" t="s">
        <v>1186</v>
      </c>
      <c r="C1222" s="309" t="s">
        <v>1377</v>
      </c>
      <c r="D1222" s="431"/>
      <c r="E1222" s="431"/>
      <c r="F1222" s="431"/>
      <c r="G1222" s="431"/>
      <c r="H1222" s="509"/>
      <c r="I1222" s="509"/>
      <c r="J1222" s="509"/>
      <c r="K1222" s="509"/>
      <c r="L1222" s="509"/>
      <c r="M1222" s="509"/>
      <c r="N1222" s="510"/>
      <c r="O1222" s="505">
        <v>1</v>
      </c>
      <c r="P1222" s="434" t="s">
        <v>355</v>
      </c>
      <c r="Q1222" s="378">
        <f>'master material'!J65</f>
        <v>7432660</v>
      </c>
      <c r="R1222" s="378">
        <f>'master material'!K65</f>
        <v>0</v>
      </c>
      <c r="S1222" s="437">
        <v>7432660</v>
      </c>
      <c r="T1222" s="438"/>
    </row>
    <row r="1223" spans="2:20" ht="15.6" x14ac:dyDescent="0.3">
      <c r="B1223" s="508">
        <v>2</v>
      </c>
      <c r="C1223" s="452" t="s">
        <v>1378</v>
      </c>
      <c r="D1223" s="446"/>
      <c r="E1223" s="446"/>
      <c r="F1223" s="446"/>
      <c r="G1223" s="446"/>
      <c r="H1223" s="509"/>
      <c r="I1223" s="509"/>
      <c r="J1223" s="509"/>
      <c r="K1223" s="509"/>
      <c r="L1223" s="509"/>
      <c r="M1223" s="509"/>
      <c r="N1223" s="510"/>
      <c r="O1223" s="447"/>
      <c r="P1223" s="434"/>
      <c r="Q1223" s="378">
        <f>'master material'!J66</f>
        <v>0</v>
      </c>
      <c r="R1223" s="378">
        <f>'master material'!K66</f>
        <v>0</v>
      </c>
      <c r="S1223" s="437"/>
      <c r="T1223" s="438"/>
    </row>
    <row r="1224" spans="2:20" ht="15.6" x14ac:dyDescent="0.3">
      <c r="B1224" s="512" t="s">
        <v>165</v>
      </c>
      <c r="C1224" s="446" t="s">
        <v>1379</v>
      </c>
      <c r="D1224" s="431"/>
      <c r="E1224" s="431"/>
      <c r="F1224" s="431"/>
      <c r="G1224" s="431"/>
      <c r="H1224" s="509"/>
      <c r="I1224" s="509"/>
      <c r="J1224" s="509"/>
      <c r="K1224" s="509"/>
      <c r="L1224" s="509"/>
      <c r="M1224" s="509"/>
      <c r="N1224" s="510"/>
      <c r="O1224" s="505">
        <v>1</v>
      </c>
      <c r="P1224" s="434" t="s">
        <v>355</v>
      </c>
      <c r="Q1224" s="378">
        <f>'master material'!J67</f>
        <v>51130</v>
      </c>
      <c r="R1224" s="378">
        <f>'master material'!K67</f>
        <v>0</v>
      </c>
      <c r="S1224" s="437">
        <v>51130</v>
      </c>
      <c r="T1224" s="438"/>
    </row>
    <row r="1225" spans="2:20" ht="15.6" x14ac:dyDescent="0.3">
      <c r="B1225" s="512" t="s">
        <v>168</v>
      </c>
      <c r="C1225" s="309" t="s">
        <v>1380</v>
      </c>
      <c r="D1225" s="431"/>
      <c r="E1225" s="431"/>
      <c r="F1225" s="431"/>
      <c r="G1225" s="431"/>
      <c r="H1225" s="509"/>
      <c r="I1225" s="509"/>
      <c r="J1225" s="509"/>
      <c r="K1225" s="509"/>
      <c r="L1225" s="509"/>
      <c r="M1225" s="509"/>
      <c r="N1225" s="510"/>
      <c r="O1225" s="505">
        <v>1</v>
      </c>
      <c r="P1225" s="434" t="s">
        <v>355</v>
      </c>
      <c r="Q1225" s="378">
        <f>'master material'!J68</f>
        <v>74170</v>
      </c>
      <c r="R1225" s="378">
        <f>'master material'!K68</f>
        <v>0</v>
      </c>
      <c r="S1225" s="437">
        <v>74170</v>
      </c>
      <c r="T1225" s="438"/>
    </row>
    <row r="1226" spans="2:20" ht="15.6" x14ac:dyDescent="0.3">
      <c r="B1226" s="512" t="s">
        <v>170</v>
      </c>
      <c r="C1226" s="309" t="s">
        <v>1381</v>
      </c>
      <c r="D1226" s="431"/>
      <c r="E1226" s="431"/>
      <c r="F1226" s="431"/>
      <c r="G1226" s="431"/>
      <c r="H1226" s="509"/>
      <c r="I1226" s="509"/>
      <c r="J1226" s="509"/>
      <c r="K1226" s="509"/>
      <c r="L1226" s="509"/>
      <c r="M1226" s="509"/>
      <c r="N1226" s="510"/>
      <c r="O1226" s="505">
        <v>1</v>
      </c>
      <c r="P1226" s="434" t="s">
        <v>355</v>
      </c>
      <c r="Q1226" s="378">
        <f>'master material'!J69</f>
        <v>122530</v>
      </c>
      <c r="R1226" s="378">
        <f>'master material'!K69</f>
        <v>0</v>
      </c>
      <c r="S1226" s="437">
        <v>122530</v>
      </c>
      <c r="T1226" s="438"/>
    </row>
    <row r="1227" spans="2:20" ht="15.6" x14ac:dyDescent="0.3">
      <c r="B1227" s="512" t="s">
        <v>334</v>
      </c>
      <c r="C1227" s="309" t="s">
        <v>1382</v>
      </c>
      <c r="D1227" s="431"/>
      <c r="E1227" s="431"/>
      <c r="F1227" s="431"/>
      <c r="G1227" s="431"/>
      <c r="H1227" s="509"/>
      <c r="I1227" s="509"/>
      <c r="J1227" s="509"/>
      <c r="K1227" s="509"/>
      <c r="L1227" s="509"/>
      <c r="M1227" s="509"/>
      <c r="N1227" s="510"/>
      <c r="O1227" s="505">
        <v>1</v>
      </c>
      <c r="P1227" s="434" t="s">
        <v>355</v>
      </c>
      <c r="Q1227" s="378">
        <f>'master material'!J70</f>
        <v>169080</v>
      </c>
      <c r="R1227" s="378">
        <f>'master material'!K70</f>
        <v>0</v>
      </c>
      <c r="S1227" s="437">
        <v>169080</v>
      </c>
      <c r="T1227" s="438"/>
    </row>
    <row r="1228" spans="2:20" ht="15.6" x14ac:dyDescent="0.3">
      <c r="B1228" s="512" t="s">
        <v>337</v>
      </c>
      <c r="C1228" s="309" t="s">
        <v>1383</v>
      </c>
      <c r="D1228" s="431"/>
      <c r="E1228" s="431"/>
      <c r="F1228" s="431"/>
      <c r="G1228" s="431"/>
      <c r="H1228" s="509"/>
      <c r="I1228" s="509"/>
      <c r="J1228" s="509"/>
      <c r="K1228" s="509"/>
      <c r="L1228" s="509"/>
      <c r="M1228" s="509"/>
      <c r="N1228" s="510"/>
      <c r="O1228" s="505">
        <v>1</v>
      </c>
      <c r="P1228" s="434" t="s">
        <v>355</v>
      </c>
      <c r="Q1228" s="378">
        <f>'master material'!J71</f>
        <v>261100</v>
      </c>
      <c r="R1228" s="378">
        <f>'master material'!K71</f>
        <v>0</v>
      </c>
      <c r="S1228" s="437">
        <v>261100</v>
      </c>
      <c r="T1228" s="438"/>
    </row>
    <row r="1229" spans="2:20" ht="15.6" x14ac:dyDescent="0.3">
      <c r="B1229" s="512" t="s">
        <v>339</v>
      </c>
      <c r="C1229" s="309" t="s">
        <v>1384</v>
      </c>
      <c r="D1229" s="431"/>
      <c r="E1229" s="431"/>
      <c r="F1229" s="431"/>
      <c r="G1229" s="431"/>
      <c r="H1229" s="509"/>
      <c r="I1229" s="509"/>
      <c r="J1229" s="509"/>
      <c r="K1229" s="509"/>
      <c r="L1229" s="509"/>
      <c r="M1229" s="509"/>
      <c r="N1229" s="510"/>
      <c r="O1229" s="505">
        <v>1</v>
      </c>
      <c r="P1229" s="434" t="s">
        <v>355</v>
      </c>
      <c r="Q1229" s="378">
        <f>'master material'!J72</f>
        <v>351030</v>
      </c>
      <c r="R1229" s="378">
        <f>'master material'!K72</f>
        <v>0</v>
      </c>
      <c r="S1229" s="437">
        <v>351030</v>
      </c>
      <c r="T1229" s="438"/>
    </row>
    <row r="1230" spans="2:20" ht="15.6" x14ac:dyDescent="0.3">
      <c r="B1230" s="512" t="s">
        <v>432</v>
      </c>
      <c r="C1230" s="309" t="s">
        <v>1385</v>
      </c>
      <c r="D1230" s="431"/>
      <c r="E1230" s="431"/>
      <c r="F1230" s="431"/>
      <c r="G1230" s="431"/>
      <c r="H1230" s="509"/>
      <c r="I1230" s="509"/>
      <c r="J1230" s="509"/>
      <c r="K1230" s="509"/>
      <c r="L1230" s="509"/>
      <c r="M1230" s="509"/>
      <c r="N1230" s="510"/>
      <c r="O1230" s="505">
        <v>1</v>
      </c>
      <c r="P1230" s="434" t="s">
        <v>355</v>
      </c>
      <c r="Q1230" s="378">
        <f>'master material'!J73</f>
        <v>565460</v>
      </c>
      <c r="R1230" s="378">
        <f>'master material'!K73</f>
        <v>0</v>
      </c>
      <c r="S1230" s="437">
        <v>565460</v>
      </c>
      <c r="T1230" s="438"/>
    </row>
    <row r="1231" spans="2:20" ht="15.6" x14ac:dyDescent="0.3">
      <c r="B1231" s="512" t="s">
        <v>434</v>
      </c>
      <c r="C1231" s="309" t="s">
        <v>1386</v>
      </c>
      <c r="D1231" s="431"/>
      <c r="E1231" s="431"/>
      <c r="F1231" s="431"/>
      <c r="G1231" s="431"/>
      <c r="H1231" s="509"/>
      <c r="I1231" s="509"/>
      <c r="J1231" s="509"/>
      <c r="K1231" s="509"/>
      <c r="L1231" s="509"/>
      <c r="M1231" s="509"/>
      <c r="N1231" s="510"/>
      <c r="O1231" s="505">
        <v>1</v>
      </c>
      <c r="P1231" s="434" t="s">
        <v>355</v>
      </c>
      <c r="Q1231" s="378">
        <f>'master material'!J74</f>
        <v>1008660</v>
      </c>
      <c r="R1231" s="378">
        <f>'master material'!K74</f>
        <v>0</v>
      </c>
      <c r="S1231" s="437">
        <v>1008660</v>
      </c>
      <c r="T1231" s="438"/>
    </row>
    <row r="1232" spans="2:20" ht="15.6" x14ac:dyDescent="0.3">
      <c r="B1232" s="512" t="s">
        <v>436</v>
      </c>
      <c r="C1232" s="309" t="s">
        <v>1387</v>
      </c>
      <c r="D1232" s="431"/>
      <c r="E1232" s="431"/>
      <c r="F1232" s="431"/>
      <c r="G1232" s="431"/>
      <c r="H1232" s="509"/>
      <c r="I1232" s="509"/>
      <c r="J1232" s="509"/>
      <c r="K1232" s="509"/>
      <c r="L1232" s="509"/>
      <c r="M1232" s="509"/>
      <c r="N1232" s="510"/>
      <c r="O1232" s="505">
        <v>1</v>
      </c>
      <c r="P1232" s="434" t="s">
        <v>355</v>
      </c>
      <c r="Q1232" s="378">
        <f>'master material'!J75</f>
        <v>1518000</v>
      </c>
      <c r="R1232" s="378">
        <f>'master material'!K75</f>
        <v>0</v>
      </c>
      <c r="S1232" s="437">
        <v>1518000</v>
      </c>
      <c r="T1232" s="438"/>
    </row>
    <row r="1233" spans="2:20" ht="15.6" x14ac:dyDescent="0.3">
      <c r="B1233" s="512" t="s">
        <v>364</v>
      </c>
      <c r="C1233" s="309" t="s">
        <v>1388</v>
      </c>
      <c r="D1233" s="431"/>
      <c r="E1233" s="431"/>
      <c r="F1233" s="431"/>
      <c r="G1233" s="431"/>
      <c r="H1233" s="509"/>
      <c r="I1233" s="509"/>
      <c r="J1233" s="509"/>
      <c r="K1233" s="509"/>
      <c r="L1233" s="509"/>
      <c r="M1233" s="509"/>
      <c r="N1233" s="510"/>
      <c r="O1233" s="505">
        <v>1</v>
      </c>
      <c r="P1233" s="434" t="s">
        <v>355</v>
      </c>
      <c r="Q1233" s="378">
        <f>'master material'!J76</f>
        <v>2152000</v>
      </c>
      <c r="R1233" s="378">
        <f>'master material'!K76</f>
        <v>0</v>
      </c>
      <c r="S1233" s="437">
        <v>2152000</v>
      </c>
      <c r="T1233" s="438"/>
    </row>
    <row r="1234" spans="2:20" ht="15.6" x14ac:dyDescent="0.3">
      <c r="B1234" s="512" t="s">
        <v>439</v>
      </c>
      <c r="C1234" s="309" t="s">
        <v>1389</v>
      </c>
      <c r="D1234" s="431"/>
      <c r="E1234" s="446"/>
      <c r="F1234" s="446"/>
      <c r="G1234" s="446"/>
      <c r="H1234" s="509"/>
      <c r="I1234" s="509"/>
      <c r="J1234" s="509"/>
      <c r="K1234" s="509"/>
      <c r="L1234" s="509"/>
      <c r="M1234" s="509"/>
      <c r="N1234" s="510"/>
      <c r="O1234" s="505">
        <v>1</v>
      </c>
      <c r="P1234" s="434" t="s">
        <v>355</v>
      </c>
      <c r="Q1234" s="378">
        <f>'master material'!J77</f>
        <v>2844330</v>
      </c>
      <c r="R1234" s="378">
        <f>'master material'!K77</f>
        <v>0</v>
      </c>
      <c r="S1234" s="437">
        <v>2844330</v>
      </c>
      <c r="T1234" s="438"/>
    </row>
    <row r="1235" spans="2:20" ht="15.6" x14ac:dyDescent="0.3">
      <c r="B1235" s="512" t="s">
        <v>441</v>
      </c>
      <c r="C1235" s="309" t="s">
        <v>1390</v>
      </c>
      <c r="D1235" s="431"/>
      <c r="E1235" s="431"/>
      <c r="F1235" s="431"/>
      <c r="G1235" s="431"/>
      <c r="H1235" s="509"/>
      <c r="I1235" s="509"/>
      <c r="J1235" s="509"/>
      <c r="K1235" s="509"/>
      <c r="L1235" s="509"/>
      <c r="M1235" s="509"/>
      <c r="N1235" s="510"/>
      <c r="O1235" s="505">
        <v>1</v>
      </c>
      <c r="P1235" s="434" t="s">
        <v>355</v>
      </c>
      <c r="Q1235" s="378">
        <f>'master material'!J78</f>
        <v>3344920</v>
      </c>
      <c r="R1235" s="378">
        <f>'master material'!K78</f>
        <v>0</v>
      </c>
      <c r="S1235" s="437">
        <v>3344920</v>
      </c>
      <c r="T1235" s="438"/>
    </row>
    <row r="1236" spans="2:20" ht="15.6" x14ac:dyDescent="0.3">
      <c r="B1236" s="512" t="s">
        <v>443</v>
      </c>
      <c r="C1236" s="309" t="s">
        <v>1391</v>
      </c>
      <c r="D1236" s="431"/>
      <c r="E1236" s="431"/>
      <c r="F1236" s="431"/>
      <c r="G1236" s="431"/>
      <c r="H1236" s="509"/>
      <c r="I1236" s="509"/>
      <c r="J1236" s="509"/>
      <c r="K1236" s="509"/>
      <c r="L1236" s="509"/>
      <c r="M1236" s="509"/>
      <c r="N1236" s="510"/>
      <c r="O1236" s="505">
        <v>1</v>
      </c>
      <c r="P1236" s="434" t="s">
        <v>355</v>
      </c>
      <c r="Q1236" s="378">
        <f>'master material'!J79</f>
        <v>4362050</v>
      </c>
      <c r="R1236" s="378">
        <f>'master material'!K79</f>
        <v>0</v>
      </c>
      <c r="S1236" s="437">
        <v>4362050</v>
      </c>
      <c r="T1236" s="438"/>
    </row>
    <row r="1237" spans="2:20" ht="15.6" x14ac:dyDescent="0.3">
      <c r="B1237" s="512" t="s">
        <v>445</v>
      </c>
      <c r="C1237" s="309" t="s">
        <v>1392</v>
      </c>
      <c r="D1237" s="431"/>
      <c r="E1237" s="431"/>
      <c r="F1237" s="431"/>
      <c r="G1237" s="431"/>
      <c r="H1237" s="509"/>
      <c r="I1237" s="509"/>
      <c r="J1237" s="509"/>
      <c r="K1237" s="509"/>
      <c r="L1237" s="509"/>
      <c r="M1237" s="509"/>
      <c r="N1237" s="510"/>
      <c r="O1237" s="505">
        <v>1</v>
      </c>
      <c r="P1237" s="434" t="s">
        <v>355</v>
      </c>
      <c r="Q1237" s="378">
        <f>'master material'!J80</f>
        <v>6481420</v>
      </c>
      <c r="R1237" s="378">
        <f>'master material'!K80</f>
        <v>0</v>
      </c>
      <c r="S1237" s="437">
        <v>6481420</v>
      </c>
      <c r="T1237" s="438"/>
    </row>
    <row r="1238" spans="2:20" ht="15.6" x14ac:dyDescent="0.3">
      <c r="B1238" s="512" t="s">
        <v>447</v>
      </c>
      <c r="C1238" s="309" t="s">
        <v>1393</v>
      </c>
      <c r="D1238" s="431"/>
      <c r="E1238" s="431"/>
      <c r="F1238" s="431"/>
      <c r="G1238" s="431"/>
      <c r="H1238" s="509"/>
      <c r="I1238" s="509"/>
      <c r="J1238" s="509"/>
      <c r="K1238" s="509"/>
      <c r="L1238" s="509"/>
      <c r="M1238" s="509"/>
      <c r="N1238" s="510"/>
      <c r="O1238" s="505">
        <v>1</v>
      </c>
      <c r="P1238" s="434" t="s">
        <v>355</v>
      </c>
      <c r="Q1238" s="378">
        <f>'master material'!J81</f>
        <v>7432660</v>
      </c>
      <c r="R1238" s="378">
        <f>'master material'!K81</f>
        <v>0</v>
      </c>
      <c r="S1238" s="437">
        <v>7432660</v>
      </c>
      <c r="T1238" s="438"/>
    </row>
    <row r="1239" spans="2:20" ht="15.6" x14ac:dyDescent="0.3">
      <c r="B1239" s="508">
        <v>3</v>
      </c>
      <c r="C1239" s="452" t="s">
        <v>1394</v>
      </c>
      <c r="D1239" s="446"/>
      <c r="E1239" s="446"/>
      <c r="F1239" s="446"/>
      <c r="G1239" s="446"/>
      <c r="H1239" s="509"/>
      <c r="I1239" s="509"/>
      <c r="J1239" s="509"/>
      <c r="K1239" s="509"/>
      <c r="L1239" s="509"/>
      <c r="M1239" s="509"/>
      <c r="N1239" s="510"/>
      <c r="O1239" s="447"/>
      <c r="P1239" s="434"/>
      <c r="Q1239" s="378">
        <f>'master material'!J82</f>
        <v>0</v>
      </c>
      <c r="R1239" s="378">
        <f>'master material'!K82</f>
        <v>0</v>
      </c>
      <c r="S1239" s="437"/>
      <c r="T1239" s="438"/>
    </row>
    <row r="1240" spans="2:20" ht="15.6" x14ac:dyDescent="0.3">
      <c r="B1240" s="512" t="s">
        <v>344</v>
      </c>
      <c r="C1240" s="309" t="s">
        <v>1395</v>
      </c>
      <c r="D1240" s="431"/>
      <c r="E1240" s="431"/>
      <c r="F1240" s="431"/>
      <c r="G1240" s="431"/>
      <c r="H1240" s="509"/>
      <c r="I1240" s="509"/>
      <c r="J1240" s="509"/>
      <c r="K1240" s="509"/>
      <c r="L1240" s="509"/>
      <c r="M1240" s="509"/>
      <c r="N1240" s="510"/>
      <c r="O1240" s="505">
        <v>1</v>
      </c>
      <c r="P1240" s="434" t="s">
        <v>355</v>
      </c>
      <c r="Q1240" s="378">
        <f>'master material'!J83</f>
        <v>53630</v>
      </c>
      <c r="R1240" s="378">
        <f>'master material'!K83</f>
        <v>0</v>
      </c>
      <c r="S1240" s="437">
        <v>53630</v>
      </c>
      <c r="T1240" s="438"/>
    </row>
    <row r="1241" spans="2:20" ht="15.6" x14ac:dyDescent="0.3">
      <c r="B1241" s="512" t="s">
        <v>388</v>
      </c>
      <c r="C1241" s="309" t="s">
        <v>1396</v>
      </c>
      <c r="D1241" s="431"/>
      <c r="E1241" s="431"/>
      <c r="F1241" s="431"/>
      <c r="G1241" s="431"/>
      <c r="H1241" s="509"/>
      <c r="I1241" s="509"/>
      <c r="J1241" s="509"/>
      <c r="K1241" s="509"/>
      <c r="L1241" s="509"/>
      <c r="M1241" s="509"/>
      <c r="N1241" s="510"/>
      <c r="O1241" s="505">
        <v>1</v>
      </c>
      <c r="P1241" s="434" t="s">
        <v>355</v>
      </c>
      <c r="Q1241" s="378">
        <f>'master material'!J84</f>
        <v>87080</v>
      </c>
      <c r="R1241" s="378">
        <f>'master material'!K84</f>
        <v>0</v>
      </c>
      <c r="S1241" s="437">
        <v>87080</v>
      </c>
      <c r="T1241" s="438"/>
    </row>
    <row r="1242" spans="2:20" ht="15.6" x14ac:dyDescent="0.3">
      <c r="B1242" s="512" t="s">
        <v>391</v>
      </c>
      <c r="C1242" s="309" t="s">
        <v>1397</v>
      </c>
      <c r="D1242" s="431"/>
      <c r="E1242" s="431"/>
      <c r="F1242" s="431"/>
      <c r="G1242" s="431"/>
      <c r="H1242" s="509"/>
      <c r="I1242" s="509"/>
      <c r="J1242" s="509"/>
      <c r="K1242" s="509"/>
      <c r="L1242" s="509"/>
      <c r="M1242" s="509"/>
      <c r="N1242" s="510"/>
      <c r="O1242" s="505">
        <v>1</v>
      </c>
      <c r="P1242" s="434" t="s">
        <v>355</v>
      </c>
      <c r="Q1242" s="378">
        <f>'master material'!J85</f>
        <v>139700</v>
      </c>
      <c r="R1242" s="378">
        <f>'master material'!K85</f>
        <v>0</v>
      </c>
      <c r="S1242" s="437">
        <v>139700</v>
      </c>
      <c r="T1242" s="438"/>
    </row>
    <row r="1243" spans="2:20" ht="15.6" x14ac:dyDescent="0.3">
      <c r="B1243" s="512" t="s">
        <v>393</v>
      </c>
      <c r="C1243" s="309" t="s">
        <v>1398</v>
      </c>
      <c r="D1243" s="431"/>
      <c r="E1243" s="431"/>
      <c r="F1243" s="431"/>
      <c r="G1243" s="431"/>
      <c r="H1243" s="509"/>
      <c r="I1243" s="509"/>
      <c r="J1243" s="509"/>
      <c r="K1243" s="509"/>
      <c r="L1243" s="509"/>
      <c r="M1243" s="509"/>
      <c r="N1243" s="510"/>
      <c r="O1243" s="505">
        <v>1</v>
      </c>
      <c r="P1243" s="434" t="s">
        <v>355</v>
      </c>
      <c r="Q1243" s="378">
        <f>'master material'!J86</f>
        <v>185180</v>
      </c>
      <c r="R1243" s="378">
        <f>'master material'!K86</f>
        <v>0</v>
      </c>
      <c r="S1243" s="437">
        <v>185180</v>
      </c>
      <c r="T1243" s="438"/>
    </row>
    <row r="1244" spans="2:20" ht="15.6" x14ac:dyDescent="0.3">
      <c r="B1244" s="512" t="s">
        <v>395</v>
      </c>
      <c r="C1244" s="309" t="s">
        <v>1399</v>
      </c>
      <c r="D1244" s="431"/>
      <c r="E1244" s="431"/>
      <c r="F1244" s="431"/>
      <c r="G1244" s="431"/>
      <c r="H1244" s="509"/>
      <c r="I1244" s="509"/>
      <c r="J1244" s="509"/>
      <c r="K1244" s="509"/>
      <c r="L1244" s="509"/>
      <c r="M1244" s="509"/>
      <c r="N1244" s="510"/>
      <c r="O1244" s="505">
        <v>1</v>
      </c>
      <c r="P1244" s="434" t="s">
        <v>355</v>
      </c>
      <c r="Q1244" s="378">
        <f>'master material'!J87</f>
        <v>290100</v>
      </c>
      <c r="R1244" s="378">
        <f>'master material'!K87</f>
        <v>0</v>
      </c>
      <c r="S1244" s="437">
        <v>290100</v>
      </c>
      <c r="T1244" s="438"/>
    </row>
    <row r="1245" spans="2:20" ht="15.6" x14ac:dyDescent="0.3">
      <c r="B1245" s="512" t="s">
        <v>397</v>
      </c>
      <c r="C1245" s="309" t="s">
        <v>1400</v>
      </c>
      <c r="D1245" s="431"/>
      <c r="E1245" s="431"/>
      <c r="F1245" s="431"/>
      <c r="G1245" s="431"/>
      <c r="H1245" s="509"/>
      <c r="I1245" s="509"/>
      <c r="J1245" s="509"/>
      <c r="K1245" s="509"/>
      <c r="L1245" s="509"/>
      <c r="M1245" s="509"/>
      <c r="N1245" s="510"/>
      <c r="O1245" s="505">
        <v>1</v>
      </c>
      <c r="P1245" s="434" t="s">
        <v>355</v>
      </c>
      <c r="Q1245" s="378">
        <f>'master material'!J88</f>
        <v>452050</v>
      </c>
      <c r="R1245" s="378">
        <f>'master material'!K88</f>
        <v>0</v>
      </c>
      <c r="S1245" s="437">
        <v>452050</v>
      </c>
      <c r="T1245" s="438"/>
    </row>
    <row r="1246" spans="2:20" ht="15.6" x14ac:dyDescent="0.3">
      <c r="B1246" s="512" t="s">
        <v>473</v>
      </c>
      <c r="C1246" s="309" t="s">
        <v>1401</v>
      </c>
      <c r="D1246" s="431"/>
      <c r="E1246" s="431"/>
      <c r="F1246" s="431"/>
      <c r="G1246" s="431"/>
      <c r="H1246" s="509"/>
      <c r="I1246" s="509"/>
      <c r="J1246" s="509"/>
      <c r="K1246" s="509"/>
      <c r="L1246" s="509"/>
      <c r="M1246" s="509"/>
      <c r="N1246" s="510"/>
      <c r="O1246" s="505">
        <v>1</v>
      </c>
      <c r="P1246" s="434" t="s">
        <v>355</v>
      </c>
      <c r="Q1246" s="378">
        <f>'master material'!J89</f>
        <v>923490</v>
      </c>
      <c r="R1246" s="378">
        <f>'master material'!K89</f>
        <v>0</v>
      </c>
      <c r="S1246" s="437">
        <v>923490</v>
      </c>
      <c r="T1246" s="438"/>
    </row>
    <row r="1247" spans="2:20" ht="15.6" x14ac:dyDescent="0.3">
      <c r="B1247" s="512" t="s">
        <v>475</v>
      </c>
      <c r="C1247" s="309" t="s">
        <v>1402</v>
      </c>
      <c r="D1247" s="431"/>
      <c r="E1247" s="431"/>
      <c r="F1247" s="431"/>
      <c r="G1247" s="431"/>
      <c r="H1247" s="509"/>
      <c r="I1247" s="509"/>
      <c r="J1247" s="509"/>
      <c r="K1247" s="509"/>
      <c r="L1247" s="509"/>
      <c r="M1247" s="509"/>
      <c r="N1247" s="510"/>
      <c r="O1247" s="505">
        <v>1</v>
      </c>
      <c r="P1247" s="434" t="s">
        <v>355</v>
      </c>
      <c r="Q1247" s="378">
        <f>'master material'!J90</f>
        <v>1390200</v>
      </c>
      <c r="R1247" s="378">
        <f>'master material'!K90</f>
        <v>0</v>
      </c>
      <c r="S1247" s="437">
        <v>1390200</v>
      </c>
      <c r="T1247" s="438"/>
    </row>
    <row r="1248" spans="2:20" ht="15.6" x14ac:dyDescent="0.3">
      <c r="B1248" s="512" t="s">
        <v>696</v>
      </c>
      <c r="C1248" s="309" t="s">
        <v>1403</v>
      </c>
      <c r="D1248" s="431"/>
      <c r="E1248" s="431"/>
      <c r="F1248" s="431"/>
      <c r="G1248" s="431"/>
      <c r="H1248" s="509"/>
      <c r="I1248" s="509"/>
      <c r="J1248" s="509"/>
      <c r="K1248" s="509"/>
      <c r="L1248" s="509"/>
      <c r="M1248" s="509"/>
      <c r="N1248" s="510"/>
      <c r="O1248" s="505">
        <v>1</v>
      </c>
      <c r="P1248" s="434" t="s">
        <v>355</v>
      </c>
      <c r="Q1248" s="378">
        <f>'master material'!J91</f>
        <v>1969970</v>
      </c>
      <c r="R1248" s="378">
        <f>'master material'!K91</f>
        <v>0</v>
      </c>
      <c r="S1248" s="437">
        <v>1969970</v>
      </c>
      <c r="T1248" s="438"/>
    </row>
    <row r="1249" spans="2:20" ht="15.6" x14ac:dyDescent="0.3">
      <c r="B1249" s="512" t="s">
        <v>698</v>
      </c>
      <c r="C1249" s="309" t="s">
        <v>1404</v>
      </c>
      <c r="D1249" s="431"/>
      <c r="E1249" s="446"/>
      <c r="F1249" s="446"/>
      <c r="G1249" s="446"/>
      <c r="H1249" s="509"/>
      <c r="I1249" s="509"/>
      <c r="J1249" s="509"/>
      <c r="K1249" s="509"/>
      <c r="L1249" s="509"/>
      <c r="M1249" s="509"/>
      <c r="N1249" s="510"/>
      <c r="O1249" s="505">
        <v>1</v>
      </c>
      <c r="P1249" s="434" t="s">
        <v>355</v>
      </c>
      <c r="Q1249" s="378">
        <f>'master material'!J92</f>
        <v>2604390</v>
      </c>
      <c r="R1249" s="378">
        <f>'master material'!K92</f>
        <v>0</v>
      </c>
      <c r="S1249" s="437">
        <v>2604390</v>
      </c>
      <c r="T1249" s="438"/>
    </row>
    <row r="1250" spans="2:20" ht="15.6" x14ac:dyDescent="0.3">
      <c r="B1250" s="512" t="s">
        <v>700</v>
      </c>
      <c r="C1250" s="309" t="s">
        <v>1405</v>
      </c>
      <c r="D1250" s="431"/>
      <c r="E1250" s="431"/>
      <c r="F1250" s="431"/>
      <c r="G1250" s="431"/>
      <c r="H1250" s="509"/>
      <c r="I1250" s="509"/>
      <c r="J1250" s="509"/>
      <c r="K1250" s="509"/>
      <c r="L1250" s="509"/>
      <c r="M1250" s="509"/>
      <c r="N1250" s="510"/>
      <c r="O1250" s="505">
        <v>1</v>
      </c>
      <c r="P1250" s="434" t="s">
        <v>355</v>
      </c>
      <c r="Q1250" s="378">
        <f>'master material'!J93</f>
        <v>2690700</v>
      </c>
      <c r="R1250" s="378">
        <f>'master material'!K93</f>
        <v>0</v>
      </c>
      <c r="S1250" s="437">
        <v>2690700</v>
      </c>
      <c r="T1250" s="438"/>
    </row>
    <row r="1251" spans="2:20" ht="15.6" x14ac:dyDescent="0.3">
      <c r="B1251" s="512" t="s">
        <v>1406</v>
      </c>
      <c r="C1251" s="309" t="s">
        <v>1407</v>
      </c>
      <c r="D1251" s="431"/>
      <c r="E1251" s="431"/>
      <c r="F1251" s="431"/>
      <c r="G1251" s="431"/>
      <c r="H1251" s="509"/>
      <c r="I1251" s="509"/>
      <c r="J1251" s="509"/>
      <c r="K1251" s="509"/>
      <c r="L1251" s="509"/>
      <c r="M1251" s="509"/>
      <c r="N1251" s="510"/>
      <c r="O1251" s="505">
        <v>1</v>
      </c>
      <c r="P1251" s="434" t="s">
        <v>355</v>
      </c>
      <c r="Q1251" s="378">
        <f>'master material'!J94</f>
        <v>4027970</v>
      </c>
      <c r="R1251" s="378">
        <f>'master material'!K94</f>
        <v>0</v>
      </c>
      <c r="S1251" s="437">
        <v>4027970</v>
      </c>
      <c r="T1251" s="438"/>
    </row>
    <row r="1252" spans="2:20" ht="15.6" x14ac:dyDescent="0.3">
      <c r="B1252" s="512" t="s">
        <v>1408</v>
      </c>
      <c r="C1252" s="309" t="s">
        <v>1409</v>
      </c>
      <c r="D1252" s="431"/>
      <c r="E1252" s="431"/>
      <c r="F1252" s="431"/>
      <c r="G1252" s="431"/>
      <c r="H1252" s="509"/>
      <c r="I1252" s="509"/>
      <c r="J1252" s="509"/>
      <c r="K1252" s="509"/>
      <c r="L1252" s="509"/>
      <c r="M1252" s="509"/>
      <c r="N1252" s="510"/>
      <c r="O1252" s="505">
        <v>1</v>
      </c>
      <c r="P1252" s="434" t="s">
        <v>355</v>
      </c>
      <c r="Q1252" s="378">
        <f>'master material'!J95</f>
        <v>5686020</v>
      </c>
      <c r="R1252" s="378">
        <f>'master material'!K95</f>
        <v>0</v>
      </c>
      <c r="S1252" s="437">
        <v>5686020</v>
      </c>
      <c r="T1252" s="438"/>
    </row>
    <row r="1253" spans="2:20" ht="15.6" x14ac:dyDescent="0.3">
      <c r="B1253" s="512" t="s">
        <v>1410</v>
      </c>
      <c r="C1253" s="309" t="s">
        <v>1411</v>
      </c>
      <c r="D1253" s="431"/>
      <c r="E1253" s="431"/>
      <c r="F1253" s="431"/>
      <c r="G1253" s="431"/>
      <c r="H1253" s="509"/>
      <c r="I1253" s="509"/>
      <c r="J1253" s="509"/>
      <c r="K1253" s="509"/>
      <c r="L1253" s="509"/>
      <c r="M1253" s="509"/>
      <c r="N1253" s="510"/>
      <c r="O1253" s="505">
        <v>1</v>
      </c>
      <c r="P1253" s="434" t="s">
        <v>355</v>
      </c>
      <c r="Q1253" s="378">
        <f>'master material'!J96</f>
        <v>7662300</v>
      </c>
      <c r="R1253" s="378">
        <f>'master material'!K96</f>
        <v>0</v>
      </c>
      <c r="S1253" s="437">
        <v>7662300</v>
      </c>
      <c r="T1253" s="438"/>
    </row>
    <row r="1254" spans="2:20" ht="15.6" x14ac:dyDescent="0.3">
      <c r="B1254" s="508">
        <v>4</v>
      </c>
      <c r="C1254" s="511" t="s">
        <v>1412</v>
      </c>
      <c r="D1254" s="431"/>
      <c r="E1254" s="431"/>
      <c r="F1254" s="431"/>
      <c r="G1254" s="431"/>
      <c r="H1254" s="509"/>
      <c r="I1254" s="509"/>
      <c r="J1254" s="509"/>
      <c r="K1254" s="509"/>
      <c r="L1254" s="509"/>
      <c r="M1254" s="509"/>
      <c r="N1254" s="510"/>
      <c r="O1254" s="432"/>
      <c r="P1254" s="434"/>
      <c r="Q1254" s="378">
        <f>'master material'!J97</f>
        <v>0</v>
      </c>
      <c r="R1254" s="378">
        <f>'master material'!K97</f>
        <v>0</v>
      </c>
      <c r="S1254" s="437"/>
      <c r="T1254" s="438"/>
    </row>
    <row r="1255" spans="2:20" ht="15.6" x14ac:dyDescent="0.3">
      <c r="B1255" s="512" t="s">
        <v>714</v>
      </c>
      <c r="C1255" s="309" t="s">
        <v>1413</v>
      </c>
      <c r="D1255" s="431"/>
      <c r="E1255" s="431"/>
      <c r="F1255" s="431"/>
      <c r="G1255" s="431"/>
      <c r="H1255" s="509"/>
      <c r="I1255" s="509"/>
      <c r="J1255" s="509"/>
      <c r="K1255" s="509"/>
      <c r="L1255" s="509"/>
      <c r="M1255" s="509"/>
      <c r="N1255" s="510"/>
      <c r="O1255" s="505">
        <v>1</v>
      </c>
      <c r="P1255" s="434" t="s">
        <v>355</v>
      </c>
      <c r="Q1255" s="378">
        <f>'master material'!J98</f>
        <v>1310890</v>
      </c>
      <c r="R1255" s="378">
        <f>'master material'!K98</f>
        <v>0</v>
      </c>
      <c r="S1255" s="437">
        <v>1310890</v>
      </c>
      <c r="T1255" s="438"/>
    </row>
    <row r="1256" spans="2:20" ht="15.6" x14ac:dyDescent="0.3">
      <c r="B1256" s="512" t="s">
        <v>716</v>
      </c>
      <c r="C1256" s="309" t="s">
        <v>1414</v>
      </c>
      <c r="D1256" s="431"/>
      <c r="E1256" s="431"/>
      <c r="F1256" s="431"/>
      <c r="G1256" s="431"/>
      <c r="H1256" s="509"/>
      <c r="I1256" s="509"/>
      <c r="J1256" s="509"/>
      <c r="K1256" s="509"/>
      <c r="L1256" s="509"/>
      <c r="M1256" s="509"/>
      <c r="N1256" s="510"/>
      <c r="O1256" s="505">
        <v>1</v>
      </c>
      <c r="P1256" s="434" t="s">
        <v>355</v>
      </c>
      <c r="Q1256" s="378">
        <f>'master material'!J99</f>
        <v>1750870</v>
      </c>
      <c r="R1256" s="378">
        <f>'master material'!K99</f>
        <v>0</v>
      </c>
      <c r="S1256" s="437">
        <v>1750870</v>
      </c>
      <c r="T1256" s="438"/>
    </row>
    <row r="1257" spans="2:20" ht="15.6" x14ac:dyDescent="0.3">
      <c r="B1257" s="508">
        <v>5</v>
      </c>
      <c r="C1257" s="511" t="s">
        <v>1415</v>
      </c>
      <c r="D1257" s="431"/>
      <c r="E1257" s="431"/>
      <c r="F1257" s="431"/>
      <c r="G1257" s="431"/>
      <c r="H1257" s="509"/>
      <c r="I1257" s="509"/>
      <c r="J1257" s="509"/>
      <c r="K1257" s="509"/>
      <c r="L1257" s="509"/>
      <c r="M1257" s="509"/>
      <c r="N1257" s="510"/>
      <c r="O1257" s="432"/>
      <c r="P1257" s="434"/>
      <c r="Q1257" s="378">
        <f>'master material'!J100</f>
        <v>0</v>
      </c>
      <c r="R1257" s="378">
        <f>'master material'!K100</f>
        <v>0</v>
      </c>
      <c r="S1257" s="437"/>
      <c r="T1257" s="438"/>
    </row>
    <row r="1258" spans="2:20" ht="15.6" x14ac:dyDescent="0.3">
      <c r="B1258" s="512" t="s">
        <v>737</v>
      </c>
      <c r="C1258" s="309" t="s">
        <v>1416</v>
      </c>
      <c r="D1258" s="431"/>
      <c r="E1258" s="431"/>
      <c r="F1258" s="431"/>
      <c r="G1258" s="431"/>
      <c r="H1258" s="509"/>
      <c r="I1258" s="509"/>
      <c r="J1258" s="509"/>
      <c r="K1258" s="509"/>
      <c r="L1258" s="509"/>
      <c r="M1258" s="509"/>
      <c r="N1258" s="510"/>
      <c r="O1258" s="505">
        <v>1</v>
      </c>
      <c r="P1258" s="434" t="s">
        <v>355</v>
      </c>
      <c r="Q1258" s="378">
        <f>'master material'!J101</f>
        <v>1122900</v>
      </c>
      <c r="R1258" s="378">
        <f>'master material'!K101</f>
        <v>0</v>
      </c>
      <c r="S1258" s="437">
        <v>1122900</v>
      </c>
      <c r="T1258" s="438"/>
    </row>
    <row r="1259" spans="2:20" ht="15.6" x14ac:dyDescent="0.3">
      <c r="B1259" s="512" t="s">
        <v>739</v>
      </c>
      <c r="C1259" s="309" t="s">
        <v>1417</v>
      </c>
      <c r="D1259" s="431"/>
      <c r="E1259" s="431"/>
      <c r="F1259" s="431"/>
      <c r="G1259" s="431"/>
      <c r="H1259" s="509"/>
      <c r="I1259" s="509"/>
      <c r="J1259" s="509"/>
      <c r="K1259" s="509"/>
      <c r="L1259" s="509"/>
      <c r="M1259" s="509"/>
      <c r="N1259" s="510"/>
      <c r="O1259" s="505">
        <v>1</v>
      </c>
      <c r="P1259" s="434" t="s">
        <v>355</v>
      </c>
      <c r="Q1259" s="378">
        <f>'master material'!J102</f>
        <v>1664570</v>
      </c>
      <c r="R1259" s="378">
        <f>'master material'!K102</f>
        <v>0</v>
      </c>
      <c r="S1259" s="437">
        <v>1664570</v>
      </c>
      <c r="T1259" s="438"/>
    </row>
    <row r="1260" spans="2:20" ht="15.6" x14ac:dyDescent="0.3">
      <c r="B1260" s="512" t="s">
        <v>741</v>
      </c>
      <c r="C1260" s="309" t="s">
        <v>1418</v>
      </c>
      <c r="D1260" s="431"/>
      <c r="E1260" s="431"/>
      <c r="F1260" s="431"/>
      <c r="G1260" s="431"/>
      <c r="H1260" s="509"/>
      <c r="I1260" s="509"/>
      <c r="J1260" s="509"/>
      <c r="K1260" s="509"/>
      <c r="L1260" s="509"/>
      <c r="M1260" s="509"/>
      <c r="N1260" s="510"/>
      <c r="O1260" s="505">
        <v>1</v>
      </c>
      <c r="P1260" s="434" t="s">
        <v>355</v>
      </c>
      <c r="Q1260" s="378">
        <f>'master material'!J103</f>
        <v>1974130</v>
      </c>
      <c r="R1260" s="378">
        <f>'master material'!K103</f>
        <v>0</v>
      </c>
      <c r="S1260" s="437">
        <v>1974130</v>
      </c>
      <c r="T1260" s="438"/>
    </row>
    <row r="1261" spans="2:20" ht="15.6" x14ac:dyDescent="0.3">
      <c r="B1261" s="512" t="s">
        <v>743</v>
      </c>
      <c r="C1261" s="309" t="s">
        <v>1419</v>
      </c>
      <c r="D1261" s="431"/>
      <c r="E1261" s="431"/>
      <c r="F1261" s="431"/>
      <c r="G1261" s="431"/>
      <c r="H1261" s="509"/>
      <c r="I1261" s="509"/>
      <c r="J1261" s="509"/>
      <c r="K1261" s="509"/>
      <c r="L1261" s="509"/>
      <c r="M1261" s="509"/>
      <c r="N1261" s="510"/>
      <c r="O1261" s="505">
        <v>1</v>
      </c>
      <c r="P1261" s="434" t="s">
        <v>355</v>
      </c>
      <c r="Q1261" s="378">
        <f>'master material'!J104</f>
        <v>3053250</v>
      </c>
      <c r="R1261" s="378">
        <f>'master material'!K104</f>
        <v>0</v>
      </c>
      <c r="S1261" s="437">
        <v>3053250</v>
      </c>
      <c r="T1261" s="438"/>
    </row>
    <row r="1262" spans="2:20" ht="15.6" x14ac:dyDescent="0.3">
      <c r="B1262" s="512" t="s">
        <v>745</v>
      </c>
      <c r="C1262" s="309" t="s">
        <v>1420</v>
      </c>
      <c r="D1262" s="431"/>
      <c r="E1262" s="431"/>
      <c r="F1262" s="431"/>
      <c r="G1262" s="431"/>
      <c r="H1262" s="509"/>
      <c r="I1262" s="509"/>
      <c r="J1262" s="509"/>
      <c r="K1262" s="509"/>
      <c r="L1262" s="509"/>
      <c r="M1262" s="509"/>
      <c r="N1262" s="510"/>
      <c r="O1262" s="505">
        <v>1</v>
      </c>
      <c r="P1262" s="434" t="s">
        <v>355</v>
      </c>
      <c r="Q1262" s="378">
        <f>'master material'!J105</f>
        <v>3599370</v>
      </c>
      <c r="R1262" s="378">
        <f>'master material'!K105</f>
        <v>0</v>
      </c>
      <c r="S1262" s="437">
        <v>3599370</v>
      </c>
      <c r="T1262" s="438"/>
    </row>
    <row r="1263" spans="2:20" ht="15.6" x14ac:dyDescent="0.3">
      <c r="B1263" s="512" t="s">
        <v>1421</v>
      </c>
      <c r="C1263" s="309" t="s">
        <v>1422</v>
      </c>
      <c r="D1263" s="431"/>
      <c r="E1263" s="431"/>
      <c r="F1263" s="431"/>
      <c r="G1263" s="431"/>
      <c r="H1263" s="509"/>
      <c r="I1263" s="509"/>
      <c r="J1263" s="509"/>
      <c r="K1263" s="509"/>
      <c r="L1263" s="509"/>
      <c r="M1263" s="509"/>
      <c r="N1263" s="510"/>
      <c r="O1263" s="505">
        <v>1</v>
      </c>
      <c r="P1263" s="434" t="s">
        <v>355</v>
      </c>
      <c r="Q1263" s="378">
        <f>'master material'!J106</f>
        <v>4650890</v>
      </c>
      <c r="R1263" s="378">
        <f>'master material'!K106</f>
        <v>0</v>
      </c>
      <c r="S1263" s="437">
        <v>4650890</v>
      </c>
      <c r="T1263" s="438"/>
    </row>
    <row r="1264" spans="2:20" ht="15.6" x14ac:dyDescent="0.3">
      <c r="B1264" s="508">
        <v>6</v>
      </c>
      <c r="C1264" s="511" t="s">
        <v>1423</v>
      </c>
      <c r="D1264" s="431"/>
      <c r="E1264" s="431"/>
      <c r="F1264" s="431"/>
      <c r="G1264" s="431"/>
      <c r="H1264" s="509"/>
      <c r="I1264" s="509"/>
      <c r="J1264" s="509"/>
      <c r="K1264" s="509"/>
      <c r="L1264" s="509"/>
      <c r="M1264" s="509"/>
      <c r="N1264" s="510"/>
      <c r="O1264" s="432"/>
      <c r="P1264" s="434"/>
      <c r="Q1264" s="378">
        <f>'master material'!J107</f>
        <v>0</v>
      </c>
      <c r="R1264" s="378">
        <f>'master material'!K107</f>
        <v>0</v>
      </c>
      <c r="S1264" s="437"/>
      <c r="T1264" s="438"/>
    </row>
    <row r="1265" spans="2:20" ht="15.6" x14ac:dyDescent="0.3">
      <c r="B1265" s="512" t="s">
        <v>500</v>
      </c>
      <c r="C1265" s="309" t="s">
        <v>1424</v>
      </c>
      <c r="D1265" s="431"/>
      <c r="E1265" s="431"/>
      <c r="F1265" s="431"/>
      <c r="G1265" s="431"/>
      <c r="H1265" s="509"/>
      <c r="I1265" s="509"/>
      <c r="J1265" s="509"/>
      <c r="K1265" s="509"/>
      <c r="L1265" s="509"/>
      <c r="M1265" s="509"/>
      <c r="N1265" s="510"/>
      <c r="O1265" s="505">
        <v>1</v>
      </c>
      <c r="P1265" s="434" t="s">
        <v>355</v>
      </c>
      <c r="Q1265" s="378">
        <f>'master material'!J108</f>
        <v>1480430</v>
      </c>
      <c r="R1265" s="378">
        <f>'master material'!K108</f>
        <v>0</v>
      </c>
      <c r="S1265" s="437">
        <v>1480430</v>
      </c>
      <c r="T1265" s="438"/>
    </row>
    <row r="1266" spans="2:20" ht="15.6" x14ac:dyDescent="0.3">
      <c r="B1266" s="512" t="s">
        <v>502</v>
      </c>
      <c r="C1266" s="309" t="s">
        <v>1425</v>
      </c>
      <c r="D1266" s="431"/>
      <c r="E1266" s="431"/>
      <c r="F1266" s="431"/>
      <c r="G1266" s="431"/>
      <c r="H1266" s="509"/>
      <c r="I1266" s="509"/>
      <c r="J1266" s="509"/>
      <c r="K1266" s="509"/>
      <c r="L1266" s="509"/>
      <c r="M1266" s="509"/>
      <c r="N1266" s="510"/>
      <c r="O1266" s="505">
        <v>1</v>
      </c>
      <c r="P1266" s="434" t="s">
        <v>355</v>
      </c>
      <c r="Q1266" s="378">
        <f>'master material'!J109</f>
        <v>1995600</v>
      </c>
      <c r="R1266" s="378">
        <f>'master material'!K109</f>
        <v>0</v>
      </c>
      <c r="S1266" s="437">
        <v>1995600</v>
      </c>
      <c r="T1266" s="438"/>
    </row>
    <row r="1267" spans="2:20" ht="15.6" x14ac:dyDescent="0.3">
      <c r="B1267" s="512" t="s">
        <v>751</v>
      </c>
      <c r="C1267" s="309" t="s">
        <v>1426</v>
      </c>
      <c r="D1267" s="431"/>
      <c r="E1267" s="431"/>
      <c r="F1267" s="431"/>
      <c r="G1267" s="431"/>
      <c r="H1267" s="509"/>
      <c r="I1267" s="509"/>
      <c r="J1267" s="509"/>
      <c r="K1267" s="509"/>
      <c r="L1267" s="509"/>
      <c r="M1267" s="509"/>
      <c r="N1267" s="510"/>
      <c r="O1267" s="505">
        <v>1</v>
      </c>
      <c r="P1267" s="434" t="s">
        <v>355</v>
      </c>
      <c r="Q1267" s="378">
        <f>'master material'!J110</f>
        <v>2740180</v>
      </c>
      <c r="R1267" s="378">
        <f>'master material'!K110</f>
        <v>0</v>
      </c>
      <c r="S1267" s="437">
        <v>2740180</v>
      </c>
      <c r="T1267" s="438"/>
    </row>
    <row r="1268" spans="2:20" ht="15.6" x14ac:dyDescent="0.3">
      <c r="B1268" s="512" t="s">
        <v>753</v>
      </c>
      <c r="C1268" s="309" t="s">
        <v>1427</v>
      </c>
      <c r="D1268" s="431"/>
      <c r="E1268" s="431"/>
      <c r="F1268" s="431"/>
      <c r="G1268" s="431"/>
      <c r="H1268" s="509"/>
      <c r="I1268" s="509"/>
      <c r="J1268" s="509"/>
      <c r="K1268" s="509"/>
      <c r="L1268" s="509"/>
      <c r="M1268" s="509"/>
      <c r="N1268" s="510"/>
      <c r="O1268" s="505">
        <v>1</v>
      </c>
      <c r="P1268" s="434" t="s">
        <v>355</v>
      </c>
      <c r="Q1268" s="378">
        <f>'master material'!J111</f>
        <v>3621540</v>
      </c>
      <c r="R1268" s="378">
        <f>'master material'!K111</f>
        <v>0</v>
      </c>
      <c r="S1268" s="437">
        <v>3621540</v>
      </c>
      <c r="T1268" s="438"/>
    </row>
    <row r="1269" spans="2:20" ht="15.6" x14ac:dyDescent="0.3">
      <c r="B1269" s="512" t="s">
        <v>755</v>
      </c>
      <c r="C1269" s="309" t="s">
        <v>1428</v>
      </c>
      <c r="D1269" s="431"/>
      <c r="E1269" s="431"/>
      <c r="F1269" s="431"/>
      <c r="G1269" s="431"/>
      <c r="H1269" s="509"/>
      <c r="I1269" s="509"/>
      <c r="J1269" s="509"/>
      <c r="K1269" s="509"/>
      <c r="L1269" s="509"/>
      <c r="M1269" s="509"/>
      <c r="N1269" s="510"/>
      <c r="O1269" s="505">
        <v>1</v>
      </c>
      <c r="P1269" s="434" t="s">
        <v>355</v>
      </c>
      <c r="Q1269" s="378">
        <f>'master material'!J112</f>
        <v>4055740</v>
      </c>
      <c r="R1269" s="378">
        <f>'master material'!K112</f>
        <v>0</v>
      </c>
      <c r="S1269" s="437">
        <v>4055740</v>
      </c>
      <c r="T1269" s="438"/>
    </row>
    <row r="1270" spans="2:20" ht="15.6" x14ac:dyDescent="0.3">
      <c r="B1270" s="512" t="s">
        <v>757</v>
      </c>
      <c r="C1270" s="309" t="s">
        <v>1429</v>
      </c>
      <c r="D1270" s="431"/>
      <c r="E1270" s="431"/>
      <c r="F1270" s="431"/>
      <c r="G1270" s="431"/>
      <c r="H1270" s="509"/>
      <c r="I1270" s="509"/>
      <c r="J1270" s="509"/>
      <c r="K1270" s="509"/>
      <c r="L1270" s="509"/>
      <c r="M1270" s="509"/>
      <c r="N1270" s="510"/>
      <c r="O1270" s="505">
        <v>1</v>
      </c>
      <c r="P1270" s="434" t="s">
        <v>355</v>
      </c>
      <c r="Q1270" s="378">
        <f>'master material'!J113</f>
        <v>5244050</v>
      </c>
      <c r="R1270" s="378">
        <f>'master material'!K113</f>
        <v>0</v>
      </c>
      <c r="S1270" s="437">
        <v>5244050</v>
      </c>
      <c r="T1270" s="438"/>
    </row>
    <row r="1271" spans="2:20" ht="15.6" x14ac:dyDescent="0.3">
      <c r="B1271" s="512"/>
      <c r="C1271" s="309"/>
      <c r="D1271" s="431"/>
      <c r="E1271" s="431"/>
      <c r="F1271" s="431"/>
      <c r="G1271" s="431"/>
      <c r="H1271" s="509"/>
      <c r="I1271" s="509"/>
      <c r="J1271" s="509"/>
      <c r="K1271" s="509"/>
      <c r="L1271" s="509"/>
      <c r="M1271" s="509"/>
      <c r="N1271" s="510"/>
      <c r="O1271" s="505"/>
      <c r="P1271" s="434"/>
      <c r="Q1271" s="378">
        <f>'master material'!J114</f>
        <v>0</v>
      </c>
      <c r="R1271" s="378">
        <f>'master material'!K114</f>
        <v>0</v>
      </c>
      <c r="S1271" s="437"/>
      <c r="T1271" s="438"/>
    </row>
    <row r="1272" spans="2:20" ht="15.6" x14ac:dyDescent="0.3">
      <c r="B1272" s="513" t="s">
        <v>14</v>
      </c>
      <c r="C1272" s="514" t="s">
        <v>1430</v>
      </c>
      <c r="D1272" s="442"/>
      <c r="E1272" s="431"/>
      <c r="F1272" s="431"/>
      <c r="G1272" s="431"/>
      <c r="H1272" s="509"/>
      <c r="I1272" s="509"/>
      <c r="J1272" s="509"/>
      <c r="K1272" s="509"/>
      <c r="L1272" s="509"/>
      <c r="M1272" s="509"/>
      <c r="N1272" s="510"/>
      <c r="O1272" s="432"/>
      <c r="P1272" s="483"/>
      <c r="Q1272" s="378">
        <f>'master material'!J117</f>
        <v>0</v>
      </c>
      <c r="R1272" s="378">
        <f>'master material'!K117</f>
        <v>0</v>
      </c>
      <c r="S1272" s="437"/>
      <c r="T1272" s="438"/>
    </row>
    <row r="1273" spans="2:20" ht="15.6" x14ac:dyDescent="0.3">
      <c r="B1273" s="512">
        <v>1</v>
      </c>
      <c r="C1273" s="446" t="s">
        <v>1431</v>
      </c>
      <c r="D1273" s="446"/>
      <c r="E1273" s="446"/>
      <c r="F1273" s="446"/>
      <c r="G1273" s="446"/>
      <c r="H1273" s="509"/>
      <c r="I1273" s="509"/>
      <c r="J1273" s="509"/>
      <c r="K1273" s="509"/>
      <c r="L1273" s="509"/>
      <c r="M1273" s="509"/>
      <c r="N1273" s="510"/>
      <c r="O1273" s="447"/>
      <c r="P1273" s="483"/>
      <c r="Q1273" s="378">
        <f>'master material'!J118</f>
        <v>0</v>
      </c>
      <c r="R1273" s="378">
        <f>'master material'!K118</f>
        <v>0</v>
      </c>
      <c r="S1273" s="437"/>
      <c r="T1273" s="438"/>
    </row>
    <row r="1274" spans="2:20" ht="15.6" x14ac:dyDescent="0.3">
      <c r="B1274" s="512" t="s">
        <v>156</v>
      </c>
      <c r="C1274" s="446" t="s">
        <v>1432</v>
      </c>
      <c r="D1274" s="431"/>
      <c r="E1274" s="431"/>
      <c r="F1274" s="431"/>
      <c r="G1274" s="431"/>
      <c r="H1274" s="509"/>
      <c r="I1274" s="509"/>
      <c r="J1274" s="509"/>
      <c r="K1274" s="509"/>
      <c r="L1274" s="509"/>
      <c r="M1274" s="509"/>
      <c r="N1274" s="510"/>
      <c r="O1274" s="505">
        <v>1</v>
      </c>
      <c r="P1274" s="434" t="s">
        <v>355</v>
      </c>
      <c r="Q1274" s="378">
        <f>'master material'!J119</f>
        <v>100962</v>
      </c>
      <c r="R1274" s="378">
        <f>'master material'!K119</f>
        <v>0</v>
      </c>
      <c r="S1274" s="437">
        <v>100962</v>
      </c>
      <c r="T1274" s="438"/>
    </row>
    <row r="1275" spans="2:20" ht="15.6" x14ac:dyDescent="0.3">
      <c r="B1275" s="512" t="s">
        <v>157</v>
      </c>
      <c r="C1275" s="309" t="s">
        <v>1433</v>
      </c>
      <c r="D1275" s="431"/>
      <c r="E1275" s="431"/>
      <c r="F1275" s="431"/>
      <c r="G1275" s="431"/>
      <c r="H1275" s="509"/>
      <c r="I1275" s="509"/>
      <c r="J1275" s="509"/>
      <c r="K1275" s="509"/>
      <c r="L1275" s="509"/>
      <c r="M1275" s="509"/>
      <c r="N1275" s="510"/>
      <c r="O1275" s="505">
        <v>1</v>
      </c>
      <c r="P1275" s="434" t="s">
        <v>355</v>
      </c>
      <c r="Q1275" s="378">
        <f>'master material'!J120</f>
        <v>133767</v>
      </c>
      <c r="R1275" s="378">
        <f>'master material'!K120</f>
        <v>0</v>
      </c>
      <c r="S1275" s="437">
        <v>133767</v>
      </c>
      <c r="T1275" s="438"/>
    </row>
    <row r="1276" spans="2:20" ht="15.6" x14ac:dyDescent="0.3">
      <c r="B1276" s="512" t="s">
        <v>160</v>
      </c>
      <c r="C1276" s="309" t="s">
        <v>1434</v>
      </c>
      <c r="D1276" s="431"/>
      <c r="E1276" s="431"/>
      <c r="F1276" s="431"/>
      <c r="G1276" s="431"/>
      <c r="H1276" s="509"/>
      <c r="I1276" s="509"/>
      <c r="J1276" s="509"/>
      <c r="K1276" s="509"/>
      <c r="L1276" s="509"/>
      <c r="M1276" s="509"/>
      <c r="N1276" s="510"/>
      <c r="O1276" s="505">
        <v>1</v>
      </c>
      <c r="P1276" s="434" t="s">
        <v>355</v>
      </c>
      <c r="Q1276" s="378">
        <f>'master material'!J121</f>
        <v>199080</v>
      </c>
      <c r="R1276" s="378">
        <f>'master material'!K121</f>
        <v>0</v>
      </c>
      <c r="S1276" s="437">
        <v>199080</v>
      </c>
      <c r="T1276" s="438"/>
    </row>
    <row r="1277" spans="2:20" ht="15.6" x14ac:dyDescent="0.3">
      <c r="B1277" s="512" t="s">
        <v>163</v>
      </c>
      <c r="C1277" s="309" t="s">
        <v>1435</v>
      </c>
      <c r="D1277" s="431"/>
      <c r="E1277" s="431"/>
      <c r="F1277" s="431"/>
      <c r="G1277" s="431"/>
      <c r="H1277" s="509"/>
      <c r="I1277" s="509"/>
      <c r="J1277" s="509"/>
      <c r="K1277" s="509"/>
      <c r="L1277" s="509"/>
      <c r="M1277" s="509"/>
      <c r="N1277" s="510"/>
      <c r="O1277" s="505">
        <v>1</v>
      </c>
      <c r="P1277" s="434" t="s">
        <v>355</v>
      </c>
      <c r="Q1277" s="378">
        <f>'master material'!J122</f>
        <v>269469</v>
      </c>
      <c r="R1277" s="378">
        <f>'master material'!K122</f>
        <v>0</v>
      </c>
      <c r="S1277" s="437">
        <v>269469</v>
      </c>
      <c r="T1277" s="438"/>
    </row>
    <row r="1278" spans="2:20" ht="15.6" x14ac:dyDescent="0.3">
      <c r="B1278" s="512" t="s">
        <v>321</v>
      </c>
      <c r="C1278" s="309" t="s">
        <v>1436</v>
      </c>
      <c r="D1278" s="431"/>
      <c r="E1278" s="431"/>
      <c r="F1278" s="431"/>
      <c r="G1278" s="431"/>
      <c r="H1278" s="509"/>
      <c r="I1278" s="509"/>
      <c r="J1278" s="509"/>
      <c r="K1278" s="509"/>
      <c r="L1278" s="509"/>
      <c r="M1278" s="509"/>
      <c r="N1278" s="510"/>
      <c r="O1278" s="505">
        <v>1</v>
      </c>
      <c r="P1278" s="434" t="s">
        <v>355</v>
      </c>
      <c r="Q1278" s="378">
        <f>'master material'!J123</f>
        <v>339660</v>
      </c>
      <c r="R1278" s="378">
        <f>'master material'!K123</f>
        <v>0</v>
      </c>
      <c r="S1278" s="437">
        <v>339660</v>
      </c>
      <c r="T1278" s="438"/>
    </row>
    <row r="1279" spans="2:20" ht="15.6" x14ac:dyDescent="0.3">
      <c r="B1279" s="512" t="s">
        <v>323</v>
      </c>
      <c r="C1279" s="309" t="s">
        <v>1437</v>
      </c>
      <c r="D1279" s="431"/>
      <c r="E1279" s="431"/>
      <c r="F1279" s="431"/>
      <c r="G1279" s="431"/>
      <c r="H1279" s="509"/>
      <c r="I1279" s="509"/>
      <c r="J1279" s="509"/>
      <c r="K1279" s="509"/>
      <c r="L1279" s="509"/>
      <c r="M1279" s="509"/>
      <c r="N1279" s="510"/>
      <c r="O1279" s="505">
        <v>1</v>
      </c>
      <c r="P1279" s="434" t="s">
        <v>355</v>
      </c>
      <c r="Q1279" s="378">
        <f>'master material'!J124</f>
        <v>431325</v>
      </c>
      <c r="R1279" s="378">
        <f>'master material'!K124</f>
        <v>0</v>
      </c>
      <c r="S1279" s="437">
        <v>431325</v>
      </c>
      <c r="T1279" s="438"/>
    </row>
    <row r="1280" spans="2:20" ht="15.6" x14ac:dyDescent="0.3">
      <c r="B1280" s="512" t="s">
        <v>326</v>
      </c>
      <c r="C1280" s="309" t="s">
        <v>1438</v>
      </c>
      <c r="D1280" s="431"/>
      <c r="E1280" s="431"/>
      <c r="F1280" s="431"/>
      <c r="G1280" s="431"/>
      <c r="H1280" s="509"/>
      <c r="I1280" s="509"/>
      <c r="J1280" s="509"/>
      <c r="K1280" s="509"/>
      <c r="L1280" s="509"/>
      <c r="M1280" s="509"/>
      <c r="N1280" s="510"/>
      <c r="O1280" s="505">
        <v>1</v>
      </c>
      <c r="P1280" s="434" t="s">
        <v>355</v>
      </c>
      <c r="Q1280" s="378">
        <f>'master material'!J125</f>
        <v>557523</v>
      </c>
      <c r="R1280" s="378">
        <f>'master material'!K125</f>
        <v>0</v>
      </c>
      <c r="S1280" s="437">
        <v>557523</v>
      </c>
      <c r="T1280" s="438"/>
    </row>
    <row r="1281" spans="2:20" ht="15.6" x14ac:dyDescent="0.3">
      <c r="B1281" s="512" t="s">
        <v>328</v>
      </c>
      <c r="C1281" s="309" t="s">
        <v>1439</v>
      </c>
      <c r="D1281" s="431"/>
      <c r="E1281" s="431"/>
      <c r="F1281" s="431"/>
      <c r="G1281" s="431"/>
      <c r="H1281" s="509"/>
      <c r="I1281" s="509"/>
      <c r="J1281" s="509"/>
      <c r="K1281" s="509"/>
      <c r="L1281" s="509"/>
      <c r="M1281" s="509"/>
      <c r="N1281" s="510"/>
      <c r="O1281" s="505">
        <v>1</v>
      </c>
      <c r="P1281" s="434" t="s">
        <v>355</v>
      </c>
      <c r="Q1281" s="378">
        <f>'master material'!J126</f>
        <v>898443</v>
      </c>
      <c r="R1281" s="378">
        <f>'master material'!K126</f>
        <v>0</v>
      </c>
      <c r="S1281" s="437">
        <v>898443</v>
      </c>
      <c r="T1281" s="438"/>
    </row>
    <row r="1282" spans="2:20" ht="15.6" x14ac:dyDescent="0.3">
      <c r="B1282" s="512" t="s">
        <v>665</v>
      </c>
      <c r="C1282" s="309" t="s">
        <v>1440</v>
      </c>
      <c r="D1282" s="431"/>
      <c r="E1282" s="431"/>
      <c r="F1282" s="431"/>
      <c r="G1282" s="431"/>
      <c r="H1282" s="509"/>
      <c r="I1282" s="509"/>
      <c r="J1282" s="509"/>
      <c r="K1282" s="509"/>
      <c r="L1282" s="509"/>
      <c r="M1282" s="509"/>
      <c r="N1282" s="510"/>
      <c r="O1282" s="505">
        <v>1</v>
      </c>
      <c r="P1282" s="434" t="s">
        <v>355</v>
      </c>
      <c r="Q1282" s="378">
        <f>'master material'!J127</f>
        <v>1417932</v>
      </c>
      <c r="R1282" s="378">
        <f>'master material'!K127</f>
        <v>0</v>
      </c>
      <c r="S1282" s="437">
        <v>1417932</v>
      </c>
      <c r="T1282" s="438"/>
    </row>
    <row r="1283" spans="2:20" ht="15.6" x14ac:dyDescent="0.3">
      <c r="B1283" s="512"/>
      <c r="C1283" s="309"/>
      <c r="D1283" s="431"/>
      <c r="E1283" s="431"/>
      <c r="F1283" s="431"/>
      <c r="G1283" s="431"/>
      <c r="H1283" s="509"/>
      <c r="I1283" s="509"/>
      <c r="J1283" s="509"/>
      <c r="K1283" s="509"/>
      <c r="L1283" s="509"/>
      <c r="M1283" s="509"/>
      <c r="N1283" s="510"/>
      <c r="O1283" s="505"/>
      <c r="P1283" s="434"/>
      <c r="Q1283" s="378">
        <f>'master material'!J128</f>
        <v>0</v>
      </c>
      <c r="R1283" s="378">
        <f>'master material'!K128</f>
        <v>0</v>
      </c>
      <c r="S1283" s="437"/>
      <c r="T1283" s="438"/>
    </row>
    <row r="1284" spans="2:20" ht="15.6" x14ac:dyDescent="0.3">
      <c r="B1284" s="513" t="s">
        <v>15</v>
      </c>
      <c r="C1284" s="514" t="s">
        <v>1442</v>
      </c>
      <c r="D1284" s="442"/>
      <c r="E1284" s="442"/>
      <c r="F1284" s="442"/>
      <c r="G1284" s="442"/>
      <c r="H1284" s="509"/>
      <c r="I1284" s="509"/>
      <c r="J1284" s="509"/>
      <c r="K1284" s="509"/>
      <c r="L1284" s="509"/>
      <c r="M1284" s="509"/>
      <c r="N1284" s="510"/>
      <c r="O1284" s="443"/>
      <c r="P1284" s="445"/>
      <c r="Q1284" s="378">
        <f>'master material'!J131</f>
        <v>0</v>
      </c>
      <c r="R1284" s="378">
        <f>'master material'!K131</f>
        <v>0</v>
      </c>
      <c r="S1284" s="437"/>
      <c r="T1284" s="438"/>
    </row>
    <row r="1285" spans="2:20" ht="15.6" x14ac:dyDescent="0.3">
      <c r="B1285" s="508">
        <v>1</v>
      </c>
      <c r="C1285" s="511" t="s">
        <v>1443</v>
      </c>
      <c r="D1285" s="431"/>
      <c r="E1285" s="431"/>
      <c r="F1285" s="431"/>
      <c r="G1285" s="431"/>
      <c r="H1285" s="509"/>
      <c r="I1285" s="509"/>
      <c r="J1285" s="509"/>
      <c r="K1285" s="509"/>
      <c r="L1285" s="509"/>
      <c r="M1285" s="509"/>
      <c r="N1285" s="510"/>
      <c r="O1285" s="505"/>
      <c r="P1285" s="434"/>
      <c r="Q1285" s="378">
        <f>'master material'!J132</f>
        <v>0</v>
      </c>
      <c r="R1285" s="378">
        <f>'master material'!K132</f>
        <v>0</v>
      </c>
      <c r="S1285" s="437"/>
      <c r="T1285" s="438"/>
    </row>
    <row r="1286" spans="2:20" ht="15.6" x14ac:dyDescent="0.3">
      <c r="B1286" s="512" t="s">
        <v>156</v>
      </c>
      <c r="C1286" s="446" t="s">
        <v>1444</v>
      </c>
      <c r="D1286" s="431"/>
      <c r="E1286" s="431"/>
      <c r="F1286" s="431"/>
      <c r="G1286" s="431"/>
      <c r="H1286" s="509"/>
      <c r="I1286" s="509"/>
      <c r="J1286" s="509"/>
      <c r="K1286" s="509"/>
      <c r="L1286" s="509"/>
      <c r="M1286" s="509"/>
      <c r="N1286" s="510"/>
      <c r="O1286" s="505">
        <v>1</v>
      </c>
      <c r="P1286" s="434" t="s">
        <v>1445</v>
      </c>
      <c r="Q1286" s="378">
        <f>'master material'!J133</f>
        <v>510740</v>
      </c>
      <c r="R1286" s="378">
        <f>'master material'!K133</f>
        <v>0</v>
      </c>
      <c r="S1286" s="437">
        <v>510740</v>
      </c>
      <c r="T1286" s="438"/>
    </row>
    <row r="1287" spans="2:20" ht="15.6" x14ac:dyDescent="0.3">
      <c r="B1287" s="512" t="s">
        <v>157</v>
      </c>
      <c r="C1287" s="309" t="s">
        <v>1446</v>
      </c>
      <c r="D1287" s="431"/>
      <c r="E1287" s="431"/>
      <c r="F1287" s="431"/>
      <c r="G1287" s="431"/>
      <c r="H1287" s="509"/>
      <c r="I1287" s="509"/>
      <c r="J1287" s="509"/>
      <c r="K1287" s="509"/>
      <c r="L1287" s="509"/>
      <c r="M1287" s="509"/>
      <c r="N1287" s="510"/>
      <c r="O1287" s="505">
        <v>1</v>
      </c>
      <c r="P1287" s="434" t="s">
        <v>1445</v>
      </c>
      <c r="Q1287" s="378">
        <f>'master material'!J134</f>
        <v>702400</v>
      </c>
      <c r="R1287" s="378">
        <f>'master material'!K134</f>
        <v>0</v>
      </c>
      <c r="S1287" s="437">
        <v>702400</v>
      </c>
      <c r="T1287" s="438"/>
    </row>
    <row r="1288" spans="2:20" ht="15.6" x14ac:dyDescent="0.3">
      <c r="B1288" s="512" t="s">
        <v>160</v>
      </c>
      <c r="C1288" s="309" t="s">
        <v>1447</v>
      </c>
      <c r="D1288" s="431"/>
      <c r="E1288" s="431"/>
      <c r="F1288" s="431"/>
      <c r="G1288" s="431"/>
      <c r="H1288" s="509"/>
      <c r="I1288" s="509"/>
      <c r="J1288" s="509"/>
      <c r="K1288" s="509"/>
      <c r="L1288" s="509"/>
      <c r="M1288" s="509"/>
      <c r="N1288" s="510"/>
      <c r="O1288" s="505">
        <v>1</v>
      </c>
      <c r="P1288" s="434" t="s">
        <v>1445</v>
      </c>
      <c r="Q1288" s="378">
        <f>'master material'!J135</f>
        <v>1219000</v>
      </c>
      <c r="R1288" s="378">
        <f>'master material'!K135</f>
        <v>0</v>
      </c>
      <c r="S1288" s="437">
        <v>1219000</v>
      </c>
      <c r="T1288" s="438"/>
    </row>
    <row r="1289" spans="2:20" ht="15.6" x14ac:dyDescent="0.3">
      <c r="B1289" s="512" t="s">
        <v>163</v>
      </c>
      <c r="C1289" s="309" t="s">
        <v>1448</v>
      </c>
      <c r="D1289" s="431"/>
      <c r="E1289" s="431"/>
      <c r="F1289" s="431"/>
      <c r="G1289" s="431"/>
      <c r="H1289" s="509"/>
      <c r="I1289" s="509"/>
      <c r="J1289" s="509"/>
      <c r="K1289" s="509"/>
      <c r="L1289" s="509"/>
      <c r="M1289" s="509"/>
      <c r="N1289" s="510"/>
      <c r="O1289" s="505">
        <v>1</v>
      </c>
      <c r="P1289" s="434" t="s">
        <v>1445</v>
      </c>
      <c r="Q1289" s="378">
        <f>'master material'!J136</f>
        <v>1339940</v>
      </c>
      <c r="R1289" s="378">
        <f>'master material'!K136</f>
        <v>0</v>
      </c>
      <c r="S1289" s="437">
        <v>1339940</v>
      </c>
      <c r="T1289" s="438"/>
    </row>
    <row r="1290" spans="2:20" ht="15.6" x14ac:dyDescent="0.3">
      <c r="B1290" s="512" t="s">
        <v>321</v>
      </c>
      <c r="C1290" s="309" t="s">
        <v>1449</v>
      </c>
      <c r="D1290" s="431"/>
      <c r="E1290" s="431"/>
      <c r="F1290" s="431"/>
      <c r="G1290" s="431"/>
      <c r="H1290" s="509"/>
      <c r="I1290" s="509"/>
      <c r="J1290" s="509"/>
      <c r="K1290" s="509"/>
      <c r="L1290" s="509"/>
      <c r="M1290" s="509"/>
      <c r="N1290" s="510"/>
      <c r="O1290" s="505">
        <v>1</v>
      </c>
      <c r="P1290" s="434" t="s">
        <v>1445</v>
      </c>
      <c r="Q1290" s="378">
        <f>'master material'!J137</f>
        <v>1410190</v>
      </c>
      <c r="R1290" s="378">
        <f>'master material'!K137</f>
        <v>0</v>
      </c>
      <c r="S1290" s="437">
        <v>1410190</v>
      </c>
      <c r="T1290" s="438"/>
    </row>
    <row r="1291" spans="2:20" ht="15.6" x14ac:dyDescent="0.3">
      <c r="B1291" s="512" t="s">
        <v>323</v>
      </c>
      <c r="C1291" s="309" t="s">
        <v>1450</v>
      </c>
      <c r="D1291" s="431"/>
      <c r="E1291" s="431"/>
      <c r="F1291" s="431"/>
      <c r="G1291" s="431"/>
      <c r="H1291" s="509"/>
      <c r="I1291" s="509"/>
      <c r="J1291" s="509"/>
      <c r="K1291" s="509"/>
      <c r="L1291" s="509"/>
      <c r="M1291" s="509"/>
      <c r="N1291" s="510"/>
      <c r="O1291" s="505">
        <v>1</v>
      </c>
      <c r="P1291" s="434" t="s">
        <v>1445</v>
      </c>
      <c r="Q1291" s="378">
        <f>'master material'!J138</f>
        <v>2329010</v>
      </c>
      <c r="R1291" s="378">
        <f>'master material'!K138</f>
        <v>0</v>
      </c>
      <c r="S1291" s="437">
        <v>2329010</v>
      </c>
      <c r="T1291" s="438"/>
    </row>
    <row r="1292" spans="2:20" ht="15.6" x14ac:dyDescent="0.3">
      <c r="B1292" s="512" t="s">
        <v>326</v>
      </c>
      <c r="C1292" s="309" t="s">
        <v>1451</v>
      </c>
      <c r="D1292" s="431"/>
      <c r="E1292" s="431"/>
      <c r="F1292" s="431"/>
      <c r="G1292" s="431"/>
      <c r="H1292" s="509"/>
      <c r="I1292" s="509"/>
      <c r="J1292" s="509"/>
      <c r="K1292" s="509"/>
      <c r="L1292" s="509"/>
      <c r="M1292" s="509"/>
      <c r="N1292" s="510"/>
      <c r="O1292" s="505">
        <v>1</v>
      </c>
      <c r="P1292" s="434" t="s">
        <v>1445</v>
      </c>
      <c r="Q1292" s="378">
        <f>'master material'!J139</f>
        <v>2146300</v>
      </c>
      <c r="R1292" s="378">
        <f>'master material'!K139</f>
        <v>0</v>
      </c>
      <c r="S1292" s="437">
        <v>2146300</v>
      </c>
      <c r="T1292" s="438"/>
    </row>
    <row r="1293" spans="2:20" ht="15.6" x14ac:dyDescent="0.3">
      <c r="B1293" s="512" t="s">
        <v>328</v>
      </c>
      <c r="C1293" s="309" t="s">
        <v>1452</v>
      </c>
      <c r="D1293" s="431"/>
      <c r="E1293" s="431"/>
      <c r="F1293" s="431"/>
      <c r="G1293" s="431"/>
      <c r="H1293" s="509"/>
      <c r="I1293" s="509"/>
      <c r="J1293" s="509"/>
      <c r="K1293" s="509"/>
      <c r="L1293" s="509"/>
      <c r="M1293" s="509"/>
      <c r="N1293" s="510"/>
      <c r="O1293" s="505">
        <v>1</v>
      </c>
      <c r="P1293" s="434" t="s">
        <v>1445</v>
      </c>
      <c r="Q1293" s="378">
        <f>'master material'!J140</f>
        <v>4603160</v>
      </c>
      <c r="R1293" s="378">
        <f>'master material'!K140</f>
        <v>0</v>
      </c>
      <c r="S1293" s="437">
        <v>4603160</v>
      </c>
      <c r="T1293" s="438"/>
    </row>
    <row r="1294" spans="2:20" ht="15.6" x14ac:dyDescent="0.3">
      <c r="B1294" s="512" t="s">
        <v>665</v>
      </c>
      <c r="C1294" s="309" t="s">
        <v>1453</v>
      </c>
      <c r="D1294" s="431"/>
      <c r="E1294" s="431"/>
      <c r="F1294" s="431"/>
      <c r="G1294" s="431"/>
      <c r="H1294" s="509"/>
      <c r="I1294" s="509"/>
      <c r="J1294" s="509"/>
      <c r="K1294" s="509"/>
      <c r="L1294" s="509"/>
      <c r="M1294" s="509"/>
      <c r="N1294" s="510"/>
      <c r="O1294" s="505">
        <v>1</v>
      </c>
      <c r="P1294" s="434" t="s">
        <v>1445</v>
      </c>
      <c r="Q1294" s="378">
        <f>'master material'!J141</f>
        <v>5764830</v>
      </c>
      <c r="R1294" s="378">
        <f>'master material'!K141</f>
        <v>0</v>
      </c>
      <c r="S1294" s="437">
        <v>5764830</v>
      </c>
      <c r="T1294" s="438"/>
    </row>
    <row r="1295" spans="2:20" ht="15.6" x14ac:dyDescent="0.3">
      <c r="B1295" s="512" t="s">
        <v>667</v>
      </c>
      <c r="C1295" s="309" t="s">
        <v>1454</v>
      </c>
      <c r="D1295" s="431"/>
      <c r="E1295" s="431"/>
      <c r="F1295" s="431"/>
      <c r="G1295" s="431"/>
      <c r="H1295" s="509"/>
      <c r="I1295" s="509"/>
      <c r="J1295" s="509"/>
      <c r="K1295" s="509"/>
      <c r="L1295" s="509"/>
      <c r="M1295" s="509"/>
      <c r="N1295" s="510"/>
      <c r="O1295" s="505">
        <v>1</v>
      </c>
      <c r="P1295" s="434" t="s">
        <v>1445</v>
      </c>
      <c r="Q1295" s="378">
        <f>'master material'!J142</f>
        <v>6676870</v>
      </c>
      <c r="R1295" s="378">
        <f>'master material'!K142</f>
        <v>0</v>
      </c>
      <c r="S1295" s="437">
        <v>6676870</v>
      </c>
      <c r="T1295" s="438"/>
    </row>
    <row r="1296" spans="2:20" ht="15.6" x14ac:dyDescent="0.3">
      <c r="B1296" s="512" t="s">
        <v>669</v>
      </c>
      <c r="C1296" s="309" t="s">
        <v>1455</v>
      </c>
      <c r="D1296" s="431"/>
      <c r="E1296" s="431"/>
      <c r="F1296" s="431"/>
      <c r="G1296" s="431"/>
      <c r="H1296" s="509"/>
      <c r="I1296" s="509"/>
      <c r="J1296" s="509"/>
      <c r="K1296" s="509"/>
      <c r="L1296" s="509"/>
      <c r="M1296" s="509"/>
      <c r="N1296" s="510"/>
      <c r="O1296" s="505">
        <v>1</v>
      </c>
      <c r="P1296" s="434" t="s">
        <v>1445</v>
      </c>
      <c r="Q1296" s="378">
        <f>'master material'!J143</f>
        <v>9910310</v>
      </c>
      <c r="R1296" s="378">
        <f>'master material'!K143</f>
        <v>0</v>
      </c>
      <c r="S1296" s="437">
        <v>9910310</v>
      </c>
      <c r="T1296" s="438"/>
    </row>
    <row r="1297" spans="2:20" ht="15.6" x14ac:dyDescent="0.3">
      <c r="B1297" s="512" t="s">
        <v>671</v>
      </c>
      <c r="C1297" s="309" t="s">
        <v>1456</v>
      </c>
      <c r="D1297" s="431"/>
      <c r="E1297" s="431"/>
      <c r="F1297" s="431"/>
      <c r="G1297" s="431"/>
      <c r="H1297" s="509"/>
      <c r="I1297" s="509"/>
      <c r="J1297" s="509"/>
      <c r="K1297" s="509"/>
      <c r="L1297" s="509"/>
      <c r="M1297" s="509"/>
      <c r="N1297" s="510"/>
      <c r="O1297" s="505">
        <v>1</v>
      </c>
      <c r="P1297" s="434" t="s">
        <v>1445</v>
      </c>
      <c r="Q1297" s="378">
        <f>'master material'!J144</f>
        <v>714200</v>
      </c>
      <c r="R1297" s="378">
        <f>'master material'!K144</f>
        <v>0</v>
      </c>
      <c r="S1297" s="437">
        <v>714200</v>
      </c>
      <c r="T1297" s="438"/>
    </row>
    <row r="1298" spans="2:20" ht="15.6" x14ac:dyDescent="0.3">
      <c r="B1298" s="512" t="s">
        <v>1182</v>
      </c>
      <c r="C1298" s="309" t="s">
        <v>1457</v>
      </c>
      <c r="D1298" s="431"/>
      <c r="E1298" s="431"/>
      <c r="F1298" s="431"/>
      <c r="G1298" s="431"/>
      <c r="H1298" s="509"/>
      <c r="I1298" s="509"/>
      <c r="J1298" s="509"/>
      <c r="K1298" s="509"/>
      <c r="L1298" s="509"/>
      <c r="M1298" s="509"/>
      <c r="N1298" s="510"/>
      <c r="O1298" s="505">
        <v>1</v>
      </c>
      <c r="P1298" s="434" t="s">
        <v>1445</v>
      </c>
      <c r="Q1298" s="378">
        <f>'master material'!J145</f>
        <v>1122100</v>
      </c>
      <c r="R1298" s="378">
        <f>'master material'!K145</f>
        <v>0</v>
      </c>
      <c r="S1298" s="437">
        <v>1122100</v>
      </c>
      <c r="T1298" s="438"/>
    </row>
    <row r="1299" spans="2:20" ht="15.6" x14ac:dyDescent="0.3">
      <c r="B1299" s="512" t="s">
        <v>1184</v>
      </c>
      <c r="C1299" s="309" t="s">
        <v>1458</v>
      </c>
      <c r="D1299" s="431"/>
      <c r="E1299" s="431"/>
      <c r="F1299" s="431"/>
      <c r="G1299" s="431"/>
      <c r="H1299" s="509"/>
      <c r="I1299" s="509"/>
      <c r="J1299" s="509"/>
      <c r="K1299" s="509"/>
      <c r="L1299" s="509"/>
      <c r="M1299" s="509"/>
      <c r="N1299" s="510"/>
      <c r="O1299" s="505">
        <v>1</v>
      </c>
      <c r="P1299" s="434" t="s">
        <v>1445</v>
      </c>
      <c r="Q1299" s="378">
        <f>'master material'!J146</f>
        <v>1329250</v>
      </c>
      <c r="R1299" s="378">
        <f>'master material'!K146</f>
        <v>0</v>
      </c>
      <c r="S1299" s="437">
        <v>1329250</v>
      </c>
      <c r="T1299" s="438"/>
    </row>
    <row r="1300" spans="2:20" ht="15.6" x14ac:dyDescent="0.3">
      <c r="B1300" s="512" t="s">
        <v>1186</v>
      </c>
      <c r="C1300" s="309" t="s">
        <v>1459</v>
      </c>
      <c r="D1300" s="431"/>
      <c r="E1300" s="431"/>
      <c r="F1300" s="431"/>
      <c r="G1300" s="431"/>
      <c r="H1300" s="509"/>
      <c r="I1300" s="509"/>
      <c r="J1300" s="509"/>
      <c r="K1300" s="509"/>
      <c r="L1300" s="509"/>
      <c r="M1300" s="509"/>
      <c r="N1300" s="510"/>
      <c r="O1300" s="505">
        <v>1</v>
      </c>
      <c r="P1300" s="434" t="s">
        <v>1445</v>
      </c>
      <c r="Q1300" s="378">
        <f>'master material'!J147</f>
        <v>1888890</v>
      </c>
      <c r="R1300" s="378">
        <f>'master material'!K147</f>
        <v>0</v>
      </c>
      <c r="S1300" s="437">
        <v>1888890</v>
      </c>
      <c r="T1300" s="438"/>
    </row>
    <row r="1301" spans="2:20" ht="15.6" x14ac:dyDescent="0.3">
      <c r="B1301" s="512" t="s">
        <v>1188</v>
      </c>
      <c r="C1301" s="309" t="s">
        <v>1460</v>
      </c>
      <c r="D1301" s="431"/>
      <c r="E1301" s="431"/>
      <c r="F1301" s="431"/>
      <c r="G1301" s="431"/>
      <c r="H1301" s="509"/>
      <c r="I1301" s="509"/>
      <c r="J1301" s="509"/>
      <c r="K1301" s="509"/>
      <c r="L1301" s="509"/>
      <c r="M1301" s="509"/>
      <c r="N1301" s="510"/>
      <c r="O1301" s="505">
        <v>1</v>
      </c>
      <c r="P1301" s="434" t="s">
        <v>1445</v>
      </c>
      <c r="Q1301" s="378">
        <f>'master material'!J148</f>
        <v>2023170</v>
      </c>
      <c r="R1301" s="378">
        <f>'master material'!K148</f>
        <v>0</v>
      </c>
      <c r="S1301" s="437">
        <v>2023170</v>
      </c>
      <c r="T1301" s="438"/>
    </row>
    <row r="1302" spans="2:20" ht="15.6" x14ac:dyDescent="0.3">
      <c r="B1302" s="512" t="s">
        <v>1362</v>
      </c>
      <c r="C1302" s="309" t="s">
        <v>1461</v>
      </c>
      <c r="D1302" s="431"/>
      <c r="E1302" s="431"/>
      <c r="F1302" s="431"/>
      <c r="G1302" s="431"/>
      <c r="H1302" s="509"/>
      <c r="I1302" s="509"/>
      <c r="J1302" s="509"/>
      <c r="K1302" s="509"/>
      <c r="L1302" s="509"/>
      <c r="M1302" s="509"/>
      <c r="N1302" s="510"/>
      <c r="O1302" s="505">
        <v>1</v>
      </c>
      <c r="P1302" s="434" t="s">
        <v>1445</v>
      </c>
      <c r="Q1302" s="378">
        <f>'master material'!J149</f>
        <v>2539510</v>
      </c>
      <c r="R1302" s="378">
        <f>'master material'!K149</f>
        <v>0</v>
      </c>
      <c r="S1302" s="437">
        <v>2539510</v>
      </c>
      <c r="T1302" s="438"/>
    </row>
    <row r="1303" spans="2:20" ht="15.6" x14ac:dyDescent="0.3">
      <c r="B1303" s="512" t="s">
        <v>1462</v>
      </c>
      <c r="C1303" s="309" t="s">
        <v>1463</v>
      </c>
      <c r="D1303" s="431"/>
      <c r="E1303" s="431"/>
      <c r="F1303" s="431"/>
      <c r="G1303" s="431"/>
      <c r="H1303" s="509"/>
      <c r="I1303" s="509"/>
      <c r="J1303" s="509"/>
      <c r="K1303" s="509"/>
      <c r="L1303" s="509"/>
      <c r="M1303" s="509"/>
      <c r="N1303" s="510"/>
      <c r="O1303" s="505">
        <v>1</v>
      </c>
      <c r="P1303" s="434" t="s">
        <v>1445</v>
      </c>
      <c r="Q1303" s="378">
        <f>'master material'!J150</f>
        <v>3003830</v>
      </c>
      <c r="R1303" s="378">
        <f>'master material'!K150</f>
        <v>0</v>
      </c>
      <c r="S1303" s="437">
        <v>3003830</v>
      </c>
      <c r="T1303" s="438"/>
    </row>
    <row r="1304" spans="2:20" ht="15.6" x14ac:dyDescent="0.3">
      <c r="B1304" s="512" t="s">
        <v>1464</v>
      </c>
      <c r="C1304" s="309" t="s">
        <v>1465</v>
      </c>
      <c r="D1304" s="431"/>
      <c r="E1304" s="431"/>
      <c r="F1304" s="431"/>
      <c r="G1304" s="431"/>
      <c r="H1304" s="509"/>
      <c r="I1304" s="509"/>
      <c r="J1304" s="509"/>
      <c r="K1304" s="509"/>
      <c r="L1304" s="509"/>
      <c r="M1304" s="509"/>
      <c r="N1304" s="510"/>
      <c r="O1304" s="505">
        <v>1</v>
      </c>
      <c r="P1304" s="434" t="s">
        <v>1445</v>
      </c>
      <c r="Q1304" s="378">
        <f>'master material'!J151</f>
        <v>4422850</v>
      </c>
      <c r="R1304" s="378">
        <f>'master material'!K151</f>
        <v>0</v>
      </c>
      <c r="S1304" s="437">
        <v>4422850</v>
      </c>
      <c r="T1304" s="438"/>
    </row>
    <row r="1305" spans="2:20" ht="15.6" x14ac:dyDescent="0.3">
      <c r="B1305" s="512" t="s">
        <v>1466</v>
      </c>
      <c r="C1305" s="309" t="s">
        <v>1467</v>
      </c>
      <c r="D1305" s="431"/>
      <c r="E1305" s="431"/>
      <c r="F1305" s="431"/>
      <c r="G1305" s="431"/>
      <c r="H1305" s="509"/>
      <c r="I1305" s="509"/>
      <c r="J1305" s="509"/>
      <c r="K1305" s="509"/>
      <c r="L1305" s="509"/>
      <c r="M1305" s="509"/>
      <c r="N1305" s="510"/>
      <c r="O1305" s="505">
        <v>1</v>
      </c>
      <c r="P1305" s="434" t="s">
        <v>1445</v>
      </c>
      <c r="Q1305" s="378">
        <f>'master material'!J152</f>
        <v>7603730</v>
      </c>
      <c r="R1305" s="378">
        <f>'master material'!K152</f>
        <v>0</v>
      </c>
      <c r="S1305" s="437">
        <v>7603730</v>
      </c>
      <c r="T1305" s="438"/>
    </row>
    <row r="1306" spans="2:20" ht="15.6" x14ac:dyDescent="0.3">
      <c r="B1306" s="512" t="s">
        <v>1468</v>
      </c>
      <c r="C1306" s="309" t="s">
        <v>1469</v>
      </c>
      <c r="D1306" s="431"/>
      <c r="E1306" s="431"/>
      <c r="F1306" s="431"/>
      <c r="G1306" s="431"/>
      <c r="H1306" s="509"/>
      <c r="I1306" s="509"/>
      <c r="J1306" s="509"/>
      <c r="K1306" s="509"/>
      <c r="L1306" s="509"/>
      <c r="M1306" s="509"/>
      <c r="N1306" s="510"/>
      <c r="O1306" s="505">
        <v>1</v>
      </c>
      <c r="P1306" s="434" t="s">
        <v>1445</v>
      </c>
      <c r="Q1306" s="378">
        <f>'master material'!J153</f>
        <v>10188160</v>
      </c>
      <c r="R1306" s="378">
        <f>'master material'!K153</f>
        <v>0</v>
      </c>
      <c r="S1306" s="437">
        <v>10188160</v>
      </c>
      <c r="T1306" s="438"/>
    </row>
    <row r="1307" spans="2:20" ht="15.6" x14ac:dyDescent="0.3">
      <c r="B1307" s="512" t="s">
        <v>1470</v>
      </c>
      <c r="C1307" s="309" t="s">
        <v>1471</v>
      </c>
      <c r="D1307" s="431"/>
      <c r="E1307" s="431"/>
      <c r="F1307" s="431"/>
      <c r="G1307" s="431"/>
      <c r="H1307" s="509"/>
      <c r="I1307" s="509"/>
      <c r="J1307" s="509"/>
      <c r="K1307" s="509"/>
      <c r="L1307" s="509"/>
      <c r="M1307" s="509"/>
      <c r="N1307" s="510"/>
      <c r="O1307" s="505">
        <v>1</v>
      </c>
      <c r="P1307" s="434" t="s">
        <v>1445</v>
      </c>
      <c r="Q1307" s="378">
        <f>'master material'!J154</f>
        <v>15341100</v>
      </c>
      <c r="R1307" s="378">
        <f>'master material'!K154</f>
        <v>0</v>
      </c>
      <c r="S1307" s="437">
        <v>15341100</v>
      </c>
      <c r="T1307" s="438"/>
    </row>
    <row r="1308" spans="2:20" ht="15.6" x14ac:dyDescent="0.3">
      <c r="B1308" s="508">
        <v>2</v>
      </c>
      <c r="C1308" s="511" t="s">
        <v>1472</v>
      </c>
      <c r="D1308" s="431"/>
      <c r="E1308" s="431"/>
      <c r="F1308" s="431"/>
      <c r="G1308" s="431"/>
      <c r="H1308" s="509"/>
      <c r="I1308" s="509"/>
      <c r="J1308" s="509"/>
      <c r="K1308" s="509"/>
      <c r="L1308" s="509"/>
      <c r="M1308" s="509"/>
      <c r="N1308" s="510"/>
      <c r="O1308" s="505"/>
      <c r="P1308" s="434"/>
      <c r="Q1308" s="378">
        <f>'master material'!J155</f>
        <v>0</v>
      </c>
      <c r="R1308" s="378">
        <f>'master material'!K155</f>
        <v>0</v>
      </c>
      <c r="S1308" s="437"/>
      <c r="T1308" s="438"/>
    </row>
    <row r="1309" spans="2:20" ht="15.6" x14ac:dyDescent="0.3">
      <c r="B1309" s="512" t="s">
        <v>165</v>
      </c>
      <c r="C1309" s="446" t="s">
        <v>1473</v>
      </c>
      <c r="D1309" s="431"/>
      <c r="E1309" s="431"/>
      <c r="F1309" s="431"/>
      <c r="G1309" s="431"/>
      <c r="H1309" s="509"/>
      <c r="I1309" s="509"/>
      <c r="J1309" s="509"/>
      <c r="K1309" s="509"/>
      <c r="L1309" s="509"/>
      <c r="M1309" s="509"/>
      <c r="N1309" s="510"/>
      <c r="O1309" s="505">
        <v>1</v>
      </c>
      <c r="P1309" s="434" t="s">
        <v>1445</v>
      </c>
      <c r="Q1309" s="378">
        <f>'master material'!J156</f>
        <v>13522310</v>
      </c>
      <c r="R1309" s="378">
        <f>'master material'!K156</f>
        <v>0</v>
      </c>
      <c r="S1309" s="437">
        <v>13522310</v>
      </c>
      <c r="T1309" s="438"/>
    </row>
    <row r="1310" spans="2:20" ht="15.6" x14ac:dyDescent="0.3">
      <c r="B1310" s="512" t="s">
        <v>168</v>
      </c>
      <c r="C1310" s="309" t="s">
        <v>1474</v>
      </c>
      <c r="D1310" s="431"/>
      <c r="E1310" s="431"/>
      <c r="F1310" s="431"/>
      <c r="G1310" s="431"/>
      <c r="H1310" s="509"/>
      <c r="I1310" s="509"/>
      <c r="J1310" s="509"/>
      <c r="K1310" s="509"/>
      <c r="L1310" s="509"/>
      <c r="M1310" s="509"/>
      <c r="N1310" s="510"/>
      <c r="O1310" s="505">
        <v>1</v>
      </c>
      <c r="P1310" s="434" t="s">
        <v>1445</v>
      </c>
      <c r="Q1310" s="378">
        <f>'master material'!J157</f>
        <v>16023260</v>
      </c>
      <c r="R1310" s="378">
        <f>'master material'!K157</f>
        <v>0</v>
      </c>
      <c r="S1310" s="437">
        <v>16023260</v>
      </c>
      <c r="T1310" s="438"/>
    </row>
    <row r="1311" spans="2:20" ht="15.6" x14ac:dyDescent="0.3">
      <c r="B1311" s="512" t="s">
        <v>170</v>
      </c>
      <c r="C1311" s="309" t="s">
        <v>1475</v>
      </c>
      <c r="D1311" s="431"/>
      <c r="E1311" s="431"/>
      <c r="F1311" s="431"/>
      <c r="G1311" s="431"/>
      <c r="H1311" s="509"/>
      <c r="I1311" s="509"/>
      <c r="J1311" s="509"/>
      <c r="K1311" s="509"/>
      <c r="L1311" s="509"/>
      <c r="M1311" s="509"/>
      <c r="N1311" s="510"/>
      <c r="O1311" s="505">
        <v>1</v>
      </c>
      <c r="P1311" s="434" t="s">
        <v>1445</v>
      </c>
      <c r="Q1311" s="378">
        <f>'master material'!J158</f>
        <v>19421430</v>
      </c>
      <c r="R1311" s="378">
        <f>'master material'!K158</f>
        <v>0</v>
      </c>
      <c r="S1311" s="437">
        <v>19421430</v>
      </c>
      <c r="T1311" s="438"/>
    </row>
    <row r="1312" spans="2:20" ht="15.6" x14ac:dyDescent="0.3">
      <c r="B1312" s="512" t="s">
        <v>334</v>
      </c>
      <c r="C1312" s="309" t="s">
        <v>1476</v>
      </c>
      <c r="D1312" s="431"/>
      <c r="E1312" s="431"/>
      <c r="F1312" s="431"/>
      <c r="G1312" s="431"/>
      <c r="H1312" s="509"/>
      <c r="I1312" s="509"/>
      <c r="J1312" s="509"/>
      <c r="K1312" s="509"/>
      <c r="L1312" s="509"/>
      <c r="M1312" s="509"/>
      <c r="N1312" s="510"/>
      <c r="O1312" s="505">
        <v>1</v>
      </c>
      <c r="P1312" s="434" t="s">
        <v>1445</v>
      </c>
      <c r="Q1312" s="378">
        <f>'master material'!J159</f>
        <v>27656120</v>
      </c>
      <c r="R1312" s="378">
        <f>'master material'!K159</f>
        <v>0</v>
      </c>
      <c r="S1312" s="437">
        <v>27656120</v>
      </c>
      <c r="T1312" s="438"/>
    </row>
    <row r="1313" spans="2:20" ht="15.6" x14ac:dyDescent="0.3">
      <c r="B1313" s="512" t="s">
        <v>337</v>
      </c>
      <c r="C1313" s="309" t="s">
        <v>1477</v>
      </c>
      <c r="D1313" s="431"/>
      <c r="E1313" s="431"/>
      <c r="F1313" s="431"/>
      <c r="G1313" s="431"/>
      <c r="H1313" s="509"/>
      <c r="I1313" s="509"/>
      <c r="J1313" s="509"/>
      <c r="K1313" s="509"/>
      <c r="L1313" s="509"/>
      <c r="M1313" s="509"/>
      <c r="N1313" s="510"/>
      <c r="O1313" s="505">
        <v>1</v>
      </c>
      <c r="P1313" s="434" t="s">
        <v>1445</v>
      </c>
      <c r="Q1313" s="378">
        <f>'master material'!J160</f>
        <v>34958580</v>
      </c>
      <c r="R1313" s="378">
        <f>'master material'!K160</f>
        <v>0</v>
      </c>
      <c r="S1313" s="437">
        <v>34958580</v>
      </c>
      <c r="T1313" s="438"/>
    </row>
    <row r="1314" spans="2:20" ht="15.6" x14ac:dyDescent="0.3">
      <c r="B1314" s="512" t="s">
        <v>339</v>
      </c>
      <c r="C1314" s="309" t="s">
        <v>1478</v>
      </c>
      <c r="D1314" s="431"/>
      <c r="E1314" s="431"/>
      <c r="F1314" s="431"/>
      <c r="G1314" s="431"/>
      <c r="H1314" s="509"/>
      <c r="I1314" s="509"/>
      <c r="J1314" s="509"/>
      <c r="K1314" s="509"/>
      <c r="L1314" s="509"/>
      <c r="M1314" s="509"/>
      <c r="N1314" s="510"/>
      <c r="O1314" s="505">
        <v>1</v>
      </c>
      <c r="P1314" s="434" t="s">
        <v>1445</v>
      </c>
      <c r="Q1314" s="378">
        <f>'master material'!J161</f>
        <v>43283640</v>
      </c>
      <c r="R1314" s="378">
        <f>'master material'!K161</f>
        <v>0</v>
      </c>
      <c r="S1314" s="437">
        <v>43283640</v>
      </c>
      <c r="T1314" s="438"/>
    </row>
    <row r="1315" spans="2:20" ht="15.6" x14ac:dyDescent="0.3">
      <c r="B1315" s="512" t="s">
        <v>432</v>
      </c>
      <c r="C1315" s="309" t="s">
        <v>1479</v>
      </c>
      <c r="D1315" s="431"/>
      <c r="E1315" s="431"/>
      <c r="F1315" s="431"/>
      <c r="G1315" s="431"/>
      <c r="H1315" s="509"/>
      <c r="I1315" s="509"/>
      <c r="J1315" s="509"/>
      <c r="K1315" s="509"/>
      <c r="L1315" s="509"/>
      <c r="M1315" s="509"/>
      <c r="N1315" s="510"/>
      <c r="O1315" s="505">
        <v>1</v>
      </c>
      <c r="P1315" s="434" t="s">
        <v>1445</v>
      </c>
      <c r="Q1315" s="378">
        <f>'master material'!J162</f>
        <v>21144600</v>
      </c>
      <c r="R1315" s="378">
        <f>'master material'!K162</f>
        <v>0</v>
      </c>
      <c r="S1315" s="437">
        <v>21144600</v>
      </c>
      <c r="T1315" s="438"/>
    </row>
    <row r="1316" spans="2:20" ht="15.6" x14ac:dyDescent="0.3">
      <c r="B1316" s="512" t="s">
        <v>434</v>
      </c>
      <c r="C1316" s="309" t="s">
        <v>1480</v>
      </c>
      <c r="D1316" s="431"/>
      <c r="E1316" s="431"/>
      <c r="F1316" s="431"/>
      <c r="G1316" s="431"/>
      <c r="H1316" s="509"/>
      <c r="I1316" s="509"/>
      <c r="J1316" s="509"/>
      <c r="K1316" s="509"/>
      <c r="L1316" s="509"/>
      <c r="M1316" s="509"/>
      <c r="N1316" s="510"/>
      <c r="O1316" s="505">
        <v>1</v>
      </c>
      <c r="P1316" s="434" t="s">
        <v>1445</v>
      </c>
      <c r="Q1316" s="378">
        <f>'master material'!J163</f>
        <v>22383490</v>
      </c>
      <c r="R1316" s="378">
        <f>'master material'!K163</f>
        <v>0</v>
      </c>
      <c r="S1316" s="437">
        <v>22383490</v>
      </c>
      <c r="T1316" s="438"/>
    </row>
    <row r="1317" spans="2:20" ht="15.6" x14ac:dyDescent="0.3">
      <c r="B1317" s="512" t="s">
        <v>436</v>
      </c>
      <c r="C1317" s="309" t="s">
        <v>1481</v>
      </c>
      <c r="D1317" s="431"/>
      <c r="E1317" s="431"/>
      <c r="F1317" s="431"/>
      <c r="G1317" s="431"/>
      <c r="H1317" s="509"/>
      <c r="I1317" s="509"/>
      <c r="J1317" s="509"/>
      <c r="K1317" s="509"/>
      <c r="L1317" s="509"/>
      <c r="M1317" s="509"/>
      <c r="N1317" s="510"/>
      <c r="O1317" s="505">
        <v>1</v>
      </c>
      <c r="P1317" s="434" t="s">
        <v>1445</v>
      </c>
      <c r="Q1317" s="378">
        <f>'master material'!J164</f>
        <v>27697770</v>
      </c>
      <c r="R1317" s="378">
        <f>'master material'!K164</f>
        <v>0</v>
      </c>
      <c r="S1317" s="437">
        <v>27697770</v>
      </c>
      <c r="T1317" s="438"/>
    </row>
    <row r="1318" spans="2:20" ht="15.6" x14ac:dyDescent="0.3">
      <c r="B1318" s="512" t="s">
        <v>364</v>
      </c>
      <c r="C1318" s="309" t="s">
        <v>1482</v>
      </c>
      <c r="D1318" s="431"/>
      <c r="E1318" s="431"/>
      <c r="F1318" s="431"/>
      <c r="G1318" s="431"/>
      <c r="H1318" s="509"/>
      <c r="I1318" s="509"/>
      <c r="J1318" s="509"/>
      <c r="K1318" s="509"/>
      <c r="L1318" s="509"/>
      <c r="M1318" s="509"/>
      <c r="N1318" s="510"/>
      <c r="O1318" s="505">
        <v>1</v>
      </c>
      <c r="P1318" s="434" t="s">
        <v>1445</v>
      </c>
      <c r="Q1318" s="378">
        <f>'master material'!J165</f>
        <v>41343810</v>
      </c>
      <c r="R1318" s="378">
        <f>'master material'!K165</f>
        <v>0</v>
      </c>
      <c r="S1318" s="437">
        <v>41343810</v>
      </c>
      <c r="T1318" s="438"/>
    </row>
    <row r="1319" spans="2:20" ht="15.6" x14ac:dyDescent="0.3">
      <c r="B1319" s="512" t="s">
        <v>439</v>
      </c>
      <c r="C1319" s="309" t="s">
        <v>1483</v>
      </c>
      <c r="D1319" s="431"/>
      <c r="E1319" s="431"/>
      <c r="F1319" s="431"/>
      <c r="G1319" s="431"/>
      <c r="H1319" s="509"/>
      <c r="I1319" s="509"/>
      <c r="J1319" s="509"/>
      <c r="K1319" s="509"/>
      <c r="L1319" s="509"/>
      <c r="M1319" s="509"/>
      <c r="N1319" s="510"/>
      <c r="O1319" s="505">
        <v>1</v>
      </c>
      <c r="P1319" s="434" t="s">
        <v>1445</v>
      </c>
      <c r="Q1319" s="378">
        <f>'master material'!J166</f>
        <v>50495730</v>
      </c>
      <c r="R1319" s="378">
        <f>'master material'!K166</f>
        <v>0</v>
      </c>
      <c r="S1319" s="437">
        <v>50495730</v>
      </c>
      <c r="T1319" s="438"/>
    </row>
    <row r="1320" spans="2:20" ht="15.6" x14ac:dyDescent="0.3">
      <c r="B1320" s="512" t="s">
        <v>441</v>
      </c>
      <c r="C1320" s="309" t="s">
        <v>1484</v>
      </c>
      <c r="D1320" s="431"/>
      <c r="E1320" s="431"/>
      <c r="F1320" s="431"/>
      <c r="G1320" s="431"/>
      <c r="H1320" s="509"/>
      <c r="I1320" s="509"/>
      <c r="J1320" s="509"/>
      <c r="K1320" s="509"/>
      <c r="L1320" s="509"/>
      <c r="M1320" s="509"/>
      <c r="N1320" s="510"/>
      <c r="O1320" s="505">
        <v>1</v>
      </c>
      <c r="P1320" s="434" t="s">
        <v>1445</v>
      </c>
      <c r="Q1320" s="378">
        <f>'master material'!J167</f>
        <v>66654360</v>
      </c>
      <c r="R1320" s="378">
        <f>'master material'!K167</f>
        <v>0</v>
      </c>
      <c r="S1320" s="437">
        <v>66654360</v>
      </c>
      <c r="T1320" s="438"/>
    </row>
    <row r="1321" spans="2:20" ht="15.6" x14ac:dyDescent="0.3">
      <c r="B1321" s="508">
        <v>3</v>
      </c>
      <c r="C1321" s="511" t="s">
        <v>1485</v>
      </c>
      <c r="D1321" s="431"/>
      <c r="E1321" s="431"/>
      <c r="F1321" s="431"/>
      <c r="G1321" s="431"/>
      <c r="H1321" s="509"/>
      <c r="I1321" s="509"/>
      <c r="J1321" s="509"/>
      <c r="K1321" s="509"/>
      <c r="L1321" s="509"/>
      <c r="M1321" s="509"/>
      <c r="N1321" s="510"/>
      <c r="O1321" s="505"/>
      <c r="P1321" s="434"/>
      <c r="Q1321" s="378">
        <f>'master material'!J168</f>
        <v>0</v>
      </c>
      <c r="R1321" s="378">
        <f>'master material'!K168</f>
        <v>0</v>
      </c>
      <c r="S1321" s="437"/>
      <c r="T1321" s="438"/>
    </row>
    <row r="1322" spans="2:20" ht="15.6" x14ac:dyDescent="0.3">
      <c r="B1322" s="512" t="s">
        <v>156</v>
      </c>
      <c r="C1322" s="446" t="s">
        <v>1486</v>
      </c>
      <c r="D1322" s="431"/>
      <c r="E1322" s="431"/>
      <c r="F1322" s="431"/>
      <c r="G1322" s="431"/>
      <c r="H1322" s="509"/>
      <c r="I1322" s="509"/>
      <c r="J1322" s="509"/>
      <c r="K1322" s="509"/>
      <c r="L1322" s="509"/>
      <c r="M1322" s="509"/>
      <c r="N1322" s="510"/>
      <c r="O1322" s="505">
        <v>1</v>
      </c>
      <c r="P1322" s="434" t="s">
        <v>1445</v>
      </c>
      <c r="Q1322" s="378">
        <f>'master material'!J169</f>
        <v>2994440</v>
      </c>
      <c r="R1322" s="378">
        <f>'master material'!K169</f>
        <v>0</v>
      </c>
      <c r="S1322" s="437">
        <v>2994440</v>
      </c>
      <c r="T1322" s="438"/>
    </row>
    <row r="1323" spans="2:20" ht="15.6" x14ac:dyDescent="0.3">
      <c r="B1323" s="512" t="s">
        <v>157</v>
      </c>
      <c r="C1323" s="309" t="s">
        <v>1487</v>
      </c>
      <c r="D1323" s="431"/>
      <c r="E1323" s="431"/>
      <c r="F1323" s="431"/>
      <c r="G1323" s="431"/>
      <c r="H1323" s="509"/>
      <c r="I1323" s="509"/>
      <c r="J1323" s="509"/>
      <c r="K1323" s="509"/>
      <c r="L1323" s="509"/>
      <c r="M1323" s="509"/>
      <c r="N1323" s="510"/>
      <c r="O1323" s="505">
        <v>1</v>
      </c>
      <c r="P1323" s="434" t="s">
        <v>1445</v>
      </c>
      <c r="Q1323" s="378">
        <f>'master material'!J170</f>
        <v>4413330</v>
      </c>
      <c r="R1323" s="378">
        <f>'master material'!K170</f>
        <v>0</v>
      </c>
      <c r="S1323" s="437">
        <v>4413330</v>
      </c>
      <c r="T1323" s="438"/>
    </row>
    <row r="1324" spans="2:20" ht="15.6" x14ac:dyDescent="0.3">
      <c r="B1324" s="512" t="s">
        <v>160</v>
      </c>
      <c r="C1324" s="318" t="s">
        <v>1488</v>
      </c>
      <c r="D1324" s="431"/>
      <c r="E1324" s="431"/>
      <c r="F1324" s="431"/>
      <c r="G1324" s="431"/>
      <c r="H1324" s="509"/>
      <c r="I1324" s="509"/>
      <c r="J1324" s="509"/>
      <c r="K1324" s="509"/>
      <c r="L1324" s="509"/>
      <c r="M1324" s="509"/>
      <c r="N1324" s="510"/>
      <c r="O1324" s="505">
        <v>1</v>
      </c>
      <c r="P1324" s="434" t="s">
        <v>1445</v>
      </c>
      <c r="Q1324" s="378">
        <f>'master material'!J171</f>
        <v>3992910</v>
      </c>
      <c r="R1324" s="378">
        <f>'master material'!K171</f>
        <v>0</v>
      </c>
      <c r="S1324" s="437">
        <v>3992910</v>
      </c>
      <c r="T1324" s="438"/>
    </row>
    <row r="1325" spans="2:20" ht="15.6" x14ac:dyDescent="0.3">
      <c r="B1325" s="512" t="s">
        <v>163</v>
      </c>
      <c r="C1325" s="318" t="s">
        <v>1489</v>
      </c>
      <c r="D1325" s="431"/>
      <c r="E1325" s="431"/>
      <c r="F1325" s="431"/>
      <c r="G1325" s="431"/>
      <c r="H1325" s="509"/>
      <c r="I1325" s="509"/>
      <c r="J1325" s="509"/>
      <c r="K1325" s="509"/>
      <c r="L1325" s="509"/>
      <c r="M1325" s="509"/>
      <c r="N1325" s="510"/>
      <c r="O1325" s="505">
        <v>1</v>
      </c>
      <c r="P1325" s="434" t="s">
        <v>1445</v>
      </c>
      <c r="Q1325" s="378">
        <f>'master material'!J172</f>
        <v>7413440</v>
      </c>
      <c r="R1325" s="378">
        <f>'master material'!K172</f>
        <v>0</v>
      </c>
      <c r="S1325" s="437">
        <v>7413440</v>
      </c>
      <c r="T1325" s="438"/>
    </row>
    <row r="1326" spans="2:20" ht="15.6" x14ac:dyDescent="0.3">
      <c r="B1326" s="512" t="s">
        <v>321</v>
      </c>
      <c r="C1326" s="318" t="s">
        <v>1490</v>
      </c>
      <c r="D1326" s="431"/>
      <c r="E1326" s="431"/>
      <c r="F1326" s="431"/>
      <c r="G1326" s="431"/>
      <c r="H1326" s="509"/>
      <c r="I1326" s="509"/>
      <c r="J1326" s="509"/>
      <c r="K1326" s="509"/>
      <c r="L1326" s="509"/>
      <c r="M1326" s="509"/>
      <c r="N1326" s="510"/>
      <c r="O1326" s="505">
        <v>1</v>
      </c>
      <c r="P1326" s="434" t="s">
        <v>1445</v>
      </c>
      <c r="Q1326" s="378">
        <f>'master material'!J173</f>
        <v>12263880</v>
      </c>
      <c r="R1326" s="378">
        <f>'master material'!K173</f>
        <v>0</v>
      </c>
      <c r="S1326" s="437">
        <v>12263880</v>
      </c>
      <c r="T1326" s="438"/>
    </row>
    <row r="1327" spans="2:20" ht="15.6" x14ac:dyDescent="0.3">
      <c r="B1327" s="512" t="s">
        <v>323</v>
      </c>
      <c r="C1327" s="515" t="s">
        <v>1491</v>
      </c>
      <c r="D1327" s="431"/>
      <c r="E1327" s="431"/>
      <c r="F1327" s="431"/>
      <c r="G1327" s="431"/>
      <c r="H1327" s="509"/>
      <c r="I1327" s="509"/>
      <c r="J1327" s="509"/>
      <c r="K1327" s="509"/>
      <c r="L1327" s="509"/>
      <c r="M1327" s="509"/>
      <c r="N1327" s="510"/>
      <c r="O1327" s="505">
        <v>1</v>
      </c>
      <c r="P1327" s="434" t="s">
        <v>1445</v>
      </c>
      <c r="Q1327" s="378">
        <f>'master material'!J174</f>
        <v>5988880</v>
      </c>
      <c r="R1327" s="378">
        <f>'master material'!K174</f>
        <v>0</v>
      </c>
      <c r="S1327" s="437">
        <v>5988880</v>
      </c>
      <c r="T1327" s="438"/>
    </row>
    <row r="1328" spans="2:20" ht="15.6" x14ac:dyDescent="0.3">
      <c r="B1328" s="512" t="s">
        <v>326</v>
      </c>
      <c r="C1328" s="318" t="s">
        <v>1492</v>
      </c>
      <c r="D1328" s="431"/>
      <c r="E1328" s="431"/>
      <c r="F1328" s="431"/>
      <c r="G1328" s="431"/>
      <c r="H1328" s="509"/>
      <c r="I1328" s="509"/>
      <c r="J1328" s="509"/>
      <c r="K1328" s="509"/>
      <c r="L1328" s="509"/>
      <c r="M1328" s="509"/>
      <c r="N1328" s="510"/>
      <c r="O1328" s="505">
        <v>1</v>
      </c>
      <c r="P1328" s="434" t="s">
        <v>1445</v>
      </c>
      <c r="Q1328" s="378">
        <f>'master material'!J175</f>
        <v>8826660</v>
      </c>
      <c r="R1328" s="378">
        <f>'master material'!K175</f>
        <v>0</v>
      </c>
      <c r="S1328" s="437">
        <v>8826660</v>
      </c>
      <c r="T1328" s="438"/>
    </row>
    <row r="1329" spans="2:20" ht="15.6" x14ac:dyDescent="0.3">
      <c r="B1329" s="512" t="s">
        <v>328</v>
      </c>
      <c r="C1329" s="318" t="s">
        <v>1493</v>
      </c>
      <c r="D1329" s="431"/>
      <c r="E1329" s="431"/>
      <c r="F1329" s="431"/>
      <c r="G1329" s="431"/>
      <c r="H1329" s="509"/>
      <c r="I1329" s="509"/>
      <c r="J1329" s="509"/>
      <c r="K1329" s="509"/>
      <c r="L1329" s="509"/>
      <c r="M1329" s="509"/>
      <c r="N1329" s="510"/>
      <c r="O1329" s="505">
        <v>1</v>
      </c>
      <c r="P1329" s="434" t="s">
        <v>1445</v>
      </c>
      <c r="Q1329" s="378">
        <f>'master material'!J176</f>
        <v>7985820</v>
      </c>
      <c r="R1329" s="378">
        <f>'master material'!K176</f>
        <v>0</v>
      </c>
      <c r="S1329" s="437">
        <v>7985820</v>
      </c>
      <c r="T1329" s="438"/>
    </row>
    <row r="1330" spans="2:20" ht="15.6" x14ac:dyDescent="0.3">
      <c r="B1330" s="512" t="s">
        <v>665</v>
      </c>
      <c r="C1330" s="318" t="s">
        <v>1494</v>
      </c>
      <c r="D1330" s="431"/>
      <c r="E1330" s="431"/>
      <c r="F1330" s="431"/>
      <c r="G1330" s="431"/>
      <c r="H1330" s="509"/>
      <c r="I1330" s="509"/>
      <c r="J1330" s="509"/>
      <c r="K1330" s="509"/>
      <c r="L1330" s="509"/>
      <c r="M1330" s="509"/>
      <c r="N1330" s="510"/>
      <c r="O1330" s="505">
        <v>1</v>
      </c>
      <c r="P1330" s="434" t="s">
        <v>1445</v>
      </c>
      <c r="Q1330" s="378">
        <f>'master material'!J177</f>
        <v>14826880</v>
      </c>
      <c r="R1330" s="378">
        <f>'master material'!K177</f>
        <v>0</v>
      </c>
      <c r="S1330" s="437">
        <v>14826880</v>
      </c>
      <c r="T1330" s="438"/>
    </row>
    <row r="1331" spans="2:20" ht="15.6" x14ac:dyDescent="0.3">
      <c r="B1331" s="512" t="s">
        <v>667</v>
      </c>
      <c r="C1331" s="515" t="s">
        <v>1495</v>
      </c>
      <c r="D1331" s="431"/>
      <c r="E1331" s="431"/>
      <c r="F1331" s="431"/>
      <c r="G1331" s="431"/>
      <c r="H1331" s="509"/>
      <c r="I1331" s="509"/>
      <c r="J1331" s="509"/>
      <c r="K1331" s="509"/>
      <c r="L1331" s="509"/>
      <c r="M1331" s="509"/>
      <c r="N1331" s="510"/>
      <c r="O1331" s="505">
        <v>1</v>
      </c>
      <c r="P1331" s="434" t="s">
        <v>1445</v>
      </c>
      <c r="Q1331" s="378">
        <f>'master material'!J178</f>
        <v>24527770</v>
      </c>
      <c r="R1331" s="378">
        <f>'master material'!K178</f>
        <v>0</v>
      </c>
      <c r="S1331" s="437">
        <v>24527770</v>
      </c>
      <c r="T1331" s="438"/>
    </row>
    <row r="1332" spans="2:20" ht="15.6" x14ac:dyDescent="0.3">
      <c r="B1332" s="512"/>
      <c r="C1332" s="515"/>
      <c r="D1332" s="431"/>
      <c r="E1332" s="431"/>
      <c r="F1332" s="431"/>
      <c r="G1332" s="431"/>
      <c r="H1332" s="509"/>
      <c r="I1332" s="509"/>
      <c r="J1332" s="509"/>
      <c r="K1332" s="509"/>
      <c r="L1332" s="509"/>
      <c r="M1332" s="509"/>
      <c r="N1332" s="510"/>
      <c r="O1332" s="505"/>
      <c r="P1332" s="434"/>
      <c r="Q1332" s="378">
        <f>'master material'!J179</f>
        <v>0</v>
      </c>
      <c r="R1332" s="378">
        <f>'master material'!K179</f>
        <v>0</v>
      </c>
      <c r="S1332" s="437"/>
      <c r="T1332" s="438"/>
    </row>
    <row r="1333" spans="2:20" ht="15.6" x14ac:dyDescent="0.3">
      <c r="B1333" s="513" t="s">
        <v>16</v>
      </c>
      <c r="C1333" s="514" t="s">
        <v>1497</v>
      </c>
      <c r="D1333" s="442"/>
      <c r="E1333" s="442"/>
      <c r="F1333" s="442"/>
      <c r="G1333" s="442"/>
      <c r="H1333" s="509"/>
      <c r="I1333" s="509"/>
      <c r="J1333" s="509"/>
      <c r="K1333" s="509"/>
      <c r="L1333" s="509"/>
      <c r="M1333" s="509"/>
      <c r="N1333" s="510"/>
      <c r="O1333" s="443"/>
      <c r="P1333" s="445"/>
      <c r="Q1333" s="378">
        <f>'master material'!J182</f>
        <v>0</v>
      </c>
      <c r="R1333" s="378">
        <f>'master material'!K182</f>
        <v>0</v>
      </c>
      <c r="S1333" s="437"/>
      <c r="T1333" s="438"/>
    </row>
    <row r="1334" spans="2:20" ht="15.6" x14ac:dyDescent="0.3">
      <c r="B1334" s="508">
        <v>1</v>
      </c>
      <c r="C1334" s="452" t="s">
        <v>1498</v>
      </c>
      <c r="D1334" s="452"/>
      <c r="E1334" s="452"/>
      <c r="F1334" s="452"/>
      <c r="G1334" s="452"/>
      <c r="H1334" s="509"/>
      <c r="I1334" s="509"/>
      <c r="J1334" s="509"/>
      <c r="K1334" s="509"/>
      <c r="L1334" s="509"/>
      <c r="M1334" s="509"/>
      <c r="N1334" s="510"/>
      <c r="O1334" s="453"/>
      <c r="P1334" s="434"/>
      <c r="Q1334" s="378">
        <f>'master material'!J183</f>
        <v>0</v>
      </c>
      <c r="R1334" s="378">
        <f>'master material'!K183</f>
        <v>0</v>
      </c>
      <c r="S1334" s="437"/>
      <c r="T1334" s="438"/>
    </row>
    <row r="1335" spans="2:20" ht="15.6" x14ac:dyDescent="0.3">
      <c r="B1335" s="512" t="s">
        <v>156</v>
      </c>
      <c r="C1335" s="309" t="s">
        <v>1499</v>
      </c>
      <c r="D1335" s="431"/>
      <c r="E1335" s="431"/>
      <c r="F1335" s="431"/>
      <c r="G1335" s="431"/>
      <c r="H1335" s="509"/>
      <c r="I1335" s="509"/>
      <c r="J1335" s="509"/>
      <c r="K1335" s="509"/>
      <c r="L1335" s="509"/>
      <c r="M1335" s="509"/>
      <c r="N1335" s="510"/>
      <c r="O1335" s="505">
        <v>1</v>
      </c>
      <c r="P1335" s="434" t="s">
        <v>1445</v>
      </c>
      <c r="Q1335" s="378">
        <f>'master material'!J184</f>
        <v>55950</v>
      </c>
      <c r="R1335" s="378">
        <f>'master material'!K184</f>
        <v>0</v>
      </c>
      <c r="S1335" s="437">
        <v>55950</v>
      </c>
      <c r="T1335" s="438"/>
    </row>
    <row r="1336" spans="2:20" ht="15.6" x14ac:dyDescent="0.3">
      <c r="B1336" s="512" t="s">
        <v>157</v>
      </c>
      <c r="C1336" s="309" t="s">
        <v>1500</v>
      </c>
      <c r="D1336" s="431"/>
      <c r="E1336" s="431"/>
      <c r="F1336" s="431"/>
      <c r="G1336" s="431"/>
      <c r="H1336" s="509"/>
      <c r="I1336" s="509"/>
      <c r="J1336" s="509"/>
      <c r="K1336" s="509"/>
      <c r="L1336" s="509"/>
      <c r="M1336" s="509"/>
      <c r="N1336" s="510"/>
      <c r="O1336" s="505">
        <v>1</v>
      </c>
      <c r="P1336" s="434" t="s">
        <v>1445</v>
      </c>
      <c r="Q1336" s="378">
        <f>'master material'!J185</f>
        <v>22065</v>
      </c>
      <c r="R1336" s="378">
        <f>'master material'!K185</f>
        <v>0</v>
      </c>
      <c r="S1336" s="437">
        <v>22065</v>
      </c>
      <c r="T1336" s="438"/>
    </row>
    <row r="1337" spans="2:20" ht="15.6" x14ac:dyDescent="0.3">
      <c r="B1337" s="512" t="s">
        <v>160</v>
      </c>
      <c r="C1337" s="309" t="s">
        <v>1501</v>
      </c>
      <c r="D1337" s="431"/>
      <c r="E1337" s="431"/>
      <c r="F1337" s="431"/>
      <c r="G1337" s="431"/>
      <c r="H1337" s="509"/>
      <c r="I1337" s="509"/>
      <c r="J1337" s="509"/>
      <c r="K1337" s="509"/>
      <c r="L1337" s="509"/>
      <c r="M1337" s="509"/>
      <c r="N1337" s="510"/>
      <c r="O1337" s="505">
        <v>1</v>
      </c>
      <c r="P1337" s="434" t="s">
        <v>1445</v>
      </c>
      <c r="Q1337" s="378">
        <f>'master material'!J186</f>
        <v>33300</v>
      </c>
      <c r="R1337" s="378">
        <f>'master material'!K186</f>
        <v>0</v>
      </c>
      <c r="S1337" s="437">
        <v>33300</v>
      </c>
      <c r="T1337" s="438"/>
    </row>
    <row r="1338" spans="2:20" ht="15.6" x14ac:dyDescent="0.3">
      <c r="B1338" s="512" t="s">
        <v>163</v>
      </c>
      <c r="C1338" s="309" t="s">
        <v>1502</v>
      </c>
      <c r="D1338" s="431"/>
      <c r="E1338" s="431"/>
      <c r="F1338" s="431"/>
      <c r="G1338" s="431"/>
      <c r="H1338" s="509"/>
      <c r="I1338" s="509"/>
      <c r="J1338" s="509"/>
      <c r="K1338" s="509"/>
      <c r="L1338" s="509"/>
      <c r="M1338" s="509"/>
      <c r="N1338" s="510"/>
      <c r="O1338" s="505">
        <v>1</v>
      </c>
      <c r="P1338" s="434" t="s">
        <v>1445</v>
      </c>
      <c r="Q1338" s="378">
        <f>'master material'!J187</f>
        <v>68320</v>
      </c>
      <c r="R1338" s="378">
        <f>'master material'!K187</f>
        <v>0</v>
      </c>
      <c r="S1338" s="437">
        <v>68320</v>
      </c>
      <c r="T1338" s="438"/>
    </row>
    <row r="1339" spans="2:20" ht="15.6" x14ac:dyDescent="0.3">
      <c r="B1339" s="512" t="s">
        <v>321</v>
      </c>
      <c r="C1339" s="309" t="s">
        <v>1503</v>
      </c>
      <c r="D1339" s="431"/>
      <c r="E1339" s="431"/>
      <c r="F1339" s="431"/>
      <c r="G1339" s="431"/>
      <c r="H1339" s="509"/>
      <c r="I1339" s="509"/>
      <c r="J1339" s="509"/>
      <c r="K1339" s="509"/>
      <c r="L1339" s="509"/>
      <c r="M1339" s="509"/>
      <c r="N1339" s="510"/>
      <c r="O1339" s="505">
        <v>1</v>
      </c>
      <c r="P1339" s="434" t="s">
        <v>1445</v>
      </c>
      <c r="Q1339" s="378">
        <f>'master material'!J188</f>
        <v>181400</v>
      </c>
      <c r="R1339" s="378">
        <f>'master material'!K188</f>
        <v>0</v>
      </c>
      <c r="S1339" s="437">
        <v>181400</v>
      </c>
      <c r="T1339" s="438"/>
    </row>
    <row r="1340" spans="2:20" ht="15.6" x14ac:dyDescent="0.3">
      <c r="B1340" s="512" t="s">
        <v>323</v>
      </c>
      <c r="C1340" s="309" t="s">
        <v>1504</v>
      </c>
      <c r="D1340" s="431"/>
      <c r="E1340" s="431"/>
      <c r="F1340" s="431"/>
      <c r="G1340" s="431"/>
      <c r="H1340" s="509"/>
      <c r="I1340" s="509"/>
      <c r="J1340" s="509"/>
      <c r="K1340" s="509"/>
      <c r="L1340" s="509"/>
      <c r="M1340" s="509"/>
      <c r="N1340" s="510"/>
      <c r="O1340" s="505">
        <v>1</v>
      </c>
      <c r="P1340" s="434" t="s">
        <v>1445</v>
      </c>
      <c r="Q1340" s="378">
        <f>'master material'!J189</f>
        <v>337400</v>
      </c>
      <c r="R1340" s="378">
        <f>'master material'!K189</f>
        <v>0</v>
      </c>
      <c r="S1340" s="437">
        <v>337400</v>
      </c>
      <c r="T1340" s="438"/>
    </row>
    <row r="1341" spans="2:20" ht="15.6" x14ac:dyDescent="0.3">
      <c r="B1341" s="512" t="s">
        <v>326</v>
      </c>
      <c r="C1341" s="309" t="s">
        <v>1505</v>
      </c>
      <c r="D1341" s="431"/>
      <c r="E1341" s="431"/>
      <c r="F1341" s="431"/>
      <c r="G1341" s="431"/>
      <c r="H1341" s="509"/>
      <c r="I1341" s="509"/>
      <c r="J1341" s="509"/>
      <c r="K1341" s="509"/>
      <c r="L1341" s="509"/>
      <c r="M1341" s="509"/>
      <c r="N1341" s="510"/>
      <c r="O1341" s="505">
        <v>1</v>
      </c>
      <c r="P1341" s="434" t="s">
        <v>1445</v>
      </c>
      <c r="Q1341" s="378">
        <f>'master material'!J190</f>
        <v>1140720</v>
      </c>
      <c r="R1341" s="378">
        <f>'master material'!K190</f>
        <v>0</v>
      </c>
      <c r="S1341" s="437">
        <v>1140720</v>
      </c>
      <c r="T1341" s="438"/>
    </row>
    <row r="1342" spans="2:20" ht="15.6" x14ac:dyDescent="0.3">
      <c r="B1342" s="512" t="s">
        <v>328</v>
      </c>
      <c r="C1342" s="309" t="s">
        <v>1506</v>
      </c>
      <c r="D1342" s="431"/>
      <c r="E1342" s="431"/>
      <c r="F1342" s="431"/>
      <c r="G1342" s="431"/>
      <c r="H1342" s="509"/>
      <c r="I1342" s="509"/>
      <c r="J1342" s="509"/>
      <c r="K1342" s="509"/>
      <c r="L1342" s="509"/>
      <c r="M1342" s="509"/>
      <c r="N1342" s="510"/>
      <c r="O1342" s="505">
        <v>1</v>
      </c>
      <c r="P1342" s="434" t="s">
        <v>1445</v>
      </c>
      <c r="Q1342" s="378">
        <f>'master material'!J191</f>
        <v>1970220</v>
      </c>
      <c r="R1342" s="378">
        <f>'master material'!K191</f>
        <v>0</v>
      </c>
      <c r="S1342" s="437">
        <v>1970220</v>
      </c>
      <c r="T1342" s="438"/>
    </row>
    <row r="1343" spans="2:20" ht="15.6" x14ac:dyDescent="0.3">
      <c r="B1343" s="512" t="s">
        <v>665</v>
      </c>
      <c r="C1343" s="309" t="s">
        <v>1507</v>
      </c>
      <c r="D1343" s="431"/>
      <c r="E1343" s="431"/>
      <c r="F1343" s="431"/>
      <c r="G1343" s="431"/>
      <c r="H1343" s="509"/>
      <c r="I1343" s="509"/>
      <c r="J1343" s="509"/>
      <c r="K1343" s="509"/>
      <c r="L1343" s="509"/>
      <c r="M1343" s="509"/>
      <c r="N1343" s="510"/>
      <c r="O1343" s="505">
        <v>1</v>
      </c>
      <c r="P1343" s="434" t="s">
        <v>1445</v>
      </c>
      <c r="Q1343" s="378">
        <f>'master material'!J192</f>
        <v>4113700</v>
      </c>
      <c r="R1343" s="378">
        <f>'master material'!K192</f>
        <v>0</v>
      </c>
      <c r="S1343" s="437">
        <v>4113700</v>
      </c>
      <c r="T1343" s="438"/>
    </row>
    <row r="1344" spans="2:20" ht="15.6" x14ac:dyDescent="0.3">
      <c r="B1344" s="512" t="s">
        <v>667</v>
      </c>
      <c r="C1344" s="309" t="s">
        <v>1508</v>
      </c>
      <c r="D1344" s="431"/>
      <c r="E1344" s="431"/>
      <c r="F1344" s="431"/>
      <c r="G1344" s="431"/>
      <c r="H1344" s="509"/>
      <c r="I1344" s="509"/>
      <c r="J1344" s="509"/>
      <c r="K1344" s="509"/>
      <c r="L1344" s="509"/>
      <c r="M1344" s="509"/>
      <c r="N1344" s="510"/>
      <c r="O1344" s="505">
        <v>1</v>
      </c>
      <c r="P1344" s="434" t="s">
        <v>1445</v>
      </c>
      <c r="Q1344" s="378">
        <f>'master material'!J193</f>
        <v>5421620</v>
      </c>
      <c r="R1344" s="378">
        <f>'master material'!K193</f>
        <v>0</v>
      </c>
      <c r="S1344" s="437">
        <v>5421620</v>
      </c>
      <c r="T1344" s="438"/>
    </row>
    <row r="1345" spans="2:20" ht="15.6" x14ac:dyDescent="0.3">
      <c r="B1345" s="512" t="s">
        <v>669</v>
      </c>
      <c r="C1345" s="309" t="s">
        <v>1509</v>
      </c>
      <c r="D1345" s="431"/>
      <c r="E1345" s="431"/>
      <c r="F1345" s="431"/>
      <c r="G1345" s="431"/>
      <c r="H1345" s="509"/>
      <c r="I1345" s="509"/>
      <c r="J1345" s="509"/>
      <c r="K1345" s="509"/>
      <c r="L1345" s="509"/>
      <c r="M1345" s="509"/>
      <c r="N1345" s="510"/>
      <c r="O1345" s="505">
        <v>1</v>
      </c>
      <c r="P1345" s="434" t="s">
        <v>1445</v>
      </c>
      <c r="Q1345" s="378">
        <f>'master material'!J194</f>
        <v>7859050</v>
      </c>
      <c r="R1345" s="378">
        <f>'master material'!K194</f>
        <v>0</v>
      </c>
      <c r="S1345" s="437">
        <v>7859050</v>
      </c>
      <c r="T1345" s="438"/>
    </row>
    <row r="1346" spans="2:20" ht="15.6" x14ac:dyDescent="0.3">
      <c r="B1346" s="512" t="s">
        <v>671</v>
      </c>
      <c r="C1346" s="309" t="s">
        <v>1510</v>
      </c>
      <c r="D1346" s="431"/>
      <c r="E1346" s="431"/>
      <c r="F1346" s="431"/>
      <c r="G1346" s="431"/>
      <c r="H1346" s="509"/>
      <c r="I1346" s="509"/>
      <c r="J1346" s="509"/>
      <c r="K1346" s="509"/>
      <c r="L1346" s="509"/>
      <c r="M1346" s="509"/>
      <c r="N1346" s="510"/>
      <c r="O1346" s="505">
        <v>1</v>
      </c>
      <c r="P1346" s="434" t="s">
        <v>1445</v>
      </c>
      <c r="Q1346" s="378">
        <f>'master material'!J195</f>
        <v>11911560</v>
      </c>
      <c r="R1346" s="378">
        <f>'master material'!K195</f>
        <v>0</v>
      </c>
      <c r="S1346" s="437">
        <v>11911560</v>
      </c>
      <c r="T1346" s="438"/>
    </row>
    <row r="1347" spans="2:20" ht="15.6" x14ac:dyDescent="0.3">
      <c r="B1347" s="512" t="s">
        <v>1182</v>
      </c>
      <c r="C1347" s="309" t="s">
        <v>1511</v>
      </c>
      <c r="D1347" s="431"/>
      <c r="E1347" s="431"/>
      <c r="F1347" s="431"/>
      <c r="G1347" s="431"/>
      <c r="H1347" s="509"/>
      <c r="I1347" s="509"/>
      <c r="J1347" s="509"/>
      <c r="K1347" s="509"/>
      <c r="L1347" s="509"/>
      <c r="M1347" s="509"/>
      <c r="N1347" s="510"/>
      <c r="O1347" s="505">
        <v>1</v>
      </c>
      <c r="P1347" s="434" t="s">
        <v>1445</v>
      </c>
      <c r="Q1347" s="378">
        <f>'master material'!J196</f>
        <v>15763960</v>
      </c>
      <c r="R1347" s="378">
        <f>'master material'!K196</f>
        <v>0</v>
      </c>
      <c r="S1347" s="437">
        <v>15763960</v>
      </c>
      <c r="T1347" s="438"/>
    </row>
    <row r="1348" spans="2:20" ht="15.6" x14ac:dyDescent="0.3">
      <c r="B1348" s="512" t="s">
        <v>1184</v>
      </c>
      <c r="C1348" s="309" t="s">
        <v>1512</v>
      </c>
      <c r="D1348" s="431"/>
      <c r="E1348" s="431"/>
      <c r="F1348" s="431"/>
      <c r="G1348" s="431"/>
      <c r="H1348" s="509"/>
      <c r="I1348" s="509"/>
      <c r="J1348" s="509"/>
      <c r="K1348" s="509"/>
      <c r="L1348" s="509"/>
      <c r="M1348" s="509"/>
      <c r="N1348" s="510"/>
      <c r="O1348" s="505">
        <v>1</v>
      </c>
      <c r="P1348" s="434" t="s">
        <v>1445</v>
      </c>
      <c r="Q1348" s="378">
        <f>'master material'!J197</f>
        <v>11913930</v>
      </c>
      <c r="R1348" s="378">
        <f>'master material'!K197</f>
        <v>0</v>
      </c>
      <c r="S1348" s="437">
        <v>11913930</v>
      </c>
      <c r="T1348" s="438"/>
    </row>
    <row r="1349" spans="2:20" ht="15.6" x14ac:dyDescent="0.3">
      <c r="B1349" s="512" t="s">
        <v>1186</v>
      </c>
      <c r="C1349" s="309" t="s">
        <v>1513</v>
      </c>
      <c r="D1349" s="431"/>
      <c r="E1349" s="431"/>
      <c r="F1349" s="431"/>
      <c r="G1349" s="431"/>
      <c r="H1349" s="509"/>
      <c r="I1349" s="509"/>
      <c r="J1349" s="509"/>
      <c r="K1349" s="509"/>
      <c r="L1349" s="509"/>
      <c r="M1349" s="509"/>
      <c r="N1349" s="510"/>
      <c r="O1349" s="505">
        <v>1</v>
      </c>
      <c r="P1349" s="434" t="s">
        <v>1445</v>
      </c>
      <c r="Q1349" s="378">
        <f>'master material'!J198</f>
        <v>38975370</v>
      </c>
      <c r="R1349" s="378">
        <f>'master material'!K198</f>
        <v>0</v>
      </c>
      <c r="S1349" s="437">
        <v>38975370</v>
      </c>
      <c r="T1349" s="438"/>
    </row>
    <row r="1350" spans="2:20" ht="15.6" x14ac:dyDescent="0.3">
      <c r="B1350" s="508">
        <v>2</v>
      </c>
      <c r="C1350" s="452" t="s">
        <v>1514</v>
      </c>
      <c r="D1350" s="446"/>
      <c r="E1350" s="446"/>
      <c r="F1350" s="446"/>
      <c r="G1350" s="446"/>
      <c r="H1350" s="509"/>
      <c r="I1350" s="509"/>
      <c r="J1350" s="509"/>
      <c r="K1350" s="509"/>
      <c r="L1350" s="509"/>
      <c r="M1350" s="509"/>
      <c r="N1350" s="510"/>
      <c r="O1350" s="447"/>
      <c r="P1350" s="434"/>
      <c r="Q1350" s="378">
        <f>'master material'!J199</f>
        <v>0</v>
      </c>
      <c r="R1350" s="378">
        <f>'master material'!K199</f>
        <v>0</v>
      </c>
      <c r="S1350" s="437"/>
      <c r="T1350" s="438"/>
    </row>
    <row r="1351" spans="2:20" ht="15.6" x14ac:dyDescent="0.3">
      <c r="B1351" s="512" t="s">
        <v>165</v>
      </c>
      <c r="C1351" s="309" t="s">
        <v>1515</v>
      </c>
      <c r="D1351" s="431"/>
      <c r="E1351" s="431"/>
      <c r="F1351" s="431"/>
      <c r="G1351" s="431"/>
      <c r="H1351" s="509"/>
      <c r="I1351" s="509"/>
      <c r="J1351" s="509"/>
      <c r="K1351" s="509"/>
      <c r="L1351" s="509"/>
      <c r="M1351" s="509"/>
      <c r="N1351" s="510"/>
      <c r="O1351" s="505">
        <v>1</v>
      </c>
      <c r="P1351" s="434" t="s">
        <v>1445</v>
      </c>
      <c r="Q1351" s="378">
        <f>'master material'!J200</f>
        <v>14660</v>
      </c>
      <c r="R1351" s="378">
        <f>'master material'!K200</f>
        <v>0</v>
      </c>
      <c r="S1351" s="437">
        <v>14660</v>
      </c>
      <c r="T1351" s="438"/>
    </row>
    <row r="1352" spans="2:20" ht="15.6" x14ac:dyDescent="0.3">
      <c r="B1352" s="512" t="s">
        <v>168</v>
      </c>
      <c r="C1352" s="309" t="s">
        <v>1516</v>
      </c>
      <c r="D1352" s="431"/>
      <c r="E1352" s="431"/>
      <c r="F1352" s="431"/>
      <c r="G1352" s="431"/>
      <c r="H1352" s="509"/>
      <c r="I1352" s="509"/>
      <c r="J1352" s="509"/>
      <c r="K1352" s="509"/>
      <c r="L1352" s="509"/>
      <c r="M1352" s="509"/>
      <c r="N1352" s="510"/>
      <c r="O1352" s="505">
        <v>1</v>
      </c>
      <c r="P1352" s="434" t="s">
        <v>1445</v>
      </c>
      <c r="Q1352" s="378">
        <f>'master material'!J201</f>
        <v>11660</v>
      </c>
      <c r="R1352" s="378">
        <f>'master material'!K201</f>
        <v>0</v>
      </c>
      <c r="S1352" s="437">
        <v>11660</v>
      </c>
      <c r="T1352" s="438"/>
    </row>
    <row r="1353" spans="2:20" ht="15.6" x14ac:dyDescent="0.3">
      <c r="B1353" s="512" t="s">
        <v>170</v>
      </c>
      <c r="C1353" s="309" t="s">
        <v>1517</v>
      </c>
      <c r="D1353" s="431"/>
      <c r="E1353" s="431"/>
      <c r="F1353" s="431"/>
      <c r="G1353" s="431"/>
      <c r="H1353" s="509"/>
      <c r="I1353" s="509"/>
      <c r="J1353" s="509"/>
      <c r="K1353" s="509"/>
      <c r="L1353" s="509"/>
      <c r="M1353" s="509"/>
      <c r="N1353" s="510"/>
      <c r="O1353" s="505">
        <v>1</v>
      </c>
      <c r="P1353" s="434" t="s">
        <v>1445</v>
      </c>
      <c r="Q1353" s="378">
        <f>'master material'!J202</f>
        <v>32950</v>
      </c>
      <c r="R1353" s="378">
        <f>'master material'!K202</f>
        <v>0</v>
      </c>
      <c r="S1353" s="437">
        <v>32950</v>
      </c>
      <c r="T1353" s="438"/>
    </row>
    <row r="1354" spans="2:20" ht="15.6" x14ac:dyDescent="0.3">
      <c r="B1354" s="512" t="s">
        <v>334</v>
      </c>
      <c r="C1354" s="309" t="s">
        <v>1518</v>
      </c>
      <c r="D1354" s="431"/>
      <c r="E1354" s="431"/>
      <c r="F1354" s="431"/>
      <c r="G1354" s="431"/>
      <c r="H1354" s="509"/>
      <c r="I1354" s="509"/>
      <c r="J1354" s="509"/>
      <c r="K1354" s="509"/>
      <c r="L1354" s="509"/>
      <c r="M1354" s="509"/>
      <c r="N1354" s="510"/>
      <c r="O1354" s="505">
        <v>1</v>
      </c>
      <c r="P1354" s="434" t="s">
        <v>1445</v>
      </c>
      <c r="Q1354" s="378">
        <f>'master material'!J203</f>
        <v>182140</v>
      </c>
      <c r="R1354" s="378">
        <f>'master material'!K203</f>
        <v>0</v>
      </c>
      <c r="S1354" s="437">
        <v>182140</v>
      </c>
      <c r="T1354" s="438"/>
    </row>
    <row r="1355" spans="2:20" ht="15.6" x14ac:dyDescent="0.3">
      <c r="B1355" s="512" t="s">
        <v>337</v>
      </c>
      <c r="C1355" s="309" t="s">
        <v>1519</v>
      </c>
      <c r="D1355" s="431"/>
      <c r="E1355" s="431"/>
      <c r="F1355" s="431"/>
      <c r="G1355" s="431"/>
      <c r="H1355" s="509"/>
      <c r="I1355" s="509"/>
      <c r="J1355" s="509"/>
      <c r="K1355" s="509"/>
      <c r="L1355" s="509"/>
      <c r="M1355" s="509"/>
      <c r="N1355" s="510"/>
      <c r="O1355" s="505">
        <v>1</v>
      </c>
      <c r="P1355" s="434" t="s">
        <v>1445</v>
      </c>
      <c r="Q1355" s="378">
        <f>'master material'!J204</f>
        <v>112370</v>
      </c>
      <c r="R1355" s="378">
        <f>'master material'!K204</f>
        <v>0</v>
      </c>
      <c r="S1355" s="437">
        <v>112370</v>
      </c>
      <c r="T1355" s="438"/>
    </row>
    <row r="1356" spans="2:20" ht="15.6" x14ac:dyDescent="0.3">
      <c r="B1356" s="512" t="s">
        <v>339</v>
      </c>
      <c r="C1356" s="309" t="s">
        <v>1520</v>
      </c>
      <c r="D1356" s="431"/>
      <c r="E1356" s="431"/>
      <c r="F1356" s="431"/>
      <c r="G1356" s="431"/>
      <c r="H1356" s="509"/>
      <c r="I1356" s="509"/>
      <c r="J1356" s="509"/>
      <c r="K1356" s="509"/>
      <c r="L1356" s="509"/>
      <c r="M1356" s="509"/>
      <c r="N1356" s="510"/>
      <c r="O1356" s="505">
        <v>1</v>
      </c>
      <c r="P1356" s="434" t="s">
        <v>1445</v>
      </c>
      <c r="Q1356" s="378">
        <f>'master material'!J205</f>
        <v>237070</v>
      </c>
      <c r="R1356" s="378">
        <f>'master material'!K205</f>
        <v>0</v>
      </c>
      <c r="S1356" s="437">
        <v>237070</v>
      </c>
      <c r="T1356" s="438"/>
    </row>
    <row r="1357" spans="2:20" ht="15.6" x14ac:dyDescent="0.3">
      <c r="B1357" s="512" t="s">
        <v>432</v>
      </c>
      <c r="C1357" s="309" t="s">
        <v>1521</v>
      </c>
      <c r="D1357" s="431"/>
      <c r="E1357" s="431"/>
      <c r="F1357" s="431"/>
      <c r="G1357" s="431"/>
      <c r="H1357" s="509"/>
      <c r="I1357" s="509"/>
      <c r="J1357" s="509"/>
      <c r="K1357" s="509"/>
      <c r="L1357" s="509"/>
      <c r="M1357" s="509"/>
      <c r="N1357" s="510"/>
      <c r="O1357" s="505">
        <v>1</v>
      </c>
      <c r="P1357" s="434" t="s">
        <v>1445</v>
      </c>
      <c r="Q1357" s="378">
        <f>'master material'!J206</f>
        <v>675940</v>
      </c>
      <c r="R1357" s="378">
        <f>'master material'!K206</f>
        <v>0</v>
      </c>
      <c r="S1357" s="437">
        <v>675940</v>
      </c>
      <c r="T1357" s="438"/>
    </row>
    <row r="1358" spans="2:20" ht="15.6" x14ac:dyDescent="0.3">
      <c r="B1358" s="512" t="s">
        <v>434</v>
      </c>
      <c r="C1358" s="309" t="s">
        <v>1522</v>
      </c>
      <c r="D1358" s="431"/>
      <c r="E1358" s="431"/>
      <c r="F1358" s="431"/>
      <c r="G1358" s="431"/>
      <c r="H1358" s="509"/>
      <c r="I1358" s="509"/>
      <c r="J1358" s="509"/>
      <c r="K1358" s="509"/>
      <c r="L1358" s="509"/>
      <c r="M1358" s="509"/>
      <c r="N1358" s="510"/>
      <c r="O1358" s="505">
        <v>1</v>
      </c>
      <c r="P1358" s="434" t="s">
        <v>1445</v>
      </c>
      <c r="Q1358" s="378">
        <f>'master material'!J207</f>
        <v>1218360</v>
      </c>
      <c r="R1358" s="378">
        <f>'master material'!K207</f>
        <v>0</v>
      </c>
      <c r="S1358" s="437">
        <v>1218360</v>
      </c>
      <c r="T1358" s="438"/>
    </row>
    <row r="1359" spans="2:20" ht="15.6" x14ac:dyDescent="0.3">
      <c r="B1359" s="512" t="s">
        <v>436</v>
      </c>
      <c r="C1359" s="309" t="s">
        <v>1523</v>
      </c>
      <c r="D1359" s="431"/>
      <c r="E1359" s="431"/>
      <c r="F1359" s="431"/>
      <c r="G1359" s="431"/>
      <c r="H1359" s="509"/>
      <c r="I1359" s="509"/>
      <c r="J1359" s="509"/>
      <c r="K1359" s="509"/>
      <c r="L1359" s="509"/>
      <c r="M1359" s="509"/>
      <c r="N1359" s="510"/>
      <c r="O1359" s="505">
        <v>1</v>
      </c>
      <c r="P1359" s="434" t="s">
        <v>1445</v>
      </c>
      <c r="Q1359" s="378">
        <f>'master material'!J208</f>
        <v>2137700</v>
      </c>
      <c r="R1359" s="378">
        <f>'master material'!K208</f>
        <v>0</v>
      </c>
      <c r="S1359" s="437">
        <v>2137700</v>
      </c>
      <c r="T1359" s="438"/>
    </row>
    <row r="1360" spans="2:20" ht="15.6" x14ac:dyDescent="0.3">
      <c r="B1360" s="512" t="s">
        <v>364</v>
      </c>
      <c r="C1360" s="309" t="s">
        <v>1524</v>
      </c>
      <c r="D1360" s="431"/>
      <c r="E1360" s="431"/>
      <c r="F1360" s="431"/>
      <c r="G1360" s="431"/>
      <c r="H1360" s="509"/>
      <c r="I1360" s="509"/>
      <c r="J1360" s="509"/>
      <c r="K1360" s="509"/>
      <c r="L1360" s="509"/>
      <c r="M1360" s="509"/>
      <c r="N1360" s="510"/>
      <c r="O1360" s="505">
        <v>1</v>
      </c>
      <c r="P1360" s="434" t="s">
        <v>1445</v>
      </c>
      <c r="Q1360" s="378">
        <f>'master material'!J209</f>
        <v>3873600</v>
      </c>
      <c r="R1360" s="378">
        <f>'master material'!K209</f>
        <v>0</v>
      </c>
      <c r="S1360" s="437">
        <v>3873600</v>
      </c>
      <c r="T1360" s="438"/>
    </row>
    <row r="1361" spans="2:20" ht="15.6" x14ac:dyDescent="0.3">
      <c r="B1361" s="512" t="s">
        <v>439</v>
      </c>
      <c r="C1361" s="309" t="s">
        <v>1525</v>
      </c>
      <c r="D1361" s="431"/>
      <c r="E1361" s="431"/>
      <c r="F1361" s="431"/>
      <c r="G1361" s="431"/>
      <c r="H1361" s="509"/>
      <c r="I1361" s="509"/>
      <c r="J1361" s="509"/>
      <c r="K1361" s="509"/>
      <c r="L1361" s="509"/>
      <c r="M1361" s="509"/>
      <c r="N1361" s="510"/>
      <c r="O1361" s="505">
        <v>1</v>
      </c>
      <c r="P1361" s="434" t="s">
        <v>1445</v>
      </c>
      <c r="Q1361" s="378">
        <f>'master material'!J210</f>
        <v>5657000</v>
      </c>
      <c r="R1361" s="378">
        <f>'master material'!K210</f>
        <v>0</v>
      </c>
      <c r="S1361" s="437">
        <v>5657000</v>
      </c>
      <c r="T1361" s="438"/>
    </row>
    <row r="1362" spans="2:20" ht="15.6" x14ac:dyDescent="0.3">
      <c r="B1362" s="512" t="s">
        <v>441</v>
      </c>
      <c r="C1362" s="309" t="s">
        <v>1526</v>
      </c>
      <c r="D1362" s="431"/>
      <c r="E1362" s="431"/>
      <c r="F1362" s="431"/>
      <c r="G1362" s="431"/>
      <c r="H1362" s="509"/>
      <c r="I1362" s="509"/>
      <c r="J1362" s="509"/>
      <c r="K1362" s="509"/>
      <c r="L1362" s="509"/>
      <c r="M1362" s="509"/>
      <c r="N1362" s="510"/>
      <c r="O1362" s="505">
        <v>1</v>
      </c>
      <c r="P1362" s="434" t="s">
        <v>1445</v>
      </c>
      <c r="Q1362" s="378">
        <f>'master material'!J211</f>
        <v>8581850</v>
      </c>
      <c r="R1362" s="378">
        <f>'master material'!K211</f>
        <v>0</v>
      </c>
      <c r="S1362" s="437">
        <v>8581850</v>
      </c>
      <c r="T1362" s="438"/>
    </row>
    <row r="1363" spans="2:20" ht="15.6" x14ac:dyDescent="0.3">
      <c r="B1363" s="512" t="s">
        <v>443</v>
      </c>
      <c r="C1363" s="309" t="s">
        <v>1527</v>
      </c>
      <c r="D1363" s="431"/>
      <c r="E1363" s="431"/>
      <c r="F1363" s="431"/>
      <c r="G1363" s="431"/>
      <c r="H1363" s="509"/>
      <c r="I1363" s="509"/>
      <c r="J1363" s="509"/>
      <c r="K1363" s="509"/>
      <c r="L1363" s="509"/>
      <c r="M1363" s="509"/>
      <c r="N1363" s="510"/>
      <c r="O1363" s="505">
        <v>1</v>
      </c>
      <c r="P1363" s="434" t="s">
        <v>1445</v>
      </c>
      <c r="Q1363" s="378">
        <f>'master material'!J212</f>
        <v>8156600</v>
      </c>
      <c r="R1363" s="378">
        <f>'master material'!K212</f>
        <v>0</v>
      </c>
      <c r="S1363" s="437">
        <v>8156600</v>
      </c>
      <c r="T1363" s="438"/>
    </row>
    <row r="1364" spans="2:20" ht="15.6" x14ac:dyDescent="0.3">
      <c r="B1364" s="512" t="s">
        <v>445</v>
      </c>
      <c r="C1364" s="309" t="s">
        <v>1528</v>
      </c>
      <c r="D1364" s="431"/>
      <c r="E1364" s="431"/>
      <c r="F1364" s="431"/>
      <c r="G1364" s="431"/>
      <c r="H1364" s="509"/>
      <c r="I1364" s="509"/>
      <c r="J1364" s="509"/>
      <c r="K1364" s="509"/>
      <c r="L1364" s="509"/>
      <c r="M1364" s="509"/>
      <c r="N1364" s="510"/>
      <c r="O1364" s="505">
        <v>1</v>
      </c>
      <c r="P1364" s="434" t="s">
        <v>1445</v>
      </c>
      <c r="Q1364" s="378">
        <f>'master material'!J213</f>
        <v>16363760</v>
      </c>
      <c r="R1364" s="378">
        <f>'master material'!K213</f>
        <v>0</v>
      </c>
      <c r="S1364" s="437">
        <v>16363760</v>
      </c>
      <c r="T1364" s="438"/>
    </row>
    <row r="1365" spans="2:20" ht="15.6" x14ac:dyDescent="0.3">
      <c r="B1365" s="512" t="s">
        <v>447</v>
      </c>
      <c r="C1365" s="309" t="s">
        <v>1529</v>
      </c>
      <c r="D1365" s="431"/>
      <c r="E1365" s="431"/>
      <c r="F1365" s="431"/>
      <c r="G1365" s="431"/>
      <c r="H1365" s="509"/>
      <c r="I1365" s="509"/>
      <c r="J1365" s="509"/>
      <c r="K1365" s="509"/>
      <c r="L1365" s="509"/>
      <c r="M1365" s="509"/>
      <c r="N1365" s="510"/>
      <c r="O1365" s="505">
        <v>1</v>
      </c>
      <c r="P1365" s="434" t="s">
        <v>1445</v>
      </c>
      <c r="Q1365" s="378">
        <f>'master material'!J214</f>
        <v>28051460</v>
      </c>
      <c r="R1365" s="378">
        <f>'master material'!K214</f>
        <v>0</v>
      </c>
      <c r="S1365" s="437">
        <v>28051460</v>
      </c>
      <c r="T1365" s="438"/>
    </row>
    <row r="1366" spans="2:20" ht="15.6" x14ac:dyDescent="0.3">
      <c r="B1366" s="512"/>
      <c r="C1366" s="309"/>
      <c r="D1366" s="431"/>
      <c r="E1366" s="431"/>
      <c r="F1366" s="431"/>
      <c r="G1366" s="431"/>
      <c r="H1366" s="509"/>
      <c r="I1366" s="509"/>
      <c r="J1366" s="509"/>
      <c r="K1366" s="509"/>
      <c r="L1366" s="509"/>
      <c r="M1366" s="509"/>
      <c r="N1366" s="510"/>
      <c r="O1366" s="505"/>
      <c r="P1366" s="434"/>
      <c r="Q1366" s="378">
        <f>'master material'!J215</f>
        <v>0</v>
      </c>
      <c r="R1366" s="378">
        <f>'master material'!K215</f>
        <v>0</v>
      </c>
      <c r="S1366" s="437"/>
      <c r="T1366" s="438"/>
    </row>
    <row r="1367" spans="2:20" ht="15.6" x14ac:dyDescent="0.3">
      <c r="B1367" s="513" t="s">
        <v>17</v>
      </c>
      <c r="C1367" s="514" t="s">
        <v>1531</v>
      </c>
      <c r="D1367" s="442"/>
      <c r="E1367" s="442"/>
      <c r="F1367" s="442"/>
      <c r="G1367" s="442"/>
      <c r="H1367" s="509"/>
      <c r="I1367" s="509"/>
      <c r="J1367" s="509"/>
      <c r="K1367" s="509"/>
      <c r="L1367" s="509"/>
      <c r="M1367" s="509"/>
      <c r="N1367" s="510"/>
      <c r="O1367" s="443"/>
      <c r="P1367" s="445"/>
      <c r="Q1367" s="378">
        <f>'master material'!J218</f>
        <v>0</v>
      </c>
      <c r="R1367" s="378">
        <f>'master material'!K218</f>
        <v>0</v>
      </c>
      <c r="S1367" s="437"/>
      <c r="T1367" s="438"/>
    </row>
    <row r="1368" spans="2:20" ht="15.6" x14ac:dyDescent="0.3">
      <c r="B1368" s="508">
        <v>1</v>
      </c>
      <c r="C1368" s="452" t="s">
        <v>1532</v>
      </c>
      <c r="D1368" s="446"/>
      <c r="E1368" s="446"/>
      <c r="F1368" s="446"/>
      <c r="G1368" s="446"/>
      <c r="H1368" s="509"/>
      <c r="I1368" s="509"/>
      <c r="J1368" s="509"/>
      <c r="K1368" s="509"/>
      <c r="L1368" s="509"/>
      <c r="M1368" s="509"/>
      <c r="N1368" s="510"/>
      <c r="O1368" s="447"/>
      <c r="P1368" s="434"/>
      <c r="Q1368" s="378">
        <f>'master material'!J219</f>
        <v>0</v>
      </c>
      <c r="R1368" s="378">
        <f>'master material'!K219</f>
        <v>0</v>
      </c>
      <c r="S1368" s="437"/>
      <c r="T1368" s="438"/>
    </row>
    <row r="1369" spans="2:20" ht="15.6" x14ac:dyDescent="0.3">
      <c r="B1369" s="512" t="s">
        <v>156</v>
      </c>
      <c r="C1369" s="309" t="s">
        <v>1533</v>
      </c>
      <c r="D1369" s="431"/>
      <c r="E1369" s="431"/>
      <c r="F1369" s="431"/>
      <c r="G1369" s="431"/>
      <c r="H1369" s="509"/>
      <c r="I1369" s="509"/>
      <c r="J1369" s="509"/>
      <c r="K1369" s="509"/>
      <c r="L1369" s="509"/>
      <c r="M1369" s="509"/>
      <c r="N1369" s="510"/>
      <c r="O1369" s="505">
        <v>1</v>
      </c>
      <c r="P1369" s="434" t="s">
        <v>1445</v>
      </c>
      <c r="Q1369" s="378">
        <f>'master material'!J220</f>
        <v>69550</v>
      </c>
      <c r="R1369" s="378">
        <f>'master material'!K220</f>
        <v>0</v>
      </c>
      <c r="S1369" s="437">
        <v>69550</v>
      </c>
      <c r="T1369" s="438"/>
    </row>
    <row r="1370" spans="2:20" ht="15.6" x14ac:dyDescent="0.3">
      <c r="B1370" s="512" t="s">
        <v>157</v>
      </c>
      <c r="C1370" s="309" t="s">
        <v>1534</v>
      </c>
      <c r="D1370" s="431"/>
      <c r="E1370" s="431"/>
      <c r="F1370" s="431"/>
      <c r="G1370" s="431"/>
      <c r="H1370" s="509"/>
      <c r="I1370" s="509"/>
      <c r="J1370" s="509"/>
      <c r="K1370" s="509"/>
      <c r="L1370" s="509"/>
      <c r="M1370" s="509"/>
      <c r="N1370" s="510"/>
      <c r="O1370" s="505">
        <v>1</v>
      </c>
      <c r="P1370" s="434" t="s">
        <v>1445</v>
      </c>
      <c r="Q1370" s="378">
        <f>'master material'!J221</f>
        <v>21230</v>
      </c>
      <c r="R1370" s="378">
        <f>'master material'!K221</f>
        <v>0</v>
      </c>
      <c r="S1370" s="437">
        <v>21230</v>
      </c>
      <c r="T1370" s="438"/>
    </row>
    <row r="1371" spans="2:20" ht="15.6" x14ac:dyDescent="0.3">
      <c r="B1371" s="512" t="s">
        <v>160</v>
      </c>
      <c r="C1371" s="309" t="s">
        <v>1535</v>
      </c>
      <c r="D1371" s="431"/>
      <c r="E1371" s="431"/>
      <c r="F1371" s="431"/>
      <c r="G1371" s="431"/>
      <c r="H1371" s="509"/>
      <c r="I1371" s="509"/>
      <c r="J1371" s="509"/>
      <c r="K1371" s="509"/>
      <c r="L1371" s="509"/>
      <c r="M1371" s="509"/>
      <c r="N1371" s="510"/>
      <c r="O1371" s="505">
        <v>1</v>
      </c>
      <c r="P1371" s="434" t="s">
        <v>1445</v>
      </c>
      <c r="Q1371" s="378">
        <f>'master material'!J222</f>
        <v>83200</v>
      </c>
      <c r="R1371" s="378">
        <f>'master material'!K222</f>
        <v>0</v>
      </c>
      <c r="S1371" s="437">
        <v>83200</v>
      </c>
      <c r="T1371" s="438"/>
    </row>
    <row r="1372" spans="2:20" ht="15.6" x14ac:dyDescent="0.3">
      <c r="B1372" s="512" t="s">
        <v>163</v>
      </c>
      <c r="C1372" s="309" t="s">
        <v>1536</v>
      </c>
      <c r="D1372" s="431"/>
      <c r="E1372" s="431"/>
      <c r="F1372" s="431"/>
      <c r="G1372" s="431"/>
      <c r="H1372" s="509"/>
      <c r="I1372" s="509"/>
      <c r="J1372" s="509"/>
      <c r="K1372" s="509"/>
      <c r="L1372" s="509"/>
      <c r="M1372" s="509"/>
      <c r="N1372" s="510"/>
      <c r="O1372" s="505">
        <v>1</v>
      </c>
      <c r="P1372" s="434" t="s">
        <v>1445</v>
      </c>
      <c r="Q1372" s="378">
        <f>'master material'!J223</f>
        <v>184980</v>
      </c>
      <c r="R1372" s="378">
        <f>'master material'!K223</f>
        <v>0</v>
      </c>
      <c r="S1372" s="437">
        <v>184980</v>
      </c>
      <c r="T1372" s="438"/>
    </row>
    <row r="1373" spans="2:20" ht="15.6" x14ac:dyDescent="0.3">
      <c r="B1373" s="512" t="s">
        <v>321</v>
      </c>
      <c r="C1373" s="309" t="s">
        <v>1537</v>
      </c>
      <c r="D1373" s="431"/>
      <c r="E1373" s="431"/>
      <c r="F1373" s="431"/>
      <c r="G1373" s="431"/>
      <c r="H1373" s="509"/>
      <c r="I1373" s="509"/>
      <c r="J1373" s="509"/>
      <c r="K1373" s="509"/>
      <c r="L1373" s="509"/>
      <c r="M1373" s="509"/>
      <c r="N1373" s="510"/>
      <c r="O1373" s="505">
        <v>1</v>
      </c>
      <c r="P1373" s="434" t="s">
        <v>1445</v>
      </c>
      <c r="Q1373" s="378">
        <f>'master material'!J224</f>
        <v>395640</v>
      </c>
      <c r="R1373" s="378">
        <f>'master material'!K224</f>
        <v>0</v>
      </c>
      <c r="S1373" s="437">
        <v>395640</v>
      </c>
      <c r="T1373" s="438"/>
    </row>
    <row r="1374" spans="2:20" ht="15.6" x14ac:dyDescent="0.3">
      <c r="B1374" s="512" t="s">
        <v>323</v>
      </c>
      <c r="C1374" s="309" t="s">
        <v>1538</v>
      </c>
      <c r="D1374" s="431"/>
      <c r="E1374" s="431"/>
      <c r="F1374" s="431"/>
      <c r="G1374" s="431"/>
      <c r="H1374" s="509"/>
      <c r="I1374" s="509"/>
      <c r="J1374" s="509"/>
      <c r="K1374" s="509"/>
      <c r="L1374" s="509"/>
      <c r="M1374" s="509"/>
      <c r="N1374" s="510"/>
      <c r="O1374" s="505">
        <v>1</v>
      </c>
      <c r="P1374" s="434" t="s">
        <v>1445</v>
      </c>
      <c r="Q1374" s="378">
        <f>'master material'!J225</f>
        <v>632980</v>
      </c>
      <c r="R1374" s="378">
        <f>'master material'!K225</f>
        <v>0</v>
      </c>
      <c r="S1374" s="437">
        <v>632980</v>
      </c>
      <c r="T1374" s="438"/>
    </row>
    <row r="1375" spans="2:20" ht="15.6" x14ac:dyDescent="0.3">
      <c r="B1375" s="512" t="s">
        <v>326</v>
      </c>
      <c r="C1375" s="309" t="s">
        <v>1539</v>
      </c>
      <c r="D1375" s="431"/>
      <c r="E1375" s="431"/>
      <c r="F1375" s="431"/>
      <c r="G1375" s="431"/>
      <c r="H1375" s="509"/>
      <c r="I1375" s="509"/>
      <c r="J1375" s="509"/>
      <c r="K1375" s="509"/>
      <c r="L1375" s="509"/>
      <c r="M1375" s="509"/>
      <c r="N1375" s="510"/>
      <c r="O1375" s="505">
        <v>1</v>
      </c>
      <c r="P1375" s="434" t="s">
        <v>1445</v>
      </c>
      <c r="Q1375" s="378">
        <f>'master material'!J226</f>
        <v>1408200</v>
      </c>
      <c r="R1375" s="378">
        <f>'master material'!K226</f>
        <v>0</v>
      </c>
      <c r="S1375" s="437">
        <v>1408200</v>
      </c>
      <c r="T1375" s="438"/>
    </row>
    <row r="1376" spans="2:20" ht="15.6" x14ac:dyDescent="0.3">
      <c r="B1376" s="512" t="s">
        <v>328</v>
      </c>
      <c r="C1376" s="309" t="s">
        <v>1540</v>
      </c>
      <c r="D1376" s="431"/>
      <c r="E1376" s="431"/>
      <c r="F1376" s="431"/>
      <c r="G1376" s="431"/>
      <c r="H1376" s="509"/>
      <c r="I1376" s="509"/>
      <c r="J1376" s="509"/>
      <c r="K1376" s="509"/>
      <c r="L1376" s="509"/>
      <c r="M1376" s="509"/>
      <c r="N1376" s="510"/>
      <c r="O1376" s="505">
        <v>1</v>
      </c>
      <c r="P1376" s="434" t="s">
        <v>1445</v>
      </c>
      <c r="Q1376" s="378">
        <f>'master material'!J227</f>
        <v>2682200</v>
      </c>
      <c r="R1376" s="378">
        <f>'master material'!K227</f>
        <v>0</v>
      </c>
      <c r="S1376" s="437">
        <v>2682200</v>
      </c>
      <c r="T1376" s="438"/>
    </row>
    <row r="1377" spans="2:20" ht="15.6" x14ac:dyDescent="0.3">
      <c r="B1377" s="512" t="s">
        <v>665</v>
      </c>
      <c r="C1377" s="309" t="s">
        <v>1541</v>
      </c>
      <c r="D1377" s="431"/>
      <c r="E1377" s="431"/>
      <c r="F1377" s="431"/>
      <c r="G1377" s="431"/>
      <c r="H1377" s="509"/>
      <c r="I1377" s="509"/>
      <c r="J1377" s="509"/>
      <c r="K1377" s="509"/>
      <c r="L1377" s="509"/>
      <c r="M1377" s="509"/>
      <c r="N1377" s="510"/>
      <c r="O1377" s="505">
        <v>1</v>
      </c>
      <c r="P1377" s="434" t="s">
        <v>1445</v>
      </c>
      <c r="Q1377" s="378">
        <f>'master material'!J228</f>
        <v>5067740</v>
      </c>
      <c r="R1377" s="378">
        <f>'master material'!K228</f>
        <v>0</v>
      </c>
      <c r="S1377" s="437">
        <v>5067740</v>
      </c>
      <c r="T1377" s="438"/>
    </row>
    <row r="1378" spans="2:20" ht="15.6" x14ac:dyDescent="0.3">
      <c r="B1378" s="512" t="s">
        <v>667</v>
      </c>
      <c r="C1378" s="309" t="s">
        <v>1542</v>
      </c>
      <c r="D1378" s="431"/>
      <c r="E1378" s="431"/>
      <c r="F1378" s="431"/>
      <c r="G1378" s="431"/>
      <c r="H1378" s="509"/>
      <c r="I1378" s="509"/>
      <c r="J1378" s="509"/>
      <c r="K1378" s="509"/>
      <c r="L1378" s="509"/>
      <c r="M1378" s="509"/>
      <c r="N1378" s="510"/>
      <c r="O1378" s="505">
        <v>1</v>
      </c>
      <c r="P1378" s="434" t="s">
        <v>1445</v>
      </c>
      <c r="Q1378" s="378">
        <f>'master material'!J229</f>
        <v>7185120</v>
      </c>
      <c r="R1378" s="378">
        <f>'master material'!K229</f>
        <v>0</v>
      </c>
      <c r="S1378" s="437">
        <v>7185120</v>
      </c>
      <c r="T1378" s="438"/>
    </row>
    <row r="1379" spans="2:20" ht="15.6" x14ac:dyDescent="0.3">
      <c r="B1379" s="512" t="s">
        <v>669</v>
      </c>
      <c r="C1379" s="309" t="s">
        <v>1543</v>
      </c>
      <c r="D1379" s="431"/>
      <c r="E1379" s="431"/>
      <c r="F1379" s="431"/>
      <c r="G1379" s="431"/>
      <c r="H1379" s="509"/>
      <c r="I1379" s="509"/>
      <c r="J1379" s="509"/>
      <c r="K1379" s="509"/>
      <c r="L1379" s="509"/>
      <c r="M1379" s="509"/>
      <c r="N1379" s="510"/>
      <c r="O1379" s="505">
        <v>1</v>
      </c>
      <c r="P1379" s="434" t="s">
        <v>1445</v>
      </c>
      <c r="Q1379" s="378">
        <f>'master material'!J230</f>
        <v>7763920</v>
      </c>
      <c r="R1379" s="378">
        <f>'master material'!K230</f>
        <v>0</v>
      </c>
      <c r="S1379" s="437">
        <v>7763920</v>
      </c>
      <c r="T1379" s="438"/>
    </row>
    <row r="1380" spans="2:20" ht="15.6" x14ac:dyDescent="0.3">
      <c r="B1380" s="512" t="s">
        <v>671</v>
      </c>
      <c r="C1380" s="309" t="s">
        <v>1544</v>
      </c>
      <c r="D1380" s="431"/>
      <c r="E1380" s="431"/>
      <c r="F1380" s="431"/>
      <c r="G1380" s="431"/>
      <c r="H1380" s="509"/>
      <c r="I1380" s="509"/>
      <c r="J1380" s="509"/>
      <c r="K1380" s="509"/>
      <c r="L1380" s="509"/>
      <c r="M1380" s="509"/>
      <c r="N1380" s="510"/>
      <c r="O1380" s="505">
        <v>1</v>
      </c>
      <c r="P1380" s="434" t="s">
        <v>1445</v>
      </c>
      <c r="Q1380" s="378">
        <f>'master material'!J231</f>
        <v>15244920</v>
      </c>
      <c r="R1380" s="378">
        <f>'master material'!K231</f>
        <v>0</v>
      </c>
      <c r="S1380" s="437">
        <v>15244920</v>
      </c>
      <c r="T1380" s="438"/>
    </row>
    <row r="1381" spans="2:20" ht="15.6" x14ac:dyDescent="0.3">
      <c r="B1381" s="512">
        <v>1.1299999999999999</v>
      </c>
      <c r="C1381" s="309" t="s">
        <v>1545</v>
      </c>
      <c r="D1381" s="431"/>
      <c r="E1381" s="431"/>
      <c r="F1381" s="431"/>
      <c r="G1381" s="431"/>
      <c r="H1381" s="509"/>
      <c r="I1381" s="509"/>
      <c r="J1381" s="509"/>
      <c r="K1381" s="509"/>
      <c r="L1381" s="509"/>
      <c r="M1381" s="509"/>
      <c r="N1381" s="510"/>
      <c r="O1381" s="505">
        <v>1</v>
      </c>
      <c r="P1381" s="434" t="s">
        <v>1445</v>
      </c>
      <c r="Q1381" s="378">
        <f>'master material'!J232</f>
        <v>33463960</v>
      </c>
      <c r="R1381" s="378">
        <f>'master material'!K232</f>
        <v>0</v>
      </c>
      <c r="S1381" s="437">
        <v>33463960</v>
      </c>
      <c r="T1381" s="438"/>
    </row>
    <row r="1382" spans="2:20" ht="15.6" x14ac:dyDescent="0.3">
      <c r="B1382" s="512">
        <v>1.1399999999999999</v>
      </c>
      <c r="C1382" s="309" t="s">
        <v>1546</v>
      </c>
      <c r="D1382" s="431"/>
      <c r="E1382" s="431"/>
      <c r="F1382" s="431"/>
      <c r="G1382" s="431"/>
      <c r="H1382" s="509"/>
      <c r="I1382" s="509"/>
      <c r="J1382" s="509"/>
      <c r="K1382" s="509"/>
      <c r="L1382" s="509"/>
      <c r="M1382" s="509"/>
      <c r="N1382" s="510"/>
      <c r="O1382" s="505">
        <v>1</v>
      </c>
      <c r="P1382" s="434" t="s">
        <v>1445</v>
      </c>
      <c r="Q1382" s="378">
        <f>'master material'!J233</f>
        <v>52371230</v>
      </c>
      <c r="R1382" s="378">
        <f>'master material'!K233</f>
        <v>0</v>
      </c>
      <c r="S1382" s="437">
        <v>52371230</v>
      </c>
      <c r="T1382" s="438"/>
    </row>
    <row r="1383" spans="2:20" ht="15.6" x14ac:dyDescent="0.3">
      <c r="B1383" s="508">
        <v>2</v>
      </c>
      <c r="C1383" s="452" t="s">
        <v>1547</v>
      </c>
      <c r="D1383" s="446"/>
      <c r="E1383" s="446"/>
      <c r="F1383" s="446"/>
      <c r="G1383" s="446"/>
      <c r="H1383" s="509"/>
      <c r="I1383" s="509"/>
      <c r="J1383" s="509"/>
      <c r="K1383" s="509"/>
      <c r="L1383" s="509"/>
      <c r="M1383" s="509"/>
      <c r="N1383" s="510"/>
      <c r="O1383" s="447"/>
      <c r="P1383" s="434"/>
      <c r="Q1383" s="378">
        <f>'master material'!J234</f>
        <v>0</v>
      </c>
      <c r="R1383" s="378">
        <f>'master material'!K234</f>
        <v>0</v>
      </c>
      <c r="S1383" s="437"/>
      <c r="T1383" s="438"/>
    </row>
    <row r="1384" spans="2:20" ht="15.6" x14ac:dyDescent="0.3">
      <c r="B1384" s="512" t="s">
        <v>165</v>
      </c>
      <c r="C1384" s="309" t="s">
        <v>1548</v>
      </c>
      <c r="D1384" s="431"/>
      <c r="E1384" s="431"/>
      <c r="F1384" s="431"/>
      <c r="G1384" s="431"/>
      <c r="H1384" s="509"/>
      <c r="I1384" s="509"/>
      <c r="J1384" s="509"/>
      <c r="K1384" s="509"/>
      <c r="L1384" s="509"/>
      <c r="M1384" s="509"/>
      <c r="N1384" s="510"/>
      <c r="O1384" s="505">
        <v>1</v>
      </c>
      <c r="P1384" s="434" t="s">
        <v>1445</v>
      </c>
      <c r="Q1384" s="378">
        <f>'master material'!J235</f>
        <v>211430</v>
      </c>
      <c r="R1384" s="378">
        <f>'master material'!K235</f>
        <v>0</v>
      </c>
      <c r="S1384" s="437">
        <v>211430</v>
      </c>
      <c r="T1384" s="438"/>
    </row>
    <row r="1385" spans="2:20" ht="15.6" x14ac:dyDescent="0.3">
      <c r="B1385" s="512" t="s">
        <v>168</v>
      </c>
      <c r="C1385" s="309" t="s">
        <v>1549</v>
      </c>
      <c r="D1385" s="431"/>
      <c r="E1385" s="431"/>
      <c r="F1385" s="431"/>
      <c r="G1385" s="431"/>
      <c r="H1385" s="509"/>
      <c r="I1385" s="509"/>
      <c r="J1385" s="509"/>
      <c r="K1385" s="509"/>
      <c r="L1385" s="509"/>
      <c r="M1385" s="509"/>
      <c r="N1385" s="510"/>
      <c r="O1385" s="505">
        <v>1</v>
      </c>
      <c r="P1385" s="434" t="s">
        <v>1445</v>
      </c>
      <c r="Q1385" s="378">
        <f>'master material'!J236</f>
        <v>526820</v>
      </c>
      <c r="R1385" s="378">
        <f>'master material'!K236</f>
        <v>0</v>
      </c>
      <c r="S1385" s="437">
        <v>526820</v>
      </c>
      <c r="T1385" s="438"/>
    </row>
    <row r="1386" spans="2:20" ht="15.6" x14ac:dyDescent="0.3">
      <c r="B1386" s="512" t="s">
        <v>170</v>
      </c>
      <c r="C1386" s="309" t="s">
        <v>1550</v>
      </c>
      <c r="D1386" s="431"/>
      <c r="E1386" s="431"/>
      <c r="F1386" s="431"/>
      <c r="G1386" s="431"/>
      <c r="H1386" s="509"/>
      <c r="I1386" s="509"/>
      <c r="J1386" s="509"/>
      <c r="K1386" s="509"/>
      <c r="L1386" s="509"/>
      <c r="M1386" s="509"/>
      <c r="N1386" s="510"/>
      <c r="O1386" s="505">
        <v>1</v>
      </c>
      <c r="P1386" s="434" t="s">
        <v>1445</v>
      </c>
      <c r="Q1386" s="378">
        <f>'master material'!J237</f>
        <v>755260</v>
      </c>
      <c r="R1386" s="378">
        <f>'master material'!K237</f>
        <v>0</v>
      </c>
      <c r="S1386" s="437">
        <v>755260</v>
      </c>
      <c r="T1386" s="438"/>
    </row>
    <row r="1387" spans="2:20" ht="15.6" x14ac:dyDescent="0.3">
      <c r="B1387" s="512" t="s">
        <v>334</v>
      </c>
      <c r="C1387" s="309" t="s">
        <v>1551</v>
      </c>
      <c r="D1387" s="431"/>
      <c r="E1387" s="431"/>
      <c r="F1387" s="431"/>
      <c r="G1387" s="431"/>
      <c r="H1387" s="509"/>
      <c r="I1387" s="509"/>
      <c r="J1387" s="509"/>
      <c r="K1387" s="509"/>
      <c r="L1387" s="509"/>
      <c r="M1387" s="509"/>
      <c r="N1387" s="510"/>
      <c r="O1387" s="505">
        <v>1</v>
      </c>
      <c r="P1387" s="434" t="s">
        <v>1445</v>
      </c>
      <c r="Q1387" s="378">
        <f>'master material'!J238</f>
        <v>2150550</v>
      </c>
      <c r="R1387" s="378">
        <f>'master material'!K238</f>
        <v>0</v>
      </c>
      <c r="S1387" s="437">
        <v>2150550</v>
      </c>
      <c r="T1387" s="438"/>
    </row>
    <row r="1388" spans="2:20" ht="15.6" x14ac:dyDescent="0.3">
      <c r="B1388" s="512" t="s">
        <v>337</v>
      </c>
      <c r="C1388" s="309" t="s">
        <v>1552</v>
      </c>
      <c r="D1388" s="431"/>
      <c r="E1388" s="431"/>
      <c r="F1388" s="431"/>
      <c r="G1388" s="431"/>
      <c r="H1388" s="509"/>
      <c r="I1388" s="509"/>
      <c r="J1388" s="509"/>
      <c r="K1388" s="509"/>
      <c r="L1388" s="509"/>
      <c r="M1388" s="509"/>
      <c r="N1388" s="510"/>
      <c r="O1388" s="505">
        <v>1</v>
      </c>
      <c r="P1388" s="434" t="s">
        <v>1445</v>
      </c>
      <c r="Q1388" s="378">
        <f>'master material'!J239</f>
        <v>3708450</v>
      </c>
      <c r="R1388" s="378">
        <f>'master material'!K239</f>
        <v>0</v>
      </c>
      <c r="S1388" s="437">
        <v>3708450</v>
      </c>
      <c r="T1388" s="438"/>
    </row>
    <row r="1389" spans="2:20" ht="15.6" x14ac:dyDescent="0.3">
      <c r="B1389" s="512" t="s">
        <v>339</v>
      </c>
      <c r="C1389" s="309" t="s">
        <v>1553</v>
      </c>
      <c r="D1389" s="431"/>
      <c r="E1389" s="431"/>
      <c r="F1389" s="431"/>
      <c r="G1389" s="431"/>
      <c r="H1389" s="509"/>
      <c r="I1389" s="509"/>
      <c r="J1389" s="509"/>
      <c r="K1389" s="509"/>
      <c r="L1389" s="509"/>
      <c r="M1389" s="509"/>
      <c r="N1389" s="510"/>
      <c r="O1389" s="505">
        <v>1</v>
      </c>
      <c r="P1389" s="434" t="s">
        <v>1445</v>
      </c>
      <c r="Q1389" s="378">
        <f>'master material'!J240</f>
        <v>2316160</v>
      </c>
      <c r="R1389" s="378">
        <f>'master material'!K240</f>
        <v>0</v>
      </c>
      <c r="S1389" s="437">
        <v>2316160</v>
      </c>
      <c r="T1389" s="438"/>
    </row>
    <row r="1390" spans="2:20" ht="15.6" x14ac:dyDescent="0.3">
      <c r="B1390" s="512" t="s">
        <v>432</v>
      </c>
      <c r="C1390" s="309" t="s">
        <v>1554</v>
      </c>
      <c r="D1390" s="431"/>
      <c r="E1390" s="431"/>
      <c r="F1390" s="431"/>
      <c r="G1390" s="431"/>
      <c r="H1390" s="509"/>
      <c r="I1390" s="509"/>
      <c r="J1390" s="509"/>
      <c r="K1390" s="509"/>
      <c r="L1390" s="509"/>
      <c r="M1390" s="509"/>
      <c r="N1390" s="510"/>
      <c r="O1390" s="505">
        <v>1</v>
      </c>
      <c r="P1390" s="434" t="s">
        <v>1445</v>
      </c>
      <c r="Q1390" s="378">
        <f>'master material'!J241</f>
        <v>3489160</v>
      </c>
      <c r="R1390" s="378">
        <f>'master material'!K241</f>
        <v>0</v>
      </c>
      <c r="S1390" s="437">
        <v>3489160</v>
      </c>
      <c r="T1390" s="438"/>
    </row>
    <row r="1391" spans="2:20" ht="15.6" x14ac:dyDescent="0.3">
      <c r="B1391" s="512" t="s">
        <v>434</v>
      </c>
      <c r="C1391" s="309" t="s">
        <v>1555</v>
      </c>
      <c r="D1391" s="431"/>
      <c r="E1391" s="431"/>
      <c r="F1391" s="431"/>
      <c r="G1391" s="431"/>
      <c r="H1391" s="509"/>
      <c r="I1391" s="509"/>
      <c r="J1391" s="509"/>
      <c r="K1391" s="509"/>
      <c r="L1391" s="509"/>
      <c r="M1391" s="509"/>
      <c r="N1391" s="510"/>
      <c r="O1391" s="505">
        <v>1</v>
      </c>
      <c r="P1391" s="434" t="s">
        <v>1445</v>
      </c>
      <c r="Q1391" s="378">
        <f>'master material'!J242</f>
        <v>5564260</v>
      </c>
      <c r="R1391" s="378">
        <f>'master material'!K242</f>
        <v>0</v>
      </c>
      <c r="S1391" s="437">
        <v>5564260</v>
      </c>
      <c r="T1391" s="438"/>
    </row>
    <row r="1392" spans="2:20" ht="15.6" x14ac:dyDescent="0.3">
      <c r="B1392" s="512" t="s">
        <v>436</v>
      </c>
      <c r="C1392" s="309" t="s">
        <v>1556</v>
      </c>
      <c r="D1392" s="431"/>
      <c r="E1392" s="431"/>
      <c r="F1392" s="431"/>
      <c r="G1392" s="431"/>
      <c r="H1392" s="509"/>
      <c r="I1392" s="509"/>
      <c r="J1392" s="509"/>
      <c r="K1392" s="509"/>
      <c r="L1392" s="509"/>
      <c r="M1392" s="509"/>
      <c r="N1392" s="510"/>
      <c r="O1392" s="505">
        <v>1</v>
      </c>
      <c r="P1392" s="434" t="s">
        <v>1445</v>
      </c>
      <c r="Q1392" s="378">
        <f>'master material'!J243</f>
        <v>6058020</v>
      </c>
      <c r="R1392" s="378">
        <f>'master material'!K243</f>
        <v>0</v>
      </c>
      <c r="S1392" s="437">
        <v>6058020</v>
      </c>
      <c r="T1392" s="438"/>
    </row>
    <row r="1393" spans="2:20" ht="15.6" x14ac:dyDescent="0.3">
      <c r="B1393" s="512" t="s">
        <v>364</v>
      </c>
      <c r="C1393" s="309" t="s">
        <v>1557</v>
      </c>
      <c r="D1393" s="431"/>
      <c r="E1393" s="431"/>
      <c r="F1393" s="431"/>
      <c r="G1393" s="431"/>
      <c r="H1393" s="509"/>
      <c r="I1393" s="509"/>
      <c r="J1393" s="509"/>
      <c r="K1393" s="509"/>
      <c r="L1393" s="509"/>
      <c r="M1393" s="509"/>
      <c r="N1393" s="510"/>
      <c r="O1393" s="505">
        <v>1</v>
      </c>
      <c r="P1393" s="434" t="s">
        <v>1445</v>
      </c>
      <c r="Q1393" s="378">
        <f>'master material'!J244</f>
        <v>5989970</v>
      </c>
      <c r="R1393" s="378">
        <f>'master material'!K244</f>
        <v>0</v>
      </c>
      <c r="S1393" s="437">
        <v>5989970</v>
      </c>
      <c r="T1393" s="438"/>
    </row>
    <row r="1394" spans="2:20" ht="15.6" x14ac:dyDescent="0.3">
      <c r="B1394" s="512"/>
      <c r="C1394" s="309"/>
      <c r="D1394" s="431"/>
      <c r="E1394" s="431"/>
      <c r="F1394" s="431"/>
      <c r="G1394" s="431"/>
      <c r="H1394" s="509"/>
      <c r="I1394" s="509"/>
      <c r="J1394" s="509"/>
      <c r="K1394" s="509"/>
      <c r="L1394" s="509"/>
      <c r="M1394" s="509"/>
      <c r="N1394" s="510"/>
      <c r="O1394" s="505"/>
      <c r="P1394" s="434"/>
      <c r="Q1394" s="378">
        <f>'master material'!J245</f>
        <v>0</v>
      </c>
      <c r="R1394" s="378">
        <f>'master material'!K245</f>
        <v>0</v>
      </c>
      <c r="S1394" s="437"/>
      <c r="T1394" s="438"/>
    </row>
    <row r="1395" spans="2:20" ht="15.6" x14ac:dyDescent="0.3">
      <c r="B1395" s="513" t="s">
        <v>18</v>
      </c>
      <c r="C1395" s="514" t="s">
        <v>1558</v>
      </c>
      <c r="D1395" s="442"/>
      <c r="E1395" s="442"/>
      <c r="F1395" s="442"/>
      <c r="G1395" s="442"/>
      <c r="H1395" s="509"/>
      <c r="I1395" s="509"/>
      <c r="J1395" s="509"/>
      <c r="K1395" s="509"/>
      <c r="L1395" s="509"/>
      <c r="M1395" s="509"/>
      <c r="N1395" s="510"/>
      <c r="O1395" s="443"/>
      <c r="P1395" s="445"/>
      <c r="Q1395" s="378">
        <f>'master material'!J248</f>
        <v>0</v>
      </c>
      <c r="R1395" s="378">
        <f>'master material'!K248</f>
        <v>0</v>
      </c>
      <c r="S1395" s="437"/>
      <c r="T1395" s="438"/>
    </row>
    <row r="1396" spans="2:20" ht="15.6" x14ac:dyDescent="0.3">
      <c r="B1396" s="508">
        <v>1</v>
      </c>
      <c r="C1396" s="452" t="s">
        <v>1559</v>
      </c>
      <c r="D1396" s="452"/>
      <c r="E1396" s="452"/>
      <c r="F1396" s="452"/>
      <c r="G1396" s="452"/>
      <c r="H1396" s="509"/>
      <c r="I1396" s="509"/>
      <c r="J1396" s="509"/>
      <c r="K1396" s="509"/>
      <c r="L1396" s="509"/>
      <c r="M1396" s="509"/>
      <c r="N1396" s="510"/>
      <c r="O1396" s="453"/>
      <c r="P1396" s="434"/>
      <c r="Q1396" s="378">
        <f>'master material'!J249</f>
        <v>0</v>
      </c>
      <c r="R1396" s="378">
        <f>'master material'!K249</f>
        <v>0</v>
      </c>
      <c r="S1396" s="437"/>
      <c r="T1396" s="438"/>
    </row>
    <row r="1397" spans="2:20" ht="15.6" x14ac:dyDescent="0.3">
      <c r="B1397" s="512" t="s">
        <v>156</v>
      </c>
      <c r="C1397" s="309" t="s">
        <v>1560</v>
      </c>
      <c r="D1397" s="431"/>
      <c r="E1397" s="431"/>
      <c r="F1397" s="431"/>
      <c r="G1397" s="431"/>
      <c r="H1397" s="509"/>
      <c r="I1397" s="509"/>
      <c r="J1397" s="509"/>
      <c r="K1397" s="509"/>
      <c r="L1397" s="509"/>
      <c r="M1397" s="509"/>
      <c r="N1397" s="510"/>
      <c r="O1397" s="505">
        <v>1</v>
      </c>
      <c r="P1397" s="434" t="s">
        <v>1445</v>
      </c>
      <c r="Q1397" s="378">
        <f>'master material'!J250</f>
        <v>182470</v>
      </c>
      <c r="R1397" s="378">
        <f>'master material'!K250</f>
        <v>0</v>
      </c>
      <c r="S1397" s="437">
        <v>182470</v>
      </c>
      <c r="T1397" s="438"/>
    </row>
    <row r="1398" spans="2:20" ht="15.6" x14ac:dyDescent="0.3">
      <c r="B1398" s="512" t="s">
        <v>157</v>
      </c>
      <c r="C1398" s="309" t="s">
        <v>1561</v>
      </c>
      <c r="D1398" s="431"/>
      <c r="E1398" s="431"/>
      <c r="F1398" s="431"/>
      <c r="G1398" s="431"/>
      <c r="H1398" s="509"/>
      <c r="I1398" s="509"/>
      <c r="J1398" s="509"/>
      <c r="K1398" s="509"/>
      <c r="L1398" s="509"/>
      <c r="M1398" s="509"/>
      <c r="N1398" s="510"/>
      <c r="O1398" s="505">
        <v>1</v>
      </c>
      <c r="P1398" s="434" t="s">
        <v>1445</v>
      </c>
      <c r="Q1398" s="378">
        <f>'master material'!J251</f>
        <v>172470</v>
      </c>
      <c r="R1398" s="378">
        <f>'master material'!K251</f>
        <v>0</v>
      </c>
      <c r="S1398" s="437">
        <v>172470</v>
      </c>
      <c r="T1398" s="438"/>
    </row>
    <row r="1399" spans="2:20" ht="15.6" x14ac:dyDescent="0.3">
      <c r="B1399" s="512" t="s">
        <v>160</v>
      </c>
      <c r="C1399" s="309" t="s">
        <v>1562</v>
      </c>
      <c r="D1399" s="431"/>
      <c r="E1399" s="431"/>
      <c r="F1399" s="431"/>
      <c r="G1399" s="431"/>
      <c r="H1399" s="509"/>
      <c r="I1399" s="509"/>
      <c r="J1399" s="509"/>
      <c r="K1399" s="509"/>
      <c r="L1399" s="509"/>
      <c r="M1399" s="509"/>
      <c r="N1399" s="510"/>
      <c r="O1399" s="505">
        <v>1</v>
      </c>
      <c r="P1399" s="434" t="s">
        <v>1445</v>
      </c>
      <c r="Q1399" s="378">
        <f>'master material'!J252</f>
        <v>317060</v>
      </c>
      <c r="R1399" s="378">
        <f>'master material'!K252</f>
        <v>0</v>
      </c>
      <c r="S1399" s="437">
        <v>317060</v>
      </c>
      <c r="T1399" s="438"/>
    </row>
    <row r="1400" spans="2:20" ht="15.6" x14ac:dyDescent="0.3">
      <c r="B1400" s="512" t="s">
        <v>163</v>
      </c>
      <c r="C1400" s="309" t="s">
        <v>1563</v>
      </c>
      <c r="D1400" s="431"/>
      <c r="E1400" s="431"/>
      <c r="F1400" s="431"/>
      <c r="G1400" s="431"/>
      <c r="H1400" s="509"/>
      <c r="I1400" s="509"/>
      <c r="J1400" s="509"/>
      <c r="K1400" s="509"/>
      <c r="L1400" s="509"/>
      <c r="M1400" s="509"/>
      <c r="N1400" s="510"/>
      <c r="O1400" s="505">
        <v>1</v>
      </c>
      <c r="P1400" s="434" t="s">
        <v>1445</v>
      </c>
      <c r="Q1400" s="378">
        <f>'master material'!J253</f>
        <v>370230</v>
      </c>
      <c r="R1400" s="378">
        <f>'master material'!K253</f>
        <v>0</v>
      </c>
      <c r="S1400" s="437">
        <v>370230</v>
      </c>
      <c r="T1400" s="438"/>
    </row>
    <row r="1401" spans="2:20" ht="15.6" x14ac:dyDescent="0.3">
      <c r="B1401" s="512" t="s">
        <v>321</v>
      </c>
      <c r="C1401" s="309" t="s">
        <v>1564</v>
      </c>
      <c r="D1401" s="431"/>
      <c r="E1401" s="431"/>
      <c r="F1401" s="431"/>
      <c r="G1401" s="431"/>
      <c r="H1401" s="509"/>
      <c r="I1401" s="509"/>
      <c r="J1401" s="509"/>
      <c r="K1401" s="509"/>
      <c r="L1401" s="509"/>
      <c r="M1401" s="509"/>
      <c r="N1401" s="510"/>
      <c r="O1401" s="505">
        <v>1</v>
      </c>
      <c r="P1401" s="434" t="s">
        <v>1445</v>
      </c>
      <c r="Q1401" s="378">
        <f>'master material'!J254</f>
        <v>733230</v>
      </c>
      <c r="R1401" s="378">
        <f>'master material'!K254</f>
        <v>0</v>
      </c>
      <c r="S1401" s="437">
        <v>733230</v>
      </c>
      <c r="T1401" s="438"/>
    </row>
    <row r="1402" spans="2:20" ht="15.6" x14ac:dyDescent="0.3">
      <c r="B1402" s="512" t="s">
        <v>323</v>
      </c>
      <c r="C1402" s="309" t="s">
        <v>1565</v>
      </c>
      <c r="D1402" s="431"/>
      <c r="E1402" s="431"/>
      <c r="F1402" s="431"/>
      <c r="G1402" s="431"/>
      <c r="H1402" s="509"/>
      <c r="I1402" s="509"/>
      <c r="J1402" s="509"/>
      <c r="K1402" s="509"/>
      <c r="L1402" s="509"/>
      <c r="M1402" s="509"/>
      <c r="N1402" s="510"/>
      <c r="O1402" s="505">
        <v>1</v>
      </c>
      <c r="P1402" s="434" t="s">
        <v>1445</v>
      </c>
      <c r="Q1402" s="378">
        <f>'master material'!J255</f>
        <v>921760</v>
      </c>
      <c r="R1402" s="378">
        <f>'master material'!K255</f>
        <v>0</v>
      </c>
      <c r="S1402" s="437">
        <v>921760</v>
      </c>
      <c r="T1402" s="438"/>
    </row>
    <row r="1403" spans="2:20" ht="15.6" x14ac:dyDescent="0.3">
      <c r="B1403" s="512" t="s">
        <v>326</v>
      </c>
      <c r="C1403" s="309" t="s">
        <v>1566</v>
      </c>
      <c r="D1403" s="431"/>
      <c r="E1403" s="431"/>
      <c r="F1403" s="431"/>
      <c r="G1403" s="431"/>
      <c r="H1403" s="509"/>
      <c r="I1403" s="509"/>
      <c r="J1403" s="509"/>
      <c r="K1403" s="509"/>
      <c r="L1403" s="509"/>
      <c r="M1403" s="509"/>
      <c r="N1403" s="510"/>
      <c r="O1403" s="505">
        <v>1</v>
      </c>
      <c r="P1403" s="434" t="s">
        <v>1445</v>
      </c>
      <c r="Q1403" s="378">
        <f>'master material'!J256</f>
        <v>1248800</v>
      </c>
      <c r="R1403" s="378">
        <f>'master material'!K256</f>
        <v>0</v>
      </c>
      <c r="S1403" s="437">
        <v>1248800</v>
      </c>
      <c r="T1403" s="438"/>
    </row>
    <row r="1404" spans="2:20" ht="15.6" x14ac:dyDescent="0.3">
      <c r="B1404" s="512" t="s">
        <v>328</v>
      </c>
      <c r="C1404" s="309" t="s">
        <v>1567</v>
      </c>
      <c r="D1404" s="431"/>
      <c r="E1404" s="431"/>
      <c r="F1404" s="431"/>
      <c r="G1404" s="431"/>
      <c r="H1404" s="509"/>
      <c r="I1404" s="509"/>
      <c r="J1404" s="509"/>
      <c r="K1404" s="509"/>
      <c r="L1404" s="509"/>
      <c r="M1404" s="509"/>
      <c r="N1404" s="510"/>
      <c r="O1404" s="505">
        <v>1</v>
      </c>
      <c r="P1404" s="434" t="s">
        <v>1445</v>
      </c>
      <c r="Q1404" s="378">
        <f>'master material'!J257</f>
        <v>1604300</v>
      </c>
      <c r="R1404" s="378">
        <f>'master material'!K257</f>
        <v>0</v>
      </c>
      <c r="S1404" s="437">
        <v>1604300</v>
      </c>
      <c r="T1404" s="438"/>
    </row>
    <row r="1405" spans="2:20" ht="15.6" x14ac:dyDescent="0.3">
      <c r="B1405" s="512" t="s">
        <v>665</v>
      </c>
      <c r="C1405" s="309" t="s">
        <v>1568</v>
      </c>
      <c r="D1405" s="431"/>
      <c r="E1405" s="431"/>
      <c r="F1405" s="431"/>
      <c r="G1405" s="431"/>
      <c r="H1405" s="509"/>
      <c r="I1405" s="509"/>
      <c r="J1405" s="509"/>
      <c r="K1405" s="509"/>
      <c r="L1405" s="509"/>
      <c r="M1405" s="509"/>
      <c r="N1405" s="510"/>
      <c r="O1405" s="505">
        <v>1</v>
      </c>
      <c r="P1405" s="434" t="s">
        <v>1445</v>
      </c>
      <c r="Q1405" s="378">
        <f>'master material'!J258</f>
        <v>1182230</v>
      </c>
      <c r="R1405" s="378">
        <f>'master material'!K258</f>
        <v>0</v>
      </c>
      <c r="S1405" s="437">
        <v>1182230</v>
      </c>
      <c r="T1405" s="438"/>
    </row>
    <row r="1406" spans="2:20" ht="15.6" x14ac:dyDescent="0.3">
      <c r="B1406" s="512" t="s">
        <v>667</v>
      </c>
      <c r="C1406" s="309" t="s">
        <v>1569</v>
      </c>
      <c r="D1406" s="431"/>
      <c r="E1406" s="431"/>
      <c r="F1406" s="431"/>
      <c r="G1406" s="431"/>
      <c r="H1406" s="509"/>
      <c r="I1406" s="509"/>
      <c r="J1406" s="509"/>
      <c r="K1406" s="509"/>
      <c r="L1406" s="509"/>
      <c r="M1406" s="509"/>
      <c r="N1406" s="510"/>
      <c r="O1406" s="505">
        <v>1</v>
      </c>
      <c r="P1406" s="434" t="s">
        <v>1445</v>
      </c>
      <c r="Q1406" s="378">
        <f>'master material'!J259</f>
        <v>1362000</v>
      </c>
      <c r="R1406" s="378">
        <f>'master material'!K259</f>
        <v>0</v>
      </c>
      <c r="S1406" s="437">
        <v>1362000</v>
      </c>
      <c r="T1406" s="438"/>
    </row>
    <row r="1407" spans="2:20" ht="15.6" x14ac:dyDescent="0.3">
      <c r="B1407" s="508">
        <v>2</v>
      </c>
      <c r="C1407" s="452" t="s">
        <v>1570</v>
      </c>
      <c r="D1407" s="446"/>
      <c r="E1407" s="446"/>
      <c r="F1407" s="446"/>
      <c r="G1407" s="446"/>
      <c r="H1407" s="509"/>
      <c r="I1407" s="509"/>
      <c r="J1407" s="509"/>
      <c r="K1407" s="509"/>
      <c r="L1407" s="509"/>
      <c r="M1407" s="509"/>
      <c r="N1407" s="510"/>
      <c r="O1407" s="505"/>
      <c r="P1407" s="434"/>
      <c r="Q1407" s="378">
        <f>'master material'!J260</f>
        <v>0</v>
      </c>
      <c r="R1407" s="378">
        <f>'master material'!K260</f>
        <v>0</v>
      </c>
      <c r="S1407" s="437"/>
      <c r="T1407" s="438"/>
    </row>
    <row r="1408" spans="2:20" ht="15.6" x14ac:dyDescent="0.3">
      <c r="B1408" s="512" t="s">
        <v>165</v>
      </c>
      <c r="C1408" s="309" t="s">
        <v>1571</v>
      </c>
      <c r="D1408" s="431"/>
      <c r="E1408" s="431"/>
      <c r="F1408" s="431"/>
      <c r="G1408" s="431"/>
      <c r="H1408" s="509"/>
      <c r="I1408" s="509"/>
      <c r="J1408" s="509"/>
      <c r="K1408" s="509"/>
      <c r="L1408" s="509"/>
      <c r="M1408" s="509"/>
      <c r="N1408" s="510"/>
      <c r="O1408" s="505">
        <v>1</v>
      </c>
      <c r="P1408" s="434" t="s">
        <v>1445</v>
      </c>
      <c r="Q1408" s="378">
        <f>'master material'!J261</f>
        <v>147270</v>
      </c>
      <c r="R1408" s="378">
        <f>'master material'!K261</f>
        <v>0</v>
      </c>
      <c r="S1408" s="437">
        <v>147270</v>
      </c>
      <c r="T1408" s="438"/>
    </row>
    <row r="1409" spans="2:20" ht="15.6" x14ac:dyDescent="0.3">
      <c r="B1409" s="512" t="s">
        <v>168</v>
      </c>
      <c r="C1409" s="309" t="s">
        <v>1572</v>
      </c>
      <c r="D1409" s="431"/>
      <c r="E1409" s="431"/>
      <c r="F1409" s="431"/>
      <c r="G1409" s="431"/>
      <c r="H1409" s="509"/>
      <c r="I1409" s="509"/>
      <c r="J1409" s="509"/>
      <c r="K1409" s="509"/>
      <c r="L1409" s="509"/>
      <c r="M1409" s="509"/>
      <c r="N1409" s="510"/>
      <c r="O1409" s="505">
        <v>1</v>
      </c>
      <c r="P1409" s="434" t="s">
        <v>1445</v>
      </c>
      <c r="Q1409" s="378">
        <f>'master material'!J262</f>
        <v>141600</v>
      </c>
      <c r="R1409" s="378">
        <f>'master material'!K262</f>
        <v>0</v>
      </c>
      <c r="S1409" s="437">
        <v>141600</v>
      </c>
      <c r="T1409" s="438"/>
    </row>
    <row r="1410" spans="2:20" ht="15.6" x14ac:dyDescent="0.3">
      <c r="B1410" s="512" t="s">
        <v>170</v>
      </c>
      <c r="C1410" s="309" t="s">
        <v>1573</v>
      </c>
      <c r="D1410" s="431"/>
      <c r="E1410" s="431"/>
      <c r="F1410" s="431"/>
      <c r="G1410" s="431"/>
      <c r="H1410" s="509"/>
      <c r="I1410" s="509"/>
      <c r="J1410" s="509"/>
      <c r="K1410" s="509"/>
      <c r="L1410" s="509"/>
      <c r="M1410" s="509"/>
      <c r="N1410" s="510"/>
      <c r="O1410" s="505">
        <v>1</v>
      </c>
      <c r="P1410" s="434" t="s">
        <v>1445</v>
      </c>
      <c r="Q1410" s="378">
        <f>'master material'!J263</f>
        <v>485570</v>
      </c>
      <c r="R1410" s="378">
        <f>'master material'!K263</f>
        <v>0</v>
      </c>
      <c r="S1410" s="437">
        <v>485570</v>
      </c>
      <c r="T1410" s="438"/>
    </row>
    <row r="1411" spans="2:20" ht="15.6" x14ac:dyDescent="0.3">
      <c r="B1411" s="512" t="s">
        <v>334</v>
      </c>
      <c r="C1411" s="309" t="s">
        <v>1574</v>
      </c>
      <c r="D1411" s="431"/>
      <c r="E1411" s="431"/>
      <c r="F1411" s="431"/>
      <c r="G1411" s="431"/>
      <c r="H1411" s="509"/>
      <c r="I1411" s="509"/>
      <c r="J1411" s="509"/>
      <c r="K1411" s="509"/>
      <c r="L1411" s="509"/>
      <c r="M1411" s="509"/>
      <c r="N1411" s="510"/>
      <c r="O1411" s="505">
        <v>1</v>
      </c>
      <c r="P1411" s="434" t="s">
        <v>1445</v>
      </c>
      <c r="Q1411" s="378">
        <f>'master material'!J264</f>
        <v>442860</v>
      </c>
      <c r="R1411" s="378">
        <f>'master material'!K264</f>
        <v>0</v>
      </c>
      <c r="S1411" s="437">
        <v>442860</v>
      </c>
      <c r="T1411" s="438"/>
    </row>
    <row r="1412" spans="2:20" ht="15.6" x14ac:dyDescent="0.3">
      <c r="B1412" s="512" t="s">
        <v>337</v>
      </c>
      <c r="C1412" s="309" t="s">
        <v>1575</v>
      </c>
      <c r="D1412" s="431"/>
      <c r="E1412" s="431"/>
      <c r="F1412" s="431"/>
      <c r="G1412" s="431"/>
      <c r="H1412" s="509"/>
      <c r="I1412" s="509"/>
      <c r="J1412" s="509"/>
      <c r="K1412" s="509"/>
      <c r="L1412" s="509"/>
      <c r="M1412" s="509"/>
      <c r="N1412" s="510"/>
      <c r="O1412" s="505">
        <v>1</v>
      </c>
      <c r="P1412" s="434" t="s">
        <v>1445</v>
      </c>
      <c r="Q1412" s="378">
        <f>'master material'!J265</f>
        <v>1852270</v>
      </c>
      <c r="R1412" s="378">
        <f>'master material'!K265</f>
        <v>0</v>
      </c>
      <c r="S1412" s="437">
        <v>1852270</v>
      </c>
      <c r="T1412" s="438"/>
    </row>
    <row r="1413" spans="2:20" ht="15.6" x14ac:dyDescent="0.3">
      <c r="B1413" s="512" t="s">
        <v>339</v>
      </c>
      <c r="C1413" s="309" t="s">
        <v>1576</v>
      </c>
      <c r="D1413" s="431"/>
      <c r="E1413" s="431"/>
      <c r="F1413" s="431"/>
      <c r="G1413" s="431"/>
      <c r="H1413" s="509"/>
      <c r="I1413" s="509"/>
      <c r="J1413" s="509"/>
      <c r="K1413" s="509"/>
      <c r="L1413" s="509"/>
      <c r="M1413" s="509"/>
      <c r="N1413" s="510"/>
      <c r="O1413" s="505">
        <v>1</v>
      </c>
      <c r="P1413" s="434" t="s">
        <v>1445</v>
      </c>
      <c r="Q1413" s="378">
        <f>'master material'!J266</f>
        <v>1077330</v>
      </c>
      <c r="R1413" s="378">
        <f>'master material'!K266</f>
        <v>0</v>
      </c>
      <c r="S1413" s="437">
        <v>1077330</v>
      </c>
      <c r="T1413" s="438"/>
    </row>
    <row r="1414" spans="2:20" ht="15.6" x14ac:dyDescent="0.3">
      <c r="B1414" s="512" t="s">
        <v>432</v>
      </c>
      <c r="C1414" s="309" t="s">
        <v>1577</v>
      </c>
      <c r="D1414" s="431"/>
      <c r="E1414" s="431"/>
      <c r="F1414" s="431"/>
      <c r="G1414" s="431"/>
      <c r="H1414" s="509"/>
      <c r="I1414" s="509"/>
      <c r="J1414" s="509"/>
      <c r="K1414" s="509"/>
      <c r="L1414" s="509"/>
      <c r="M1414" s="509"/>
      <c r="N1414" s="510"/>
      <c r="O1414" s="505">
        <v>1</v>
      </c>
      <c r="P1414" s="434" t="s">
        <v>1445</v>
      </c>
      <c r="Q1414" s="378">
        <f>'master material'!J267</f>
        <v>1798000</v>
      </c>
      <c r="R1414" s="378">
        <f>'master material'!K267</f>
        <v>0</v>
      </c>
      <c r="S1414" s="437">
        <v>1798000</v>
      </c>
      <c r="T1414" s="438"/>
    </row>
    <row r="1415" spans="2:20" ht="15.6" x14ac:dyDescent="0.3">
      <c r="B1415" s="512" t="s">
        <v>434</v>
      </c>
      <c r="C1415" s="309" t="s">
        <v>1578</v>
      </c>
      <c r="D1415" s="431"/>
      <c r="E1415" s="431"/>
      <c r="F1415" s="431"/>
      <c r="G1415" s="431"/>
      <c r="H1415" s="509"/>
      <c r="I1415" s="509"/>
      <c r="J1415" s="509"/>
      <c r="K1415" s="509"/>
      <c r="L1415" s="509"/>
      <c r="M1415" s="509"/>
      <c r="N1415" s="510"/>
      <c r="O1415" s="505">
        <v>1</v>
      </c>
      <c r="P1415" s="434" t="s">
        <v>1445</v>
      </c>
      <c r="Q1415" s="378">
        <f>'master material'!J268</f>
        <v>2664770</v>
      </c>
      <c r="R1415" s="378">
        <f>'master material'!K268</f>
        <v>0</v>
      </c>
      <c r="S1415" s="437">
        <v>2664770</v>
      </c>
      <c r="T1415" s="438"/>
    </row>
    <row r="1416" spans="2:20" ht="15.6" x14ac:dyDescent="0.3">
      <c r="B1416" s="512" t="s">
        <v>436</v>
      </c>
      <c r="C1416" s="309" t="s">
        <v>1579</v>
      </c>
      <c r="D1416" s="431"/>
      <c r="E1416" s="431"/>
      <c r="F1416" s="431"/>
      <c r="G1416" s="431"/>
      <c r="H1416" s="509"/>
      <c r="I1416" s="509"/>
      <c r="J1416" s="509"/>
      <c r="K1416" s="509"/>
      <c r="L1416" s="509"/>
      <c r="M1416" s="509"/>
      <c r="N1416" s="510"/>
      <c r="O1416" s="505">
        <v>1</v>
      </c>
      <c r="P1416" s="434" t="s">
        <v>1445</v>
      </c>
      <c r="Q1416" s="378">
        <f>'master material'!J269</f>
        <v>2635360</v>
      </c>
      <c r="R1416" s="378">
        <f>'master material'!K269</f>
        <v>0</v>
      </c>
      <c r="S1416" s="437">
        <v>2635360</v>
      </c>
      <c r="T1416" s="438"/>
    </row>
    <row r="1417" spans="2:20" ht="15.6" x14ac:dyDescent="0.3">
      <c r="B1417" s="512" t="s">
        <v>364</v>
      </c>
      <c r="C1417" s="309" t="s">
        <v>1580</v>
      </c>
      <c r="D1417" s="431"/>
      <c r="E1417" s="431"/>
      <c r="F1417" s="431"/>
      <c r="G1417" s="431"/>
      <c r="H1417" s="509"/>
      <c r="I1417" s="509"/>
      <c r="J1417" s="509"/>
      <c r="K1417" s="509"/>
      <c r="L1417" s="509"/>
      <c r="M1417" s="509"/>
      <c r="N1417" s="510"/>
      <c r="O1417" s="505">
        <v>1</v>
      </c>
      <c r="P1417" s="434" t="s">
        <v>1445</v>
      </c>
      <c r="Q1417" s="378">
        <f>'master material'!J270</f>
        <v>3315000</v>
      </c>
      <c r="R1417" s="378">
        <f>'master material'!K270</f>
        <v>0</v>
      </c>
      <c r="S1417" s="437">
        <v>3315000</v>
      </c>
      <c r="T1417" s="438"/>
    </row>
    <row r="1418" spans="2:20" ht="15.6" x14ac:dyDescent="0.3">
      <c r="B1418" s="512"/>
      <c r="C1418" s="309"/>
      <c r="D1418" s="431"/>
      <c r="E1418" s="431"/>
      <c r="F1418" s="431"/>
      <c r="G1418" s="431"/>
      <c r="H1418" s="509"/>
      <c r="I1418" s="509"/>
      <c r="J1418" s="509"/>
      <c r="K1418" s="509"/>
      <c r="L1418" s="509"/>
      <c r="M1418" s="509"/>
      <c r="N1418" s="510"/>
      <c r="O1418" s="505"/>
      <c r="P1418" s="434"/>
      <c r="Q1418" s="378">
        <f>'master material'!J271</f>
        <v>0</v>
      </c>
      <c r="R1418" s="378">
        <f>'master material'!K271</f>
        <v>0</v>
      </c>
      <c r="S1418" s="437"/>
      <c r="T1418" s="438"/>
    </row>
    <row r="1419" spans="2:20" ht="15.6" x14ac:dyDescent="0.3">
      <c r="B1419" s="513" t="s">
        <v>19</v>
      </c>
      <c r="C1419" s="514" t="s">
        <v>1581</v>
      </c>
      <c r="D1419" s="442"/>
      <c r="E1419" s="442"/>
      <c r="F1419" s="442"/>
      <c r="G1419" s="442"/>
      <c r="H1419" s="509"/>
      <c r="I1419" s="509"/>
      <c r="J1419" s="509"/>
      <c r="K1419" s="509"/>
      <c r="L1419" s="509"/>
      <c r="M1419" s="509"/>
      <c r="N1419" s="510"/>
      <c r="O1419" s="443"/>
      <c r="P1419" s="445"/>
      <c r="Q1419" s="378">
        <f>'master material'!J274</f>
        <v>0</v>
      </c>
      <c r="R1419" s="378">
        <f>'master material'!K274</f>
        <v>0</v>
      </c>
      <c r="S1419" s="437"/>
      <c r="T1419" s="438"/>
    </row>
    <row r="1420" spans="2:20" ht="15.6" x14ac:dyDescent="0.3">
      <c r="B1420" s="512">
        <v>1</v>
      </c>
      <c r="C1420" s="446" t="s">
        <v>1582</v>
      </c>
      <c r="D1420" s="446"/>
      <c r="E1420" s="446"/>
      <c r="F1420" s="446"/>
      <c r="G1420" s="446"/>
      <c r="H1420" s="509"/>
      <c r="I1420" s="509"/>
      <c r="J1420" s="509"/>
      <c r="K1420" s="509"/>
      <c r="L1420" s="509"/>
      <c r="M1420" s="509"/>
      <c r="N1420" s="510"/>
      <c r="O1420" s="447"/>
      <c r="P1420" s="434"/>
      <c r="Q1420" s="378">
        <f>'master material'!J275</f>
        <v>0</v>
      </c>
      <c r="R1420" s="378">
        <f>'master material'!K275</f>
        <v>0</v>
      </c>
      <c r="S1420" s="437"/>
      <c r="T1420" s="438"/>
    </row>
    <row r="1421" spans="2:20" ht="15.6" x14ac:dyDescent="0.3">
      <c r="B1421" s="512" t="s">
        <v>156</v>
      </c>
      <c r="C1421" s="309" t="s">
        <v>1583</v>
      </c>
      <c r="D1421" s="431"/>
      <c r="E1421" s="431"/>
      <c r="F1421" s="431"/>
      <c r="G1421" s="431"/>
      <c r="H1421" s="509"/>
      <c r="I1421" s="509"/>
      <c r="J1421" s="509"/>
      <c r="K1421" s="509"/>
      <c r="L1421" s="509"/>
      <c r="M1421" s="509"/>
      <c r="N1421" s="510"/>
      <c r="O1421" s="506">
        <v>1</v>
      </c>
      <c r="P1421" s="434" t="s">
        <v>1445</v>
      </c>
      <c r="Q1421" s="378">
        <f>'master material'!J276</f>
        <v>183600</v>
      </c>
      <c r="R1421" s="378">
        <f>'master material'!K276</f>
        <v>0</v>
      </c>
      <c r="S1421" s="437">
        <v>183600</v>
      </c>
      <c r="T1421" s="438"/>
    </row>
    <row r="1422" spans="2:20" ht="15.6" x14ac:dyDescent="0.3">
      <c r="B1422" s="512" t="s">
        <v>157</v>
      </c>
      <c r="C1422" s="309" t="s">
        <v>1584</v>
      </c>
      <c r="D1422" s="431"/>
      <c r="E1422" s="431"/>
      <c r="F1422" s="431"/>
      <c r="G1422" s="431"/>
      <c r="H1422" s="509"/>
      <c r="I1422" s="509"/>
      <c r="J1422" s="509"/>
      <c r="K1422" s="509"/>
      <c r="L1422" s="509"/>
      <c r="M1422" s="509"/>
      <c r="N1422" s="510"/>
      <c r="O1422" s="506">
        <v>1</v>
      </c>
      <c r="P1422" s="434" t="s">
        <v>1445</v>
      </c>
      <c r="Q1422" s="378">
        <f>'master material'!J277</f>
        <v>191160</v>
      </c>
      <c r="R1422" s="378">
        <f>'master material'!K277</f>
        <v>0</v>
      </c>
      <c r="S1422" s="437">
        <v>191160</v>
      </c>
      <c r="T1422" s="438"/>
    </row>
    <row r="1423" spans="2:20" ht="15.6" x14ac:dyDescent="0.3">
      <c r="B1423" s="512" t="s">
        <v>160</v>
      </c>
      <c r="C1423" s="309" t="s">
        <v>1585</v>
      </c>
      <c r="D1423" s="431"/>
      <c r="E1423" s="431"/>
      <c r="F1423" s="431"/>
      <c r="G1423" s="431"/>
      <c r="H1423" s="509"/>
      <c r="I1423" s="509"/>
      <c r="J1423" s="509"/>
      <c r="K1423" s="509"/>
      <c r="L1423" s="509"/>
      <c r="M1423" s="509"/>
      <c r="N1423" s="510"/>
      <c r="O1423" s="506">
        <v>1</v>
      </c>
      <c r="P1423" s="434" t="s">
        <v>1445</v>
      </c>
      <c r="Q1423" s="378">
        <f>'master material'!J278</f>
        <v>142050</v>
      </c>
      <c r="R1423" s="378">
        <f>'master material'!K278</f>
        <v>0</v>
      </c>
      <c r="S1423" s="437">
        <v>142050</v>
      </c>
      <c r="T1423" s="438"/>
    </row>
    <row r="1424" spans="2:20" ht="15.6" x14ac:dyDescent="0.3">
      <c r="B1424" s="512" t="s">
        <v>163</v>
      </c>
      <c r="C1424" s="309" t="s">
        <v>1586</v>
      </c>
      <c r="D1424" s="431"/>
      <c r="E1424" s="431"/>
      <c r="F1424" s="431"/>
      <c r="G1424" s="431"/>
      <c r="H1424" s="509"/>
      <c r="I1424" s="509"/>
      <c r="J1424" s="509"/>
      <c r="K1424" s="509"/>
      <c r="L1424" s="509"/>
      <c r="M1424" s="509"/>
      <c r="N1424" s="510"/>
      <c r="O1424" s="506">
        <v>1</v>
      </c>
      <c r="P1424" s="434" t="s">
        <v>1445</v>
      </c>
      <c r="Q1424" s="378">
        <f>'master material'!J279</f>
        <v>263270</v>
      </c>
      <c r="R1424" s="378">
        <f>'master material'!K279</f>
        <v>0</v>
      </c>
      <c r="S1424" s="437">
        <v>263270</v>
      </c>
      <c r="T1424" s="438"/>
    </row>
    <row r="1425" spans="2:20" ht="15.6" x14ac:dyDescent="0.3">
      <c r="B1425" s="512" t="s">
        <v>321</v>
      </c>
      <c r="C1425" s="309" t="s">
        <v>1587</v>
      </c>
      <c r="D1425" s="431"/>
      <c r="E1425" s="431"/>
      <c r="F1425" s="431"/>
      <c r="G1425" s="431"/>
      <c r="H1425" s="509"/>
      <c r="I1425" s="509"/>
      <c r="J1425" s="509"/>
      <c r="K1425" s="509"/>
      <c r="L1425" s="509"/>
      <c r="M1425" s="509"/>
      <c r="N1425" s="510"/>
      <c r="O1425" s="506">
        <v>1</v>
      </c>
      <c r="P1425" s="434" t="s">
        <v>1445</v>
      </c>
      <c r="Q1425" s="378">
        <f>'master material'!J280</f>
        <v>403100</v>
      </c>
      <c r="R1425" s="378">
        <f>'master material'!K280</f>
        <v>0</v>
      </c>
      <c r="S1425" s="437">
        <v>403100</v>
      </c>
      <c r="T1425" s="438"/>
    </row>
    <row r="1426" spans="2:20" ht="15.6" x14ac:dyDescent="0.3">
      <c r="B1426" s="512" t="s">
        <v>323</v>
      </c>
      <c r="C1426" s="309" t="s">
        <v>1588</v>
      </c>
      <c r="D1426" s="431"/>
      <c r="E1426" s="431"/>
      <c r="F1426" s="431"/>
      <c r="G1426" s="431"/>
      <c r="H1426" s="509"/>
      <c r="I1426" s="509"/>
      <c r="J1426" s="509"/>
      <c r="K1426" s="509"/>
      <c r="L1426" s="509"/>
      <c r="M1426" s="509"/>
      <c r="N1426" s="510"/>
      <c r="O1426" s="506">
        <v>1</v>
      </c>
      <c r="P1426" s="434" t="s">
        <v>1445</v>
      </c>
      <c r="Q1426" s="378">
        <f>'master material'!J281</f>
        <v>830460</v>
      </c>
      <c r="R1426" s="378">
        <f>'master material'!K281</f>
        <v>0</v>
      </c>
      <c r="S1426" s="437">
        <v>830460</v>
      </c>
      <c r="T1426" s="438"/>
    </row>
    <row r="1427" spans="2:20" ht="15.6" x14ac:dyDescent="0.3">
      <c r="B1427" s="512" t="s">
        <v>326</v>
      </c>
      <c r="C1427" s="309" t="s">
        <v>1589</v>
      </c>
      <c r="D1427" s="431"/>
      <c r="E1427" s="431"/>
      <c r="F1427" s="431"/>
      <c r="G1427" s="431"/>
      <c r="H1427" s="509"/>
      <c r="I1427" s="509"/>
      <c r="J1427" s="509"/>
      <c r="K1427" s="509"/>
      <c r="L1427" s="509"/>
      <c r="M1427" s="509"/>
      <c r="N1427" s="510"/>
      <c r="O1427" s="506">
        <v>1</v>
      </c>
      <c r="P1427" s="434" t="s">
        <v>1445</v>
      </c>
      <c r="Q1427" s="378">
        <f>'master material'!J282</f>
        <v>1210800</v>
      </c>
      <c r="R1427" s="378">
        <f>'master material'!K282</f>
        <v>0</v>
      </c>
      <c r="S1427" s="437">
        <v>1210800</v>
      </c>
      <c r="T1427" s="438"/>
    </row>
    <row r="1428" spans="2:20" ht="15.6" x14ac:dyDescent="0.3">
      <c r="B1428" s="512" t="s">
        <v>328</v>
      </c>
      <c r="C1428" s="309" t="s">
        <v>1590</v>
      </c>
      <c r="D1428" s="431"/>
      <c r="E1428" s="431"/>
      <c r="F1428" s="431"/>
      <c r="G1428" s="431"/>
      <c r="H1428" s="509"/>
      <c r="I1428" s="509"/>
      <c r="J1428" s="509"/>
      <c r="K1428" s="509"/>
      <c r="L1428" s="509"/>
      <c r="M1428" s="509"/>
      <c r="N1428" s="510"/>
      <c r="O1428" s="506">
        <v>1</v>
      </c>
      <c r="P1428" s="434" t="s">
        <v>1445</v>
      </c>
      <c r="Q1428" s="378">
        <f>'master material'!J283</f>
        <v>1948150</v>
      </c>
      <c r="R1428" s="378">
        <f>'master material'!K283</f>
        <v>0</v>
      </c>
      <c r="S1428" s="437">
        <v>1948150</v>
      </c>
      <c r="T1428" s="438"/>
    </row>
    <row r="1429" spans="2:20" ht="15.6" x14ac:dyDescent="0.3">
      <c r="B1429" s="512" t="s">
        <v>665</v>
      </c>
      <c r="C1429" s="309" t="s">
        <v>1591</v>
      </c>
      <c r="D1429" s="431"/>
      <c r="E1429" s="431"/>
      <c r="F1429" s="431"/>
      <c r="G1429" s="431"/>
      <c r="H1429" s="509"/>
      <c r="I1429" s="509"/>
      <c r="J1429" s="509"/>
      <c r="K1429" s="509"/>
      <c r="L1429" s="509"/>
      <c r="M1429" s="509"/>
      <c r="N1429" s="510"/>
      <c r="O1429" s="506">
        <v>1</v>
      </c>
      <c r="P1429" s="434" t="s">
        <v>1445</v>
      </c>
      <c r="Q1429" s="378">
        <f>'master material'!J284</f>
        <v>3130200</v>
      </c>
      <c r="R1429" s="378">
        <f>'master material'!K284</f>
        <v>0</v>
      </c>
      <c r="S1429" s="437">
        <v>3130200</v>
      </c>
      <c r="T1429" s="438"/>
    </row>
    <row r="1430" spans="2:20" ht="15.6" x14ac:dyDescent="0.3">
      <c r="B1430" s="512" t="s">
        <v>667</v>
      </c>
      <c r="C1430" s="309" t="s">
        <v>1592</v>
      </c>
      <c r="D1430" s="431"/>
      <c r="E1430" s="431"/>
      <c r="F1430" s="431"/>
      <c r="G1430" s="431"/>
      <c r="H1430" s="509"/>
      <c r="I1430" s="509"/>
      <c r="J1430" s="509"/>
      <c r="K1430" s="509"/>
      <c r="L1430" s="509"/>
      <c r="M1430" s="509"/>
      <c r="N1430" s="510"/>
      <c r="O1430" s="506">
        <v>1</v>
      </c>
      <c r="P1430" s="434" t="s">
        <v>1445</v>
      </c>
      <c r="Q1430" s="378">
        <f>'master material'!J285</f>
        <v>4663240</v>
      </c>
      <c r="R1430" s="378">
        <f>'master material'!K285</f>
        <v>0</v>
      </c>
      <c r="S1430" s="437">
        <v>4663240</v>
      </c>
      <c r="T1430" s="438"/>
    </row>
    <row r="1431" spans="2:20" ht="15.6" x14ac:dyDescent="0.3">
      <c r="B1431" s="512" t="s">
        <v>669</v>
      </c>
      <c r="C1431" s="309" t="s">
        <v>1593</v>
      </c>
      <c r="D1431" s="431"/>
      <c r="E1431" s="431"/>
      <c r="F1431" s="431"/>
      <c r="G1431" s="431"/>
      <c r="H1431" s="509"/>
      <c r="I1431" s="509"/>
      <c r="J1431" s="509"/>
      <c r="K1431" s="509"/>
      <c r="L1431" s="509"/>
      <c r="M1431" s="509"/>
      <c r="N1431" s="510"/>
      <c r="O1431" s="506">
        <v>1</v>
      </c>
      <c r="P1431" s="434" t="s">
        <v>1445</v>
      </c>
      <c r="Q1431" s="378">
        <f>'master material'!J286</f>
        <v>7087560</v>
      </c>
      <c r="R1431" s="378">
        <f>'master material'!K286</f>
        <v>0</v>
      </c>
      <c r="S1431" s="437">
        <v>7087560</v>
      </c>
      <c r="T1431" s="438"/>
    </row>
    <row r="1432" spans="2:20" ht="15.6" x14ac:dyDescent="0.3">
      <c r="B1432" s="512" t="s">
        <v>671</v>
      </c>
      <c r="C1432" s="309" t="s">
        <v>1594</v>
      </c>
      <c r="D1432" s="431"/>
      <c r="E1432" s="431"/>
      <c r="F1432" s="431"/>
      <c r="G1432" s="431"/>
      <c r="H1432" s="509"/>
      <c r="I1432" s="509"/>
      <c r="J1432" s="509"/>
      <c r="K1432" s="509"/>
      <c r="L1432" s="509"/>
      <c r="M1432" s="509"/>
      <c r="N1432" s="510"/>
      <c r="O1432" s="506">
        <v>1</v>
      </c>
      <c r="P1432" s="434" t="s">
        <v>1445</v>
      </c>
      <c r="Q1432" s="378">
        <f>'master material'!J287</f>
        <v>7814670</v>
      </c>
      <c r="R1432" s="378">
        <f>'master material'!K287</f>
        <v>0</v>
      </c>
      <c r="S1432" s="437">
        <v>7814670</v>
      </c>
      <c r="T1432" s="438"/>
    </row>
    <row r="1433" spans="2:20" ht="15.6" x14ac:dyDescent="0.3">
      <c r="B1433" s="512" t="s">
        <v>1182</v>
      </c>
      <c r="C1433" s="309" t="s">
        <v>1595</v>
      </c>
      <c r="D1433" s="431"/>
      <c r="E1433" s="431"/>
      <c r="F1433" s="431"/>
      <c r="G1433" s="431"/>
      <c r="H1433" s="509"/>
      <c r="I1433" s="509"/>
      <c r="J1433" s="509"/>
      <c r="K1433" s="509"/>
      <c r="L1433" s="509"/>
      <c r="M1433" s="509"/>
      <c r="N1433" s="510"/>
      <c r="O1433" s="506">
        <v>1</v>
      </c>
      <c r="P1433" s="434" t="s">
        <v>1445</v>
      </c>
      <c r="Q1433" s="378">
        <f>'master material'!J288</f>
        <v>11144230</v>
      </c>
      <c r="R1433" s="378">
        <f>'master material'!K288</f>
        <v>0</v>
      </c>
      <c r="S1433" s="437">
        <v>11144230</v>
      </c>
      <c r="T1433" s="438"/>
    </row>
    <row r="1434" spans="2:20" ht="15.6" x14ac:dyDescent="0.3">
      <c r="B1434" s="512" t="s">
        <v>1184</v>
      </c>
      <c r="C1434" s="309" t="s">
        <v>1596</v>
      </c>
      <c r="D1434" s="431"/>
      <c r="E1434" s="431"/>
      <c r="F1434" s="431"/>
      <c r="G1434" s="431"/>
      <c r="H1434" s="509"/>
      <c r="I1434" s="509"/>
      <c r="J1434" s="509"/>
      <c r="K1434" s="509"/>
      <c r="L1434" s="509"/>
      <c r="M1434" s="509"/>
      <c r="N1434" s="510"/>
      <c r="O1434" s="506">
        <v>1</v>
      </c>
      <c r="P1434" s="434" t="s">
        <v>1445</v>
      </c>
      <c r="Q1434" s="378">
        <f>'master material'!J289</f>
        <v>11827100</v>
      </c>
      <c r="R1434" s="378">
        <f>'master material'!K289</f>
        <v>0</v>
      </c>
      <c r="S1434" s="437">
        <v>11827100</v>
      </c>
      <c r="T1434" s="438"/>
    </row>
    <row r="1435" spans="2:20" ht="15.6" x14ac:dyDescent="0.3">
      <c r="B1435" s="512" t="s">
        <v>1186</v>
      </c>
      <c r="C1435" s="309" t="s">
        <v>1597</v>
      </c>
      <c r="D1435" s="431"/>
      <c r="E1435" s="431"/>
      <c r="F1435" s="431"/>
      <c r="G1435" s="431"/>
      <c r="H1435" s="509"/>
      <c r="I1435" s="509"/>
      <c r="J1435" s="509"/>
      <c r="K1435" s="509"/>
      <c r="L1435" s="509"/>
      <c r="M1435" s="509"/>
      <c r="N1435" s="510"/>
      <c r="O1435" s="506">
        <v>1</v>
      </c>
      <c r="P1435" s="434" t="s">
        <v>1445</v>
      </c>
      <c r="Q1435" s="378">
        <f>'master material'!J290</f>
        <v>17943830</v>
      </c>
      <c r="R1435" s="378">
        <f>'master material'!K290</f>
        <v>0</v>
      </c>
      <c r="S1435" s="437">
        <v>17943830</v>
      </c>
      <c r="T1435" s="438"/>
    </row>
    <row r="1436" spans="2:20" ht="15.6" x14ac:dyDescent="0.3">
      <c r="B1436" s="512">
        <v>2</v>
      </c>
      <c r="C1436" s="446" t="s">
        <v>1598</v>
      </c>
      <c r="D1436" s="446"/>
      <c r="E1436" s="446"/>
      <c r="F1436" s="446"/>
      <c r="G1436" s="446"/>
      <c r="H1436" s="509"/>
      <c r="I1436" s="509"/>
      <c r="J1436" s="509"/>
      <c r="K1436" s="509"/>
      <c r="L1436" s="509"/>
      <c r="M1436" s="509"/>
      <c r="N1436" s="510"/>
      <c r="O1436" s="447"/>
      <c r="P1436" s="434"/>
      <c r="Q1436" s="378">
        <f>'master material'!J291</f>
        <v>0</v>
      </c>
      <c r="R1436" s="378">
        <f>'master material'!K291</f>
        <v>0</v>
      </c>
      <c r="S1436" s="437"/>
      <c r="T1436" s="438"/>
    </row>
    <row r="1437" spans="2:20" ht="15.6" x14ac:dyDescent="0.3">
      <c r="B1437" s="512" t="s">
        <v>165</v>
      </c>
      <c r="C1437" s="309" t="s">
        <v>1599</v>
      </c>
      <c r="D1437" s="431"/>
      <c r="E1437" s="431"/>
      <c r="F1437" s="431"/>
      <c r="G1437" s="431"/>
      <c r="H1437" s="509"/>
      <c r="I1437" s="509"/>
      <c r="J1437" s="509"/>
      <c r="K1437" s="509"/>
      <c r="L1437" s="509"/>
      <c r="M1437" s="509"/>
      <c r="N1437" s="510"/>
      <c r="O1437" s="506">
        <v>1</v>
      </c>
      <c r="P1437" s="434" t="s">
        <v>1445</v>
      </c>
      <c r="Q1437" s="378">
        <f>'master material'!J292</f>
        <v>88830</v>
      </c>
      <c r="R1437" s="378">
        <f>'master material'!K292</f>
        <v>0</v>
      </c>
      <c r="S1437" s="437">
        <v>88830</v>
      </c>
      <c r="T1437" s="438"/>
    </row>
    <row r="1438" spans="2:20" ht="15.6" x14ac:dyDescent="0.3">
      <c r="B1438" s="512" t="s">
        <v>168</v>
      </c>
      <c r="C1438" s="309" t="s">
        <v>1600</v>
      </c>
      <c r="D1438" s="431"/>
      <c r="E1438" s="431"/>
      <c r="F1438" s="431"/>
      <c r="G1438" s="431"/>
      <c r="H1438" s="509"/>
      <c r="I1438" s="509"/>
      <c r="J1438" s="509"/>
      <c r="K1438" s="509"/>
      <c r="L1438" s="509"/>
      <c r="M1438" s="509"/>
      <c r="N1438" s="510"/>
      <c r="O1438" s="506">
        <v>1</v>
      </c>
      <c r="P1438" s="434" t="s">
        <v>1445</v>
      </c>
      <c r="Q1438" s="378">
        <f>'master material'!J293</f>
        <v>147660</v>
      </c>
      <c r="R1438" s="378">
        <f>'master material'!K293</f>
        <v>0</v>
      </c>
      <c r="S1438" s="437">
        <v>147660</v>
      </c>
      <c r="T1438" s="438"/>
    </row>
    <row r="1439" spans="2:20" ht="15.6" x14ac:dyDescent="0.3">
      <c r="B1439" s="512" t="s">
        <v>170</v>
      </c>
      <c r="C1439" s="309" t="s">
        <v>1601</v>
      </c>
      <c r="D1439" s="431"/>
      <c r="E1439" s="431"/>
      <c r="F1439" s="431"/>
      <c r="G1439" s="431"/>
      <c r="H1439" s="509"/>
      <c r="I1439" s="509"/>
      <c r="J1439" s="509"/>
      <c r="K1439" s="509"/>
      <c r="L1439" s="509"/>
      <c r="M1439" s="509"/>
      <c r="N1439" s="510"/>
      <c r="O1439" s="506">
        <v>1</v>
      </c>
      <c r="P1439" s="434" t="s">
        <v>1445</v>
      </c>
      <c r="Q1439" s="378">
        <f>'master material'!J294</f>
        <v>173830</v>
      </c>
      <c r="R1439" s="378">
        <f>'master material'!K294</f>
        <v>0</v>
      </c>
      <c r="S1439" s="437">
        <v>173830</v>
      </c>
      <c r="T1439" s="438"/>
    </row>
    <row r="1440" spans="2:20" ht="15.6" x14ac:dyDescent="0.3">
      <c r="B1440" s="512" t="s">
        <v>334</v>
      </c>
      <c r="C1440" s="309" t="s">
        <v>1602</v>
      </c>
      <c r="D1440" s="431"/>
      <c r="E1440" s="431"/>
      <c r="F1440" s="431"/>
      <c r="G1440" s="431"/>
      <c r="H1440" s="509"/>
      <c r="I1440" s="509"/>
      <c r="J1440" s="509"/>
      <c r="K1440" s="509"/>
      <c r="L1440" s="509"/>
      <c r="M1440" s="509"/>
      <c r="N1440" s="510"/>
      <c r="O1440" s="506">
        <v>1</v>
      </c>
      <c r="P1440" s="434" t="s">
        <v>1445</v>
      </c>
      <c r="Q1440" s="378">
        <f>'master material'!J295</f>
        <v>289660</v>
      </c>
      <c r="R1440" s="378">
        <f>'master material'!K295</f>
        <v>0</v>
      </c>
      <c r="S1440" s="437">
        <v>289660</v>
      </c>
      <c r="T1440" s="438"/>
    </row>
    <row r="1441" spans="2:20" ht="15.6" x14ac:dyDescent="0.3">
      <c r="B1441" s="512" t="s">
        <v>337</v>
      </c>
      <c r="C1441" s="309" t="s">
        <v>1603</v>
      </c>
      <c r="D1441" s="431"/>
      <c r="E1441" s="431"/>
      <c r="F1441" s="431"/>
      <c r="G1441" s="431"/>
      <c r="H1441" s="509"/>
      <c r="I1441" s="509"/>
      <c r="J1441" s="509"/>
      <c r="K1441" s="509"/>
      <c r="L1441" s="509"/>
      <c r="M1441" s="509"/>
      <c r="N1441" s="510"/>
      <c r="O1441" s="506">
        <v>1</v>
      </c>
      <c r="P1441" s="434" t="s">
        <v>1445</v>
      </c>
      <c r="Q1441" s="378">
        <f>'master material'!J296</f>
        <v>556330</v>
      </c>
      <c r="R1441" s="378">
        <f>'master material'!K296</f>
        <v>0</v>
      </c>
      <c r="S1441" s="437">
        <v>556330</v>
      </c>
      <c r="T1441" s="438"/>
    </row>
    <row r="1442" spans="2:20" ht="15.6" x14ac:dyDescent="0.3">
      <c r="B1442" s="512" t="s">
        <v>339</v>
      </c>
      <c r="C1442" s="309" t="s">
        <v>1604</v>
      </c>
      <c r="D1442" s="431"/>
      <c r="E1442" s="431"/>
      <c r="F1442" s="431"/>
      <c r="G1442" s="431"/>
      <c r="H1442" s="509"/>
      <c r="I1442" s="509"/>
      <c r="J1442" s="509"/>
      <c r="K1442" s="509"/>
      <c r="L1442" s="509"/>
      <c r="M1442" s="509"/>
      <c r="N1442" s="510"/>
      <c r="O1442" s="506">
        <v>1</v>
      </c>
      <c r="P1442" s="434" t="s">
        <v>1445</v>
      </c>
      <c r="Q1442" s="378">
        <f>'master material'!J297</f>
        <v>932660</v>
      </c>
      <c r="R1442" s="378">
        <f>'master material'!K297</f>
        <v>0</v>
      </c>
      <c r="S1442" s="437">
        <v>932660</v>
      </c>
      <c r="T1442" s="438"/>
    </row>
    <row r="1443" spans="2:20" ht="15.6" x14ac:dyDescent="0.3">
      <c r="B1443" s="512" t="s">
        <v>432</v>
      </c>
      <c r="C1443" s="309" t="s">
        <v>1605</v>
      </c>
      <c r="D1443" s="431"/>
      <c r="E1443" s="431"/>
      <c r="F1443" s="431"/>
      <c r="G1443" s="431"/>
      <c r="H1443" s="509"/>
      <c r="I1443" s="509"/>
      <c r="J1443" s="509"/>
      <c r="K1443" s="509"/>
      <c r="L1443" s="509"/>
      <c r="M1443" s="509"/>
      <c r="N1443" s="510"/>
      <c r="O1443" s="506">
        <v>1</v>
      </c>
      <c r="P1443" s="434" t="s">
        <v>1445</v>
      </c>
      <c r="Q1443" s="378">
        <f>'master material'!J298</f>
        <v>1748000</v>
      </c>
      <c r="R1443" s="378">
        <f>'master material'!K298</f>
        <v>0</v>
      </c>
      <c r="S1443" s="437">
        <v>1748000</v>
      </c>
      <c r="T1443" s="438"/>
    </row>
    <row r="1444" spans="2:20" ht="15.6" x14ac:dyDescent="0.3">
      <c r="B1444" s="512" t="s">
        <v>434</v>
      </c>
      <c r="C1444" s="309" t="s">
        <v>1606</v>
      </c>
      <c r="D1444" s="431"/>
      <c r="E1444" s="431"/>
      <c r="F1444" s="431"/>
      <c r="G1444" s="431"/>
      <c r="H1444" s="509"/>
      <c r="I1444" s="509"/>
      <c r="J1444" s="509"/>
      <c r="K1444" s="509"/>
      <c r="L1444" s="509"/>
      <c r="M1444" s="509"/>
      <c r="N1444" s="510"/>
      <c r="O1444" s="506">
        <v>1</v>
      </c>
      <c r="P1444" s="434" t="s">
        <v>1445</v>
      </c>
      <c r="Q1444" s="378">
        <f>'master material'!J299</f>
        <v>2701000</v>
      </c>
      <c r="R1444" s="378">
        <f>'master material'!K299</f>
        <v>0</v>
      </c>
      <c r="S1444" s="437">
        <v>2701000</v>
      </c>
      <c r="T1444" s="438"/>
    </row>
    <row r="1445" spans="2:20" ht="15.6" x14ac:dyDescent="0.3">
      <c r="B1445" s="512" t="s">
        <v>436</v>
      </c>
      <c r="C1445" s="309" t="s">
        <v>1607</v>
      </c>
      <c r="D1445" s="431"/>
      <c r="E1445" s="431"/>
      <c r="F1445" s="431"/>
      <c r="G1445" s="431"/>
      <c r="H1445" s="509"/>
      <c r="I1445" s="509"/>
      <c r="J1445" s="509"/>
      <c r="K1445" s="509"/>
      <c r="L1445" s="509"/>
      <c r="M1445" s="509"/>
      <c r="N1445" s="510"/>
      <c r="O1445" s="506">
        <v>1</v>
      </c>
      <c r="P1445" s="434" t="s">
        <v>1445</v>
      </c>
      <c r="Q1445" s="378">
        <f>'master material'!J300</f>
        <v>4756000</v>
      </c>
      <c r="R1445" s="378">
        <f>'master material'!K300</f>
        <v>0</v>
      </c>
      <c r="S1445" s="437">
        <v>4756000</v>
      </c>
      <c r="T1445" s="438"/>
    </row>
    <row r="1446" spans="2:20" ht="15.6" x14ac:dyDescent="0.3">
      <c r="B1446" s="512" t="s">
        <v>364</v>
      </c>
      <c r="C1446" s="309" t="s">
        <v>1608</v>
      </c>
      <c r="D1446" s="431"/>
      <c r="E1446" s="431"/>
      <c r="F1446" s="431"/>
      <c r="G1446" s="431"/>
      <c r="H1446" s="509"/>
      <c r="I1446" s="509"/>
      <c r="J1446" s="509"/>
      <c r="K1446" s="509"/>
      <c r="L1446" s="509"/>
      <c r="M1446" s="509"/>
      <c r="N1446" s="510"/>
      <c r="O1446" s="506">
        <v>1</v>
      </c>
      <c r="P1446" s="434" t="s">
        <v>1445</v>
      </c>
      <c r="Q1446" s="378">
        <f>'master material'!J301</f>
        <v>6974660</v>
      </c>
      <c r="R1446" s="378">
        <f>'master material'!K301</f>
        <v>0</v>
      </c>
      <c r="S1446" s="437">
        <v>6974660</v>
      </c>
      <c r="T1446" s="438"/>
    </row>
    <row r="1447" spans="2:20" ht="15.6" x14ac:dyDescent="0.3">
      <c r="B1447" s="512" t="s">
        <v>439</v>
      </c>
      <c r="C1447" s="309" t="s">
        <v>1609</v>
      </c>
      <c r="D1447" s="431"/>
      <c r="E1447" s="431"/>
      <c r="F1447" s="431"/>
      <c r="G1447" s="431"/>
      <c r="H1447" s="509"/>
      <c r="I1447" s="509"/>
      <c r="J1447" s="509"/>
      <c r="K1447" s="509"/>
      <c r="L1447" s="509"/>
      <c r="M1447" s="509"/>
      <c r="N1447" s="510"/>
      <c r="O1447" s="506">
        <v>1</v>
      </c>
      <c r="P1447" s="434" t="s">
        <v>1445</v>
      </c>
      <c r="Q1447" s="378">
        <f>'master material'!J302</f>
        <v>8745330</v>
      </c>
      <c r="R1447" s="378">
        <f>'master material'!K302</f>
        <v>0</v>
      </c>
      <c r="S1447" s="437">
        <v>8745330</v>
      </c>
      <c r="T1447" s="438"/>
    </row>
    <row r="1448" spans="2:20" ht="15.6" x14ac:dyDescent="0.3">
      <c r="B1448" s="512" t="s">
        <v>441</v>
      </c>
      <c r="C1448" s="309" t="s">
        <v>1610</v>
      </c>
      <c r="D1448" s="431"/>
      <c r="E1448" s="431"/>
      <c r="F1448" s="431"/>
      <c r="G1448" s="431"/>
      <c r="H1448" s="509"/>
      <c r="I1448" s="509"/>
      <c r="J1448" s="509"/>
      <c r="K1448" s="509"/>
      <c r="L1448" s="509"/>
      <c r="M1448" s="509"/>
      <c r="N1448" s="510"/>
      <c r="O1448" s="506">
        <v>1</v>
      </c>
      <c r="P1448" s="434" t="s">
        <v>1445</v>
      </c>
      <c r="Q1448" s="378">
        <f>'master material'!J303</f>
        <v>12441000</v>
      </c>
      <c r="R1448" s="378">
        <f>'master material'!K303</f>
        <v>0</v>
      </c>
      <c r="S1448" s="437">
        <v>12441000</v>
      </c>
      <c r="T1448" s="438"/>
    </row>
    <row r="1449" spans="2:20" ht="15.6" x14ac:dyDescent="0.3">
      <c r="B1449" s="512" t="s">
        <v>443</v>
      </c>
      <c r="C1449" s="309" t="s">
        <v>1611</v>
      </c>
      <c r="D1449" s="431"/>
      <c r="E1449" s="431"/>
      <c r="F1449" s="431"/>
      <c r="G1449" s="431"/>
      <c r="H1449" s="509"/>
      <c r="I1449" s="509"/>
      <c r="J1449" s="509"/>
      <c r="K1449" s="509"/>
      <c r="L1449" s="509"/>
      <c r="M1449" s="509"/>
      <c r="N1449" s="510"/>
      <c r="O1449" s="506">
        <v>1</v>
      </c>
      <c r="P1449" s="434" t="s">
        <v>1445</v>
      </c>
      <c r="Q1449" s="378">
        <f>'master material'!J304</f>
        <v>17016330</v>
      </c>
      <c r="R1449" s="378">
        <f>'master material'!K304</f>
        <v>0</v>
      </c>
      <c r="S1449" s="437">
        <v>17016330</v>
      </c>
      <c r="T1449" s="438"/>
    </row>
    <row r="1450" spans="2:20" ht="15.6" x14ac:dyDescent="0.3">
      <c r="B1450" s="512" t="s">
        <v>445</v>
      </c>
      <c r="C1450" s="309" t="s">
        <v>1612</v>
      </c>
      <c r="D1450" s="431"/>
      <c r="E1450" s="431"/>
      <c r="F1450" s="431"/>
      <c r="G1450" s="431"/>
      <c r="H1450" s="509"/>
      <c r="I1450" s="509"/>
      <c r="J1450" s="509"/>
      <c r="K1450" s="509"/>
      <c r="L1450" s="509"/>
      <c r="M1450" s="509"/>
      <c r="N1450" s="510"/>
      <c r="O1450" s="506">
        <v>1</v>
      </c>
      <c r="P1450" s="434" t="s">
        <v>1445</v>
      </c>
      <c r="Q1450" s="378">
        <f>'master material'!J305</f>
        <v>18211330</v>
      </c>
      <c r="R1450" s="378">
        <f>'master material'!K305</f>
        <v>0</v>
      </c>
      <c r="S1450" s="437">
        <v>18211330</v>
      </c>
      <c r="T1450" s="438"/>
    </row>
    <row r="1451" spans="2:20" ht="15.6" x14ac:dyDescent="0.3">
      <c r="B1451" s="512" t="s">
        <v>447</v>
      </c>
      <c r="C1451" s="309" t="s">
        <v>1613</v>
      </c>
      <c r="D1451" s="431"/>
      <c r="E1451" s="431"/>
      <c r="F1451" s="431"/>
      <c r="G1451" s="431"/>
      <c r="H1451" s="509"/>
      <c r="I1451" s="509"/>
      <c r="J1451" s="509"/>
      <c r="K1451" s="509"/>
      <c r="L1451" s="509"/>
      <c r="M1451" s="509"/>
      <c r="N1451" s="510"/>
      <c r="O1451" s="506">
        <v>1</v>
      </c>
      <c r="P1451" s="434" t="s">
        <v>1445</v>
      </c>
      <c r="Q1451" s="378">
        <f>'master material'!J306</f>
        <v>29049000</v>
      </c>
      <c r="R1451" s="378">
        <f>'master material'!K306</f>
        <v>0</v>
      </c>
      <c r="S1451" s="437">
        <v>29049000</v>
      </c>
      <c r="T1451" s="438"/>
    </row>
    <row r="1452" spans="2:20" ht="15.6" x14ac:dyDescent="0.3">
      <c r="B1452" s="512">
        <v>3</v>
      </c>
      <c r="C1452" s="446" t="s">
        <v>1614</v>
      </c>
      <c r="D1452" s="446"/>
      <c r="E1452" s="446"/>
      <c r="F1452" s="446"/>
      <c r="G1452" s="446"/>
      <c r="H1452" s="509"/>
      <c r="I1452" s="509"/>
      <c r="J1452" s="509"/>
      <c r="K1452" s="509"/>
      <c r="L1452" s="509"/>
      <c r="M1452" s="509"/>
      <c r="N1452" s="510"/>
      <c r="O1452" s="447"/>
      <c r="P1452" s="434"/>
      <c r="Q1452" s="378">
        <f>'master material'!J307</f>
        <v>0</v>
      </c>
      <c r="R1452" s="378">
        <f>'master material'!K307</f>
        <v>0</v>
      </c>
      <c r="S1452" s="437"/>
      <c r="T1452" s="438"/>
    </row>
    <row r="1453" spans="2:20" ht="15.6" x14ac:dyDescent="0.3">
      <c r="B1453" s="512">
        <v>3.1</v>
      </c>
      <c r="C1453" s="318" t="s">
        <v>1615</v>
      </c>
      <c r="D1453" s="431"/>
      <c r="E1453" s="431"/>
      <c r="F1453" s="431"/>
      <c r="G1453" s="431"/>
      <c r="H1453" s="509"/>
      <c r="I1453" s="509"/>
      <c r="J1453" s="509"/>
      <c r="K1453" s="509"/>
      <c r="L1453" s="509"/>
      <c r="M1453" s="509"/>
      <c r="N1453" s="510"/>
      <c r="O1453" s="506">
        <v>1</v>
      </c>
      <c r="P1453" s="434" t="s">
        <v>1445</v>
      </c>
      <c r="Q1453" s="378">
        <f>'master material'!J308</f>
        <v>137850</v>
      </c>
      <c r="R1453" s="378">
        <f>'master material'!K308</f>
        <v>0</v>
      </c>
      <c r="S1453" s="437">
        <v>137850</v>
      </c>
      <c r="T1453" s="438"/>
    </row>
    <row r="1454" spans="2:20" ht="15.6" x14ac:dyDescent="0.3">
      <c r="B1454" s="512">
        <v>3.2</v>
      </c>
      <c r="C1454" s="318" t="s">
        <v>1616</v>
      </c>
      <c r="D1454" s="431"/>
      <c r="E1454" s="431"/>
      <c r="F1454" s="431"/>
      <c r="G1454" s="431"/>
      <c r="H1454" s="509"/>
      <c r="I1454" s="509"/>
      <c r="J1454" s="509"/>
      <c r="K1454" s="509"/>
      <c r="L1454" s="509"/>
      <c r="M1454" s="509"/>
      <c r="N1454" s="510"/>
      <c r="O1454" s="506">
        <v>1</v>
      </c>
      <c r="P1454" s="434" t="s">
        <v>1445</v>
      </c>
      <c r="Q1454" s="378">
        <f>'master material'!J309</f>
        <v>119830</v>
      </c>
      <c r="R1454" s="378">
        <f>'master material'!K309</f>
        <v>0</v>
      </c>
      <c r="S1454" s="437">
        <v>119830</v>
      </c>
      <c r="T1454" s="438"/>
    </row>
    <row r="1455" spans="2:20" ht="15.6" x14ac:dyDescent="0.3">
      <c r="B1455" s="512">
        <v>3.3</v>
      </c>
      <c r="C1455" s="318" t="s">
        <v>1617</v>
      </c>
      <c r="D1455" s="431"/>
      <c r="E1455" s="431"/>
      <c r="F1455" s="431"/>
      <c r="G1455" s="431"/>
      <c r="H1455" s="509"/>
      <c r="I1455" s="509"/>
      <c r="J1455" s="509"/>
      <c r="K1455" s="509"/>
      <c r="L1455" s="509"/>
      <c r="M1455" s="509"/>
      <c r="N1455" s="510"/>
      <c r="O1455" s="506">
        <v>1</v>
      </c>
      <c r="P1455" s="434" t="s">
        <v>1445</v>
      </c>
      <c r="Q1455" s="378">
        <f>'master material'!J310</f>
        <v>191300</v>
      </c>
      <c r="R1455" s="378">
        <f>'master material'!K310</f>
        <v>0</v>
      </c>
      <c r="S1455" s="437">
        <v>191300</v>
      </c>
      <c r="T1455" s="438"/>
    </row>
    <row r="1456" spans="2:20" ht="15.6" x14ac:dyDescent="0.3">
      <c r="B1456" s="512">
        <v>3.4</v>
      </c>
      <c r="C1456" s="318" t="s">
        <v>1618</v>
      </c>
      <c r="D1456" s="431"/>
      <c r="E1456" s="431"/>
      <c r="F1456" s="431"/>
      <c r="G1456" s="431"/>
      <c r="H1456" s="509"/>
      <c r="I1456" s="509"/>
      <c r="J1456" s="509"/>
      <c r="K1456" s="509"/>
      <c r="L1456" s="509"/>
      <c r="M1456" s="509"/>
      <c r="N1456" s="510"/>
      <c r="O1456" s="506">
        <v>1</v>
      </c>
      <c r="P1456" s="434" t="s">
        <v>1445</v>
      </c>
      <c r="Q1456" s="378">
        <f>'master material'!J311</f>
        <v>302260</v>
      </c>
      <c r="R1456" s="378">
        <f>'master material'!K311</f>
        <v>0</v>
      </c>
      <c r="S1456" s="437">
        <v>302260</v>
      </c>
      <c r="T1456" s="438"/>
    </row>
    <row r="1457" spans="2:20" ht="15.6" x14ac:dyDescent="0.3">
      <c r="B1457" s="512">
        <v>3.5</v>
      </c>
      <c r="C1457" s="318" t="s">
        <v>1619</v>
      </c>
      <c r="D1457" s="431"/>
      <c r="E1457" s="431"/>
      <c r="F1457" s="431"/>
      <c r="G1457" s="431"/>
      <c r="H1457" s="509"/>
      <c r="I1457" s="509"/>
      <c r="J1457" s="509"/>
      <c r="K1457" s="509"/>
      <c r="L1457" s="509"/>
      <c r="M1457" s="509"/>
      <c r="N1457" s="510"/>
      <c r="O1457" s="506">
        <v>1</v>
      </c>
      <c r="P1457" s="434" t="s">
        <v>1445</v>
      </c>
      <c r="Q1457" s="378">
        <f>'master material'!J312</f>
        <v>379020</v>
      </c>
      <c r="R1457" s="378">
        <f>'master material'!K312</f>
        <v>0</v>
      </c>
      <c r="S1457" s="437">
        <v>379020</v>
      </c>
      <c r="T1457" s="438"/>
    </row>
    <row r="1458" spans="2:20" ht="15.6" x14ac:dyDescent="0.3">
      <c r="B1458" s="512">
        <v>3.6</v>
      </c>
      <c r="C1458" s="318" t="s">
        <v>1620</v>
      </c>
      <c r="D1458" s="431"/>
      <c r="E1458" s="431"/>
      <c r="F1458" s="431"/>
      <c r="G1458" s="431"/>
      <c r="H1458" s="509"/>
      <c r="I1458" s="509"/>
      <c r="J1458" s="509"/>
      <c r="K1458" s="509"/>
      <c r="L1458" s="509"/>
      <c r="M1458" s="509"/>
      <c r="N1458" s="510"/>
      <c r="O1458" s="506">
        <v>1</v>
      </c>
      <c r="P1458" s="434" t="s">
        <v>1445</v>
      </c>
      <c r="Q1458" s="378">
        <f>'master material'!J313</f>
        <v>679860</v>
      </c>
      <c r="R1458" s="378">
        <f>'master material'!K313</f>
        <v>0</v>
      </c>
      <c r="S1458" s="437">
        <v>679860</v>
      </c>
      <c r="T1458" s="438"/>
    </row>
    <row r="1459" spans="2:20" ht="15.6" x14ac:dyDescent="0.3">
      <c r="B1459" s="512">
        <v>3.7</v>
      </c>
      <c r="C1459" s="318" t="s">
        <v>1621</v>
      </c>
      <c r="D1459" s="431"/>
      <c r="E1459" s="431"/>
      <c r="F1459" s="431"/>
      <c r="G1459" s="431"/>
      <c r="H1459" s="509"/>
      <c r="I1459" s="509"/>
      <c r="J1459" s="509"/>
      <c r="K1459" s="509"/>
      <c r="L1459" s="509"/>
      <c r="M1459" s="509"/>
      <c r="N1459" s="510"/>
      <c r="O1459" s="506">
        <v>1</v>
      </c>
      <c r="P1459" s="434" t="s">
        <v>1445</v>
      </c>
      <c r="Q1459" s="378">
        <f>'master material'!J314</f>
        <v>936430</v>
      </c>
      <c r="R1459" s="378">
        <f>'master material'!K314</f>
        <v>0</v>
      </c>
      <c r="S1459" s="437">
        <v>936430</v>
      </c>
      <c r="T1459" s="438"/>
    </row>
    <row r="1460" spans="2:20" ht="15.6" x14ac:dyDescent="0.3">
      <c r="B1460" s="512">
        <v>3.8</v>
      </c>
      <c r="C1460" s="318" t="s">
        <v>1622</v>
      </c>
      <c r="D1460" s="431"/>
      <c r="E1460" s="431"/>
      <c r="F1460" s="431"/>
      <c r="G1460" s="431"/>
      <c r="H1460" s="509"/>
      <c r="I1460" s="509"/>
      <c r="J1460" s="509"/>
      <c r="K1460" s="509"/>
      <c r="L1460" s="509"/>
      <c r="M1460" s="509"/>
      <c r="N1460" s="510"/>
      <c r="O1460" s="506">
        <v>1</v>
      </c>
      <c r="P1460" s="434" t="s">
        <v>1445</v>
      </c>
      <c r="Q1460" s="378">
        <f>'master material'!J315</f>
        <v>1536760</v>
      </c>
      <c r="R1460" s="378">
        <f>'master material'!K315</f>
        <v>0</v>
      </c>
      <c r="S1460" s="437">
        <v>1536760</v>
      </c>
      <c r="T1460" s="438"/>
    </row>
    <row r="1461" spans="2:20" ht="15.6" x14ac:dyDescent="0.3">
      <c r="B1461" s="512">
        <v>3.9</v>
      </c>
      <c r="C1461" s="318" t="s">
        <v>1623</v>
      </c>
      <c r="D1461" s="431"/>
      <c r="E1461" s="431"/>
      <c r="F1461" s="431"/>
      <c r="G1461" s="431"/>
      <c r="H1461" s="509"/>
      <c r="I1461" s="509"/>
      <c r="J1461" s="509"/>
      <c r="K1461" s="509"/>
      <c r="L1461" s="509"/>
      <c r="M1461" s="509"/>
      <c r="N1461" s="510"/>
      <c r="O1461" s="506">
        <v>1</v>
      </c>
      <c r="P1461" s="434" t="s">
        <v>1445</v>
      </c>
      <c r="Q1461" s="378">
        <f>'master material'!J316</f>
        <v>2179330</v>
      </c>
      <c r="R1461" s="378">
        <f>'master material'!K316</f>
        <v>0</v>
      </c>
      <c r="S1461" s="437">
        <v>2179330</v>
      </c>
      <c r="T1461" s="438"/>
    </row>
    <row r="1462" spans="2:20" ht="15.6" x14ac:dyDescent="0.3">
      <c r="B1462" s="512" t="s">
        <v>696</v>
      </c>
      <c r="C1462" s="349" t="s">
        <v>1624</v>
      </c>
      <c r="D1462" s="431"/>
      <c r="E1462" s="431"/>
      <c r="F1462" s="431"/>
      <c r="G1462" s="431"/>
      <c r="H1462" s="509"/>
      <c r="I1462" s="509"/>
      <c r="J1462" s="509"/>
      <c r="K1462" s="509"/>
      <c r="L1462" s="509"/>
      <c r="M1462" s="509"/>
      <c r="N1462" s="510"/>
      <c r="O1462" s="506">
        <v>1</v>
      </c>
      <c r="P1462" s="434" t="s">
        <v>1445</v>
      </c>
      <c r="Q1462" s="378">
        <f>'master material'!J317</f>
        <v>3422800</v>
      </c>
      <c r="R1462" s="378">
        <f>'master material'!K317</f>
        <v>0</v>
      </c>
      <c r="S1462" s="437">
        <v>3422800</v>
      </c>
      <c r="T1462" s="438"/>
    </row>
    <row r="1463" spans="2:20" ht="15.6" x14ac:dyDescent="0.3">
      <c r="B1463" s="512">
        <v>3.11</v>
      </c>
      <c r="C1463" s="318" t="s">
        <v>1625</v>
      </c>
      <c r="D1463" s="431"/>
      <c r="E1463" s="431"/>
      <c r="F1463" s="431"/>
      <c r="G1463" s="431"/>
      <c r="H1463" s="509"/>
      <c r="I1463" s="509"/>
      <c r="J1463" s="509"/>
      <c r="K1463" s="509"/>
      <c r="L1463" s="509"/>
      <c r="M1463" s="509"/>
      <c r="N1463" s="510"/>
      <c r="O1463" s="506">
        <v>1</v>
      </c>
      <c r="P1463" s="434" t="s">
        <v>1445</v>
      </c>
      <c r="Q1463" s="378">
        <f>'master material'!J318</f>
        <v>3557800</v>
      </c>
      <c r="R1463" s="378">
        <f>'master material'!K318</f>
        <v>0</v>
      </c>
      <c r="S1463" s="437">
        <v>3557800</v>
      </c>
      <c r="T1463" s="438"/>
    </row>
    <row r="1464" spans="2:20" ht="15.6" x14ac:dyDescent="0.3">
      <c r="B1464" s="512">
        <v>3.12</v>
      </c>
      <c r="C1464" s="318" t="s">
        <v>1626</v>
      </c>
      <c r="D1464" s="431"/>
      <c r="E1464" s="431"/>
      <c r="F1464" s="431"/>
      <c r="G1464" s="431"/>
      <c r="H1464" s="509"/>
      <c r="I1464" s="509"/>
      <c r="J1464" s="509"/>
      <c r="K1464" s="509"/>
      <c r="L1464" s="509"/>
      <c r="M1464" s="509"/>
      <c r="N1464" s="510"/>
      <c r="O1464" s="506">
        <v>1</v>
      </c>
      <c r="P1464" s="434" t="s">
        <v>1445</v>
      </c>
      <c r="Q1464" s="378">
        <f>'master material'!J319</f>
        <v>4107870</v>
      </c>
      <c r="R1464" s="378">
        <f>'master material'!K319</f>
        <v>0</v>
      </c>
      <c r="S1464" s="437">
        <v>4107870</v>
      </c>
      <c r="T1464" s="438"/>
    </row>
    <row r="1465" spans="2:20" ht="15.6" x14ac:dyDescent="0.3">
      <c r="B1465" s="512">
        <v>3.13</v>
      </c>
      <c r="C1465" s="349" t="s">
        <v>1627</v>
      </c>
      <c r="D1465" s="431"/>
      <c r="E1465" s="431"/>
      <c r="F1465" s="431"/>
      <c r="G1465" s="431"/>
      <c r="H1465" s="509"/>
      <c r="I1465" s="509"/>
      <c r="J1465" s="509"/>
      <c r="K1465" s="509"/>
      <c r="L1465" s="509"/>
      <c r="M1465" s="509"/>
      <c r="N1465" s="510"/>
      <c r="O1465" s="506">
        <v>1</v>
      </c>
      <c r="P1465" s="434" t="s">
        <v>1445</v>
      </c>
      <c r="Q1465" s="378">
        <f>'master material'!J320</f>
        <v>5251460</v>
      </c>
      <c r="R1465" s="378">
        <f>'master material'!K320</f>
        <v>0</v>
      </c>
      <c r="S1465" s="437">
        <v>5251460</v>
      </c>
      <c r="T1465" s="438"/>
    </row>
    <row r="1466" spans="2:20" ht="15.6" x14ac:dyDescent="0.3">
      <c r="B1466" s="512">
        <v>3.14</v>
      </c>
      <c r="C1466" s="318" t="s">
        <v>1628</v>
      </c>
      <c r="D1466" s="431"/>
      <c r="E1466" s="431"/>
      <c r="F1466" s="431"/>
      <c r="G1466" s="431"/>
      <c r="H1466" s="509"/>
      <c r="I1466" s="509"/>
      <c r="J1466" s="509"/>
      <c r="K1466" s="509"/>
      <c r="L1466" s="509"/>
      <c r="M1466" s="509"/>
      <c r="N1466" s="510"/>
      <c r="O1466" s="506">
        <v>1</v>
      </c>
      <c r="P1466" s="434" t="s">
        <v>1445</v>
      </c>
      <c r="Q1466" s="378">
        <f>'master material'!J321</f>
        <v>7194100</v>
      </c>
      <c r="R1466" s="378">
        <f>'master material'!K321</f>
        <v>0</v>
      </c>
      <c r="S1466" s="437">
        <v>7194100</v>
      </c>
      <c r="T1466" s="438"/>
    </row>
    <row r="1467" spans="2:20" ht="15.6" x14ac:dyDescent="0.3">
      <c r="B1467" s="512">
        <v>3.15</v>
      </c>
      <c r="C1467" s="318" t="s">
        <v>1629</v>
      </c>
      <c r="D1467" s="431"/>
      <c r="E1467" s="431"/>
      <c r="F1467" s="431"/>
      <c r="G1467" s="431"/>
      <c r="H1467" s="509"/>
      <c r="I1467" s="509"/>
      <c r="J1467" s="509"/>
      <c r="K1467" s="509"/>
      <c r="L1467" s="509"/>
      <c r="M1467" s="509"/>
      <c r="N1467" s="510"/>
      <c r="O1467" s="506">
        <v>1</v>
      </c>
      <c r="P1467" s="434" t="s">
        <v>1445</v>
      </c>
      <c r="Q1467" s="378">
        <f>'master material'!J322</f>
        <v>9215950</v>
      </c>
      <c r="R1467" s="378">
        <f>'master material'!K322</f>
        <v>0</v>
      </c>
      <c r="S1467" s="437">
        <v>9215950</v>
      </c>
      <c r="T1467" s="438"/>
    </row>
    <row r="1468" spans="2:20" ht="15.6" x14ac:dyDescent="0.3">
      <c r="B1468" s="512">
        <v>4</v>
      </c>
      <c r="C1468" s="446" t="s">
        <v>1630</v>
      </c>
      <c r="D1468" s="446"/>
      <c r="E1468" s="446"/>
      <c r="F1468" s="446"/>
      <c r="G1468" s="446"/>
      <c r="H1468" s="509"/>
      <c r="I1468" s="509"/>
      <c r="J1468" s="509"/>
      <c r="K1468" s="509"/>
      <c r="L1468" s="509"/>
      <c r="M1468" s="509"/>
      <c r="N1468" s="510"/>
      <c r="O1468" s="447"/>
      <c r="P1468" s="434"/>
      <c r="Q1468" s="378">
        <f>'master material'!J323</f>
        <v>0</v>
      </c>
      <c r="R1468" s="378">
        <f>'master material'!K323</f>
        <v>0</v>
      </c>
      <c r="S1468" s="437"/>
      <c r="T1468" s="438"/>
    </row>
    <row r="1469" spans="2:20" ht="15.6" x14ac:dyDescent="0.3">
      <c r="B1469" s="512">
        <v>4.0999999999999996</v>
      </c>
      <c r="C1469" s="318" t="s">
        <v>1631</v>
      </c>
      <c r="D1469" s="431"/>
      <c r="E1469" s="431"/>
      <c r="F1469" s="431"/>
      <c r="G1469" s="431"/>
      <c r="H1469" s="509"/>
      <c r="I1469" s="509"/>
      <c r="J1469" s="509"/>
      <c r="K1469" s="509"/>
      <c r="L1469" s="509"/>
      <c r="M1469" s="509"/>
      <c r="N1469" s="510"/>
      <c r="O1469" s="506">
        <v>1</v>
      </c>
      <c r="P1469" s="434" t="s">
        <v>1445</v>
      </c>
      <c r="Q1469" s="378">
        <f>'master material'!J324</f>
        <v>154000</v>
      </c>
      <c r="R1469" s="378">
        <f>'master material'!K324</f>
        <v>0</v>
      </c>
      <c r="S1469" s="437">
        <v>154000</v>
      </c>
      <c r="T1469" s="438"/>
    </row>
    <row r="1470" spans="2:20" ht="15.6" x14ac:dyDescent="0.3">
      <c r="B1470" s="512">
        <v>4.2</v>
      </c>
      <c r="C1470" s="318" t="s">
        <v>1632</v>
      </c>
      <c r="D1470" s="431"/>
      <c r="E1470" s="431"/>
      <c r="F1470" s="431"/>
      <c r="G1470" s="431"/>
      <c r="H1470" s="509"/>
      <c r="I1470" s="509"/>
      <c r="J1470" s="509"/>
      <c r="K1470" s="509"/>
      <c r="L1470" s="509"/>
      <c r="M1470" s="509"/>
      <c r="N1470" s="510"/>
      <c r="O1470" s="506">
        <v>1</v>
      </c>
      <c r="P1470" s="434" t="s">
        <v>1445</v>
      </c>
      <c r="Q1470" s="378">
        <f>'master material'!J325</f>
        <v>248330</v>
      </c>
      <c r="R1470" s="378">
        <f>'master material'!K325</f>
        <v>0</v>
      </c>
      <c r="S1470" s="437">
        <v>248330</v>
      </c>
      <c r="T1470" s="438"/>
    </row>
    <row r="1471" spans="2:20" ht="15.6" x14ac:dyDescent="0.3">
      <c r="B1471" s="512">
        <v>4.3</v>
      </c>
      <c r="C1471" s="318" t="s">
        <v>1633</v>
      </c>
      <c r="D1471" s="431"/>
      <c r="E1471" s="431"/>
      <c r="F1471" s="431"/>
      <c r="G1471" s="431"/>
      <c r="H1471" s="509"/>
      <c r="I1471" s="509"/>
      <c r="J1471" s="509"/>
      <c r="K1471" s="509"/>
      <c r="L1471" s="509"/>
      <c r="M1471" s="509"/>
      <c r="N1471" s="510"/>
      <c r="O1471" s="506">
        <v>1</v>
      </c>
      <c r="P1471" s="434" t="s">
        <v>1445</v>
      </c>
      <c r="Q1471" s="378">
        <f>'master material'!J326</f>
        <v>215660</v>
      </c>
      <c r="R1471" s="378">
        <f>'master material'!K326</f>
        <v>0</v>
      </c>
      <c r="S1471" s="437">
        <v>215660</v>
      </c>
      <c r="T1471" s="438"/>
    </row>
    <row r="1472" spans="2:20" ht="15.6" x14ac:dyDescent="0.3">
      <c r="B1472" s="512">
        <v>4.4000000000000004</v>
      </c>
      <c r="C1472" s="318" t="s">
        <v>1634</v>
      </c>
      <c r="D1472" s="431"/>
      <c r="E1472" s="431"/>
      <c r="F1472" s="431"/>
      <c r="G1472" s="431"/>
      <c r="H1472" s="509"/>
      <c r="I1472" s="509"/>
      <c r="J1472" s="509"/>
      <c r="K1472" s="509"/>
      <c r="L1472" s="509"/>
      <c r="M1472" s="509"/>
      <c r="N1472" s="510"/>
      <c r="O1472" s="506">
        <v>1</v>
      </c>
      <c r="P1472" s="434" t="s">
        <v>1445</v>
      </c>
      <c r="Q1472" s="378">
        <f>'master material'!J327</f>
        <v>324330</v>
      </c>
      <c r="R1472" s="378">
        <f>'master material'!K327</f>
        <v>0</v>
      </c>
      <c r="S1472" s="437">
        <v>324330</v>
      </c>
      <c r="T1472" s="438"/>
    </row>
    <row r="1473" spans="2:20" ht="15.6" x14ac:dyDescent="0.3">
      <c r="B1473" s="512">
        <v>4.5</v>
      </c>
      <c r="C1473" s="318" t="s">
        <v>1635</v>
      </c>
      <c r="D1473" s="431"/>
      <c r="E1473" s="431"/>
      <c r="F1473" s="431"/>
      <c r="G1473" s="431"/>
      <c r="H1473" s="509"/>
      <c r="I1473" s="509"/>
      <c r="J1473" s="509"/>
      <c r="K1473" s="509"/>
      <c r="L1473" s="509"/>
      <c r="M1473" s="509"/>
      <c r="N1473" s="510"/>
      <c r="O1473" s="506">
        <v>1</v>
      </c>
      <c r="P1473" s="434" t="s">
        <v>1445</v>
      </c>
      <c r="Q1473" s="378">
        <f>'master material'!J328</f>
        <v>501000</v>
      </c>
      <c r="R1473" s="378">
        <f>'master material'!K328</f>
        <v>0</v>
      </c>
      <c r="S1473" s="437">
        <v>501000</v>
      </c>
      <c r="T1473" s="438"/>
    </row>
    <row r="1474" spans="2:20" ht="15.6" x14ac:dyDescent="0.3">
      <c r="B1474" s="512">
        <v>4.5999999999999996</v>
      </c>
      <c r="C1474" s="318" t="s">
        <v>1636</v>
      </c>
      <c r="D1474" s="431"/>
      <c r="E1474" s="431"/>
      <c r="F1474" s="431"/>
      <c r="G1474" s="431"/>
      <c r="H1474" s="509"/>
      <c r="I1474" s="509"/>
      <c r="J1474" s="509"/>
      <c r="K1474" s="509"/>
      <c r="L1474" s="509"/>
      <c r="M1474" s="509"/>
      <c r="N1474" s="510"/>
      <c r="O1474" s="506">
        <v>1</v>
      </c>
      <c r="P1474" s="434" t="s">
        <v>1445</v>
      </c>
      <c r="Q1474" s="378">
        <f>'master material'!J329</f>
        <v>847660</v>
      </c>
      <c r="R1474" s="378">
        <f>'master material'!K329</f>
        <v>0</v>
      </c>
      <c r="S1474" s="437">
        <v>847660</v>
      </c>
      <c r="T1474" s="438"/>
    </row>
    <row r="1475" spans="2:20" ht="15.6" x14ac:dyDescent="0.3">
      <c r="B1475" s="512">
        <v>4.7</v>
      </c>
      <c r="C1475" s="318" t="s">
        <v>1637</v>
      </c>
      <c r="D1475" s="431"/>
      <c r="E1475" s="431"/>
      <c r="F1475" s="431"/>
      <c r="G1475" s="431"/>
      <c r="H1475" s="509"/>
      <c r="I1475" s="509"/>
      <c r="J1475" s="509"/>
      <c r="K1475" s="509"/>
      <c r="L1475" s="509"/>
      <c r="M1475" s="509"/>
      <c r="N1475" s="510"/>
      <c r="O1475" s="506">
        <v>1</v>
      </c>
      <c r="P1475" s="434" t="s">
        <v>1445</v>
      </c>
      <c r="Q1475" s="378">
        <f>'master material'!J330</f>
        <v>1388030</v>
      </c>
      <c r="R1475" s="378">
        <f>'master material'!K330</f>
        <v>0</v>
      </c>
      <c r="S1475" s="437">
        <v>1388030</v>
      </c>
      <c r="T1475" s="438"/>
    </row>
    <row r="1476" spans="2:20" ht="15.6" x14ac:dyDescent="0.3">
      <c r="B1476" s="512">
        <v>4.8</v>
      </c>
      <c r="C1476" s="318" t="s">
        <v>1638</v>
      </c>
      <c r="D1476" s="431"/>
      <c r="E1476" s="431"/>
      <c r="F1476" s="431"/>
      <c r="G1476" s="431"/>
      <c r="H1476" s="509"/>
      <c r="I1476" s="509"/>
      <c r="J1476" s="509"/>
      <c r="K1476" s="509"/>
      <c r="L1476" s="509"/>
      <c r="M1476" s="509"/>
      <c r="N1476" s="510"/>
      <c r="O1476" s="506">
        <v>1</v>
      </c>
      <c r="P1476" s="434" t="s">
        <v>1445</v>
      </c>
      <c r="Q1476" s="378">
        <f>'master material'!J331</f>
        <v>2682000</v>
      </c>
      <c r="R1476" s="378">
        <f>'master material'!K331</f>
        <v>0</v>
      </c>
      <c r="S1476" s="437">
        <v>2682000</v>
      </c>
      <c r="T1476" s="438"/>
    </row>
    <row r="1477" spans="2:20" ht="15.6" x14ac:dyDescent="0.3">
      <c r="B1477" s="512">
        <v>4.9000000000000004</v>
      </c>
      <c r="C1477" s="318" t="s">
        <v>1639</v>
      </c>
      <c r="D1477" s="431"/>
      <c r="E1477" s="431"/>
      <c r="F1477" s="431"/>
      <c r="G1477" s="431"/>
      <c r="H1477" s="509"/>
      <c r="I1477" s="509"/>
      <c r="J1477" s="509"/>
      <c r="K1477" s="509"/>
      <c r="L1477" s="509"/>
      <c r="M1477" s="509"/>
      <c r="N1477" s="510"/>
      <c r="O1477" s="506">
        <v>1</v>
      </c>
      <c r="P1477" s="434" t="s">
        <v>1445</v>
      </c>
      <c r="Q1477" s="378">
        <f>'master material'!J332</f>
        <v>3260660</v>
      </c>
      <c r="R1477" s="378">
        <f>'master material'!K332</f>
        <v>0</v>
      </c>
      <c r="S1477" s="437">
        <v>3260660</v>
      </c>
      <c r="T1477" s="438"/>
    </row>
    <row r="1478" spans="2:20" ht="15.6" x14ac:dyDescent="0.3">
      <c r="B1478" s="512" t="s">
        <v>718</v>
      </c>
      <c r="C1478" s="349" t="s">
        <v>1640</v>
      </c>
      <c r="D1478" s="431"/>
      <c r="E1478" s="431"/>
      <c r="F1478" s="431"/>
      <c r="G1478" s="431"/>
      <c r="H1478" s="509"/>
      <c r="I1478" s="509"/>
      <c r="J1478" s="509"/>
      <c r="K1478" s="509"/>
      <c r="L1478" s="509"/>
      <c r="M1478" s="509"/>
      <c r="N1478" s="510"/>
      <c r="O1478" s="506">
        <v>1</v>
      </c>
      <c r="P1478" s="434" t="s">
        <v>1445</v>
      </c>
      <c r="Q1478" s="378">
        <f>'master material'!J333</f>
        <v>4526330</v>
      </c>
      <c r="R1478" s="378">
        <f>'master material'!K333</f>
        <v>0</v>
      </c>
      <c r="S1478" s="437">
        <v>4526330</v>
      </c>
      <c r="T1478" s="438"/>
    </row>
    <row r="1479" spans="2:20" ht="15.6" x14ac:dyDescent="0.3">
      <c r="B1479" s="512">
        <v>4.1100000000000003</v>
      </c>
      <c r="C1479" s="318" t="s">
        <v>1641</v>
      </c>
      <c r="D1479" s="431"/>
      <c r="E1479" s="431"/>
      <c r="F1479" s="431"/>
      <c r="G1479" s="431"/>
      <c r="H1479" s="509"/>
      <c r="I1479" s="509"/>
      <c r="J1479" s="509"/>
      <c r="K1479" s="509"/>
      <c r="L1479" s="509"/>
      <c r="M1479" s="509"/>
      <c r="N1479" s="510"/>
      <c r="O1479" s="506">
        <v>1</v>
      </c>
      <c r="P1479" s="434" t="s">
        <v>1445</v>
      </c>
      <c r="Q1479" s="378">
        <f>'master material'!J334</f>
        <v>8217500</v>
      </c>
      <c r="R1479" s="378">
        <f>'master material'!K334</f>
        <v>0</v>
      </c>
      <c r="S1479" s="437">
        <v>8217500</v>
      </c>
      <c r="T1479" s="438"/>
    </row>
    <row r="1480" spans="2:20" ht="15.6" x14ac:dyDescent="0.3">
      <c r="B1480" s="512">
        <v>4.12</v>
      </c>
      <c r="C1480" s="318" t="s">
        <v>1642</v>
      </c>
      <c r="D1480" s="431"/>
      <c r="E1480" s="431"/>
      <c r="F1480" s="431"/>
      <c r="G1480" s="431"/>
      <c r="H1480" s="509"/>
      <c r="I1480" s="509"/>
      <c r="J1480" s="509"/>
      <c r="K1480" s="509"/>
      <c r="L1480" s="509"/>
      <c r="M1480" s="509"/>
      <c r="N1480" s="510"/>
      <c r="O1480" s="506">
        <v>1</v>
      </c>
      <c r="P1480" s="434" t="s">
        <v>1445</v>
      </c>
      <c r="Q1480" s="378">
        <f>'master material'!J335</f>
        <v>9606000</v>
      </c>
      <c r="R1480" s="378">
        <f>'master material'!K335</f>
        <v>0</v>
      </c>
      <c r="S1480" s="437">
        <v>9606000</v>
      </c>
      <c r="T1480" s="438"/>
    </row>
    <row r="1481" spans="2:20" ht="15.6" x14ac:dyDescent="0.3">
      <c r="B1481" s="512">
        <v>4.13</v>
      </c>
      <c r="C1481" s="349" t="s">
        <v>1643</v>
      </c>
      <c r="D1481" s="431"/>
      <c r="E1481" s="431"/>
      <c r="F1481" s="431"/>
      <c r="G1481" s="431"/>
      <c r="H1481" s="509"/>
      <c r="I1481" s="509"/>
      <c r="J1481" s="509"/>
      <c r="K1481" s="509"/>
      <c r="L1481" s="509"/>
      <c r="M1481" s="509"/>
      <c r="N1481" s="510"/>
      <c r="O1481" s="506">
        <v>1</v>
      </c>
      <c r="P1481" s="434" t="s">
        <v>1445</v>
      </c>
      <c r="Q1481" s="378">
        <f>'master material'!J336</f>
        <v>8420160</v>
      </c>
      <c r="R1481" s="378">
        <f>'master material'!K336</f>
        <v>0</v>
      </c>
      <c r="S1481" s="437">
        <v>8420160</v>
      </c>
      <c r="T1481" s="438"/>
    </row>
    <row r="1482" spans="2:20" ht="15.6" x14ac:dyDescent="0.3">
      <c r="B1482" s="512">
        <v>4.1399999999999997</v>
      </c>
      <c r="C1482" s="318" t="s">
        <v>1644</v>
      </c>
      <c r="D1482" s="431"/>
      <c r="E1482" s="431"/>
      <c r="F1482" s="431"/>
      <c r="G1482" s="431"/>
      <c r="H1482" s="509"/>
      <c r="I1482" s="509"/>
      <c r="J1482" s="509"/>
      <c r="K1482" s="509"/>
      <c r="L1482" s="509"/>
      <c r="M1482" s="509"/>
      <c r="N1482" s="510"/>
      <c r="O1482" s="506">
        <v>1</v>
      </c>
      <c r="P1482" s="434" t="s">
        <v>1445</v>
      </c>
      <c r="Q1482" s="378">
        <f>'master material'!J337</f>
        <v>12340660</v>
      </c>
      <c r="R1482" s="378">
        <f>'master material'!K337</f>
        <v>0</v>
      </c>
      <c r="S1482" s="437">
        <v>12340660</v>
      </c>
      <c r="T1482" s="438"/>
    </row>
    <row r="1483" spans="2:20" ht="15.6" x14ac:dyDescent="0.3">
      <c r="B1483" s="512">
        <v>4.1500000000000004</v>
      </c>
      <c r="C1483" s="318" t="s">
        <v>1645</v>
      </c>
      <c r="D1483" s="431"/>
      <c r="E1483" s="431"/>
      <c r="F1483" s="431"/>
      <c r="G1483" s="431"/>
      <c r="H1483" s="509"/>
      <c r="I1483" s="509"/>
      <c r="J1483" s="509"/>
      <c r="K1483" s="509"/>
      <c r="L1483" s="509"/>
      <c r="M1483" s="509"/>
      <c r="N1483" s="510"/>
      <c r="O1483" s="506">
        <v>1</v>
      </c>
      <c r="P1483" s="434" t="s">
        <v>1445</v>
      </c>
      <c r="Q1483" s="378">
        <f>'master material'!J338</f>
        <v>16524660</v>
      </c>
      <c r="R1483" s="378">
        <f>'master material'!K338</f>
        <v>0</v>
      </c>
      <c r="S1483" s="437">
        <v>16524660</v>
      </c>
      <c r="T1483" s="438"/>
    </row>
    <row r="1484" spans="2:20" ht="15.6" x14ac:dyDescent="0.3">
      <c r="B1484" s="512">
        <v>5</v>
      </c>
      <c r="C1484" s="446" t="s">
        <v>1646</v>
      </c>
      <c r="D1484" s="452"/>
      <c r="E1484" s="452"/>
      <c r="F1484" s="452"/>
      <c r="G1484" s="452"/>
      <c r="H1484" s="509"/>
      <c r="I1484" s="509"/>
      <c r="J1484" s="509"/>
      <c r="K1484" s="509"/>
      <c r="L1484" s="509"/>
      <c r="M1484" s="509"/>
      <c r="N1484" s="510"/>
      <c r="O1484" s="453"/>
      <c r="P1484" s="434"/>
      <c r="Q1484" s="378">
        <f>'master material'!J339</f>
        <v>0</v>
      </c>
      <c r="R1484" s="378">
        <f>'master material'!K339</f>
        <v>0</v>
      </c>
      <c r="S1484" s="437"/>
      <c r="T1484" s="438"/>
    </row>
    <row r="1485" spans="2:20" ht="15.6" x14ac:dyDescent="0.3">
      <c r="B1485" s="512" t="s">
        <v>499</v>
      </c>
      <c r="C1485" s="309" t="s">
        <v>1647</v>
      </c>
      <c r="D1485" s="431"/>
      <c r="E1485" s="431"/>
      <c r="F1485" s="431"/>
      <c r="G1485" s="431"/>
      <c r="H1485" s="509"/>
      <c r="I1485" s="509"/>
      <c r="J1485" s="509"/>
      <c r="K1485" s="509"/>
      <c r="L1485" s="509"/>
      <c r="M1485" s="509"/>
      <c r="N1485" s="510"/>
      <c r="O1485" s="506">
        <v>1</v>
      </c>
      <c r="P1485" s="434" t="s">
        <v>1445</v>
      </c>
      <c r="Q1485" s="378">
        <f>'master material'!J340</f>
        <v>169070</v>
      </c>
      <c r="R1485" s="378">
        <f>'master material'!K340</f>
        <v>0</v>
      </c>
      <c r="S1485" s="437">
        <v>169070</v>
      </c>
      <c r="T1485" s="438"/>
    </row>
    <row r="1486" spans="2:20" ht="15.6" x14ac:dyDescent="0.3">
      <c r="B1486" s="512" t="s">
        <v>500</v>
      </c>
      <c r="C1486" s="309" t="s">
        <v>1648</v>
      </c>
      <c r="D1486" s="431"/>
      <c r="E1486" s="431"/>
      <c r="F1486" s="431"/>
      <c r="G1486" s="431"/>
      <c r="H1486" s="509"/>
      <c r="I1486" s="509"/>
      <c r="J1486" s="509"/>
      <c r="K1486" s="509"/>
      <c r="L1486" s="509"/>
      <c r="M1486" s="509"/>
      <c r="N1486" s="510"/>
      <c r="O1486" s="506">
        <v>1</v>
      </c>
      <c r="P1486" s="434" t="s">
        <v>1445</v>
      </c>
      <c r="Q1486" s="378">
        <f>'master material'!J341</f>
        <v>211620</v>
      </c>
      <c r="R1486" s="378">
        <f>'master material'!K341</f>
        <v>0</v>
      </c>
      <c r="S1486" s="437">
        <v>211620</v>
      </c>
      <c r="T1486" s="438"/>
    </row>
    <row r="1487" spans="2:20" ht="15.6" x14ac:dyDescent="0.3">
      <c r="B1487" s="512" t="s">
        <v>502</v>
      </c>
      <c r="C1487" s="309" t="s">
        <v>1649</v>
      </c>
      <c r="D1487" s="431"/>
      <c r="E1487" s="431"/>
      <c r="F1487" s="431"/>
      <c r="G1487" s="431"/>
      <c r="H1487" s="509"/>
      <c r="I1487" s="509"/>
      <c r="J1487" s="509"/>
      <c r="K1487" s="509"/>
      <c r="L1487" s="509"/>
      <c r="M1487" s="509"/>
      <c r="N1487" s="510"/>
      <c r="O1487" s="506">
        <v>1</v>
      </c>
      <c r="P1487" s="434" t="s">
        <v>1445</v>
      </c>
      <c r="Q1487" s="378">
        <f>'master material'!J342</f>
        <v>232330</v>
      </c>
      <c r="R1487" s="378">
        <f>'master material'!K342</f>
        <v>0</v>
      </c>
      <c r="S1487" s="437">
        <v>232330</v>
      </c>
      <c r="T1487" s="438"/>
    </row>
    <row r="1488" spans="2:20" ht="15.6" x14ac:dyDescent="0.3">
      <c r="B1488" s="512" t="s">
        <v>751</v>
      </c>
      <c r="C1488" s="309" t="s">
        <v>1650</v>
      </c>
      <c r="D1488" s="431"/>
      <c r="E1488" s="431"/>
      <c r="F1488" s="431"/>
      <c r="G1488" s="431"/>
      <c r="H1488" s="509"/>
      <c r="I1488" s="509"/>
      <c r="J1488" s="509"/>
      <c r="K1488" s="509"/>
      <c r="L1488" s="509"/>
      <c r="M1488" s="509"/>
      <c r="N1488" s="510"/>
      <c r="O1488" s="506">
        <v>1</v>
      </c>
      <c r="P1488" s="434" t="s">
        <v>1445</v>
      </c>
      <c r="Q1488" s="378">
        <f>'master material'!J343</f>
        <v>291720</v>
      </c>
      <c r="R1488" s="378">
        <f>'master material'!K343</f>
        <v>0</v>
      </c>
      <c r="S1488" s="437">
        <v>291720</v>
      </c>
      <c r="T1488" s="438"/>
    </row>
    <row r="1489" spans="2:20" ht="15.6" x14ac:dyDescent="0.3">
      <c r="B1489" s="512" t="s">
        <v>753</v>
      </c>
      <c r="C1489" s="309" t="s">
        <v>1651</v>
      </c>
      <c r="D1489" s="431"/>
      <c r="E1489" s="431"/>
      <c r="F1489" s="431"/>
      <c r="G1489" s="431"/>
      <c r="H1489" s="509"/>
      <c r="I1489" s="509"/>
      <c r="J1489" s="509"/>
      <c r="K1489" s="509"/>
      <c r="L1489" s="509"/>
      <c r="M1489" s="509"/>
      <c r="N1489" s="510"/>
      <c r="O1489" s="506">
        <v>1</v>
      </c>
      <c r="P1489" s="434" t="s">
        <v>1445</v>
      </c>
      <c r="Q1489" s="378">
        <f>'master material'!J344</f>
        <v>662630</v>
      </c>
      <c r="R1489" s="378">
        <f>'master material'!K344</f>
        <v>0</v>
      </c>
      <c r="S1489" s="437">
        <v>662630</v>
      </c>
      <c r="T1489" s="438"/>
    </row>
    <row r="1490" spans="2:20" ht="15.6" x14ac:dyDescent="0.3">
      <c r="B1490" s="512" t="s">
        <v>755</v>
      </c>
      <c r="C1490" s="309" t="s">
        <v>1652</v>
      </c>
      <c r="D1490" s="431"/>
      <c r="E1490" s="431"/>
      <c r="F1490" s="431"/>
      <c r="G1490" s="431"/>
      <c r="H1490" s="509"/>
      <c r="I1490" s="509"/>
      <c r="J1490" s="509"/>
      <c r="K1490" s="509"/>
      <c r="L1490" s="509"/>
      <c r="M1490" s="509"/>
      <c r="N1490" s="510"/>
      <c r="O1490" s="506">
        <v>1</v>
      </c>
      <c r="P1490" s="434" t="s">
        <v>1445</v>
      </c>
      <c r="Q1490" s="378">
        <f>'master material'!J345</f>
        <v>909360</v>
      </c>
      <c r="R1490" s="378">
        <f>'master material'!K345</f>
        <v>0</v>
      </c>
      <c r="S1490" s="437">
        <v>909360</v>
      </c>
      <c r="T1490" s="438"/>
    </row>
    <row r="1491" spans="2:20" ht="15.6" x14ac:dyDescent="0.3">
      <c r="B1491" s="512" t="s">
        <v>757</v>
      </c>
      <c r="C1491" s="309" t="s">
        <v>1653</v>
      </c>
      <c r="D1491" s="431"/>
      <c r="E1491" s="431"/>
      <c r="F1491" s="431"/>
      <c r="G1491" s="431"/>
      <c r="H1491" s="509"/>
      <c r="I1491" s="509"/>
      <c r="J1491" s="509"/>
      <c r="K1491" s="509"/>
      <c r="L1491" s="509"/>
      <c r="M1491" s="509"/>
      <c r="N1491" s="510"/>
      <c r="O1491" s="506">
        <v>1</v>
      </c>
      <c r="P1491" s="434" t="s">
        <v>1445</v>
      </c>
      <c r="Q1491" s="378">
        <f>'master material'!J346</f>
        <v>1354420</v>
      </c>
      <c r="R1491" s="378">
        <f>'master material'!K346</f>
        <v>0</v>
      </c>
      <c r="S1491" s="437">
        <v>1354420</v>
      </c>
      <c r="T1491" s="438"/>
    </row>
    <row r="1492" spans="2:20" ht="15.6" x14ac:dyDescent="0.3">
      <c r="B1492" s="512" t="s">
        <v>759</v>
      </c>
      <c r="C1492" s="309" t="s">
        <v>1654</v>
      </c>
      <c r="D1492" s="431"/>
      <c r="E1492" s="431"/>
      <c r="F1492" s="431"/>
      <c r="G1492" s="431"/>
      <c r="H1492" s="509"/>
      <c r="I1492" s="509"/>
      <c r="J1492" s="509"/>
      <c r="K1492" s="509"/>
      <c r="L1492" s="509"/>
      <c r="M1492" s="509"/>
      <c r="N1492" s="510"/>
      <c r="O1492" s="506">
        <v>1</v>
      </c>
      <c r="P1492" s="434" t="s">
        <v>1445</v>
      </c>
      <c r="Q1492" s="378">
        <f>'master material'!J347</f>
        <v>1820250</v>
      </c>
      <c r="R1492" s="378">
        <f>'master material'!K347</f>
        <v>0</v>
      </c>
      <c r="S1492" s="437">
        <v>1820250</v>
      </c>
      <c r="T1492" s="438"/>
    </row>
    <row r="1493" spans="2:20" ht="15.6" x14ac:dyDescent="0.3">
      <c r="B1493" s="512" t="s">
        <v>761</v>
      </c>
      <c r="C1493" s="309" t="s">
        <v>1655</v>
      </c>
      <c r="D1493" s="431"/>
      <c r="E1493" s="431"/>
      <c r="F1493" s="431"/>
      <c r="G1493" s="431"/>
      <c r="H1493" s="509"/>
      <c r="I1493" s="509"/>
      <c r="J1493" s="509"/>
      <c r="K1493" s="509"/>
      <c r="L1493" s="509"/>
      <c r="M1493" s="509"/>
      <c r="N1493" s="510"/>
      <c r="O1493" s="506">
        <v>1</v>
      </c>
      <c r="P1493" s="434" t="s">
        <v>1445</v>
      </c>
      <c r="Q1493" s="378">
        <f>'master material'!J348</f>
        <v>2944760</v>
      </c>
      <c r="R1493" s="378">
        <f>'master material'!K348</f>
        <v>0</v>
      </c>
      <c r="S1493" s="437">
        <v>2944760</v>
      </c>
      <c r="T1493" s="438"/>
    </row>
    <row r="1494" spans="2:20" ht="15.6" x14ac:dyDescent="0.3">
      <c r="B1494" s="512" t="s">
        <v>763</v>
      </c>
      <c r="C1494" s="309" t="s">
        <v>1656</v>
      </c>
      <c r="D1494" s="431"/>
      <c r="E1494" s="431"/>
      <c r="F1494" s="431"/>
      <c r="G1494" s="431"/>
      <c r="H1494" s="509"/>
      <c r="I1494" s="509"/>
      <c r="J1494" s="509"/>
      <c r="K1494" s="509"/>
      <c r="L1494" s="509"/>
      <c r="M1494" s="509"/>
      <c r="N1494" s="510"/>
      <c r="O1494" s="506">
        <v>1</v>
      </c>
      <c r="P1494" s="434" t="s">
        <v>1445</v>
      </c>
      <c r="Q1494" s="378">
        <f>'master material'!J349</f>
        <v>4636700</v>
      </c>
      <c r="R1494" s="378">
        <f>'master material'!K349</f>
        <v>0</v>
      </c>
      <c r="S1494" s="437">
        <v>4636700</v>
      </c>
      <c r="T1494" s="438"/>
    </row>
    <row r="1495" spans="2:20" ht="15.6" x14ac:dyDescent="0.3">
      <c r="B1495" s="512" t="s">
        <v>765</v>
      </c>
      <c r="C1495" s="309" t="s">
        <v>1657</v>
      </c>
      <c r="D1495" s="431"/>
      <c r="E1495" s="431"/>
      <c r="F1495" s="431"/>
      <c r="G1495" s="431"/>
      <c r="H1495" s="509"/>
      <c r="I1495" s="509"/>
      <c r="J1495" s="509"/>
      <c r="K1495" s="509"/>
      <c r="L1495" s="509"/>
      <c r="M1495" s="509"/>
      <c r="N1495" s="510"/>
      <c r="O1495" s="506">
        <v>1</v>
      </c>
      <c r="P1495" s="434" t="s">
        <v>1445</v>
      </c>
      <c r="Q1495" s="378">
        <f>'master material'!J350</f>
        <v>6550200</v>
      </c>
      <c r="R1495" s="378">
        <f>'master material'!K350</f>
        <v>0</v>
      </c>
      <c r="S1495" s="437">
        <v>6550200</v>
      </c>
      <c r="T1495" s="438"/>
    </row>
    <row r="1496" spans="2:20" ht="15.6" x14ac:dyDescent="0.3">
      <c r="B1496" s="512" t="s">
        <v>767</v>
      </c>
      <c r="C1496" s="309" t="s">
        <v>1658</v>
      </c>
      <c r="D1496" s="431"/>
      <c r="E1496" s="431"/>
      <c r="F1496" s="431"/>
      <c r="G1496" s="431"/>
      <c r="H1496" s="509"/>
      <c r="I1496" s="509"/>
      <c r="J1496" s="509"/>
      <c r="K1496" s="509"/>
      <c r="L1496" s="509"/>
      <c r="M1496" s="509"/>
      <c r="N1496" s="510"/>
      <c r="O1496" s="506">
        <v>1</v>
      </c>
      <c r="P1496" s="434" t="s">
        <v>1445</v>
      </c>
      <c r="Q1496" s="378">
        <f>'master material'!J351</f>
        <v>8731960</v>
      </c>
      <c r="R1496" s="378">
        <f>'master material'!K351</f>
        <v>0</v>
      </c>
      <c r="S1496" s="437">
        <v>8731960</v>
      </c>
      <c r="T1496" s="438"/>
    </row>
    <row r="1497" spans="2:20" ht="15.6" x14ac:dyDescent="0.3">
      <c r="B1497" s="512" t="s">
        <v>1659</v>
      </c>
      <c r="C1497" s="309" t="s">
        <v>1660</v>
      </c>
      <c r="D1497" s="431"/>
      <c r="E1497" s="431"/>
      <c r="F1497" s="431"/>
      <c r="G1497" s="431"/>
      <c r="H1497" s="509"/>
      <c r="I1497" s="509"/>
      <c r="J1497" s="509"/>
      <c r="K1497" s="509"/>
      <c r="L1497" s="509"/>
      <c r="M1497" s="509"/>
      <c r="N1497" s="510"/>
      <c r="O1497" s="506">
        <v>1</v>
      </c>
      <c r="P1497" s="434" t="s">
        <v>1445</v>
      </c>
      <c r="Q1497" s="378">
        <f>'master material'!J352</f>
        <v>8591400</v>
      </c>
      <c r="R1497" s="378">
        <f>'master material'!K352</f>
        <v>0</v>
      </c>
      <c r="S1497" s="437">
        <v>8591400</v>
      </c>
      <c r="T1497" s="438"/>
    </row>
    <row r="1498" spans="2:20" ht="15.6" x14ac:dyDescent="0.3">
      <c r="B1498" s="512" t="s">
        <v>1661</v>
      </c>
      <c r="C1498" s="309" t="s">
        <v>1662</v>
      </c>
      <c r="D1498" s="431"/>
      <c r="E1498" s="431"/>
      <c r="F1498" s="431"/>
      <c r="G1498" s="431"/>
      <c r="H1498" s="509"/>
      <c r="I1498" s="509"/>
      <c r="J1498" s="509"/>
      <c r="K1498" s="509"/>
      <c r="L1498" s="509"/>
      <c r="M1498" s="509"/>
      <c r="N1498" s="510"/>
      <c r="O1498" s="506">
        <v>1</v>
      </c>
      <c r="P1498" s="434" t="s">
        <v>1445</v>
      </c>
      <c r="Q1498" s="378">
        <f>'master material'!J353</f>
        <v>11163450</v>
      </c>
      <c r="R1498" s="378">
        <f>'master material'!K353</f>
        <v>0</v>
      </c>
      <c r="S1498" s="437">
        <v>11163450</v>
      </c>
      <c r="T1498" s="438"/>
    </row>
    <row r="1499" spans="2:20" ht="15.6" x14ac:dyDescent="0.3">
      <c r="B1499" s="512" t="s">
        <v>1663</v>
      </c>
      <c r="C1499" s="309" t="s">
        <v>1664</v>
      </c>
      <c r="D1499" s="431"/>
      <c r="E1499" s="431"/>
      <c r="F1499" s="431"/>
      <c r="G1499" s="431"/>
      <c r="H1499" s="509"/>
      <c r="I1499" s="509"/>
      <c r="J1499" s="509"/>
      <c r="K1499" s="509"/>
      <c r="L1499" s="509"/>
      <c r="M1499" s="509"/>
      <c r="N1499" s="510"/>
      <c r="O1499" s="506">
        <v>1</v>
      </c>
      <c r="P1499" s="434" t="s">
        <v>1445</v>
      </c>
      <c r="Q1499" s="378">
        <f>'master material'!J354</f>
        <v>15469850</v>
      </c>
      <c r="R1499" s="378">
        <f>'master material'!K354</f>
        <v>0</v>
      </c>
      <c r="S1499" s="437">
        <v>15469850</v>
      </c>
      <c r="T1499" s="438"/>
    </row>
    <row r="1500" spans="2:20" ht="15.6" x14ac:dyDescent="0.3">
      <c r="B1500" s="512">
        <v>6</v>
      </c>
      <c r="C1500" s="446" t="s">
        <v>1665</v>
      </c>
      <c r="D1500" s="452"/>
      <c r="E1500" s="452"/>
      <c r="F1500" s="452"/>
      <c r="G1500" s="452"/>
      <c r="H1500" s="509"/>
      <c r="I1500" s="509"/>
      <c r="J1500" s="509"/>
      <c r="K1500" s="509"/>
      <c r="L1500" s="509"/>
      <c r="M1500" s="509"/>
      <c r="N1500" s="510"/>
      <c r="O1500" s="453"/>
      <c r="P1500" s="434"/>
      <c r="Q1500" s="378">
        <f>'master material'!J355</f>
        <v>0</v>
      </c>
      <c r="R1500" s="378">
        <f>'master material'!K355</f>
        <v>0</v>
      </c>
      <c r="S1500" s="437"/>
      <c r="T1500" s="438"/>
    </row>
    <row r="1501" spans="2:20" ht="15.6" x14ac:dyDescent="0.3">
      <c r="B1501" s="512">
        <v>5.0999999999999996</v>
      </c>
      <c r="C1501" s="318" t="s">
        <v>1666</v>
      </c>
      <c r="D1501" s="431"/>
      <c r="E1501" s="431"/>
      <c r="F1501" s="431"/>
      <c r="G1501" s="431"/>
      <c r="H1501" s="509"/>
      <c r="I1501" s="509"/>
      <c r="J1501" s="509"/>
      <c r="K1501" s="509"/>
      <c r="L1501" s="509"/>
      <c r="M1501" s="509"/>
      <c r="N1501" s="510"/>
      <c r="O1501" s="506">
        <v>1</v>
      </c>
      <c r="P1501" s="434" t="s">
        <v>1445</v>
      </c>
      <c r="Q1501" s="378">
        <f>'master material'!J356</f>
        <v>131660</v>
      </c>
      <c r="R1501" s="378">
        <f>'master material'!K356</f>
        <v>0</v>
      </c>
      <c r="S1501" s="437">
        <v>131660</v>
      </c>
      <c r="T1501" s="438"/>
    </row>
    <row r="1502" spans="2:20" ht="15.6" x14ac:dyDescent="0.3">
      <c r="B1502" s="512">
        <v>5.2</v>
      </c>
      <c r="C1502" s="318" t="s">
        <v>1667</v>
      </c>
      <c r="D1502" s="431"/>
      <c r="E1502" s="431"/>
      <c r="F1502" s="431"/>
      <c r="G1502" s="431"/>
      <c r="H1502" s="509"/>
      <c r="I1502" s="509"/>
      <c r="J1502" s="509"/>
      <c r="K1502" s="509"/>
      <c r="L1502" s="509"/>
      <c r="M1502" s="509"/>
      <c r="N1502" s="510"/>
      <c r="O1502" s="506">
        <v>1</v>
      </c>
      <c r="P1502" s="434" t="s">
        <v>1445</v>
      </c>
      <c r="Q1502" s="378">
        <f>'master material'!J357</f>
        <v>167830</v>
      </c>
      <c r="R1502" s="378">
        <f>'master material'!K357</f>
        <v>0</v>
      </c>
      <c r="S1502" s="437">
        <v>167830</v>
      </c>
      <c r="T1502" s="438"/>
    </row>
    <row r="1503" spans="2:20" ht="15.6" x14ac:dyDescent="0.3">
      <c r="B1503" s="512">
        <v>5.3</v>
      </c>
      <c r="C1503" s="318" t="s">
        <v>1668</v>
      </c>
      <c r="D1503" s="431"/>
      <c r="E1503" s="431"/>
      <c r="F1503" s="431"/>
      <c r="G1503" s="431"/>
      <c r="H1503" s="509"/>
      <c r="I1503" s="509"/>
      <c r="J1503" s="509"/>
      <c r="K1503" s="509"/>
      <c r="L1503" s="509"/>
      <c r="M1503" s="509"/>
      <c r="N1503" s="510"/>
      <c r="O1503" s="506">
        <v>1</v>
      </c>
      <c r="P1503" s="434" t="s">
        <v>1445</v>
      </c>
      <c r="Q1503" s="378">
        <f>'master material'!J358</f>
        <v>231330</v>
      </c>
      <c r="R1503" s="378">
        <f>'master material'!K358</f>
        <v>0</v>
      </c>
      <c r="S1503" s="437">
        <v>231330</v>
      </c>
      <c r="T1503" s="438"/>
    </row>
    <row r="1504" spans="2:20" ht="15.6" x14ac:dyDescent="0.3">
      <c r="B1504" s="512">
        <v>5.4</v>
      </c>
      <c r="C1504" s="318" t="s">
        <v>1669</v>
      </c>
      <c r="D1504" s="431"/>
      <c r="E1504" s="431"/>
      <c r="F1504" s="431"/>
      <c r="G1504" s="431"/>
      <c r="H1504" s="509"/>
      <c r="I1504" s="509"/>
      <c r="J1504" s="509"/>
      <c r="K1504" s="509"/>
      <c r="L1504" s="509"/>
      <c r="M1504" s="509"/>
      <c r="N1504" s="510"/>
      <c r="O1504" s="506">
        <v>1</v>
      </c>
      <c r="P1504" s="434" t="s">
        <v>1445</v>
      </c>
      <c r="Q1504" s="378">
        <f>'master material'!J359</f>
        <v>372000</v>
      </c>
      <c r="R1504" s="378">
        <f>'master material'!K359</f>
        <v>0</v>
      </c>
      <c r="S1504" s="437">
        <v>372000</v>
      </c>
      <c r="T1504" s="438"/>
    </row>
    <row r="1505" spans="2:20" ht="15.6" x14ac:dyDescent="0.3">
      <c r="B1505" s="512">
        <v>5.5</v>
      </c>
      <c r="C1505" s="318" t="s">
        <v>1670</v>
      </c>
      <c r="D1505" s="431"/>
      <c r="E1505" s="431"/>
      <c r="F1505" s="431"/>
      <c r="G1505" s="431"/>
      <c r="H1505" s="509"/>
      <c r="I1505" s="509"/>
      <c r="J1505" s="509"/>
      <c r="K1505" s="509"/>
      <c r="L1505" s="509"/>
      <c r="M1505" s="509"/>
      <c r="N1505" s="510"/>
      <c r="O1505" s="506">
        <v>1</v>
      </c>
      <c r="P1505" s="434" t="s">
        <v>1445</v>
      </c>
      <c r="Q1505" s="378">
        <f>'master material'!J360</f>
        <v>593600</v>
      </c>
      <c r="R1505" s="378">
        <f>'master material'!K360</f>
        <v>0</v>
      </c>
      <c r="S1505" s="437">
        <v>593600</v>
      </c>
      <c r="T1505" s="438"/>
    </row>
    <row r="1506" spans="2:20" ht="15.6" x14ac:dyDescent="0.3">
      <c r="B1506" s="512">
        <v>5.6</v>
      </c>
      <c r="C1506" s="318" t="s">
        <v>1671</v>
      </c>
      <c r="D1506" s="431"/>
      <c r="E1506" s="431"/>
      <c r="F1506" s="431"/>
      <c r="G1506" s="431"/>
      <c r="H1506" s="509"/>
      <c r="I1506" s="509"/>
      <c r="J1506" s="509"/>
      <c r="K1506" s="509"/>
      <c r="L1506" s="509"/>
      <c r="M1506" s="509"/>
      <c r="N1506" s="510"/>
      <c r="O1506" s="506">
        <v>1</v>
      </c>
      <c r="P1506" s="434" t="s">
        <v>1445</v>
      </c>
      <c r="Q1506" s="378">
        <f>'master material'!J361</f>
        <v>941660</v>
      </c>
      <c r="R1506" s="378">
        <f>'master material'!K361</f>
        <v>0</v>
      </c>
      <c r="S1506" s="437">
        <v>941660</v>
      </c>
      <c r="T1506" s="438"/>
    </row>
    <row r="1507" spans="2:20" ht="15.6" x14ac:dyDescent="0.3">
      <c r="B1507" s="512">
        <v>5.7</v>
      </c>
      <c r="C1507" s="318" t="s">
        <v>1672</v>
      </c>
      <c r="D1507" s="431"/>
      <c r="E1507" s="431"/>
      <c r="F1507" s="431"/>
      <c r="G1507" s="431"/>
      <c r="H1507" s="509"/>
      <c r="I1507" s="509"/>
      <c r="J1507" s="509"/>
      <c r="K1507" s="509"/>
      <c r="L1507" s="509"/>
      <c r="M1507" s="509"/>
      <c r="N1507" s="510"/>
      <c r="O1507" s="506">
        <v>1</v>
      </c>
      <c r="P1507" s="434" t="s">
        <v>1445</v>
      </c>
      <c r="Q1507" s="378">
        <f>'master material'!J362</f>
        <v>1586660</v>
      </c>
      <c r="R1507" s="378">
        <f>'master material'!K362</f>
        <v>0</v>
      </c>
      <c r="S1507" s="437">
        <v>1586660</v>
      </c>
      <c r="T1507" s="438"/>
    </row>
    <row r="1508" spans="2:20" ht="15.6" x14ac:dyDescent="0.3">
      <c r="B1508" s="512">
        <v>5.8</v>
      </c>
      <c r="C1508" s="318" t="s">
        <v>1673</v>
      </c>
      <c r="D1508" s="431"/>
      <c r="E1508" s="431"/>
      <c r="F1508" s="431"/>
      <c r="G1508" s="431"/>
      <c r="H1508" s="509"/>
      <c r="I1508" s="509"/>
      <c r="J1508" s="509"/>
      <c r="K1508" s="509"/>
      <c r="L1508" s="509"/>
      <c r="M1508" s="509"/>
      <c r="N1508" s="510"/>
      <c r="O1508" s="506">
        <v>1</v>
      </c>
      <c r="P1508" s="434" t="s">
        <v>1445</v>
      </c>
      <c r="Q1508" s="378">
        <f>'master material'!J363</f>
        <v>2530660</v>
      </c>
      <c r="R1508" s="378">
        <f>'master material'!K363</f>
        <v>0</v>
      </c>
      <c r="S1508" s="437">
        <v>2530660</v>
      </c>
      <c r="T1508" s="438"/>
    </row>
    <row r="1509" spans="2:20" ht="15.6" x14ac:dyDescent="0.3">
      <c r="B1509" s="512">
        <v>5.9</v>
      </c>
      <c r="C1509" s="318" t="s">
        <v>1674</v>
      </c>
      <c r="D1509" s="431"/>
      <c r="E1509" s="431"/>
      <c r="F1509" s="431"/>
      <c r="G1509" s="431"/>
      <c r="H1509" s="509"/>
      <c r="I1509" s="509"/>
      <c r="J1509" s="509"/>
      <c r="K1509" s="509"/>
      <c r="L1509" s="509"/>
      <c r="M1509" s="509"/>
      <c r="N1509" s="510"/>
      <c r="O1509" s="506">
        <v>1</v>
      </c>
      <c r="P1509" s="434" t="s">
        <v>1445</v>
      </c>
      <c r="Q1509" s="378">
        <f>'master material'!J364</f>
        <v>3725000</v>
      </c>
      <c r="R1509" s="378">
        <f>'master material'!K364</f>
        <v>0</v>
      </c>
      <c r="S1509" s="437">
        <v>3725000</v>
      </c>
      <c r="T1509" s="438"/>
    </row>
    <row r="1510" spans="2:20" ht="15.6" x14ac:dyDescent="0.3">
      <c r="B1510" s="512" t="s">
        <v>741</v>
      </c>
      <c r="C1510" s="349" t="s">
        <v>1675</v>
      </c>
      <c r="D1510" s="431"/>
      <c r="E1510" s="431"/>
      <c r="F1510" s="431"/>
      <c r="G1510" s="431"/>
      <c r="H1510" s="509"/>
      <c r="I1510" s="509"/>
      <c r="J1510" s="509"/>
      <c r="K1510" s="509"/>
      <c r="L1510" s="509"/>
      <c r="M1510" s="509"/>
      <c r="N1510" s="510"/>
      <c r="O1510" s="506">
        <v>1</v>
      </c>
      <c r="P1510" s="434" t="s">
        <v>1445</v>
      </c>
      <c r="Q1510" s="378">
        <f>'master material'!J365</f>
        <v>8674000</v>
      </c>
      <c r="R1510" s="378">
        <f>'master material'!K365</f>
        <v>0</v>
      </c>
      <c r="S1510" s="437">
        <v>8674000</v>
      </c>
      <c r="T1510" s="438"/>
    </row>
    <row r="1511" spans="2:20" ht="15.6" x14ac:dyDescent="0.3">
      <c r="B1511" s="512">
        <v>5.1100000000000003</v>
      </c>
      <c r="C1511" s="318" t="s">
        <v>1676</v>
      </c>
      <c r="D1511" s="431"/>
      <c r="E1511" s="431"/>
      <c r="F1511" s="431"/>
      <c r="G1511" s="431"/>
      <c r="H1511" s="509"/>
      <c r="I1511" s="509"/>
      <c r="J1511" s="509"/>
      <c r="K1511" s="509"/>
      <c r="L1511" s="509"/>
      <c r="M1511" s="509"/>
      <c r="N1511" s="510"/>
      <c r="O1511" s="506">
        <v>1</v>
      </c>
      <c r="P1511" s="434" t="s">
        <v>1445</v>
      </c>
      <c r="Q1511" s="378">
        <f>'master material'!J366</f>
        <v>10654000</v>
      </c>
      <c r="R1511" s="378">
        <f>'master material'!K366</f>
        <v>0</v>
      </c>
      <c r="S1511" s="437">
        <v>10654000</v>
      </c>
      <c r="T1511" s="438"/>
    </row>
    <row r="1512" spans="2:20" ht="15.6" x14ac:dyDescent="0.3">
      <c r="B1512" s="512">
        <v>5.12</v>
      </c>
      <c r="C1512" s="318" t="s">
        <v>1677</v>
      </c>
      <c r="D1512" s="431"/>
      <c r="E1512" s="431"/>
      <c r="F1512" s="431"/>
      <c r="G1512" s="431"/>
      <c r="H1512" s="509"/>
      <c r="I1512" s="509"/>
      <c r="J1512" s="509"/>
      <c r="K1512" s="509"/>
      <c r="L1512" s="509"/>
      <c r="M1512" s="509"/>
      <c r="N1512" s="510"/>
      <c r="O1512" s="506">
        <v>1</v>
      </c>
      <c r="P1512" s="434" t="s">
        <v>1445</v>
      </c>
      <c r="Q1512" s="378">
        <f>'master material'!J367</f>
        <v>12464660</v>
      </c>
      <c r="R1512" s="378">
        <f>'master material'!K367</f>
        <v>0</v>
      </c>
      <c r="S1512" s="437">
        <v>12464660</v>
      </c>
      <c r="T1512" s="438"/>
    </row>
    <row r="1513" spans="2:20" ht="15.6" x14ac:dyDescent="0.3">
      <c r="B1513" s="512">
        <v>5.13</v>
      </c>
      <c r="C1513" s="349" t="s">
        <v>1678</v>
      </c>
      <c r="D1513" s="431"/>
      <c r="E1513" s="431"/>
      <c r="F1513" s="431"/>
      <c r="G1513" s="431"/>
      <c r="H1513" s="509"/>
      <c r="I1513" s="509"/>
      <c r="J1513" s="509"/>
      <c r="K1513" s="509"/>
      <c r="L1513" s="509"/>
      <c r="M1513" s="509"/>
      <c r="N1513" s="510"/>
      <c r="O1513" s="506">
        <v>1</v>
      </c>
      <c r="P1513" s="434" t="s">
        <v>1445</v>
      </c>
      <c r="Q1513" s="378">
        <f>'master material'!J368</f>
        <v>15947000</v>
      </c>
      <c r="R1513" s="378">
        <f>'master material'!K368</f>
        <v>0</v>
      </c>
      <c r="S1513" s="437">
        <v>15947000</v>
      </c>
      <c r="T1513" s="438"/>
    </row>
    <row r="1514" spans="2:20" ht="15.6" x14ac:dyDescent="0.3">
      <c r="B1514" s="512">
        <v>5.14</v>
      </c>
      <c r="C1514" s="318" t="s">
        <v>1679</v>
      </c>
      <c r="D1514" s="431"/>
      <c r="E1514" s="431"/>
      <c r="F1514" s="431"/>
      <c r="G1514" s="431"/>
      <c r="H1514" s="509"/>
      <c r="I1514" s="509"/>
      <c r="J1514" s="509"/>
      <c r="K1514" s="509"/>
      <c r="L1514" s="509"/>
      <c r="M1514" s="509"/>
      <c r="N1514" s="510"/>
      <c r="O1514" s="506">
        <v>1</v>
      </c>
      <c r="P1514" s="434" t="s">
        <v>1445</v>
      </c>
      <c r="Q1514" s="378">
        <f>'master material'!J369</f>
        <v>20185660</v>
      </c>
      <c r="R1514" s="378">
        <f>'master material'!K369</f>
        <v>0</v>
      </c>
      <c r="S1514" s="437">
        <v>20185660</v>
      </c>
      <c r="T1514" s="438"/>
    </row>
    <row r="1515" spans="2:20" ht="15.6" x14ac:dyDescent="0.3">
      <c r="B1515" s="512">
        <v>5.15</v>
      </c>
      <c r="C1515" s="318" t="s">
        <v>1680</v>
      </c>
      <c r="D1515" s="431"/>
      <c r="E1515" s="431"/>
      <c r="F1515" s="431"/>
      <c r="G1515" s="431"/>
      <c r="H1515" s="509"/>
      <c r="I1515" s="509"/>
      <c r="J1515" s="509"/>
      <c r="K1515" s="509"/>
      <c r="L1515" s="509"/>
      <c r="M1515" s="509"/>
      <c r="N1515" s="510"/>
      <c r="O1515" s="506">
        <v>1</v>
      </c>
      <c r="P1515" s="434" t="s">
        <v>1445</v>
      </c>
      <c r="Q1515" s="378">
        <f>'master material'!J370</f>
        <v>36442660</v>
      </c>
      <c r="R1515" s="378">
        <f>'master material'!K370</f>
        <v>0</v>
      </c>
      <c r="S1515" s="437">
        <v>36442660</v>
      </c>
      <c r="T1515" s="438"/>
    </row>
    <row r="1516" spans="2:20" ht="15.6" x14ac:dyDescent="0.3">
      <c r="B1516" s="512">
        <v>7</v>
      </c>
      <c r="C1516" s="446" t="s">
        <v>1681</v>
      </c>
      <c r="D1516" s="452"/>
      <c r="E1516" s="452"/>
      <c r="F1516" s="452"/>
      <c r="G1516" s="452"/>
      <c r="H1516" s="509"/>
      <c r="I1516" s="509"/>
      <c r="J1516" s="509"/>
      <c r="K1516" s="509"/>
      <c r="L1516" s="509"/>
      <c r="M1516" s="509"/>
      <c r="N1516" s="510"/>
      <c r="O1516" s="453"/>
      <c r="P1516" s="434"/>
      <c r="Q1516" s="378">
        <f>'master material'!J371</f>
        <v>0</v>
      </c>
      <c r="R1516" s="378">
        <f>'master material'!K371</f>
        <v>0</v>
      </c>
      <c r="S1516" s="437"/>
      <c r="T1516" s="438"/>
    </row>
    <row r="1517" spans="2:20" ht="15.6" x14ac:dyDescent="0.3">
      <c r="B1517" s="512">
        <v>7.1</v>
      </c>
      <c r="C1517" s="318" t="s">
        <v>1682</v>
      </c>
      <c r="D1517" s="349"/>
      <c r="E1517" s="431"/>
      <c r="F1517" s="431"/>
      <c r="G1517" s="431"/>
      <c r="H1517" s="509"/>
      <c r="I1517" s="509"/>
      <c r="J1517" s="509"/>
      <c r="K1517" s="509"/>
      <c r="L1517" s="509"/>
      <c r="M1517" s="509"/>
      <c r="N1517" s="510"/>
      <c r="O1517" s="506">
        <v>1</v>
      </c>
      <c r="P1517" s="434" t="s">
        <v>1445</v>
      </c>
      <c r="Q1517" s="378">
        <f>'master material'!J372</f>
        <v>4740</v>
      </c>
      <c r="R1517" s="378">
        <f>'master material'!K372</f>
        <v>0</v>
      </c>
      <c r="S1517" s="437">
        <v>4740</v>
      </c>
      <c r="T1517" s="438"/>
    </row>
    <row r="1518" spans="2:20" ht="15.6" x14ac:dyDescent="0.3">
      <c r="B1518" s="512">
        <v>7.2</v>
      </c>
      <c r="C1518" s="318" t="s">
        <v>1683</v>
      </c>
      <c r="D1518" s="349"/>
      <c r="E1518" s="431"/>
      <c r="F1518" s="431"/>
      <c r="G1518" s="431"/>
      <c r="H1518" s="509"/>
      <c r="I1518" s="509"/>
      <c r="J1518" s="509"/>
      <c r="K1518" s="509"/>
      <c r="L1518" s="509"/>
      <c r="M1518" s="509"/>
      <c r="N1518" s="510"/>
      <c r="O1518" s="506">
        <v>1</v>
      </c>
      <c r="P1518" s="434" t="s">
        <v>1445</v>
      </c>
      <c r="Q1518" s="378">
        <f>'master material'!J373</f>
        <v>6590</v>
      </c>
      <c r="R1518" s="378">
        <f>'master material'!K373</f>
        <v>0</v>
      </c>
      <c r="S1518" s="437">
        <v>6590</v>
      </c>
      <c r="T1518" s="438"/>
    </row>
    <row r="1519" spans="2:20" ht="15.6" x14ac:dyDescent="0.3">
      <c r="B1519" s="512">
        <v>7.3</v>
      </c>
      <c r="C1519" s="318" t="s">
        <v>1193</v>
      </c>
      <c r="D1519" s="349"/>
      <c r="E1519" s="431"/>
      <c r="F1519" s="431"/>
      <c r="G1519" s="431"/>
      <c r="H1519" s="509"/>
      <c r="I1519" s="509"/>
      <c r="J1519" s="509"/>
      <c r="K1519" s="509"/>
      <c r="L1519" s="509"/>
      <c r="M1519" s="509"/>
      <c r="N1519" s="510"/>
      <c r="O1519" s="506">
        <v>1</v>
      </c>
      <c r="P1519" s="434" t="s">
        <v>1445</v>
      </c>
      <c r="Q1519" s="378">
        <f>'master material'!J374</f>
        <v>11500</v>
      </c>
      <c r="R1519" s="378">
        <f>'master material'!K374</f>
        <v>0</v>
      </c>
      <c r="S1519" s="437">
        <v>11500</v>
      </c>
      <c r="T1519" s="438"/>
    </row>
    <row r="1520" spans="2:20" ht="15.6" x14ac:dyDescent="0.3">
      <c r="B1520" s="512">
        <v>7.4</v>
      </c>
      <c r="C1520" s="318" t="s">
        <v>1194</v>
      </c>
      <c r="D1520" s="349"/>
      <c r="E1520" s="431"/>
      <c r="F1520" s="431"/>
      <c r="G1520" s="431"/>
      <c r="H1520" s="509"/>
      <c r="I1520" s="509"/>
      <c r="J1520" s="509"/>
      <c r="K1520" s="509"/>
      <c r="L1520" s="509"/>
      <c r="M1520" s="509"/>
      <c r="N1520" s="510"/>
      <c r="O1520" s="506">
        <v>1</v>
      </c>
      <c r="P1520" s="434" t="s">
        <v>1445</v>
      </c>
      <c r="Q1520" s="378">
        <f>'master material'!J375</f>
        <v>16060</v>
      </c>
      <c r="R1520" s="378">
        <f>'master material'!K375</f>
        <v>0</v>
      </c>
      <c r="S1520" s="437">
        <v>16060</v>
      </c>
      <c r="T1520" s="438"/>
    </row>
    <row r="1521" spans="2:20" ht="15.6" x14ac:dyDescent="0.3">
      <c r="B1521" s="512">
        <v>7.5</v>
      </c>
      <c r="C1521" s="318" t="s">
        <v>1195</v>
      </c>
      <c r="D1521" s="349"/>
      <c r="E1521" s="431"/>
      <c r="F1521" s="431"/>
      <c r="G1521" s="431"/>
      <c r="H1521" s="509"/>
      <c r="I1521" s="509"/>
      <c r="J1521" s="509"/>
      <c r="K1521" s="509"/>
      <c r="L1521" s="509"/>
      <c r="M1521" s="509"/>
      <c r="N1521" s="510"/>
      <c r="O1521" s="506">
        <v>1</v>
      </c>
      <c r="P1521" s="434" t="s">
        <v>1445</v>
      </c>
      <c r="Q1521" s="378">
        <f>'master material'!J376</f>
        <v>29330</v>
      </c>
      <c r="R1521" s="378">
        <f>'master material'!K376</f>
        <v>0</v>
      </c>
      <c r="S1521" s="437">
        <v>29330</v>
      </c>
      <c r="T1521" s="438"/>
    </row>
    <row r="1522" spans="2:20" ht="15.6" x14ac:dyDescent="0.3">
      <c r="B1522" s="512">
        <v>7.6</v>
      </c>
      <c r="C1522" s="318" t="s">
        <v>1196</v>
      </c>
      <c r="D1522" s="349"/>
      <c r="E1522" s="431"/>
      <c r="F1522" s="431"/>
      <c r="G1522" s="431"/>
      <c r="H1522" s="509"/>
      <c r="I1522" s="509"/>
      <c r="J1522" s="509"/>
      <c r="K1522" s="509"/>
      <c r="L1522" s="509"/>
      <c r="M1522" s="509"/>
      <c r="N1522" s="510"/>
      <c r="O1522" s="506">
        <v>1</v>
      </c>
      <c r="P1522" s="434" t="s">
        <v>1445</v>
      </c>
      <c r="Q1522" s="378">
        <f>'master material'!J377</f>
        <v>29850</v>
      </c>
      <c r="R1522" s="378">
        <f>'master material'!K377</f>
        <v>0</v>
      </c>
      <c r="S1522" s="437">
        <v>29850</v>
      </c>
      <c r="T1522" s="438"/>
    </row>
    <row r="1523" spans="2:20" ht="15.6" x14ac:dyDescent="0.3">
      <c r="B1523" s="512">
        <v>7.7</v>
      </c>
      <c r="C1523" s="318" t="s">
        <v>1197</v>
      </c>
      <c r="D1523" s="349"/>
      <c r="E1523" s="431"/>
      <c r="F1523" s="431"/>
      <c r="G1523" s="431"/>
      <c r="H1523" s="509"/>
      <c r="I1523" s="509"/>
      <c r="J1523" s="509"/>
      <c r="K1523" s="509"/>
      <c r="L1523" s="509"/>
      <c r="M1523" s="509"/>
      <c r="N1523" s="510"/>
      <c r="O1523" s="506">
        <v>1</v>
      </c>
      <c r="P1523" s="434" t="s">
        <v>1445</v>
      </c>
      <c r="Q1523" s="378">
        <f>'master material'!J378</f>
        <v>64200</v>
      </c>
      <c r="R1523" s="378">
        <f>'master material'!K378</f>
        <v>0</v>
      </c>
      <c r="S1523" s="437">
        <v>64200</v>
      </c>
      <c r="T1523" s="438"/>
    </row>
    <row r="1524" spans="2:20" ht="15.6" x14ac:dyDescent="0.3">
      <c r="B1524" s="512">
        <v>7.8</v>
      </c>
      <c r="C1524" s="318" t="s">
        <v>1198</v>
      </c>
      <c r="D1524" s="349"/>
      <c r="E1524" s="431"/>
      <c r="F1524" s="431"/>
      <c r="G1524" s="431"/>
      <c r="H1524" s="509"/>
      <c r="I1524" s="509"/>
      <c r="J1524" s="509"/>
      <c r="K1524" s="509"/>
      <c r="L1524" s="509"/>
      <c r="M1524" s="509"/>
      <c r="N1524" s="510"/>
      <c r="O1524" s="506">
        <v>1</v>
      </c>
      <c r="P1524" s="434" t="s">
        <v>1445</v>
      </c>
      <c r="Q1524" s="378">
        <f>'master material'!J379</f>
        <v>65220</v>
      </c>
      <c r="R1524" s="378">
        <f>'master material'!K379</f>
        <v>0</v>
      </c>
      <c r="S1524" s="437">
        <v>65220</v>
      </c>
      <c r="T1524" s="438"/>
    </row>
    <row r="1525" spans="2:20" ht="15.6" x14ac:dyDescent="0.3">
      <c r="B1525" s="512">
        <v>7.9</v>
      </c>
      <c r="C1525" s="318" t="s">
        <v>1199</v>
      </c>
      <c r="D1525" s="349"/>
      <c r="E1525" s="431"/>
      <c r="F1525" s="431"/>
      <c r="G1525" s="431"/>
      <c r="H1525" s="509"/>
      <c r="I1525" s="509"/>
      <c r="J1525" s="509"/>
      <c r="K1525" s="509"/>
      <c r="L1525" s="509"/>
      <c r="M1525" s="509"/>
      <c r="N1525" s="510"/>
      <c r="O1525" s="506">
        <v>1</v>
      </c>
      <c r="P1525" s="434" t="s">
        <v>1445</v>
      </c>
      <c r="Q1525" s="378">
        <f>'master material'!J380</f>
        <v>86665</v>
      </c>
      <c r="R1525" s="378">
        <f>'master material'!K380</f>
        <v>0</v>
      </c>
      <c r="S1525" s="437">
        <v>86665</v>
      </c>
      <c r="T1525" s="438"/>
    </row>
    <row r="1526" spans="2:20" ht="15.6" x14ac:dyDescent="0.3">
      <c r="B1526" s="512"/>
      <c r="C1526" s="309"/>
      <c r="D1526" s="431"/>
      <c r="E1526" s="431"/>
      <c r="F1526" s="431"/>
      <c r="G1526" s="431"/>
      <c r="H1526" s="509"/>
      <c r="I1526" s="509"/>
      <c r="J1526" s="509"/>
      <c r="K1526" s="509"/>
      <c r="L1526" s="509"/>
      <c r="M1526" s="509"/>
      <c r="N1526" s="510"/>
      <c r="O1526" s="506"/>
      <c r="P1526" s="434"/>
      <c r="Q1526" s="378">
        <f>'master material'!J381</f>
        <v>0</v>
      </c>
      <c r="R1526" s="378">
        <f>'master material'!K381</f>
        <v>0</v>
      </c>
      <c r="S1526" s="437"/>
      <c r="T1526" s="438"/>
    </row>
    <row r="1527" spans="2:20" ht="15.6" x14ac:dyDescent="0.3">
      <c r="B1527" s="512">
        <v>8</v>
      </c>
      <c r="C1527" s="516" t="s">
        <v>1684</v>
      </c>
      <c r="D1527" s="452"/>
      <c r="E1527" s="452"/>
      <c r="F1527" s="452"/>
      <c r="G1527" s="452"/>
      <c r="H1527" s="509"/>
      <c r="I1527" s="509"/>
      <c r="J1527" s="509"/>
      <c r="K1527" s="509"/>
      <c r="L1527" s="509"/>
      <c r="M1527" s="509"/>
      <c r="N1527" s="510"/>
      <c r="O1527" s="453"/>
      <c r="P1527" s="434"/>
      <c r="Q1527" s="378">
        <f>'master material'!J382</f>
        <v>0</v>
      </c>
      <c r="R1527" s="378">
        <f>'master material'!K382</f>
        <v>0</v>
      </c>
      <c r="S1527" s="437"/>
      <c r="T1527" s="438"/>
    </row>
    <row r="1528" spans="2:20" ht="15.6" x14ac:dyDescent="0.3">
      <c r="B1528" s="512">
        <v>8.1</v>
      </c>
      <c r="C1528" s="318" t="s">
        <v>1685</v>
      </c>
      <c r="D1528" s="349"/>
      <c r="E1528" s="431"/>
      <c r="F1528" s="431"/>
      <c r="G1528" s="431"/>
      <c r="H1528" s="509"/>
      <c r="I1528" s="509"/>
      <c r="J1528" s="509"/>
      <c r="K1528" s="509"/>
      <c r="L1528" s="509"/>
      <c r="M1528" s="509"/>
      <c r="N1528" s="510"/>
      <c r="O1528" s="506">
        <v>1</v>
      </c>
      <c r="P1528" s="434" t="s">
        <v>1445</v>
      </c>
      <c r="Q1528" s="378">
        <f>'master material'!J383</f>
        <v>66665</v>
      </c>
      <c r="R1528" s="378">
        <f>'master material'!K383</f>
        <v>0</v>
      </c>
      <c r="S1528" s="437">
        <v>66665</v>
      </c>
      <c r="T1528" s="438"/>
    </row>
    <row r="1529" spans="2:20" ht="15.6" x14ac:dyDescent="0.3">
      <c r="B1529" s="512">
        <v>8.1999999999999993</v>
      </c>
      <c r="C1529" s="318" t="s">
        <v>1686</v>
      </c>
      <c r="D1529" s="349"/>
      <c r="E1529" s="431"/>
      <c r="F1529" s="431"/>
      <c r="G1529" s="431"/>
      <c r="H1529" s="509"/>
      <c r="I1529" s="509"/>
      <c r="J1529" s="509"/>
      <c r="K1529" s="509"/>
      <c r="L1529" s="509"/>
      <c r="M1529" s="509"/>
      <c r="N1529" s="510"/>
      <c r="O1529" s="506">
        <v>1</v>
      </c>
      <c r="P1529" s="434" t="s">
        <v>1445</v>
      </c>
      <c r="Q1529" s="378">
        <f>'master material'!J384</f>
        <v>66665</v>
      </c>
      <c r="R1529" s="378">
        <f>'master material'!K384</f>
        <v>0</v>
      </c>
      <c r="S1529" s="437">
        <v>66665</v>
      </c>
      <c r="T1529" s="438"/>
    </row>
    <row r="1530" spans="2:20" ht="15.6" x14ac:dyDescent="0.3">
      <c r="B1530" s="512">
        <v>8.3000000000000007</v>
      </c>
      <c r="C1530" s="318" t="s">
        <v>1687</v>
      </c>
      <c r="D1530" s="349"/>
      <c r="E1530" s="431"/>
      <c r="F1530" s="431"/>
      <c r="G1530" s="431"/>
      <c r="H1530" s="509"/>
      <c r="I1530" s="509"/>
      <c r="J1530" s="509"/>
      <c r="K1530" s="509"/>
      <c r="L1530" s="509"/>
      <c r="M1530" s="509"/>
      <c r="N1530" s="510"/>
      <c r="O1530" s="506">
        <v>1</v>
      </c>
      <c r="P1530" s="434" t="s">
        <v>1445</v>
      </c>
      <c r="Q1530" s="378">
        <f>'master material'!J385</f>
        <v>66665</v>
      </c>
      <c r="R1530" s="378">
        <f>'master material'!K385</f>
        <v>0</v>
      </c>
      <c r="S1530" s="437">
        <v>66665</v>
      </c>
      <c r="T1530" s="438"/>
    </row>
    <row r="1531" spans="2:20" ht="15.6" x14ac:dyDescent="0.3">
      <c r="B1531" s="512">
        <v>8.4</v>
      </c>
      <c r="C1531" s="318" t="s">
        <v>1688</v>
      </c>
      <c r="D1531" s="349"/>
      <c r="E1531" s="431"/>
      <c r="F1531" s="431"/>
      <c r="G1531" s="431"/>
      <c r="H1531" s="509"/>
      <c r="I1531" s="509"/>
      <c r="J1531" s="509"/>
      <c r="K1531" s="509"/>
      <c r="L1531" s="509"/>
      <c r="M1531" s="509"/>
      <c r="N1531" s="510"/>
      <c r="O1531" s="506">
        <v>1</v>
      </c>
      <c r="P1531" s="434" t="s">
        <v>1445</v>
      </c>
      <c r="Q1531" s="378">
        <f>'master material'!J386</f>
        <v>66665</v>
      </c>
      <c r="R1531" s="378">
        <f>'master material'!K386</f>
        <v>0</v>
      </c>
      <c r="S1531" s="437">
        <v>66665</v>
      </c>
      <c r="T1531" s="438"/>
    </row>
    <row r="1532" spans="2:20" ht="15.6" x14ac:dyDescent="0.3">
      <c r="B1532" s="512">
        <v>8.5</v>
      </c>
      <c r="C1532" s="318" t="s">
        <v>1689</v>
      </c>
      <c r="D1532" s="349"/>
      <c r="E1532" s="431"/>
      <c r="F1532" s="431"/>
      <c r="G1532" s="431"/>
      <c r="H1532" s="509"/>
      <c r="I1532" s="509"/>
      <c r="J1532" s="509"/>
      <c r="K1532" s="509"/>
      <c r="L1532" s="509"/>
      <c r="M1532" s="509"/>
      <c r="N1532" s="510"/>
      <c r="O1532" s="506">
        <v>1</v>
      </c>
      <c r="P1532" s="434" t="s">
        <v>1445</v>
      </c>
      <c r="Q1532" s="378">
        <f>'master material'!J387</f>
        <v>66665</v>
      </c>
      <c r="R1532" s="378">
        <f>'master material'!K387</f>
        <v>0</v>
      </c>
      <c r="S1532" s="437">
        <v>66665</v>
      </c>
      <c r="T1532" s="438"/>
    </row>
    <row r="1533" spans="2:20" ht="15.6" x14ac:dyDescent="0.3">
      <c r="B1533" s="512">
        <v>8.6</v>
      </c>
      <c r="C1533" s="318" t="s">
        <v>1690</v>
      </c>
      <c r="D1533" s="349"/>
      <c r="E1533" s="431"/>
      <c r="F1533" s="431"/>
      <c r="G1533" s="431"/>
      <c r="H1533" s="509"/>
      <c r="I1533" s="509"/>
      <c r="J1533" s="509"/>
      <c r="K1533" s="509"/>
      <c r="L1533" s="509"/>
      <c r="M1533" s="509"/>
      <c r="N1533" s="510"/>
      <c r="O1533" s="506">
        <v>1</v>
      </c>
      <c r="P1533" s="434" t="s">
        <v>1445</v>
      </c>
      <c r="Q1533" s="378">
        <f>'master material'!J388</f>
        <v>66665</v>
      </c>
      <c r="R1533" s="378">
        <f>'master material'!K388</f>
        <v>0</v>
      </c>
      <c r="S1533" s="437">
        <v>66665</v>
      </c>
      <c r="T1533" s="438"/>
    </row>
    <row r="1534" spans="2:20" ht="15.6" x14ac:dyDescent="0.3">
      <c r="B1534" s="512">
        <v>8.6999999999999993</v>
      </c>
      <c r="C1534" s="318" t="s">
        <v>1691</v>
      </c>
      <c r="D1534" s="349"/>
      <c r="E1534" s="431"/>
      <c r="F1534" s="431"/>
      <c r="G1534" s="431"/>
      <c r="H1534" s="509"/>
      <c r="I1534" s="509"/>
      <c r="J1534" s="509"/>
      <c r="K1534" s="509"/>
      <c r="L1534" s="509"/>
      <c r="M1534" s="509"/>
      <c r="N1534" s="510"/>
      <c r="O1534" s="506">
        <v>1</v>
      </c>
      <c r="P1534" s="434" t="s">
        <v>1445</v>
      </c>
      <c r="Q1534" s="378">
        <f>'master material'!J389</f>
        <v>66665</v>
      </c>
      <c r="R1534" s="378">
        <f>'master material'!K389</f>
        <v>0</v>
      </c>
      <c r="S1534" s="437">
        <v>66665</v>
      </c>
      <c r="T1534" s="438"/>
    </row>
    <row r="1535" spans="2:20" ht="15.6" x14ac:dyDescent="0.3">
      <c r="B1535" s="512">
        <v>8.8000000000000007</v>
      </c>
      <c r="C1535" s="318" t="s">
        <v>1692</v>
      </c>
      <c r="D1535" s="349"/>
      <c r="E1535" s="431"/>
      <c r="F1535" s="431"/>
      <c r="G1535" s="431"/>
      <c r="H1535" s="509"/>
      <c r="I1535" s="509"/>
      <c r="J1535" s="509"/>
      <c r="K1535" s="509"/>
      <c r="L1535" s="509"/>
      <c r="M1535" s="509"/>
      <c r="N1535" s="510"/>
      <c r="O1535" s="506">
        <v>1</v>
      </c>
      <c r="P1535" s="434" t="s">
        <v>1445</v>
      </c>
      <c r="Q1535" s="378">
        <f>'master material'!J390</f>
        <v>66665</v>
      </c>
      <c r="R1535" s="378">
        <f>'master material'!K390</f>
        <v>0</v>
      </c>
      <c r="S1535" s="437">
        <v>66665</v>
      </c>
      <c r="T1535" s="438"/>
    </row>
    <row r="1536" spans="2:20" ht="15.6" x14ac:dyDescent="0.3">
      <c r="B1536" s="512">
        <v>8.9</v>
      </c>
      <c r="C1536" s="318" t="s">
        <v>1693</v>
      </c>
      <c r="D1536" s="349"/>
      <c r="E1536" s="431"/>
      <c r="F1536" s="431"/>
      <c r="G1536" s="431"/>
      <c r="H1536" s="509"/>
      <c r="I1536" s="509"/>
      <c r="J1536" s="509"/>
      <c r="K1536" s="509"/>
      <c r="L1536" s="509"/>
      <c r="M1536" s="509"/>
      <c r="N1536" s="510"/>
      <c r="O1536" s="506">
        <v>1</v>
      </c>
      <c r="P1536" s="434" t="s">
        <v>1445</v>
      </c>
      <c r="Q1536" s="378">
        <f>'master material'!J391</f>
        <v>66665</v>
      </c>
      <c r="R1536" s="378">
        <f>'master material'!K391</f>
        <v>0</v>
      </c>
      <c r="S1536" s="437">
        <v>66665</v>
      </c>
      <c r="T1536" s="438"/>
    </row>
    <row r="1537" spans="2:20" ht="15.6" x14ac:dyDescent="0.3">
      <c r="B1537" s="512">
        <v>8.1</v>
      </c>
      <c r="C1537" s="318" t="s">
        <v>1694</v>
      </c>
      <c r="D1537" s="349"/>
      <c r="E1537" s="431"/>
      <c r="F1537" s="431"/>
      <c r="G1537" s="431"/>
      <c r="H1537" s="509"/>
      <c r="I1537" s="509"/>
      <c r="J1537" s="509"/>
      <c r="K1537" s="509"/>
      <c r="L1537" s="509"/>
      <c r="M1537" s="509"/>
      <c r="N1537" s="510"/>
      <c r="O1537" s="506">
        <v>1</v>
      </c>
      <c r="P1537" s="434" t="s">
        <v>1445</v>
      </c>
      <c r="Q1537" s="378">
        <f>'master material'!J392</f>
        <v>66665</v>
      </c>
      <c r="R1537" s="378">
        <f>'master material'!K392</f>
        <v>0</v>
      </c>
      <c r="S1537" s="437">
        <v>66665</v>
      </c>
      <c r="T1537" s="438"/>
    </row>
    <row r="1538" spans="2:20" ht="15.6" x14ac:dyDescent="0.3">
      <c r="B1538" s="512">
        <v>8.11</v>
      </c>
      <c r="C1538" s="318" t="s">
        <v>1695</v>
      </c>
      <c r="D1538" s="349"/>
      <c r="E1538" s="431"/>
      <c r="F1538" s="431"/>
      <c r="G1538" s="431"/>
      <c r="H1538" s="509"/>
      <c r="I1538" s="509"/>
      <c r="J1538" s="509"/>
      <c r="K1538" s="509"/>
      <c r="L1538" s="509"/>
      <c r="M1538" s="509"/>
      <c r="N1538" s="510"/>
      <c r="O1538" s="506">
        <v>1</v>
      </c>
      <c r="P1538" s="434" t="s">
        <v>1445</v>
      </c>
      <c r="Q1538" s="378">
        <f>'master material'!J393</f>
        <v>66665</v>
      </c>
      <c r="R1538" s="378">
        <f>'master material'!K393</f>
        <v>0</v>
      </c>
      <c r="S1538" s="437">
        <v>66665</v>
      </c>
      <c r="T1538" s="438"/>
    </row>
    <row r="1539" spans="2:20" ht="15.6" x14ac:dyDescent="0.3">
      <c r="B1539" s="512">
        <v>8.1199999999999992</v>
      </c>
      <c r="C1539" s="318" t="s">
        <v>1696</v>
      </c>
      <c r="D1539" s="349"/>
      <c r="E1539" s="431"/>
      <c r="F1539" s="431"/>
      <c r="G1539" s="431"/>
      <c r="H1539" s="509"/>
      <c r="I1539" s="509"/>
      <c r="J1539" s="509"/>
      <c r="K1539" s="509"/>
      <c r="L1539" s="509"/>
      <c r="M1539" s="509"/>
      <c r="N1539" s="510"/>
      <c r="O1539" s="506">
        <v>1</v>
      </c>
      <c r="P1539" s="434" t="s">
        <v>1445</v>
      </c>
      <c r="Q1539" s="378">
        <f>'master material'!J394</f>
        <v>69665</v>
      </c>
      <c r="R1539" s="378">
        <f>'master material'!K394</f>
        <v>0</v>
      </c>
      <c r="S1539" s="437">
        <v>69665</v>
      </c>
      <c r="T1539" s="438"/>
    </row>
    <row r="1540" spans="2:20" ht="15.6" x14ac:dyDescent="0.3">
      <c r="B1540" s="512">
        <v>8.1300000000000008</v>
      </c>
      <c r="C1540" s="318" t="s">
        <v>1697</v>
      </c>
      <c r="D1540" s="349"/>
      <c r="E1540" s="431"/>
      <c r="F1540" s="431"/>
      <c r="G1540" s="431"/>
      <c r="H1540" s="509"/>
      <c r="I1540" s="509"/>
      <c r="J1540" s="509"/>
      <c r="K1540" s="509"/>
      <c r="L1540" s="509"/>
      <c r="M1540" s="509"/>
      <c r="N1540" s="510"/>
      <c r="O1540" s="506">
        <v>1</v>
      </c>
      <c r="P1540" s="434" t="s">
        <v>1445</v>
      </c>
      <c r="Q1540" s="378">
        <f>'master material'!J395</f>
        <v>69665</v>
      </c>
      <c r="R1540" s="378">
        <f>'master material'!K395</f>
        <v>0</v>
      </c>
      <c r="S1540" s="437">
        <v>69665</v>
      </c>
      <c r="T1540" s="438"/>
    </row>
    <row r="1541" spans="2:20" ht="15.6" x14ac:dyDescent="0.3">
      <c r="B1541" s="512">
        <v>8.14</v>
      </c>
      <c r="C1541" s="318" t="s">
        <v>1698</v>
      </c>
      <c r="D1541" s="349"/>
      <c r="E1541" s="431"/>
      <c r="F1541" s="431"/>
      <c r="G1541" s="431"/>
      <c r="H1541" s="509"/>
      <c r="I1541" s="509"/>
      <c r="J1541" s="509"/>
      <c r="K1541" s="509"/>
      <c r="L1541" s="509"/>
      <c r="M1541" s="509"/>
      <c r="N1541" s="510"/>
      <c r="O1541" s="506">
        <v>1</v>
      </c>
      <c r="P1541" s="434" t="s">
        <v>1445</v>
      </c>
      <c r="Q1541" s="378">
        <f>'master material'!J396</f>
        <v>69665</v>
      </c>
      <c r="R1541" s="378">
        <f>'master material'!K396</f>
        <v>0</v>
      </c>
      <c r="S1541" s="437">
        <v>69665</v>
      </c>
      <c r="T1541" s="438"/>
    </row>
    <row r="1542" spans="2:20" ht="15.6" x14ac:dyDescent="0.3">
      <c r="B1542" s="512">
        <v>8.15</v>
      </c>
      <c r="C1542" s="318" t="s">
        <v>1699</v>
      </c>
      <c r="D1542" s="349"/>
      <c r="E1542" s="431"/>
      <c r="F1542" s="431"/>
      <c r="G1542" s="431"/>
      <c r="H1542" s="509"/>
      <c r="I1542" s="509"/>
      <c r="J1542" s="509"/>
      <c r="K1542" s="509"/>
      <c r="L1542" s="509"/>
      <c r="M1542" s="509"/>
      <c r="N1542" s="510"/>
      <c r="O1542" s="506">
        <v>1</v>
      </c>
      <c r="P1542" s="434" t="s">
        <v>1445</v>
      </c>
      <c r="Q1542" s="378">
        <f>'master material'!J397</f>
        <v>69665</v>
      </c>
      <c r="R1542" s="378">
        <f>'master material'!K397</f>
        <v>0</v>
      </c>
      <c r="S1542" s="437">
        <v>69665</v>
      </c>
      <c r="T1542" s="438"/>
    </row>
    <row r="1543" spans="2:20" ht="15.6" x14ac:dyDescent="0.3">
      <c r="B1543" s="512">
        <v>8.16</v>
      </c>
      <c r="C1543" s="318" t="s">
        <v>1700</v>
      </c>
      <c r="D1543" s="349"/>
      <c r="E1543" s="431"/>
      <c r="F1543" s="431"/>
      <c r="G1543" s="431"/>
      <c r="H1543" s="509"/>
      <c r="I1543" s="509"/>
      <c r="J1543" s="509"/>
      <c r="K1543" s="509"/>
      <c r="L1543" s="509"/>
      <c r="M1543" s="509"/>
      <c r="N1543" s="510"/>
      <c r="O1543" s="506">
        <v>1</v>
      </c>
      <c r="P1543" s="434" t="s">
        <v>1445</v>
      </c>
      <c r="Q1543" s="378">
        <f>'master material'!J398</f>
        <v>69665</v>
      </c>
      <c r="R1543" s="378">
        <f>'master material'!K398</f>
        <v>0</v>
      </c>
      <c r="S1543" s="437">
        <v>69665</v>
      </c>
      <c r="T1543" s="438"/>
    </row>
    <row r="1544" spans="2:20" ht="15.6" x14ac:dyDescent="0.3">
      <c r="B1544" s="512">
        <v>8.17</v>
      </c>
      <c r="C1544" s="318" t="s">
        <v>1701</v>
      </c>
      <c r="D1544" s="349"/>
      <c r="E1544" s="431"/>
      <c r="F1544" s="431"/>
      <c r="G1544" s="431"/>
      <c r="H1544" s="509"/>
      <c r="I1544" s="509"/>
      <c r="J1544" s="509"/>
      <c r="K1544" s="509"/>
      <c r="L1544" s="509"/>
      <c r="M1544" s="509"/>
      <c r="N1544" s="510"/>
      <c r="O1544" s="506">
        <v>1</v>
      </c>
      <c r="P1544" s="434" t="s">
        <v>1445</v>
      </c>
      <c r="Q1544" s="378">
        <f>'master material'!J399</f>
        <v>69665</v>
      </c>
      <c r="R1544" s="378">
        <f>'master material'!K399</f>
        <v>0</v>
      </c>
      <c r="S1544" s="437">
        <v>69665</v>
      </c>
      <c r="T1544" s="438"/>
    </row>
    <row r="1545" spans="2:20" ht="15.6" x14ac:dyDescent="0.3">
      <c r="B1545" s="512">
        <v>8.18</v>
      </c>
      <c r="C1545" s="318" t="s">
        <v>1702</v>
      </c>
      <c r="D1545" s="349"/>
      <c r="E1545" s="431"/>
      <c r="F1545" s="431"/>
      <c r="G1545" s="431"/>
      <c r="H1545" s="509"/>
      <c r="I1545" s="509"/>
      <c r="J1545" s="509"/>
      <c r="K1545" s="509"/>
      <c r="L1545" s="509"/>
      <c r="M1545" s="509"/>
      <c r="N1545" s="510"/>
      <c r="O1545" s="506">
        <v>1</v>
      </c>
      <c r="P1545" s="434" t="s">
        <v>1445</v>
      </c>
      <c r="Q1545" s="378">
        <f>'master material'!J400</f>
        <v>69665</v>
      </c>
      <c r="R1545" s="378">
        <f>'master material'!K400</f>
        <v>0</v>
      </c>
      <c r="S1545" s="437">
        <v>69665</v>
      </c>
      <c r="T1545" s="438"/>
    </row>
    <row r="1546" spans="2:20" ht="15.6" x14ac:dyDescent="0.3">
      <c r="B1546" s="512">
        <v>8.19</v>
      </c>
      <c r="C1546" s="318" t="s">
        <v>1703</v>
      </c>
      <c r="D1546" s="349"/>
      <c r="E1546" s="431"/>
      <c r="F1546" s="431"/>
      <c r="G1546" s="431"/>
      <c r="H1546" s="509"/>
      <c r="I1546" s="509"/>
      <c r="J1546" s="509"/>
      <c r="K1546" s="509"/>
      <c r="L1546" s="509"/>
      <c r="M1546" s="509"/>
      <c r="N1546" s="510"/>
      <c r="O1546" s="506">
        <v>1</v>
      </c>
      <c r="P1546" s="434" t="s">
        <v>1445</v>
      </c>
      <c r="Q1546" s="378">
        <f>'master material'!J401</f>
        <v>69665</v>
      </c>
      <c r="R1546" s="378">
        <f>'master material'!K401</f>
        <v>0</v>
      </c>
      <c r="S1546" s="437">
        <v>69665</v>
      </c>
      <c r="T1546" s="438"/>
    </row>
    <row r="1547" spans="2:20" ht="15.6" x14ac:dyDescent="0.3">
      <c r="B1547" s="512" t="s">
        <v>1704</v>
      </c>
      <c r="C1547" s="349" t="s">
        <v>1705</v>
      </c>
      <c r="D1547" s="349"/>
      <c r="E1547" s="431"/>
      <c r="F1547" s="431"/>
      <c r="G1547" s="431"/>
      <c r="H1547" s="509"/>
      <c r="I1547" s="509"/>
      <c r="J1547" s="509"/>
      <c r="K1547" s="509"/>
      <c r="L1547" s="509"/>
      <c r="M1547" s="509"/>
      <c r="N1547" s="510"/>
      <c r="O1547" s="506">
        <v>1</v>
      </c>
      <c r="P1547" s="434" t="s">
        <v>1445</v>
      </c>
      <c r="Q1547" s="378">
        <f>'master material'!J402</f>
        <v>69665</v>
      </c>
      <c r="R1547" s="378">
        <f>'master material'!K402</f>
        <v>0</v>
      </c>
      <c r="S1547" s="437">
        <v>69665</v>
      </c>
      <c r="T1547" s="438"/>
    </row>
    <row r="1548" spans="2:20" ht="15.6" x14ac:dyDescent="0.3">
      <c r="B1548" s="512">
        <v>8.2100000000000009</v>
      </c>
      <c r="C1548" s="318" t="s">
        <v>1706</v>
      </c>
      <c r="D1548" s="349"/>
      <c r="E1548" s="431"/>
      <c r="F1548" s="431"/>
      <c r="G1548" s="431"/>
      <c r="H1548" s="509"/>
      <c r="I1548" s="509"/>
      <c r="J1548" s="509"/>
      <c r="K1548" s="509"/>
      <c r="L1548" s="509"/>
      <c r="M1548" s="509"/>
      <c r="N1548" s="510"/>
      <c r="O1548" s="506">
        <v>1</v>
      </c>
      <c r="P1548" s="434" t="s">
        <v>1445</v>
      </c>
      <c r="Q1548" s="378">
        <f>'master material'!J403</f>
        <v>69665</v>
      </c>
      <c r="R1548" s="378">
        <f>'master material'!K403</f>
        <v>0</v>
      </c>
      <c r="S1548" s="437">
        <v>69665</v>
      </c>
      <c r="T1548" s="438"/>
    </row>
    <row r="1549" spans="2:20" ht="15.6" x14ac:dyDescent="0.3">
      <c r="B1549" s="512">
        <v>8.2200000000000006</v>
      </c>
      <c r="C1549" s="318" t="s">
        <v>1707</v>
      </c>
      <c r="D1549" s="349"/>
      <c r="E1549" s="431"/>
      <c r="F1549" s="431"/>
      <c r="G1549" s="431"/>
      <c r="H1549" s="509"/>
      <c r="I1549" s="509"/>
      <c r="J1549" s="509"/>
      <c r="K1549" s="509"/>
      <c r="L1549" s="509"/>
      <c r="M1549" s="509"/>
      <c r="N1549" s="510"/>
      <c r="O1549" s="506">
        <v>1</v>
      </c>
      <c r="P1549" s="434" t="s">
        <v>1445</v>
      </c>
      <c r="Q1549" s="378">
        <f>'master material'!J404</f>
        <v>69665</v>
      </c>
      <c r="R1549" s="378">
        <f>'master material'!K404</f>
        <v>0</v>
      </c>
      <c r="S1549" s="437">
        <v>69665</v>
      </c>
      <c r="T1549" s="438"/>
    </row>
    <row r="1550" spans="2:20" ht="15.6" x14ac:dyDescent="0.3">
      <c r="B1550" s="512">
        <v>8.23</v>
      </c>
      <c r="C1550" s="318" t="s">
        <v>1708</v>
      </c>
      <c r="D1550" s="349"/>
      <c r="E1550" s="431"/>
      <c r="F1550" s="431"/>
      <c r="G1550" s="431"/>
      <c r="H1550" s="509"/>
      <c r="I1550" s="509"/>
      <c r="J1550" s="509"/>
      <c r="K1550" s="509"/>
      <c r="L1550" s="509"/>
      <c r="M1550" s="509"/>
      <c r="N1550" s="510"/>
      <c r="O1550" s="506">
        <v>1</v>
      </c>
      <c r="P1550" s="434" t="s">
        <v>1445</v>
      </c>
      <c r="Q1550" s="378">
        <f>'master material'!J405</f>
        <v>76000</v>
      </c>
      <c r="R1550" s="378">
        <f>'master material'!K405</f>
        <v>0</v>
      </c>
      <c r="S1550" s="437">
        <v>76000</v>
      </c>
      <c r="T1550" s="438"/>
    </row>
    <row r="1551" spans="2:20" ht="15.6" x14ac:dyDescent="0.3">
      <c r="B1551" s="512">
        <v>8.24</v>
      </c>
      <c r="C1551" s="318" t="s">
        <v>1709</v>
      </c>
      <c r="D1551" s="349"/>
      <c r="E1551" s="431"/>
      <c r="F1551" s="431"/>
      <c r="G1551" s="431"/>
      <c r="H1551" s="509"/>
      <c r="I1551" s="509"/>
      <c r="J1551" s="509"/>
      <c r="K1551" s="509"/>
      <c r="L1551" s="509"/>
      <c r="M1551" s="509"/>
      <c r="N1551" s="510"/>
      <c r="O1551" s="506">
        <v>1</v>
      </c>
      <c r="P1551" s="434" t="s">
        <v>1445</v>
      </c>
      <c r="Q1551" s="378">
        <f>'master material'!J406</f>
        <v>76000</v>
      </c>
      <c r="R1551" s="378">
        <f>'master material'!K406</f>
        <v>0</v>
      </c>
      <c r="S1551" s="437">
        <v>76000</v>
      </c>
      <c r="T1551" s="438"/>
    </row>
    <row r="1552" spans="2:20" ht="15.6" x14ac:dyDescent="0.3">
      <c r="B1552" s="512">
        <v>8.25</v>
      </c>
      <c r="C1552" s="318" t="s">
        <v>1710</v>
      </c>
      <c r="D1552" s="349"/>
      <c r="E1552" s="431"/>
      <c r="F1552" s="431"/>
      <c r="G1552" s="431"/>
      <c r="H1552" s="509"/>
      <c r="I1552" s="509"/>
      <c r="J1552" s="509"/>
      <c r="K1552" s="509"/>
      <c r="L1552" s="509"/>
      <c r="M1552" s="509"/>
      <c r="N1552" s="510"/>
      <c r="O1552" s="506">
        <v>1</v>
      </c>
      <c r="P1552" s="434" t="s">
        <v>1445</v>
      </c>
      <c r="Q1552" s="378">
        <f>'master material'!J407</f>
        <v>76000</v>
      </c>
      <c r="R1552" s="378">
        <f>'master material'!K407</f>
        <v>0</v>
      </c>
      <c r="S1552" s="437">
        <v>76000</v>
      </c>
      <c r="T1552" s="438"/>
    </row>
    <row r="1553" spans="2:20" ht="15.6" x14ac:dyDescent="0.3">
      <c r="B1553" s="512">
        <v>8.26</v>
      </c>
      <c r="C1553" s="318" t="s">
        <v>1711</v>
      </c>
      <c r="D1553" s="349"/>
      <c r="E1553" s="431"/>
      <c r="F1553" s="431"/>
      <c r="G1553" s="431"/>
      <c r="H1553" s="509"/>
      <c r="I1553" s="509"/>
      <c r="J1553" s="509"/>
      <c r="K1553" s="509"/>
      <c r="L1553" s="509"/>
      <c r="M1553" s="509"/>
      <c r="N1553" s="510"/>
      <c r="O1553" s="506">
        <v>1</v>
      </c>
      <c r="P1553" s="434" t="s">
        <v>1445</v>
      </c>
      <c r="Q1553" s="378">
        <f>'master material'!J408</f>
        <v>76000</v>
      </c>
      <c r="R1553" s="378">
        <f>'master material'!K408</f>
        <v>0</v>
      </c>
      <c r="S1553" s="437">
        <v>76000</v>
      </c>
      <c r="T1553" s="438"/>
    </row>
    <row r="1554" spans="2:20" ht="15.6" x14ac:dyDescent="0.3">
      <c r="B1554" s="512">
        <v>8.27</v>
      </c>
      <c r="C1554" s="318" t="s">
        <v>1712</v>
      </c>
      <c r="D1554" s="349"/>
      <c r="E1554" s="431"/>
      <c r="F1554" s="431"/>
      <c r="G1554" s="431"/>
      <c r="H1554" s="509"/>
      <c r="I1554" s="509"/>
      <c r="J1554" s="509"/>
      <c r="K1554" s="509"/>
      <c r="L1554" s="509"/>
      <c r="M1554" s="509"/>
      <c r="N1554" s="510"/>
      <c r="O1554" s="506">
        <v>1</v>
      </c>
      <c r="P1554" s="434" t="s">
        <v>1445</v>
      </c>
      <c r="Q1554" s="378">
        <f>'master material'!J409</f>
        <v>76000</v>
      </c>
      <c r="R1554" s="378">
        <f>'master material'!K409</f>
        <v>0</v>
      </c>
      <c r="S1554" s="437">
        <v>76000</v>
      </c>
      <c r="T1554" s="438"/>
    </row>
    <row r="1555" spans="2:20" ht="15.6" x14ac:dyDescent="0.3">
      <c r="B1555" s="512">
        <v>8.2799999999999994</v>
      </c>
      <c r="C1555" s="318" t="s">
        <v>1713</v>
      </c>
      <c r="D1555" s="349"/>
      <c r="E1555" s="431"/>
      <c r="F1555" s="431"/>
      <c r="G1555" s="431"/>
      <c r="H1555" s="509"/>
      <c r="I1555" s="509"/>
      <c r="J1555" s="509"/>
      <c r="K1555" s="509"/>
      <c r="L1555" s="509"/>
      <c r="M1555" s="509"/>
      <c r="N1555" s="510"/>
      <c r="O1555" s="506">
        <v>1</v>
      </c>
      <c r="P1555" s="434" t="s">
        <v>1445</v>
      </c>
      <c r="Q1555" s="378">
        <f>'master material'!J410</f>
        <v>76000</v>
      </c>
      <c r="R1555" s="378">
        <f>'master material'!K410</f>
        <v>0</v>
      </c>
      <c r="S1555" s="437">
        <v>76000</v>
      </c>
      <c r="T1555" s="438"/>
    </row>
    <row r="1556" spans="2:20" ht="15.6" x14ac:dyDescent="0.3">
      <c r="B1556" s="512">
        <v>8.2899999999999991</v>
      </c>
      <c r="C1556" s="318" t="s">
        <v>1714</v>
      </c>
      <c r="D1556" s="349"/>
      <c r="E1556" s="431"/>
      <c r="F1556" s="431"/>
      <c r="G1556" s="431"/>
      <c r="H1556" s="509"/>
      <c r="I1556" s="509"/>
      <c r="J1556" s="509"/>
      <c r="K1556" s="509"/>
      <c r="L1556" s="509"/>
      <c r="M1556" s="509"/>
      <c r="N1556" s="510"/>
      <c r="O1556" s="506">
        <v>1</v>
      </c>
      <c r="P1556" s="434" t="s">
        <v>1445</v>
      </c>
      <c r="Q1556" s="378">
        <f>'master material'!J411</f>
        <v>76000</v>
      </c>
      <c r="R1556" s="378">
        <f>'master material'!K411</f>
        <v>0</v>
      </c>
      <c r="S1556" s="437">
        <v>76000</v>
      </c>
      <c r="T1556" s="438"/>
    </row>
    <row r="1557" spans="2:20" ht="15.6" x14ac:dyDescent="0.3">
      <c r="B1557" s="512" t="s">
        <v>1715</v>
      </c>
      <c r="C1557" s="349" t="s">
        <v>1716</v>
      </c>
      <c r="D1557" s="349"/>
      <c r="E1557" s="431"/>
      <c r="F1557" s="431"/>
      <c r="G1557" s="431"/>
      <c r="H1557" s="509"/>
      <c r="I1557" s="509"/>
      <c r="J1557" s="509"/>
      <c r="K1557" s="509"/>
      <c r="L1557" s="509"/>
      <c r="M1557" s="509"/>
      <c r="N1557" s="510"/>
      <c r="O1557" s="506">
        <v>1</v>
      </c>
      <c r="P1557" s="434" t="s">
        <v>1445</v>
      </c>
      <c r="Q1557" s="378">
        <f>'master material'!J412</f>
        <v>76000</v>
      </c>
      <c r="R1557" s="378">
        <f>'master material'!K412</f>
        <v>0</v>
      </c>
      <c r="S1557" s="437">
        <v>76000</v>
      </c>
      <c r="T1557" s="438"/>
    </row>
    <row r="1558" spans="2:20" ht="15.6" x14ac:dyDescent="0.3">
      <c r="B1558" s="512">
        <v>8.31</v>
      </c>
      <c r="C1558" s="318" t="s">
        <v>1717</v>
      </c>
      <c r="D1558" s="349"/>
      <c r="E1558" s="431"/>
      <c r="F1558" s="431"/>
      <c r="G1558" s="431"/>
      <c r="H1558" s="509"/>
      <c r="I1558" s="509"/>
      <c r="J1558" s="509"/>
      <c r="K1558" s="509"/>
      <c r="L1558" s="509"/>
      <c r="M1558" s="509"/>
      <c r="N1558" s="510"/>
      <c r="O1558" s="506">
        <v>1</v>
      </c>
      <c r="P1558" s="434" t="s">
        <v>1445</v>
      </c>
      <c r="Q1558" s="378">
        <f>'master material'!J413</f>
        <v>76000</v>
      </c>
      <c r="R1558" s="378">
        <f>'master material'!K413</f>
        <v>0</v>
      </c>
      <c r="S1558" s="437">
        <v>76000</v>
      </c>
      <c r="T1558" s="438"/>
    </row>
    <row r="1559" spans="2:20" ht="15.6" x14ac:dyDescent="0.3">
      <c r="B1559" s="512">
        <v>8.32</v>
      </c>
      <c r="C1559" s="318" t="s">
        <v>1718</v>
      </c>
      <c r="D1559" s="349"/>
      <c r="E1559" s="431"/>
      <c r="F1559" s="431"/>
      <c r="G1559" s="431"/>
      <c r="H1559" s="509"/>
      <c r="I1559" s="509"/>
      <c r="J1559" s="509"/>
      <c r="K1559" s="509"/>
      <c r="L1559" s="509"/>
      <c r="M1559" s="509"/>
      <c r="N1559" s="510"/>
      <c r="O1559" s="506">
        <v>1</v>
      </c>
      <c r="P1559" s="434" t="s">
        <v>1445</v>
      </c>
      <c r="Q1559" s="378">
        <f>'master material'!J414</f>
        <v>76000</v>
      </c>
      <c r="R1559" s="378">
        <f>'master material'!K414</f>
        <v>0</v>
      </c>
      <c r="S1559" s="437">
        <v>76000</v>
      </c>
      <c r="T1559" s="438"/>
    </row>
    <row r="1560" spans="2:20" ht="15.6" x14ac:dyDescent="0.3">
      <c r="B1560" s="512">
        <v>8.33</v>
      </c>
      <c r="C1560" s="318" t="s">
        <v>1719</v>
      </c>
      <c r="D1560" s="349"/>
      <c r="E1560" s="431"/>
      <c r="F1560" s="431"/>
      <c r="G1560" s="431"/>
      <c r="H1560" s="509"/>
      <c r="I1560" s="509"/>
      <c r="J1560" s="509"/>
      <c r="K1560" s="509"/>
      <c r="L1560" s="509"/>
      <c r="M1560" s="509"/>
      <c r="N1560" s="510"/>
      <c r="O1560" s="506">
        <v>1</v>
      </c>
      <c r="P1560" s="434" t="s">
        <v>1445</v>
      </c>
      <c r="Q1560" s="378">
        <f>'master material'!J415</f>
        <v>76000</v>
      </c>
      <c r="R1560" s="378">
        <f>'master material'!K415</f>
        <v>0</v>
      </c>
      <c r="S1560" s="437">
        <v>76000</v>
      </c>
      <c r="T1560" s="438"/>
    </row>
    <row r="1561" spans="2:20" ht="15.6" x14ac:dyDescent="0.3">
      <c r="B1561" s="512"/>
      <c r="C1561" s="318"/>
      <c r="D1561" s="431"/>
      <c r="E1561" s="431"/>
      <c r="F1561" s="431"/>
      <c r="G1561" s="431"/>
      <c r="H1561" s="509"/>
      <c r="I1561" s="509"/>
      <c r="J1561" s="509"/>
      <c r="K1561" s="509"/>
      <c r="L1561" s="509"/>
      <c r="M1561" s="509"/>
      <c r="N1561" s="510"/>
      <c r="O1561" s="506"/>
      <c r="P1561" s="434"/>
      <c r="Q1561" s="378">
        <f>'master material'!J416</f>
        <v>0</v>
      </c>
      <c r="R1561" s="378">
        <f>'master material'!K416</f>
        <v>0</v>
      </c>
      <c r="S1561" s="437"/>
      <c r="T1561" s="438"/>
    </row>
    <row r="1562" spans="2:20" ht="15.6" x14ac:dyDescent="0.3">
      <c r="B1562" s="512">
        <v>9</v>
      </c>
      <c r="C1562" s="516" t="s">
        <v>1720</v>
      </c>
      <c r="D1562" s="452"/>
      <c r="E1562" s="452"/>
      <c r="F1562" s="452"/>
      <c r="G1562" s="452"/>
      <c r="H1562" s="509"/>
      <c r="I1562" s="509"/>
      <c r="J1562" s="509"/>
      <c r="K1562" s="509"/>
      <c r="L1562" s="509"/>
      <c r="M1562" s="509"/>
      <c r="N1562" s="510"/>
      <c r="O1562" s="453"/>
      <c r="P1562" s="434"/>
      <c r="Q1562" s="378">
        <f>'master material'!J417</f>
        <v>0</v>
      </c>
      <c r="R1562" s="378">
        <f>'master material'!K417</f>
        <v>0</v>
      </c>
      <c r="S1562" s="437"/>
      <c r="T1562" s="438"/>
    </row>
    <row r="1563" spans="2:20" ht="15.6" x14ac:dyDescent="0.3">
      <c r="B1563" s="512">
        <v>9.1</v>
      </c>
      <c r="C1563" s="318" t="s">
        <v>1685</v>
      </c>
      <c r="D1563" s="349"/>
      <c r="E1563" s="431"/>
      <c r="F1563" s="431"/>
      <c r="G1563" s="431"/>
      <c r="H1563" s="509"/>
      <c r="I1563" s="509"/>
      <c r="J1563" s="509"/>
      <c r="K1563" s="509"/>
      <c r="L1563" s="509"/>
      <c r="M1563" s="509"/>
      <c r="N1563" s="510"/>
      <c r="O1563" s="506">
        <v>1</v>
      </c>
      <c r="P1563" s="434" t="s">
        <v>1445</v>
      </c>
      <c r="Q1563" s="378">
        <f>'master material'!J418</f>
        <v>65000</v>
      </c>
      <c r="R1563" s="378">
        <f>'master material'!K418</f>
        <v>0</v>
      </c>
      <c r="S1563" s="437">
        <v>65000</v>
      </c>
      <c r="T1563" s="438"/>
    </row>
    <row r="1564" spans="2:20" ht="15.6" x14ac:dyDescent="0.3">
      <c r="B1564" s="512">
        <v>9.1999999999999993</v>
      </c>
      <c r="C1564" s="318" t="s">
        <v>1686</v>
      </c>
      <c r="D1564" s="349"/>
      <c r="E1564" s="431"/>
      <c r="F1564" s="431"/>
      <c r="G1564" s="431"/>
      <c r="H1564" s="509"/>
      <c r="I1564" s="509"/>
      <c r="J1564" s="509"/>
      <c r="K1564" s="509"/>
      <c r="L1564" s="509"/>
      <c r="M1564" s="509"/>
      <c r="N1564" s="510"/>
      <c r="O1564" s="506">
        <v>1</v>
      </c>
      <c r="P1564" s="434" t="s">
        <v>1445</v>
      </c>
      <c r="Q1564" s="378">
        <f>'master material'!J419</f>
        <v>65000</v>
      </c>
      <c r="R1564" s="378">
        <f>'master material'!K419</f>
        <v>0</v>
      </c>
      <c r="S1564" s="437">
        <v>65000</v>
      </c>
      <c r="T1564" s="438"/>
    </row>
    <row r="1565" spans="2:20" ht="15.6" x14ac:dyDescent="0.3">
      <c r="B1565" s="512">
        <v>9.3000000000000007</v>
      </c>
      <c r="C1565" s="318" t="s">
        <v>1687</v>
      </c>
      <c r="D1565" s="349"/>
      <c r="E1565" s="431"/>
      <c r="F1565" s="431"/>
      <c r="G1565" s="431"/>
      <c r="H1565" s="509"/>
      <c r="I1565" s="509"/>
      <c r="J1565" s="509"/>
      <c r="K1565" s="509"/>
      <c r="L1565" s="509"/>
      <c r="M1565" s="509"/>
      <c r="N1565" s="510"/>
      <c r="O1565" s="506">
        <v>1</v>
      </c>
      <c r="P1565" s="434" t="s">
        <v>1445</v>
      </c>
      <c r="Q1565" s="378">
        <f>'master material'!J420</f>
        <v>65000</v>
      </c>
      <c r="R1565" s="378">
        <f>'master material'!K420</f>
        <v>0</v>
      </c>
      <c r="S1565" s="437">
        <v>65000</v>
      </c>
      <c r="T1565" s="438"/>
    </row>
    <row r="1566" spans="2:20" ht="15.6" x14ac:dyDescent="0.3">
      <c r="B1566" s="512">
        <v>9.4</v>
      </c>
      <c r="C1566" s="318" t="s">
        <v>1688</v>
      </c>
      <c r="D1566" s="349"/>
      <c r="E1566" s="431"/>
      <c r="F1566" s="431"/>
      <c r="G1566" s="431"/>
      <c r="H1566" s="509"/>
      <c r="I1566" s="509"/>
      <c r="J1566" s="509"/>
      <c r="K1566" s="509"/>
      <c r="L1566" s="509"/>
      <c r="M1566" s="509"/>
      <c r="N1566" s="510"/>
      <c r="O1566" s="506">
        <v>1</v>
      </c>
      <c r="P1566" s="434" t="s">
        <v>1445</v>
      </c>
      <c r="Q1566" s="378">
        <f>'master material'!J421</f>
        <v>65000</v>
      </c>
      <c r="R1566" s="378">
        <f>'master material'!K421</f>
        <v>0</v>
      </c>
      <c r="S1566" s="437">
        <v>65000</v>
      </c>
      <c r="T1566" s="438"/>
    </row>
    <row r="1567" spans="2:20" ht="15.6" x14ac:dyDescent="0.3">
      <c r="B1567" s="512">
        <v>9.5</v>
      </c>
      <c r="C1567" s="318" t="s">
        <v>1689</v>
      </c>
      <c r="D1567" s="349"/>
      <c r="E1567" s="431"/>
      <c r="F1567" s="431"/>
      <c r="G1567" s="431"/>
      <c r="H1567" s="509"/>
      <c r="I1567" s="509"/>
      <c r="J1567" s="509"/>
      <c r="K1567" s="509"/>
      <c r="L1567" s="509"/>
      <c r="M1567" s="509"/>
      <c r="N1567" s="510"/>
      <c r="O1567" s="506">
        <v>1</v>
      </c>
      <c r="P1567" s="434" t="s">
        <v>1445</v>
      </c>
      <c r="Q1567" s="378">
        <f>'master material'!J422</f>
        <v>65000</v>
      </c>
      <c r="R1567" s="378">
        <f>'master material'!K422</f>
        <v>0</v>
      </c>
      <c r="S1567" s="437">
        <v>65000</v>
      </c>
      <c r="T1567" s="438"/>
    </row>
    <row r="1568" spans="2:20" ht="15.6" x14ac:dyDescent="0.3">
      <c r="B1568" s="512">
        <v>9.6</v>
      </c>
      <c r="C1568" s="318" t="s">
        <v>1690</v>
      </c>
      <c r="D1568" s="349"/>
      <c r="E1568" s="431"/>
      <c r="F1568" s="431"/>
      <c r="G1568" s="431"/>
      <c r="H1568" s="509"/>
      <c r="I1568" s="509"/>
      <c r="J1568" s="509"/>
      <c r="K1568" s="509"/>
      <c r="L1568" s="509"/>
      <c r="M1568" s="509"/>
      <c r="N1568" s="510"/>
      <c r="O1568" s="506">
        <v>1</v>
      </c>
      <c r="P1568" s="434" t="s">
        <v>1445</v>
      </c>
      <c r="Q1568" s="378">
        <f>'master material'!J423</f>
        <v>65000</v>
      </c>
      <c r="R1568" s="378">
        <f>'master material'!K423</f>
        <v>0</v>
      </c>
      <c r="S1568" s="437">
        <v>65000</v>
      </c>
      <c r="T1568" s="438"/>
    </row>
    <row r="1569" spans="2:20" ht="15.6" x14ac:dyDescent="0.3">
      <c r="B1569" s="512">
        <v>9.6999999999999993</v>
      </c>
      <c r="C1569" s="318" t="s">
        <v>1691</v>
      </c>
      <c r="D1569" s="349"/>
      <c r="E1569" s="431"/>
      <c r="F1569" s="431"/>
      <c r="G1569" s="431"/>
      <c r="H1569" s="509"/>
      <c r="I1569" s="509"/>
      <c r="J1569" s="509"/>
      <c r="K1569" s="509"/>
      <c r="L1569" s="509"/>
      <c r="M1569" s="509"/>
      <c r="N1569" s="510"/>
      <c r="O1569" s="506">
        <v>1</v>
      </c>
      <c r="P1569" s="434" t="s">
        <v>1445</v>
      </c>
      <c r="Q1569" s="378">
        <f>'master material'!J424</f>
        <v>65000</v>
      </c>
      <c r="R1569" s="378">
        <f>'master material'!K424</f>
        <v>0</v>
      </c>
      <c r="S1569" s="437">
        <v>65000</v>
      </c>
      <c r="T1569" s="438"/>
    </row>
    <row r="1570" spans="2:20" ht="15.6" x14ac:dyDescent="0.3">
      <c r="B1570" s="512">
        <v>9.8000000000000007</v>
      </c>
      <c r="C1570" s="318" t="s">
        <v>1692</v>
      </c>
      <c r="D1570" s="349"/>
      <c r="E1570" s="431"/>
      <c r="F1570" s="431"/>
      <c r="G1570" s="431"/>
      <c r="H1570" s="509"/>
      <c r="I1570" s="509"/>
      <c r="J1570" s="509"/>
      <c r="K1570" s="509"/>
      <c r="L1570" s="509"/>
      <c r="M1570" s="509"/>
      <c r="N1570" s="510"/>
      <c r="O1570" s="506">
        <v>1</v>
      </c>
      <c r="P1570" s="434" t="s">
        <v>1445</v>
      </c>
      <c r="Q1570" s="378">
        <f>'master material'!J425</f>
        <v>65000</v>
      </c>
      <c r="R1570" s="378">
        <f>'master material'!K425</f>
        <v>0</v>
      </c>
      <c r="S1570" s="437">
        <v>65000</v>
      </c>
      <c r="T1570" s="438"/>
    </row>
    <row r="1571" spans="2:20" ht="15.6" x14ac:dyDescent="0.3">
      <c r="B1571" s="512">
        <v>9.9</v>
      </c>
      <c r="C1571" s="318" t="s">
        <v>1693</v>
      </c>
      <c r="D1571" s="349"/>
      <c r="E1571" s="431"/>
      <c r="F1571" s="431"/>
      <c r="G1571" s="431"/>
      <c r="H1571" s="509"/>
      <c r="I1571" s="509"/>
      <c r="J1571" s="509"/>
      <c r="K1571" s="509"/>
      <c r="L1571" s="509"/>
      <c r="M1571" s="509"/>
      <c r="N1571" s="510"/>
      <c r="O1571" s="506">
        <v>1</v>
      </c>
      <c r="P1571" s="434" t="s">
        <v>1445</v>
      </c>
      <c r="Q1571" s="378">
        <f>'master material'!J426</f>
        <v>65000</v>
      </c>
      <c r="R1571" s="378">
        <f>'master material'!K426</f>
        <v>0</v>
      </c>
      <c r="S1571" s="437">
        <v>65000</v>
      </c>
      <c r="T1571" s="438"/>
    </row>
    <row r="1572" spans="2:20" ht="15.6" x14ac:dyDescent="0.3">
      <c r="B1572" s="512">
        <v>9.1</v>
      </c>
      <c r="C1572" s="318" t="s">
        <v>1694</v>
      </c>
      <c r="D1572" s="349"/>
      <c r="E1572" s="431"/>
      <c r="F1572" s="431"/>
      <c r="G1572" s="431"/>
      <c r="H1572" s="509"/>
      <c r="I1572" s="509"/>
      <c r="J1572" s="509"/>
      <c r="K1572" s="509"/>
      <c r="L1572" s="509"/>
      <c r="M1572" s="509"/>
      <c r="N1572" s="510"/>
      <c r="O1572" s="506">
        <v>1</v>
      </c>
      <c r="P1572" s="434" t="s">
        <v>1445</v>
      </c>
      <c r="Q1572" s="378">
        <f>'master material'!J427</f>
        <v>65000</v>
      </c>
      <c r="R1572" s="378">
        <f>'master material'!K427</f>
        <v>0</v>
      </c>
      <c r="S1572" s="437">
        <v>65000</v>
      </c>
      <c r="T1572" s="438"/>
    </row>
    <row r="1573" spans="2:20" ht="15.6" x14ac:dyDescent="0.3">
      <c r="B1573" s="512">
        <v>9.11</v>
      </c>
      <c r="C1573" s="318" t="s">
        <v>1695</v>
      </c>
      <c r="D1573" s="349"/>
      <c r="E1573" s="431"/>
      <c r="F1573" s="431"/>
      <c r="G1573" s="431"/>
      <c r="H1573" s="509"/>
      <c r="I1573" s="509"/>
      <c r="J1573" s="509"/>
      <c r="K1573" s="509"/>
      <c r="L1573" s="509"/>
      <c r="M1573" s="509"/>
      <c r="N1573" s="510"/>
      <c r="O1573" s="506">
        <v>1</v>
      </c>
      <c r="P1573" s="434" t="s">
        <v>1445</v>
      </c>
      <c r="Q1573" s="378">
        <f>'master material'!J428</f>
        <v>65000</v>
      </c>
      <c r="R1573" s="378">
        <f>'master material'!K428</f>
        <v>0</v>
      </c>
      <c r="S1573" s="437">
        <v>65000</v>
      </c>
      <c r="T1573" s="438"/>
    </row>
    <row r="1574" spans="2:20" ht="15.6" x14ac:dyDescent="0.3">
      <c r="B1574" s="512">
        <v>9.1199999999999992</v>
      </c>
      <c r="C1574" s="318" t="s">
        <v>1696</v>
      </c>
      <c r="D1574" s="349"/>
      <c r="E1574" s="431"/>
      <c r="F1574" s="431"/>
      <c r="G1574" s="431"/>
      <c r="H1574" s="509"/>
      <c r="I1574" s="509"/>
      <c r="J1574" s="509"/>
      <c r="K1574" s="509"/>
      <c r="L1574" s="509"/>
      <c r="M1574" s="509"/>
      <c r="N1574" s="510"/>
      <c r="O1574" s="506">
        <v>1</v>
      </c>
      <c r="P1574" s="434" t="s">
        <v>1445</v>
      </c>
      <c r="Q1574" s="378">
        <f>'master material'!J429</f>
        <v>66330</v>
      </c>
      <c r="R1574" s="378">
        <f>'master material'!K429</f>
        <v>0</v>
      </c>
      <c r="S1574" s="437">
        <v>66330</v>
      </c>
      <c r="T1574" s="438"/>
    </row>
    <row r="1575" spans="2:20" ht="15.6" x14ac:dyDescent="0.3">
      <c r="B1575" s="512">
        <v>9.1300000000000008</v>
      </c>
      <c r="C1575" s="318" t="s">
        <v>1697</v>
      </c>
      <c r="D1575" s="349"/>
      <c r="E1575" s="431"/>
      <c r="F1575" s="431"/>
      <c r="G1575" s="431"/>
      <c r="H1575" s="509"/>
      <c r="I1575" s="509"/>
      <c r="J1575" s="509"/>
      <c r="K1575" s="509"/>
      <c r="L1575" s="509"/>
      <c r="M1575" s="509"/>
      <c r="N1575" s="510"/>
      <c r="O1575" s="506">
        <v>1</v>
      </c>
      <c r="P1575" s="434" t="s">
        <v>1445</v>
      </c>
      <c r="Q1575" s="378">
        <f>'master material'!J430</f>
        <v>66330</v>
      </c>
      <c r="R1575" s="378">
        <f>'master material'!K430</f>
        <v>0</v>
      </c>
      <c r="S1575" s="437">
        <v>66330</v>
      </c>
      <c r="T1575" s="438"/>
    </row>
    <row r="1576" spans="2:20" ht="15.6" x14ac:dyDescent="0.3">
      <c r="B1576" s="512">
        <v>9.14</v>
      </c>
      <c r="C1576" s="318" t="s">
        <v>1698</v>
      </c>
      <c r="D1576" s="349"/>
      <c r="E1576" s="431"/>
      <c r="F1576" s="431"/>
      <c r="G1576" s="431"/>
      <c r="H1576" s="509"/>
      <c r="I1576" s="509"/>
      <c r="J1576" s="509"/>
      <c r="K1576" s="509"/>
      <c r="L1576" s="509"/>
      <c r="M1576" s="509"/>
      <c r="N1576" s="510"/>
      <c r="O1576" s="506">
        <v>1</v>
      </c>
      <c r="P1576" s="434" t="s">
        <v>1445</v>
      </c>
      <c r="Q1576" s="378">
        <f>'master material'!J431</f>
        <v>66330</v>
      </c>
      <c r="R1576" s="378">
        <f>'master material'!K431</f>
        <v>0</v>
      </c>
      <c r="S1576" s="437">
        <v>66330</v>
      </c>
      <c r="T1576" s="438"/>
    </row>
    <row r="1577" spans="2:20" ht="15.6" x14ac:dyDescent="0.3">
      <c r="B1577" s="512">
        <v>9.15</v>
      </c>
      <c r="C1577" s="318" t="s">
        <v>1699</v>
      </c>
      <c r="D1577" s="349"/>
      <c r="E1577" s="431"/>
      <c r="F1577" s="431"/>
      <c r="G1577" s="431"/>
      <c r="H1577" s="509"/>
      <c r="I1577" s="509"/>
      <c r="J1577" s="509"/>
      <c r="K1577" s="509"/>
      <c r="L1577" s="509"/>
      <c r="M1577" s="509"/>
      <c r="N1577" s="510"/>
      <c r="O1577" s="506">
        <v>1</v>
      </c>
      <c r="P1577" s="434" t="s">
        <v>1445</v>
      </c>
      <c r="Q1577" s="378">
        <f>'master material'!J432</f>
        <v>66330</v>
      </c>
      <c r="R1577" s="378">
        <f>'master material'!K432</f>
        <v>0</v>
      </c>
      <c r="S1577" s="437">
        <v>66330</v>
      </c>
      <c r="T1577" s="438"/>
    </row>
    <row r="1578" spans="2:20" ht="15.6" x14ac:dyDescent="0.3">
      <c r="B1578" s="512">
        <v>9.16</v>
      </c>
      <c r="C1578" s="318" t="s">
        <v>1700</v>
      </c>
      <c r="D1578" s="349"/>
      <c r="E1578" s="431"/>
      <c r="F1578" s="431"/>
      <c r="G1578" s="431"/>
      <c r="H1578" s="509"/>
      <c r="I1578" s="509"/>
      <c r="J1578" s="509"/>
      <c r="K1578" s="509"/>
      <c r="L1578" s="509"/>
      <c r="M1578" s="509"/>
      <c r="N1578" s="510"/>
      <c r="O1578" s="506">
        <v>1</v>
      </c>
      <c r="P1578" s="434" t="s">
        <v>1445</v>
      </c>
      <c r="Q1578" s="378">
        <f>'master material'!J433</f>
        <v>66330</v>
      </c>
      <c r="R1578" s="378">
        <f>'master material'!K433</f>
        <v>0</v>
      </c>
      <c r="S1578" s="437">
        <v>66330</v>
      </c>
      <c r="T1578" s="438"/>
    </row>
    <row r="1579" spans="2:20" ht="15.6" x14ac:dyDescent="0.3">
      <c r="B1579" s="512">
        <v>9.17</v>
      </c>
      <c r="C1579" s="318" t="s">
        <v>1701</v>
      </c>
      <c r="D1579" s="349"/>
      <c r="E1579" s="431"/>
      <c r="F1579" s="431"/>
      <c r="G1579" s="431"/>
      <c r="H1579" s="509"/>
      <c r="I1579" s="509"/>
      <c r="J1579" s="509"/>
      <c r="K1579" s="509"/>
      <c r="L1579" s="509"/>
      <c r="M1579" s="509"/>
      <c r="N1579" s="510"/>
      <c r="O1579" s="506">
        <v>1</v>
      </c>
      <c r="P1579" s="434" t="s">
        <v>1445</v>
      </c>
      <c r="Q1579" s="378">
        <f>'master material'!J434</f>
        <v>66330</v>
      </c>
      <c r="R1579" s="378">
        <f>'master material'!K434</f>
        <v>0</v>
      </c>
      <c r="S1579" s="437">
        <v>66330</v>
      </c>
      <c r="T1579" s="438"/>
    </row>
    <row r="1580" spans="2:20" ht="15.6" x14ac:dyDescent="0.3">
      <c r="B1580" s="512">
        <v>9.18</v>
      </c>
      <c r="C1580" s="318" t="s">
        <v>1702</v>
      </c>
      <c r="D1580" s="349"/>
      <c r="E1580" s="431"/>
      <c r="F1580" s="431"/>
      <c r="G1580" s="431"/>
      <c r="H1580" s="509"/>
      <c r="I1580" s="509"/>
      <c r="J1580" s="509"/>
      <c r="K1580" s="509"/>
      <c r="L1580" s="509"/>
      <c r="M1580" s="509"/>
      <c r="N1580" s="510"/>
      <c r="O1580" s="506">
        <v>1</v>
      </c>
      <c r="P1580" s="434" t="s">
        <v>1445</v>
      </c>
      <c r="Q1580" s="378">
        <f>'master material'!J435</f>
        <v>66330</v>
      </c>
      <c r="R1580" s="378">
        <f>'master material'!K435</f>
        <v>0</v>
      </c>
      <c r="S1580" s="437">
        <v>66330</v>
      </c>
      <c r="T1580" s="438"/>
    </row>
    <row r="1581" spans="2:20" ht="15.6" x14ac:dyDescent="0.3">
      <c r="B1581" s="512">
        <v>9.19</v>
      </c>
      <c r="C1581" s="318" t="s">
        <v>1703</v>
      </c>
      <c r="D1581" s="349"/>
      <c r="E1581" s="431"/>
      <c r="F1581" s="431"/>
      <c r="G1581" s="431"/>
      <c r="H1581" s="509"/>
      <c r="I1581" s="509"/>
      <c r="J1581" s="509"/>
      <c r="K1581" s="509"/>
      <c r="L1581" s="509"/>
      <c r="M1581" s="509"/>
      <c r="N1581" s="510"/>
      <c r="O1581" s="506">
        <v>1</v>
      </c>
      <c r="P1581" s="434" t="s">
        <v>1445</v>
      </c>
      <c r="Q1581" s="378">
        <f>'master material'!J436</f>
        <v>66330</v>
      </c>
      <c r="R1581" s="378">
        <f>'master material'!K436</f>
        <v>0</v>
      </c>
      <c r="S1581" s="437">
        <v>66330</v>
      </c>
      <c r="T1581" s="438"/>
    </row>
    <row r="1582" spans="2:20" ht="15.6" x14ac:dyDescent="0.3">
      <c r="B1582" s="512" t="s">
        <v>1721</v>
      </c>
      <c r="C1582" s="349" t="s">
        <v>1705</v>
      </c>
      <c r="D1582" s="349"/>
      <c r="E1582" s="431"/>
      <c r="F1582" s="431"/>
      <c r="G1582" s="431"/>
      <c r="H1582" s="509"/>
      <c r="I1582" s="509"/>
      <c r="J1582" s="509"/>
      <c r="K1582" s="509"/>
      <c r="L1582" s="509"/>
      <c r="M1582" s="509"/>
      <c r="N1582" s="510"/>
      <c r="O1582" s="506">
        <v>1</v>
      </c>
      <c r="P1582" s="434" t="s">
        <v>1445</v>
      </c>
      <c r="Q1582" s="378">
        <f>'master material'!J437</f>
        <v>66330</v>
      </c>
      <c r="R1582" s="378">
        <f>'master material'!K437</f>
        <v>0</v>
      </c>
      <c r="S1582" s="437">
        <v>66330</v>
      </c>
      <c r="T1582" s="438"/>
    </row>
    <row r="1583" spans="2:20" ht="15.6" x14ac:dyDescent="0.3">
      <c r="B1583" s="512">
        <v>9.2100000000000009</v>
      </c>
      <c r="C1583" s="318" t="s">
        <v>1706</v>
      </c>
      <c r="D1583" s="349"/>
      <c r="E1583" s="431"/>
      <c r="F1583" s="431"/>
      <c r="G1583" s="431"/>
      <c r="H1583" s="509"/>
      <c r="I1583" s="509"/>
      <c r="J1583" s="509"/>
      <c r="K1583" s="509"/>
      <c r="L1583" s="509"/>
      <c r="M1583" s="509"/>
      <c r="N1583" s="510"/>
      <c r="O1583" s="506">
        <v>1</v>
      </c>
      <c r="P1583" s="434" t="s">
        <v>1445</v>
      </c>
      <c r="Q1583" s="378">
        <f>'master material'!J438</f>
        <v>66330</v>
      </c>
      <c r="R1583" s="378">
        <f>'master material'!K438</f>
        <v>0</v>
      </c>
      <c r="S1583" s="437">
        <v>66330</v>
      </c>
      <c r="T1583" s="438"/>
    </row>
    <row r="1584" spans="2:20" ht="15.6" x14ac:dyDescent="0.3">
      <c r="B1584" s="512">
        <v>9.2200000000000006</v>
      </c>
      <c r="C1584" s="318" t="s">
        <v>1707</v>
      </c>
      <c r="D1584" s="349"/>
      <c r="E1584" s="431"/>
      <c r="F1584" s="431"/>
      <c r="G1584" s="431"/>
      <c r="H1584" s="509"/>
      <c r="I1584" s="509"/>
      <c r="J1584" s="509"/>
      <c r="K1584" s="509"/>
      <c r="L1584" s="509"/>
      <c r="M1584" s="509"/>
      <c r="N1584" s="510"/>
      <c r="O1584" s="506">
        <v>1</v>
      </c>
      <c r="P1584" s="434" t="s">
        <v>1445</v>
      </c>
      <c r="Q1584" s="378">
        <f>'master material'!J439</f>
        <v>66330</v>
      </c>
      <c r="R1584" s="378">
        <f>'master material'!K439</f>
        <v>0</v>
      </c>
      <c r="S1584" s="437">
        <v>66330</v>
      </c>
      <c r="T1584" s="438"/>
    </row>
    <row r="1585" spans="2:20" ht="15.6" x14ac:dyDescent="0.3">
      <c r="B1585" s="512">
        <v>9.23</v>
      </c>
      <c r="C1585" s="318" t="s">
        <v>1708</v>
      </c>
      <c r="D1585" s="349"/>
      <c r="E1585" s="431"/>
      <c r="F1585" s="431"/>
      <c r="G1585" s="431"/>
      <c r="H1585" s="509"/>
      <c r="I1585" s="509"/>
      <c r="J1585" s="509"/>
      <c r="K1585" s="509"/>
      <c r="L1585" s="509"/>
      <c r="M1585" s="509"/>
      <c r="N1585" s="510"/>
      <c r="O1585" s="506">
        <v>1</v>
      </c>
      <c r="P1585" s="434" t="s">
        <v>1445</v>
      </c>
      <c r="Q1585" s="378">
        <f>'master material'!J440</f>
        <v>88165</v>
      </c>
      <c r="R1585" s="378">
        <f>'master material'!K440</f>
        <v>0</v>
      </c>
      <c r="S1585" s="437">
        <v>88165</v>
      </c>
      <c r="T1585" s="438"/>
    </row>
    <row r="1586" spans="2:20" ht="15.6" x14ac:dyDescent="0.3">
      <c r="B1586" s="512">
        <v>9.24</v>
      </c>
      <c r="C1586" s="318" t="s">
        <v>1709</v>
      </c>
      <c r="D1586" s="349"/>
      <c r="E1586" s="431"/>
      <c r="F1586" s="431"/>
      <c r="G1586" s="431"/>
      <c r="H1586" s="509"/>
      <c r="I1586" s="509"/>
      <c r="J1586" s="509"/>
      <c r="K1586" s="509"/>
      <c r="L1586" s="509"/>
      <c r="M1586" s="509"/>
      <c r="N1586" s="510"/>
      <c r="O1586" s="506">
        <v>1</v>
      </c>
      <c r="P1586" s="434" t="s">
        <v>1445</v>
      </c>
      <c r="Q1586" s="378">
        <f>'master material'!J441</f>
        <v>88165</v>
      </c>
      <c r="R1586" s="378">
        <f>'master material'!K441</f>
        <v>0</v>
      </c>
      <c r="S1586" s="437">
        <v>88165</v>
      </c>
      <c r="T1586" s="438"/>
    </row>
    <row r="1587" spans="2:20" ht="15.6" x14ac:dyDescent="0.3">
      <c r="B1587" s="512">
        <v>9.25</v>
      </c>
      <c r="C1587" s="318" t="s">
        <v>1710</v>
      </c>
      <c r="D1587" s="349"/>
      <c r="E1587" s="431"/>
      <c r="F1587" s="431"/>
      <c r="G1587" s="431"/>
      <c r="H1587" s="509"/>
      <c r="I1587" s="509"/>
      <c r="J1587" s="509"/>
      <c r="K1587" s="509"/>
      <c r="L1587" s="509"/>
      <c r="M1587" s="509"/>
      <c r="N1587" s="510"/>
      <c r="O1587" s="506">
        <v>1</v>
      </c>
      <c r="P1587" s="434" t="s">
        <v>1445</v>
      </c>
      <c r="Q1587" s="378">
        <f>'master material'!J442</f>
        <v>88165</v>
      </c>
      <c r="R1587" s="378">
        <f>'master material'!K442</f>
        <v>0</v>
      </c>
      <c r="S1587" s="437">
        <v>88165</v>
      </c>
      <c r="T1587" s="438"/>
    </row>
    <row r="1588" spans="2:20" ht="15.6" x14ac:dyDescent="0.3">
      <c r="B1588" s="512">
        <v>9.26</v>
      </c>
      <c r="C1588" s="318" t="s">
        <v>1711</v>
      </c>
      <c r="D1588" s="349"/>
      <c r="E1588" s="431"/>
      <c r="F1588" s="431"/>
      <c r="G1588" s="431"/>
      <c r="H1588" s="509"/>
      <c r="I1588" s="509"/>
      <c r="J1588" s="509"/>
      <c r="K1588" s="509"/>
      <c r="L1588" s="509"/>
      <c r="M1588" s="509"/>
      <c r="N1588" s="510"/>
      <c r="O1588" s="506">
        <v>1</v>
      </c>
      <c r="P1588" s="434" t="s">
        <v>1445</v>
      </c>
      <c r="Q1588" s="378">
        <f>'master material'!J443</f>
        <v>88165</v>
      </c>
      <c r="R1588" s="378">
        <f>'master material'!K443</f>
        <v>0</v>
      </c>
      <c r="S1588" s="437">
        <v>88165</v>
      </c>
      <c r="T1588" s="438"/>
    </row>
    <row r="1589" spans="2:20" ht="15.6" x14ac:dyDescent="0.3">
      <c r="B1589" s="512">
        <v>9.27</v>
      </c>
      <c r="C1589" s="318" t="s">
        <v>1712</v>
      </c>
      <c r="D1589" s="349"/>
      <c r="E1589" s="431"/>
      <c r="F1589" s="431"/>
      <c r="G1589" s="431"/>
      <c r="H1589" s="509"/>
      <c r="I1589" s="509"/>
      <c r="J1589" s="509"/>
      <c r="K1589" s="509"/>
      <c r="L1589" s="509"/>
      <c r="M1589" s="509"/>
      <c r="N1589" s="510"/>
      <c r="O1589" s="506">
        <v>1</v>
      </c>
      <c r="P1589" s="434" t="s">
        <v>1445</v>
      </c>
      <c r="Q1589" s="378">
        <f>'master material'!J444</f>
        <v>88165</v>
      </c>
      <c r="R1589" s="378">
        <f>'master material'!K444</f>
        <v>0</v>
      </c>
      <c r="S1589" s="437">
        <v>88165</v>
      </c>
      <c r="T1589" s="438"/>
    </row>
    <row r="1590" spans="2:20" ht="15.6" x14ac:dyDescent="0.3">
      <c r="B1590" s="512">
        <v>9.2799999999999994</v>
      </c>
      <c r="C1590" s="318" t="s">
        <v>1713</v>
      </c>
      <c r="D1590" s="349"/>
      <c r="E1590" s="431"/>
      <c r="F1590" s="431"/>
      <c r="G1590" s="431"/>
      <c r="H1590" s="509"/>
      <c r="I1590" s="509"/>
      <c r="J1590" s="509"/>
      <c r="K1590" s="509"/>
      <c r="L1590" s="509"/>
      <c r="M1590" s="509"/>
      <c r="N1590" s="510"/>
      <c r="O1590" s="506">
        <v>1</v>
      </c>
      <c r="P1590" s="434" t="s">
        <v>1445</v>
      </c>
      <c r="Q1590" s="378">
        <f>'master material'!J445</f>
        <v>88165</v>
      </c>
      <c r="R1590" s="378">
        <f>'master material'!K445</f>
        <v>0</v>
      </c>
      <c r="S1590" s="437">
        <v>88165</v>
      </c>
      <c r="T1590" s="438"/>
    </row>
    <row r="1591" spans="2:20" ht="15.6" x14ac:dyDescent="0.3">
      <c r="B1591" s="512">
        <v>9.2899999999999991</v>
      </c>
      <c r="C1591" s="318" t="s">
        <v>1714</v>
      </c>
      <c r="D1591" s="349"/>
      <c r="E1591" s="431"/>
      <c r="F1591" s="431"/>
      <c r="G1591" s="431"/>
      <c r="H1591" s="509"/>
      <c r="I1591" s="509"/>
      <c r="J1591" s="509"/>
      <c r="K1591" s="509"/>
      <c r="L1591" s="509"/>
      <c r="M1591" s="509"/>
      <c r="N1591" s="510"/>
      <c r="O1591" s="506">
        <v>1</v>
      </c>
      <c r="P1591" s="434" t="s">
        <v>1445</v>
      </c>
      <c r="Q1591" s="378">
        <f>'master material'!J446</f>
        <v>88165</v>
      </c>
      <c r="R1591" s="378">
        <f>'master material'!K446</f>
        <v>0</v>
      </c>
      <c r="S1591" s="437">
        <v>88165</v>
      </c>
      <c r="T1591" s="438"/>
    </row>
    <row r="1592" spans="2:20" ht="15.6" x14ac:dyDescent="0.3">
      <c r="B1592" s="512" t="s">
        <v>1722</v>
      </c>
      <c r="C1592" s="349" t="s">
        <v>1716</v>
      </c>
      <c r="D1592" s="349"/>
      <c r="E1592" s="431"/>
      <c r="F1592" s="431"/>
      <c r="G1592" s="431"/>
      <c r="H1592" s="509"/>
      <c r="I1592" s="509"/>
      <c r="J1592" s="509"/>
      <c r="K1592" s="509"/>
      <c r="L1592" s="509"/>
      <c r="M1592" s="509"/>
      <c r="N1592" s="510"/>
      <c r="O1592" s="506">
        <v>1</v>
      </c>
      <c r="P1592" s="434" t="s">
        <v>1445</v>
      </c>
      <c r="Q1592" s="378">
        <f>'master material'!J447</f>
        <v>88165</v>
      </c>
      <c r="R1592" s="378">
        <f>'master material'!K447</f>
        <v>0</v>
      </c>
      <c r="S1592" s="437">
        <v>88165</v>
      </c>
      <c r="T1592" s="438"/>
    </row>
    <row r="1593" spans="2:20" ht="15.6" x14ac:dyDescent="0.3">
      <c r="B1593" s="512">
        <v>9.31</v>
      </c>
      <c r="C1593" s="318" t="s">
        <v>1717</v>
      </c>
      <c r="D1593" s="349"/>
      <c r="E1593" s="431"/>
      <c r="F1593" s="431"/>
      <c r="G1593" s="431"/>
      <c r="H1593" s="509"/>
      <c r="I1593" s="509"/>
      <c r="J1593" s="509"/>
      <c r="K1593" s="509"/>
      <c r="L1593" s="509"/>
      <c r="M1593" s="509"/>
      <c r="N1593" s="510"/>
      <c r="O1593" s="506">
        <v>1</v>
      </c>
      <c r="P1593" s="434" t="s">
        <v>1445</v>
      </c>
      <c r="Q1593" s="378">
        <f>'master material'!J448</f>
        <v>88165</v>
      </c>
      <c r="R1593" s="378">
        <f>'master material'!K448</f>
        <v>0</v>
      </c>
      <c r="S1593" s="437">
        <v>88165</v>
      </c>
      <c r="T1593" s="438"/>
    </row>
    <row r="1594" spans="2:20" ht="15.6" x14ac:dyDescent="0.3">
      <c r="B1594" s="512">
        <v>9.32</v>
      </c>
      <c r="C1594" s="318" t="s">
        <v>1718</v>
      </c>
      <c r="D1594" s="349"/>
      <c r="E1594" s="431"/>
      <c r="F1594" s="431"/>
      <c r="G1594" s="431"/>
      <c r="H1594" s="509"/>
      <c r="I1594" s="509"/>
      <c r="J1594" s="509"/>
      <c r="K1594" s="509"/>
      <c r="L1594" s="509"/>
      <c r="M1594" s="509"/>
      <c r="N1594" s="510"/>
      <c r="O1594" s="506">
        <v>1</v>
      </c>
      <c r="P1594" s="434" t="s">
        <v>1445</v>
      </c>
      <c r="Q1594" s="378">
        <f>'master material'!J449</f>
        <v>88165</v>
      </c>
      <c r="R1594" s="378">
        <f>'master material'!K449</f>
        <v>0</v>
      </c>
      <c r="S1594" s="437">
        <v>88165</v>
      </c>
      <c r="T1594" s="438"/>
    </row>
    <row r="1595" spans="2:20" ht="15.6" x14ac:dyDescent="0.3">
      <c r="B1595" s="512">
        <v>9.33</v>
      </c>
      <c r="C1595" s="318" t="s">
        <v>1719</v>
      </c>
      <c r="D1595" s="349"/>
      <c r="E1595" s="431"/>
      <c r="F1595" s="431"/>
      <c r="G1595" s="431"/>
      <c r="H1595" s="509"/>
      <c r="I1595" s="509"/>
      <c r="J1595" s="509"/>
      <c r="K1595" s="509"/>
      <c r="L1595" s="509"/>
      <c r="M1595" s="509"/>
      <c r="N1595" s="510"/>
      <c r="O1595" s="506">
        <v>1</v>
      </c>
      <c r="P1595" s="434" t="s">
        <v>1445</v>
      </c>
      <c r="Q1595" s="378">
        <f>'master material'!J450</f>
        <v>88165</v>
      </c>
      <c r="R1595" s="378">
        <f>'master material'!K450</f>
        <v>0</v>
      </c>
      <c r="S1595" s="437">
        <v>88165</v>
      </c>
      <c r="T1595" s="438"/>
    </row>
    <row r="1596" spans="2:20" ht="15.6" x14ac:dyDescent="0.3">
      <c r="B1596" s="512">
        <v>10</v>
      </c>
      <c r="C1596" s="516" t="s">
        <v>1723</v>
      </c>
      <c r="D1596" s="452"/>
      <c r="E1596" s="452"/>
      <c r="F1596" s="452"/>
      <c r="G1596" s="452"/>
      <c r="H1596" s="509"/>
      <c r="I1596" s="509"/>
      <c r="J1596" s="509"/>
      <c r="K1596" s="509"/>
      <c r="L1596" s="509"/>
      <c r="M1596" s="509"/>
      <c r="N1596" s="510"/>
      <c r="O1596" s="453"/>
      <c r="P1596" s="434"/>
      <c r="Q1596" s="378">
        <f>'master material'!J451</f>
        <v>0</v>
      </c>
      <c r="R1596" s="378">
        <f>'master material'!K451</f>
        <v>0</v>
      </c>
      <c r="S1596" s="437"/>
      <c r="T1596" s="438"/>
    </row>
    <row r="1597" spans="2:20" ht="15.6" x14ac:dyDescent="0.3">
      <c r="B1597" s="512" t="s">
        <v>517</v>
      </c>
      <c r="C1597" s="318" t="s">
        <v>1685</v>
      </c>
      <c r="D1597" s="349"/>
      <c r="E1597" s="431"/>
      <c r="F1597" s="431"/>
      <c r="G1597" s="431"/>
      <c r="H1597" s="509"/>
      <c r="I1597" s="509"/>
      <c r="J1597" s="509"/>
      <c r="K1597" s="509"/>
      <c r="L1597" s="509"/>
      <c r="M1597" s="509"/>
      <c r="N1597" s="510"/>
      <c r="O1597" s="506">
        <v>1</v>
      </c>
      <c r="P1597" s="434" t="s">
        <v>1445</v>
      </c>
      <c r="Q1597" s="378">
        <f>'master material'!J452</f>
        <v>54000</v>
      </c>
      <c r="R1597" s="378">
        <f>'master material'!K452</f>
        <v>0</v>
      </c>
      <c r="S1597" s="437">
        <v>54000</v>
      </c>
      <c r="T1597" s="438"/>
    </row>
    <row r="1598" spans="2:20" ht="15.6" x14ac:dyDescent="0.3">
      <c r="B1598" s="512" t="s">
        <v>519</v>
      </c>
      <c r="C1598" s="318" t="s">
        <v>1686</v>
      </c>
      <c r="D1598" s="349"/>
      <c r="E1598" s="431"/>
      <c r="F1598" s="431"/>
      <c r="G1598" s="431"/>
      <c r="H1598" s="509"/>
      <c r="I1598" s="509"/>
      <c r="J1598" s="509"/>
      <c r="K1598" s="509"/>
      <c r="L1598" s="509"/>
      <c r="M1598" s="509"/>
      <c r="N1598" s="510"/>
      <c r="O1598" s="506">
        <v>1</v>
      </c>
      <c r="P1598" s="434" t="s">
        <v>1445</v>
      </c>
      <c r="Q1598" s="378">
        <f>'master material'!J453</f>
        <v>54000</v>
      </c>
      <c r="R1598" s="378">
        <f>'master material'!K453</f>
        <v>0</v>
      </c>
      <c r="S1598" s="437">
        <v>54000</v>
      </c>
      <c r="T1598" s="438"/>
    </row>
    <row r="1599" spans="2:20" ht="15.6" x14ac:dyDescent="0.3">
      <c r="B1599" s="512" t="s">
        <v>520</v>
      </c>
      <c r="C1599" s="318" t="s">
        <v>1687</v>
      </c>
      <c r="D1599" s="349"/>
      <c r="E1599" s="431"/>
      <c r="F1599" s="431"/>
      <c r="G1599" s="431"/>
      <c r="H1599" s="509"/>
      <c r="I1599" s="509"/>
      <c r="J1599" s="509"/>
      <c r="K1599" s="509"/>
      <c r="L1599" s="509"/>
      <c r="M1599" s="509"/>
      <c r="N1599" s="510"/>
      <c r="O1599" s="506">
        <v>1</v>
      </c>
      <c r="P1599" s="434" t="s">
        <v>1445</v>
      </c>
      <c r="Q1599" s="378">
        <f>'master material'!J454</f>
        <v>54000</v>
      </c>
      <c r="R1599" s="378">
        <f>'master material'!K454</f>
        <v>0</v>
      </c>
      <c r="S1599" s="437">
        <v>54000</v>
      </c>
      <c r="T1599" s="438"/>
    </row>
    <row r="1600" spans="2:20" ht="15.6" x14ac:dyDescent="0.3">
      <c r="B1600" s="512" t="s">
        <v>800</v>
      </c>
      <c r="C1600" s="318" t="s">
        <v>1688</v>
      </c>
      <c r="D1600" s="349"/>
      <c r="E1600" s="431"/>
      <c r="F1600" s="431"/>
      <c r="G1600" s="431"/>
      <c r="H1600" s="509"/>
      <c r="I1600" s="509"/>
      <c r="J1600" s="509"/>
      <c r="K1600" s="509"/>
      <c r="L1600" s="509"/>
      <c r="M1600" s="509"/>
      <c r="N1600" s="510"/>
      <c r="O1600" s="506">
        <v>1</v>
      </c>
      <c r="P1600" s="434" t="s">
        <v>1445</v>
      </c>
      <c r="Q1600" s="378">
        <f>'master material'!J455</f>
        <v>54000</v>
      </c>
      <c r="R1600" s="378">
        <f>'master material'!K455</f>
        <v>0</v>
      </c>
      <c r="S1600" s="437">
        <v>54000</v>
      </c>
      <c r="T1600" s="438"/>
    </row>
    <row r="1601" spans="2:20" ht="15.6" x14ac:dyDescent="0.3">
      <c r="B1601" s="512" t="s">
        <v>801</v>
      </c>
      <c r="C1601" s="318" t="s">
        <v>1689</v>
      </c>
      <c r="D1601" s="349"/>
      <c r="E1601" s="431"/>
      <c r="F1601" s="431"/>
      <c r="G1601" s="431"/>
      <c r="H1601" s="509"/>
      <c r="I1601" s="509"/>
      <c r="J1601" s="509"/>
      <c r="K1601" s="509"/>
      <c r="L1601" s="509"/>
      <c r="M1601" s="509"/>
      <c r="N1601" s="510"/>
      <c r="O1601" s="506">
        <v>1</v>
      </c>
      <c r="P1601" s="434" t="s">
        <v>1445</v>
      </c>
      <c r="Q1601" s="378">
        <f>'master material'!J456</f>
        <v>54000</v>
      </c>
      <c r="R1601" s="378">
        <f>'master material'!K456</f>
        <v>0</v>
      </c>
      <c r="S1601" s="437">
        <v>54000</v>
      </c>
      <c r="T1601" s="438"/>
    </row>
    <row r="1602" spans="2:20" ht="15.6" x14ac:dyDescent="0.3">
      <c r="B1602" s="512" t="s">
        <v>802</v>
      </c>
      <c r="C1602" s="318" t="s">
        <v>1690</v>
      </c>
      <c r="D1602" s="349"/>
      <c r="E1602" s="431"/>
      <c r="F1602" s="431"/>
      <c r="G1602" s="431"/>
      <c r="H1602" s="509"/>
      <c r="I1602" s="509"/>
      <c r="J1602" s="509"/>
      <c r="K1602" s="509"/>
      <c r="L1602" s="509"/>
      <c r="M1602" s="509"/>
      <c r="N1602" s="510"/>
      <c r="O1602" s="506">
        <v>1</v>
      </c>
      <c r="P1602" s="434" t="s">
        <v>1445</v>
      </c>
      <c r="Q1602" s="378">
        <f>'master material'!J457</f>
        <v>54000</v>
      </c>
      <c r="R1602" s="378">
        <f>'master material'!K457</f>
        <v>0</v>
      </c>
      <c r="S1602" s="437">
        <v>54000</v>
      </c>
      <c r="T1602" s="438"/>
    </row>
    <row r="1603" spans="2:20" ht="15.6" x14ac:dyDescent="0.3">
      <c r="B1603" s="512" t="s">
        <v>803</v>
      </c>
      <c r="C1603" s="318" t="s">
        <v>1691</v>
      </c>
      <c r="D1603" s="349"/>
      <c r="E1603" s="431"/>
      <c r="F1603" s="431"/>
      <c r="G1603" s="431"/>
      <c r="H1603" s="509"/>
      <c r="I1603" s="509"/>
      <c r="J1603" s="509"/>
      <c r="K1603" s="509"/>
      <c r="L1603" s="509"/>
      <c r="M1603" s="509"/>
      <c r="N1603" s="510"/>
      <c r="O1603" s="506">
        <v>1</v>
      </c>
      <c r="P1603" s="434" t="s">
        <v>1445</v>
      </c>
      <c r="Q1603" s="378">
        <f>'master material'!J458</f>
        <v>54000</v>
      </c>
      <c r="R1603" s="378">
        <f>'master material'!K458</f>
        <v>0</v>
      </c>
      <c r="S1603" s="437">
        <v>54000</v>
      </c>
      <c r="T1603" s="438"/>
    </row>
    <row r="1604" spans="2:20" ht="15.6" x14ac:dyDescent="0.3">
      <c r="B1604" s="512" t="s">
        <v>804</v>
      </c>
      <c r="C1604" s="318" t="s">
        <v>1692</v>
      </c>
      <c r="D1604" s="349"/>
      <c r="E1604" s="431"/>
      <c r="F1604" s="431"/>
      <c r="G1604" s="431"/>
      <c r="H1604" s="509"/>
      <c r="I1604" s="509"/>
      <c r="J1604" s="509"/>
      <c r="K1604" s="509"/>
      <c r="L1604" s="509"/>
      <c r="M1604" s="509"/>
      <c r="N1604" s="510"/>
      <c r="O1604" s="506">
        <v>1</v>
      </c>
      <c r="P1604" s="434" t="s">
        <v>1445</v>
      </c>
      <c r="Q1604" s="378">
        <f>'master material'!J459</f>
        <v>54000</v>
      </c>
      <c r="R1604" s="378">
        <f>'master material'!K459</f>
        <v>0</v>
      </c>
      <c r="S1604" s="437">
        <v>54000</v>
      </c>
      <c r="T1604" s="438"/>
    </row>
    <row r="1605" spans="2:20" ht="15.6" x14ac:dyDescent="0.3">
      <c r="B1605" s="512" t="s">
        <v>805</v>
      </c>
      <c r="C1605" s="318" t="s">
        <v>1693</v>
      </c>
      <c r="D1605" s="349"/>
      <c r="E1605" s="431"/>
      <c r="F1605" s="431"/>
      <c r="G1605" s="431"/>
      <c r="H1605" s="509"/>
      <c r="I1605" s="509"/>
      <c r="J1605" s="509"/>
      <c r="K1605" s="509"/>
      <c r="L1605" s="509"/>
      <c r="M1605" s="509"/>
      <c r="N1605" s="510"/>
      <c r="O1605" s="506">
        <v>1</v>
      </c>
      <c r="P1605" s="434" t="s">
        <v>1445</v>
      </c>
      <c r="Q1605" s="378">
        <f>'master material'!J460</f>
        <v>54000</v>
      </c>
      <c r="R1605" s="378">
        <f>'master material'!K460</f>
        <v>0</v>
      </c>
      <c r="S1605" s="437">
        <v>54000</v>
      </c>
      <c r="T1605" s="438"/>
    </row>
    <row r="1606" spans="2:20" ht="15.6" x14ac:dyDescent="0.3">
      <c r="B1606" s="512" t="s">
        <v>806</v>
      </c>
      <c r="C1606" s="318" t="s">
        <v>1694</v>
      </c>
      <c r="D1606" s="349"/>
      <c r="E1606" s="431"/>
      <c r="F1606" s="431"/>
      <c r="G1606" s="431"/>
      <c r="H1606" s="509"/>
      <c r="I1606" s="509"/>
      <c r="J1606" s="509"/>
      <c r="K1606" s="509"/>
      <c r="L1606" s="509"/>
      <c r="M1606" s="509"/>
      <c r="N1606" s="510"/>
      <c r="O1606" s="506">
        <v>1</v>
      </c>
      <c r="P1606" s="434" t="s">
        <v>1445</v>
      </c>
      <c r="Q1606" s="378">
        <f>'master material'!J461</f>
        <v>54000</v>
      </c>
      <c r="R1606" s="378">
        <f>'master material'!K461</f>
        <v>0</v>
      </c>
      <c r="S1606" s="437">
        <v>54000</v>
      </c>
      <c r="T1606" s="438"/>
    </row>
    <row r="1607" spans="2:20" ht="15.6" x14ac:dyDescent="0.3">
      <c r="B1607" s="512" t="s">
        <v>807</v>
      </c>
      <c r="C1607" s="318" t="s">
        <v>1695</v>
      </c>
      <c r="D1607" s="349"/>
      <c r="E1607" s="431"/>
      <c r="F1607" s="431"/>
      <c r="G1607" s="431"/>
      <c r="H1607" s="509"/>
      <c r="I1607" s="509"/>
      <c r="J1607" s="509"/>
      <c r="K1607" s="509"/>
      <c r="L1607" s="509"/>
      <c r="M1607" s="509"/>
      <c r="N1607" s="510"/>
      <c r="O1607" s="506">
        <v>1</v>
      </c>
      <c r="P1607" s="434" t="s">
        <v>1445</v>
      </c>
      <c r="Q1607" s="378">
        <f>'master material'!J462</f>
        <v>54000</v>
      </c>
      <c r="R1607" s="378">
        <f>'master material'!K462</f>
        <v>0</v>
      </c>
      <c r="S1607" s="437">
        <v>54000</v>
      </c>
      <c r="T1607" s="438"/>
    </row>
    <row r="1608" spans="2:20" ht="15.6" x14ac:dyDescent="0.3">
      <c r="B1608" s="512" t="s">
        <v>808</v>
      </c>
      <c r="C1608" s="318" t="s">
        <v>1696</v>
      </c>
      <c r="D1608" s="349"/>
      <c r="E1608" s="431"/>
      <c r="F1608" s="431"/>
      <c r="G1608" s="431"/>
      <c r="H1608" s="509"/>
      <c r="I1608" s="509"/>
      <c r="J1608" s="509"/>
      <c r="K1608" s="509"/>
      <c r="L1608" s="509"/>
      <c r="M1608" s="509"/>
      <c r="N1608" s="510"/>
      <c r="O1608" s="506">
        <v>1</v>
      </c>
      <c r="P1608" s="434" t="s">
        <v>1445</v>
      </c>
      <c r="Q1608" s="378">
        <f>'master material'!J463</f>
        <v>70165</v>
      </c>
      <c r="R1608" s="378">
        <f>'master material'!K463</f>
        <v>0</v>
      </c>
      <c r="S1608" s="437">
        <v>70165</v>
      </c>
      <c r="T1608" s="438"/>
    </row>
    <row r="1609" spans="2:20" ht="15.6" x14ac:dyDescent="0.3">
      <c r="B1609" s="512" t="s">
        <v>1724</v>
      </c>
      <c r="C1609" s="318" t="s">
        <v>1697</v>
      </c>
      <c r="D1609" s="349"/>
      <c r="E1609" s="431"/>
      <c r="F1609" s="431"/>
      <c r="G1609" s="431"/>
      <c r="H1609" s="509"/>
      <c r="I1609" s="509"/>
      <c r="J1609" s="509"/>
      <c r="K1609" s="509"/>
      <c r="L1609" s="509"/>
      <c r="M1609" s="509"/>
      <c r="N1609" s="510"/>
      <c r="O1609" s="506">
        <v>1</v>
      </c>
      <c r="P1609" s="434" t="s">
        <v>1445</v>
      </c>
      <c r="Q1609" s="378">
        <f>'master material'!J464</f>
        <v>70165</v>
      </c>
      <c r="R1609" s="378">
        <f>'master material'!K464</f>
        <v>0</v>
      </c>
      <c r="S1609" s="437">
        <v>70165</v>
      </c>
      <c r="T1609" s="438"/>
    </row>
    <row r="1610" spans="2:20" ht="15.6" x14ac:dyDescent="0.3">
      <c r="B1610" s="512" t="s">
        <v>1725</v>
      </c>
      <c r="C1610" s="318" t="s">
        <v>1698</v>
      </c>
      <c r="D1610" s="349"/>
      <c r="E1610" s="431"/>
      <c r="F1610" s="431"/>
      <c r="G1610" s="431"/>
      <c r="H1610" s="509"/>
      <c r="I1610" s="509"/>
      <c r="J1610" s="509"/>
      <c r="K1610" s="509"/>
      <c r="L1610" s="509"/>
      <c r="M1610" s="509"/>
      <c r="N1610" s="510"/>
      <c r="O1610" s="506">
        <v>1</v>
      </c>
      <c r="P1610" s="434" t="s">
        <v>1445</v>
      </c>
      <c r="Q1610" s="378">
        <f>'master material'!J465</f>
        <v>70165</v>
      </c>
      <c r="R1610" s="378">
        <f>'master material'!K465</f>
        <v>0</v>
      </c>
      <c r="S1610" s="437">
        <v>70165</v>
      </c>
      <c r="T1610" s="438"/>
    </row>
    <row r="1611" spans="2:20" ht="15.6" x14ac:dyDescent="0.3">
      <c r="B1611" s="512" t="s">
        <v>1726</v>
      </c>
      <c r="C1611" s="318" t="s">
        <v>1699</v>
      </c>
      <c r="D1611" s="349"/>
      <c r="E1611" s="431"/>
      <c r="F1611" s="431"/>
      <c r="G1611" s="431"/>
      <c r="H1611" s="509"/>
      <c r="I1611" s="509"/>
      <c r="J1611" s="509"/>
      <c r="K1611" s="509"/>
      <c r="L1611" s="509"/>
      <c r="M1611" s="509"/>
      <c r="N1611" s="510"/>
      <c r="O1611" s="506">
        <v>1</v>
      </c>
      <c r="P1611" s="434" t="s">
        <v>1445</v>
      </c>
      <c r="Q1611" s="378">
        <f>'master material'!J466</f>
        <v>70165</v>
      </c>
      <c r="R1611" s="378">
        <f>'master material'!K466</f>
        <v>0</v>
      </c>
      <c r="S1611" s="437">
        <v>70165</v>
      </c>
      <c r="T1611" s="438"/>
    </row>
    <row r="1612" spans="2:20" ht="15.6" x14ac:dyDescent="0.3">
      <c r="B1612" s="512" t="s">
        <v>1727</v>
      </c>
      <c r="C1612" s="318" t="s">
        <v>1700</v>
      </c>
      <c r="D1612" s="349"/>
      <c r="E1612" s="431"/>
      <c r="F1612" s="431"/>
      <c r="G1612" s="431"/>
      <c r="H1612" s="509"/>
      <c r="I1612" s="509"/>
      <c r="J1612" s="509"/>
      <c r="K1612" s="509"/>
      <c r="L1612" s="509"/>
      <c r="M1612" s="509"/>
      <c r="N1612" s="510"/>
      <c r="O1612" s="506">
        <v>1</v>
      </c>
      <c r="P1612" s="434" t="s">
        <v>1445</v>
      </c>
      <c r="Q1612" s="378">
        <f>'master material'!J467</f>
        <v>70165</v>
      </c>
      <c r="R1612" s="378">
        <f>'master material'!K467</f>
        <v>0</v>
      </c>
      <c r="S1612" s="437">
        <v>70165</v>
      </c>
      <c r="T1612" s="438"/>
    </row>
    <row r="1613" spans="2:20" ht="15.6" x14ac:dyDescent="0.3">
      <c r="B1613" s="512" t="s">
        <v>1728</v>
      </c>
      <c r="C1613" s="318" t="s">
        <v>1701</v>
      </c>
      <c r="D1613" s="349"/>
      <c r="E1613" s="431"/>
      <c r="F1613" s="431"/>
      <c r="G1613" s="431"/>
      <c r="H1613" s="509"/>
      <c r="I1613" s="509"/>
      <c r="J1613" s="509"/>
      <c r="K1613" s="509"/>
      <c r="L1613" s="509"/>
      <c r="M1613" s="509"/>
      <c r="N1613" s="510"/>
      <c r="O1613" s="506">
        <v>1</v>
      </c>
      <c r="P1613" s="434" t="s">
        <v>1445</v>
      </c>
      <c r="Q1613" s="378">
        <f>'master material'!J468</f>
        <v>70165</v>
      </c>
      <c r="R1613" s="378">
        <f>'master material'!K468</f>
        <v>0</v>
      </c>
      <c r="S1613" s="437">
        <v>70165</v>
      </c>
      <c r="T1613" s="438"/>
    </row>
    <row r="1614" spans="2:20" ht="15.6" x14ac:dyDescent="0.3">
      <c r="B1614" s="512" t="s">
        <v>1729</v>
      </c>
      <c r="C1614" s="318" t="s">
        <v>1702</v>
      </c>
      <c r="D1614" s="349"/>
      <c r="E1614" s="431"/>
      <c r="F1614" s="431"/>
      <c r="G1614" s="431"/>
      <c r="H1614" s="509"/>
      <c r="I1614" s="509"/>
      <c r="J1614" s="509"/>
      <c r="K1614" s="509"/>
      <c r="L1614" s="509"/>
      <c r="M1614" s="509"/>
      <c r="N1614" s="510"/>
      <c r="O1614" s="506">
        <v>1</v>
      </c>
      <c r="P1614" s="434" t="s">
        <v>1445</v>
      </c>
      <c r="Q1614" s="378">
        <f>'master material'!J469</f>
        <v>70165</v>
      </c>
      <c r="R1614" s="378">
        <f>'master material'!K469</f>
        <v>0</v>
      </c>
      <c r="S1614" s="437">
        <v>70165</v>
      </c>
      <c r="T1614" s="438"/>
    </row>
    <row r="1615" spans="2:20" ht="15.6" x14ac:dyDescent="0.3">
      <c r="B1615" s="512" t="s">
        <v>1730</v>
      </c>
      <c r="C1615" s="318" t="s">
        <v>1703</v>
      </c>
      <c r="D1615" s="349"/>
      <c r="E1615" s="431"/>
      <c r="F1615" s="431"/>
      <c r="G1615" s="431"/>
      <c r="H1615" s="509"/>
      <c r="I1615" s="509"/>
      <c r="J1615" s="509"/>
      <c r="K1615" s="509"/>
      <c r="L1615" s="509"/>
      <c r="M1615" s="509"/>
      <c r="N1615" s="510"/>
      <c r="O1615" s="506">
        <v>1</v>
      </c>
      <c r="P1615" s="434" t="s">
        <v>1445</v>
      </c>
      <c r="Q1615" s="378">
        <f>'master material'!J470</f>
        <v>70165</v>
      </c>
      <c r="R1615" s="378">
        <f>'master material'!K470</f>
        <v>0</v>
      </c>
      <c r="S1615" s="437">
        <v>70165</v>
      </c>
      <c r="T1615" s="438"/>
    </row>
    <row r="1616" spans="2:20" ht="15.6" x14ac:dyDescent="0.3">
      <c r="B1616" s="512" t="s">
        <v>1731</v>
      </c>
      <c r="C1616" s="318" t="s">
        <v>1705</v>
      </c>
      <c r="D1616" s="349"/>
      <c r="E1616" s="431"/>
      <c r="F1616" s="431"/>
      <c r="G1616" s="431"/>
      <c r="H1616" s="509"/>
      <c r="I1616" s="509"/>
      <c r="J1616" s="509"/>
      <c r="K1616" s="509"/>
      <c r="L1616" s="509"/>
      <c r="M1616" s="509"/>
      <c r="N1616" s="510"/>
      <c r="O1616" s="506">
        <v>1</v>
      </c>
      <c r="P1616" s="434" t="s">
        <v>1445</v>
      </c>
      <c r="Q1616" s="378">
        <f>'master material'!J471</f>
        <v>70165</v>
      </c>
      <c r="R1616" s="378">
        <f>'master material'!K471</f>
        <v>0</v>
      </c>
      <c r="S1616" s="437">
        <v>70165</v>
      </c>
      <c r="T1616" s="438"/>
    </row>
    <row r="1617" spans="2:20" ht="15.6" x14ac:dyDescent="0.3">
      <c r="B1617" s="512" t="s">
        <v>1732</v>
      </c>
      <c r="C1617" s="318" t="s">
        <v>1706</v>
      </c>
      <c r="D1617" s="349"/>
      <c r="E1617" s="431"/>
      <c r="F1617" s="431"/>
      <c r="G1617" s="431"/>
      <c r="H1617" s="509"/>
      <c r="I1617" s="509"/>
      <c r="J1617" s="509"/>
      <c r="K1617" s="509"/>
      <c r="L1617" s="509"/>
      <c r="M1617" s="509"/>
      <c r="N1617" s="510"/>
      <c r="O1617" s="506">
        <v>1</v>
      </c>
      <c r="P1617" s="434" t="s">
        <v>1445</v>
      </c>
      <c r="Q1617" s="378">
        <f>'master material'!J472</f>
        <v>70165</v>
      </c>
      <c r="R1617" s="378">
        <f>'master material'!K472</f>
        <v>0</v>
      </c>
      <c r="S1617" s="437">
        <v>70165</v>
      </c>
      <c r="T1617" s="438"/>
    </row>
    <row r="1618" spans="2:20" ht="15.6" x14ac:dyDescent="0.3">
      <c r="B1618" s="512" t="s">
        <v>1733</v>
      </c>
      <c r="C1618" s="318" t="s">
        <v>1707</v>
      </c>
      <c r="D1618" s="349"/>
      <c r="E1618" s="431"/>
      <c r="F1618" s="431"/>
      <c r="G1618" s="431"/>
      <c r="H1618" s="509"/>
      <c r="I1618" s="509"/>
      <c r="J1618" s="509"/>
      <c r="K1618" s="509"/>
      <c r="L1618" s="509"/>
      <c r="M1618" s="509"/>
      <c r="N1618" s="510"/>
      <c r="O1618" s="506">
        <v>1</v>
      </c>
      <c r="P1618" s="434" t="s">
        <v>1445</v>
      </c>
      <c r="Q1618" s="378">
        <f>'master material'!J473</f>
        <v>70165</v>
      </c>
      <c r="R1618" s="378">
        <f>'master material'!K473</f>
        <v>0</v>
      </c>
      <c r="S1618" s="437">
        <v>70165</v>
      </c>
      <c r="T1618" s="438"/>
    </row>
    <row r="1619" spans="2:20" ht="15.6" x14ac:dyDescent="0.3">
      <c r="B1619" s="512" t="s">
        <v>1734</v>
      </c>
      <c r="C1619" s="318" t="s">
        <v>1708</v>
      </c>
      <c r="D1619" s="349"/>
      <c r="E1619" s="431"/>
      <c r="F1619" s="431"/>
      <c r="G1619" s="431"/>
      <c r="H1619" s="509"/>
      <c r="I1619" s="509"/>
      <c r="J1619" s="509"/>
      <c r="K1619" s="509"/>
      <c r="L1619" s="509"/>
      <c r="M1619" s="509"/>
      <c r="N1619" s="510"/>
      <c r="O1619" s="506">
        <v>1</v>
      </c>
      <c r="P1619" s="434" t="s">
        <v>1445</v>
      </c>
      <c r="Q1619" s="378">
        <f>'master material'!J474</f>
        <v>78330</v>
      </c>
      <c r="R1619" s="378">
        <f>'master material'!K474</f>
        <v>0</v>
      </c>
      <c r="S1619" s="437">
        <v>78330</v>
      </c>
      <c r="T1619" s="438"/>
    </row>
    <row r="1620" spans="2:20" ht="15.6" x14ac:dyDescent="0.3">
      <c r="B1620" s="512" t="s">
        <v>1735</v>
      </c>
      <c r="C1620" s="318" t="s">
        <v>1709</v>
      </c>
      <c r="D1620" s="349"/>
      <c r="E1620" s="431"/>
      <c r="F1620" s="431"/>
      <c r="G1620" s="431"/>
      <c r="H1620" s="509"/>
      <c r="I1620" s="509"/>
      <c r="J1620" s="509"/>
      <c r="K1620" s="509"/>
      <c r="L1620" s="509"/>
      <c r="M1620" s="509"/>
      <c r="N1620" s="510"/>
      <c r="O1620" s="506">
        <v>1</v>
      </c>
      <c r="P1620" s="434" t="s">
        <v>1445</v>
      </c>
      <c r="Q1620" s="378">
        <f>'master material'!J475</f>
        <v>78330</v>
      </c>
      <c r="R1620" s="378">
        <f>'master material'!K475</f>
        <v>0</v>
      </c>
      <c r="S1620" s="437">
        <v>78330</v>
      </c>
      <c r="T1620" s="438"/>
    </row>
    <row r="1621" spans="2:20" ht="15.6" x14ac:dyDescent="0.3">
      <c r="B1621" s="512" t="s">
        <v>1736</v>
      </c>
      <c r="C1621" s="318" t="s">
        <v>1710</v>
      </c>
      <c r="D1621" s="349"/>
      <c r="E1621" s="431"/>
      <c r="F1621" s="431"/>
      <c r="G1621" s="431"/>
      <c r="H1621" s="509"/>
      <c r="I1621" s="509"/>
      <c r="J1621" s="509"/>
      <c r="K1621" s="509"/>
      <c r="L1621" s="509"/>
      <c r="M1621" s="509"/>
      <c r="N1621" s="510"/>
      <c r="O1621" s="506">
        <v>1</v>
      </c>
      <c r="P1621" s="434" t="s">
        <v>1445</v>
      </c>
      <c r="Q1621" s="378">
        <f>'master material'!J476</f>
        <v>78330</v>
      </c>
      <c r="R1621" s="378">
        <f>'master material'!K476</f>
        <v>0</v>
      </c>
      <c r="S1621" s="437">
        <v>78330</v>
      </c>
      <c r="T1621" s="438"/>
    </row>
    <row r="1622" spans="2:20" ht="15.6" x14ac:dyDescent="0.3">
      <c r="B1622" s="512" t="s">
        <v>1737</v>
      </c>
      <c r="C1622" s="318" t="s">
        <v>1711</v>
      </c>
      <c r="D1622" s="349"/>
      <c r="E1622" s="431"/>
      <c r="F1622" s="431"/>
      <c r="G1622" s="431"/>
      <c r="H1622" s="509"/>
      <c r="I1622" s="509"/>
      <c r="J1622" s="509"/>
      <c r="K1622" s="509"/>
      <c r="L1622" s="509"/>
      <c r="M1622" s="509"/>
      <c r="N1622" s="510"/>
      <c r="O1622" s="506">
        <v>1</v>
      </c>
      <c r="P1622" s="434" t="s">
        <v>1445</v>
      </c>
      <c r="Q1622" s="378">
        <f>'master material'!J477</f>
        <v>78330</v>
      </c>
      <c r="R1622" s="378">
        <f>'master material'!K477</f>
        <v>0</v>
      </c>
      <c r="S1622" s="437">
        <v>78330</v>
      </c>
      <c r="T1622" s="438"/>
    </row>
    <row r="1623" spans="2:20" ht="15.6" x14ac:dyDescent="0.3">
      <c r="B1623" s="512" t="s">
        <v>1738</v>
      </c>
      <c r="C1623" s="318" t="s">
        <v>1712</v>
      </c>
      <c r="D1623" s="349"/>
      <c r="E1623" s="431"/>
      <c r="F1623" s="431"/>
      <c r="G1623" s="431"/>
      <c r="H1623" s="509"/>
      <c r="I1623" s="509"/>
      <c r="J1623" s="509"/>
      <c r="K1623" s="509"/>
      <c r="L1623" s="509"/>
      <c r="M1623" s="509"/>
      <c r="N1623" s="510"/>
      <c r="O1623" s="506">
        <v>1</v>
      </c>
      <c r="P1623" s="434" t="s">
        <v>1445</v>
      </c>
      <c r="Q1623" s="378">
        <f>'master material'!J478</f>
        <v>78330</v>
      </c>
      <c r="R1623" s="378">
        <f>'master material'!K478</f>
        <v>0</v>
      </c>
      <c r="S1623" s="437">
        <v>78330</v>
      </c>
      <c r="T1623" s="438"/>
    </row>
    <row r="1624" spans="2:20" ht="15.6" x14ac:dyDescent="0.3">
      <c r="B1624" s="512" t="s">
        <v>1739</v>
      </c>
      <c r="C1624" s="318" t="s">
        <v>1713</v>
      </c>
      <c r="D1624" s="349"/>
      <c r="E1624" s="431"/>
      <c r="F1624" s="431"/>
      <c r="G1624" s="431"/>
      <c r="H1624" s="509"/>
      <c r="I1624" s="509"/>
      <c r="J1624" s="509"/>
      <c r="K1624" s="509"/>
      <c r="L1624" s="509"/>
      <c r="M1624" s="509"/>
      <c r="N1624" s="510"/>
      <c r="O1624" s="506">
        <v>1</v>
      </c>
      <c r="P1624" s="434" t="s">
        <v>1445</v>
      </c>
      <c r="Q1624" s="378">
        <f>'master material'!J479</f>
        <v>78330</v>
      </c>
      <c r="R1624" s="378">
        <f>'master material'!K479</f>
        <v>0</v>
      </c>
      <c r="S1624" s="437">
        <v>78330</v>
      </c>
      <c r="T1624" s="438"/>
    </row>
    <row r="1625" spans="2:20" ht="15.6" x14ac:dyDescent="0.3">
      <c r="B1625" s="512" t="s">
        <v>1740</v>
      </c>
      <c r="C1625" s="318" t="s">
        <v>1714</v>
      </c>
      <c r="D1625" s="349"/>
      <c r="E1625" s="431"/>
      <c r="F1625" s="431"/>
      <c r="G1625" s="431"/>
      <c r="H1625" s="509"/>
      <c r="I1625" s="509"/>
      <c r="J1625" s="509"/>
      <c r="K1625" s="509"/>
      <c r="L1625" s="509"/>
      <c r="M1625" s="509"/>
      <c r="N1625" s="510"/>
      <c r="O1625" s="506">
        <v>1</v>
      </c>
      <c r="P1625" s="434" t="s">
        <v>1445</v>
      </c>
      <c r="Q1625" s="378">
        <f>'master material'!J480</f>
        <v>78330</v>
      </c>
      <c r="R1625" s="378">
        <f>'master material'!K480</f>
        <v>0</v>
      </c>
      <c r="S1625" s="437">
        <v>78330</v>
      </c>
      <c r="T1625" s="438"/>
    </row>
    <row r="1626" spans="2:20" ht="15.6" x14ac:dyDescent="0.3">
      <c r="B1626" s="512" t="s">
        <v>1741</v>
      </c>
      <c r="C1626" s="318" t="s">
        <v>1716</v>
      </c>
      <c r="D1626" s="349"/>
      <c r="E1626" s="431"/>
      <c r="F1626" s="431"/>
      <c r="G1626" s="431"/>
      <c r="H1626" s="509"/>
      <c r="I1626" s="509"/>
      <c r="J1626" s="509"/>
      <c r="K1626" s="509"/>
      <c r="L1626" s="509"/>
      <c r="M1626" s="509"/>
      <c r="N1626" s="510"/>
      <c r="O1626" s="506">
        <v>1</v>
      </c>
      <c r="P1626" s="434" t="s">
        <v>1445</v>
      </c>
      <c r="Q1626" s="378">
        <f>'master material'!J481</f>
        <v>78330</v>
      </c>
      <c r="R1626" s="378">
        <f>'master material'!K481</f>
        <v>0</v>
      </c>
      <c r="S1626" s="437">
        <v>78330</v>
      </c>
      <c r="T1626" s="438"/>
    </row>
    <row r="1627" spans="2:20" ht="15.6" x14ac:dyDescent="0.3">
      <c r="B1627" s="512" t="s">
        <v>1742</v>
      </c>
      <c r="C1627" s="318" t="s">
        <v>1717</v>
      </c>
      <c r="D1627" s="349"/>
      <c r="E1627" s="431"/>
      <c r="F1627" s="431"/>
      <c r="G1627" s="431"/>
      <c r="H1627" s="509"/>
      <c r="I1627" s="509"/>
      <c r="J1627" s="509"/>
      <c r="K1627" s="509"/>
      <c r="L1627" s="509"/>
      <c r="M1627" s="509"/>
      <c r="N1627" s="510"/>
      <c r="O1627" s="506">
        <v>1</v>
      </c>
      <c r="P1627" s="434" t="s">
        <v>1445</v>
      </c>
      <c r="Q1627" s="378">
        <f>'master material'!J482</f>
        <v>78330</v>
      </c>
      <c r="R1627" s="378">
        <f>'master material'!K482</f>
        <v>0</v>
      </c>
      <c r="S1627" s="437">
        <v>78330</v>
      </c>
      <c r="T1627" s="438"/>
    </row>
    <row r="1628" spans="2:20" ht="15.6" x14ac:dyDescent="0.3">
      <c r="B1628" s="512" t="s">
        <v>1743</v>
      </c>
      <c r="C1628" s="318" t="s">
        <v>1718</v>
      </c>
      <c r="D1628" s="349"/>
      <c r="E1628" s="431"/>
      <c r="F1628" s="431"/>
      <c r="G1628" s="431"/>
      <c r="H1628" s="509"/>
      <c r="I1628" s="509"/>
      <c r="J1628" s="509"/>
      <c r="K1628" s="509"/>
      <c r="L1628" s="509"/>
      <c r="M1628" s="509"/>
      <c r="N1628" s="510"/>
      <c r="O1628" s="506">
        <v>1</v>
      </c>
      <c r="P1628" s="434" t="s">
        <v>1445</v>
      </c>
      <c r="Q1628" s="378">
        <f>'master material'!J483</f>
        <v>78330</v>
      </c>
      <c r="R1628" s="378">
        <f>'master material'!K483</f>
        <v>0</v>
      </c>
      <c r="S1628" s="437">
        <v>78330</v>
      </c>
      <c r="T1628" s="438"/>
    </row>
    <row r="1629" spans="2:20" ht="15.6" x14ac:dyDescent="0.3">
      <c r="B1629" s="512" t="s">
        <v>1744</v>
      </c>
      <c r="C1629" s="318" t="s">
        <v>1719</v>
      </c>
      <c r="D1629" s="349"/>
      <c r="E1629" s="431"/>
      <c r="F1629" s="431"/>
      <c r="G1629" s="431"/>
      <c r="H1629" s="509"/>
      <c r="I1629" s="509"/>
      <c r="J1629" s="509"/>
      <c r="K1629" s="509"/>
      <c r="L1629" s="509"/>
      <c r="M1629" s="509"/>
      <c r="N1629" s="510"/>
      <c r="O1629" s="506">
        <v>1</v>
      </c>
      <c r="P1629" s="434" t="s">
        <v>1445</v>
      </c>
      <c r="Q1629" s="378">
        <f>'master material'!J484</f>
        <v>78330</v>
      </c>
      <c r="R1629" s="378">
        <f>'master material'!K484</f>
        <v>0</v>
      </c>
      <c r="S1629" s="437">
        <v>78330</v>
      </c>
      <c r="T1629" s="438"/>
    </row>
    <row r="1630" spans="2:20" ht="15.6" x14ac:dyDescent="0.3">
      <c r="B1630" s="512"/>
      <c r="C1630" s="318"/>
      <c r="D1630" s="349"/>
      <c r="E1630" s="431"/>
      <c r="F1630" s="431"/>
      <c r="G1630" s="431"/>
      <c r="H1630" s="509"/>
      <c r="I1630" s="509"/>
      <c r="J1630" s="509"/>
      <c r="K1630" s="509"/>
      <c r="L1630" s="509"/>
      <c r="M1630" s="509"/>
      <c r="N1630" s="510"/>
      <c r="O1630" s="506"/>
      <c r="P1630" s="434"/>
      <c r="Q1630" s="378">
        <f>'master material'!J485</f>
        <v>0</v>
      </c>
      <c r="R1630" s="378">
        <f>'master material'!K485</f>
        <v>0</v>
      </c>
      <c r="S1630" s="437"/>
      <c r="T1630" s="438"/>
    </row>
    <row r="1631" spans="2:20" ht="15.6" x14ac:dyDescent="0.3">
      <c r="B1631" s="513" t="s">
        <v>20</v>
      </c>
      <c r="C1631" s="514" t="s">
        <v>1745</v>
      </c>
      <c r="D1631" s="442"/>
      <c r="E1631" s="442"/>
      <c r="F1631" s="442"/>
      <c r="G1631" s="442"/>
      <c r="H1631" s="509"/>
      <c r="I1631" s="509"/>
      <c r="J1631" s="509"/>
      <c r="K1631" s="509"/>
      <c r="L1631" s="509"/>
      <c r="M1631" s="509"/>
      <c r="N1631" s="510"/>
      <c r="O1631" s="443"/>
      <c r="P1631" s="445"/>
      <c r="Q1631" s="378">
        <f>'master material'!J488</f>
        <v>0</v>
      </c>
      <c r="R1631" s="378">
        <f>'master material'!K488</f>
        <v>0</v>
      </c>
      <c r="S1631" s="437"/>
      <c r="T1631" s="438"/>
    </row>
    <row r="1632" spans="2:20" ht="15.6" x14ac:dyDescent="0.3">
      <c r="B1632" s="512">
        <v>1</v>
      </c>
      <c r="C1632" s="446" t="s">
        <v>1746</v>
      </c>
      <c r="D1632" s="431"/>
      <c r="E1632" s="431"/>
      <c r="F1632" s="431"/>
      <c r="G1632" s="431"/>
      <c r="H1632" s="509"/>
      <c r="I1632" s="509"/>
      <c r="J1632" s="509"/>
      <c r="K1632" s="509"/>
      <c r="L1632" s="509"/>
      <c r="M1632" s="509"/>
      <c r="N1632" s="510"/>
      <c r="O1632" s="506">
        <v>1</v>
      </c>
      <c r="P1632" s="434" t="s">
        <v>182</v>
      </c>
      <c r="Q1632" s="378">
        <f>'master material'!J489</f>
        <v>18500</v>
      </c>
      <c r="R1632" s="378">
        <f>'master material'!K489</f>
        <v>0</v>
      </c>
      <c r="S1632" s="437">
        <v>18500</v>
      </c>
      <c r="T1632" s="438"/>
    </row>
    <row r="1633" spans="2:20" ht="15.6" x14ac:dyDescent="0.3">
      <c r="B1633" s="512"/>
      <c r="C1633" s="446"/>
      <c r="D1633" s="431"/>
      <c r="E1633" s="431"/>
      <c r="F1633" s="431"/>
      <c r="G1633" s="431"/>
      <c r="H1633" s="509"/>
      <c r="I1633" s="509"/>
      <c r="J1633" s="509"/>
      <c r="K1633" s="509"/>
      <c r="L1633" s="509"/>
      <c r="M1633" s="509"/>
      <c r="N1633" s="510"/>
      <c r="O1633" s="506"/>
      <c r="P1633" s="434"/>
      <c r="Q1633" s="378">
        <f>'master material'!J490</f>
        <v>0</v>
      </c>
      <c r="R1633" s="378">
        <f>'master material'!K490</f>
        <v>0</v>
      </c>
      <c r="S1633" s="437"/>
      <c r="T1633" s="438"/>
    </row>
    <row r="1634" spans="2:20" ht="15.6" x14ac:dyDescent="0.3">
      <c r="B1634" s="517" t="s">
        <v>21</v>
      </c>
      <c r="C1634" s="518" t="s">
        <v>1747</v>
      </c>
      <c r="D1634" s="459"/>
      <c r="E1634" s="459"/>
      <c r="F1634" s="459"/>
      <c r="G1634" s="459"/>
      <c r="H1634" s="509"/>
      <c r="I1634" s="509"/>
      <c r="J1634" s="509"/>
      <c r="K1634" s="509"/>
      <c r="L1634" s="509"/>
      <c r="M1634" s="509"/>
      <c r="N1634" s="510"/>
      <c r="O1634" s="460"/>
      <c r="P1634" s="462"/>
      <c r="Q1634" s="378">
        <f>'master material'!J493</f>
        <v>0</v>
      </c>
      <c r="R1634" s="378">
        <f>'master material'!K493</f>
        <v>0</v>
      </c>
      <c r="S1634" s="437"/>
      <c r="T1634" s="438"/>
    </row>
    <row r="1635" spans="2:20" ht="15.6" x14ac:dyDescent="0.3">
      <c r="B1635" s="519"/>
      <c r="C1635" s="518" t="s">
        <v>1748</v>
      </c>
      <c r="D1635" s="459"/>
      <c r="E1635" s="459"/>
      <c r="F1635" s="459"/>
      <c r="G1635" s="459"/>
      <c r="H1635" s="509"/>
      <c r="I1635" s="509"/>
      <c r="J1635" s="509"/>
      <c r="K1635" s="509"/>
      <c r="L1635" s="509"/>
      <c r="M1635" s="509"/>
      <c r="N1635" s="510"/>
      <c r="O1635" s="460"/>
      <c r="P1635" s="462"/>
      <c r="Q1635" s="378">
        <f>'master material'!J494</f>
        <v>0</v>
      </c>
      <c r="R1635" s="378">
        <f>'master material'!K494</f>
        <v>0</v>
      </c>
      <c r="S1635" s="437"/>
      <c r="T1635" s="438"/>
    </row>
    <row r="1636" spans="2:20" ht="15.6" x14ac:dyDescent="0.3">
      <c r="B1636" s="519">
        <v>1</v>
      </c>
      <c r="C1636" s="520" t="s">
        <v>1749</v>
      </c>
      <c r="D1636" s="459"/>
      <c r="E1636" s="459"/>
      <c r="F1636" s="459"/>
      <c r="G1636" s="459"/>
      <c r="H1636" s="509"/>
      <c r="I1636" s="509"/>
      <c r="J1636" s="509"/>
      <c r="K1636" s="509"/>
      <c r="L1636" s="509"/>
      <c r="M1636" s="509"/>
      <c r="N1636" s="510"/>
      <c r="O1636" s="460"/>
      <c r="P1636" s="462"/>
      <c r="Q1636" s="378">
        <f>'master material'!J495</f>
        <v>0</v>
      </c>
      <c r="R1636" s="378">
        <f>'master material'!K495</f>
        <v>0</v>
      </c>
      <c r="S1636" s="437"/>
      <c r="T1636" s="438"/>
    </row>
    <row r="1637" spans="2:20" ht="15.6" x14ac:dyDescent="0.3">
      <c r="B1637" s="519" t="s">
        <v>156</v>
      </c>
      <c r="C1637" s="520" t="s">
        <v>1750</v>
      </c>
      <c r="D1637" s="459"/>
      <c r="E1637" s="459"/>
      <c r="F1637" s="459"/>
      <c r="G1637" s="459"/>
      <c r="H1637" s="509"/>
      <c r="I1637" s="509"/>
      <c r="J1637" s="509"/>
      <c r="K1637" s="509"/>
      <c r="L1637" s="509"/>
      <c r="M1637" s="509"/>
      <c r="N1637" s="510"/>
      <c r="O1637" s="507">
        <v>1</v>
      </c>
      <c r="P1637" s="462" t="s">
        <v>1445</v>
      </c>
      <c r="Q1637" s="378">
        <f>'master material'!J496</f>
        <v>2244980</v>
      </c>
      <c r="R1637" s="378">
        <f>'master material'!K496</f>
        <v>0</v>
      </c>
      <c r="S1637" s="437">
        <v>2244980</v>
      </c>
      <c r="T1637" s="438"/>
    </row>
    <row r="1638" spans="2:20" ht="15.6" x14ac:dyDescent="0.3">
      <c r="B1638" s="519" t="s">
        <v>157</v>
      </c>
      <c r="C1638" s="520" t="s">
        <v>1751</v>
      </c>
      <c r="D1638" s="459"/>
      <c r="E1638" s="459"/>
      <c r="F1638" s="459"/>
      <c r="G1638" s="459"/>
      <c r="H1638" s="509"/>
      <c r="I1638" s="509"/>
      <c r="J1638" s="509"/>
      <c r="K1638" s="509"/>
      <c r="L1638" s="509"/>
      <c r="M1638" s="509"/>
      <c r="N1638" s="510"/>
      <c r="O1638" s="507">
        <v>1</v>
      </c>
      <c r="P1638" s="462" t="s">
        <v>1445</v>
      </c>
      <c r="Q1638" s="378">
        <f>'master material'!J497</f>
        <v>2568360</v>
      </c>
      <c r="R1638" s="378">
        <f>'master material'!K497</f>
        <v>0</v>
      </c>
      <c r="S1638" s="437">
        <v>2568360</v>
      </c>
      <c r="T1638" s="438"/>
    </row>
    <row r="1639" spans="2:20" ht="15.6" x14ac:dyDescent="0.3">
      <c r="B1639" s="519" t="s">
        <v>160</v>
      </c>
      <c r="C1639" s="520" t="s">
        <v>1752</v>
      </c>
      <c r="D1639" s="459"/>
      <c r="E1639" s="459"/>
      <c r="F1639" s="459"/>
      <c r="G1639" s="459"/>
      <c r="H1639" s="509"/>
      <c r="I1639" s="509"/>
      <c r="J1639" s="509"/>
      <c r="K1639" s="509"/>
      <c r="L1639" s="509"/>
      <c r="M1639" s="509"/>
      <c r="N1639" s="510"/>
      <c r="O1639" s="507">
        <v>1</v>
      </c>
      <c r="P1639" s="462" t="s">
        <v>1445</v>
      </c>
      <c r="Q1639" s="378">
        <f>'master material'!J498</f>
        <v>3322260</v>
      </c>
      <c r="R1639" s="378">
        <f>'master material'!K498</f>
        <v>0</v>
      </c>
      <c r="S1639" s="437">
        <v>3322260</v>
      </c>
      <c r="T1639" s="438"/>
    </row>
    <row r="1640" spans="2:20" ht="15.6" x14ac:dyDescent="0.3">
      <c r="B1640" s="519" t="s">
        <v>163</v>
      </c>
      <c r="C1640" s="520" t="s">
        <v>1753</v>
      </c>
      <c r="D1640" s="459"/>
      <c r="E1640" s="459"/>
      <c r="F1640" s="459"/>
      <c r="G1640" s="459"/>
      <c r="H1640" s="509"/>
      <c r="I1640" s="509"/>
      <c r="J1640" s="509"/>
      <c r="K1640" s="509"/>
      <c r="L1640" s="509"/>
      <c r="M1640" s="509"/>
      <c r="N1640" s="510"/>
      <c r="O1640" s="507">
        <v>1</v>
      </c>
      <c r="P1640" s="462" t="s">
        <v>1445</v>
      </c>
      <c r="Q1640" s="378">
        <f>'master material'!J499</f>
        <v>5124710</v>
      </c>
      <c r="R1640" s="378">
        <f>'master material'!K499</f>
        <v>0</v>
      </c>
      <c r="S1640" s="437">
        <v>5124710</v>
      </c>
      <c r="T1640" s="438"/>
    </row>
    <row r="1641" spans="2:20" ht="15.6" x14ac:dyDescent="0.3">
      <c r="B1641" s="519">
        <v>2</v>
      </c>
      <c r="C1641" s="520" t="s">
        <v>1754</v>
      </c>
      <c r="D1641" s="459"/>
      <c r="E1641" s="459"/>
      <c r="F1641" s="459"/>
      <c r="G1641" s="459"/>
      <c r="H1641" s="509"/>
      <c r="I1641" s="509"/>
      <c r="J1641" s="509"/>
      <c r="K1641" s="509"/>
      <c r="L1641" s="509"/>
      <c r="M1641" s="509"/>
      <c r="N1641" s="510"/>
      <c r="O1641" s="460"/>
      <c r="P1641" s="462"/>
      <c r="Q1641" s="378">
        <f>'master material'!J500</f>
        <v>0</v>
      </c>
      <c r="R1641" s="378">
        <f>'master material'!K500</f>
        <v>0</v>
      </c>
      <c r="S1641" s="437"/>
      <c r="T1641" s="438"/>
    </row>
    <row r="1642" spans="2:20" ht="15.6" x14ac:dyDescent="0.3">
      <c r="B1642" s="519"/>
      <c r="C1642" s="459" t="s">
        <v>1755</v>
      </c>
      <c r="D1642" s="459"/>
      <c r="E1642" s="459"/>
      <c r="F1642" s="459"/>
      <c r="G1642" s="459"/>
      <c r="H1642" s="509"/>
      <c r="I1642" s="509"/>
      <c r="J1642" s="509"/>
      <c r="K1642" s="509"/>
      <c r="L1642" s="509"/>
      <c r="M1642" s="509"/>
      <c r="N1642" s="510"/>
      <c r="O1642" s="460"/>
      <c r="P1642" s="462"/>
      <c r="Q1642" s="378">
        <f>'master material'!J501</f>
        <v>0</v>
      </c>
      <c r="R1642" s="378">
        <f>'master material'!K501</f>
        <v>0</v>
      </c>
      <c r="S1642" s="437"/>
      <c r="T1642" s="438"/>
    </row>
    <row r="1643" spans="2:20" ht="15.6" x14ac:dyDescent="0.3">
      <c r="B1643" s="519" t="s">
        <v>165</v>
      </c>
      <c r="C1643" s="520" t="s">
        <v>1756</v>
      </c>
      <c r="D1643" s="459"/>
      <c r="E1643" s="459"/>
      <c r="F1643" s="459"/>
      <c r="G1643" s="459"/>
      <c r="H1643" s="509"/>
      <c r="I1643" s="509"/>
      <c r="J1643" s="509"/>
      <c r="K1643" s="509"/>
      <c r="L1643" s="509"/>
      <c r="M1643" s="509"/>
      <c r="N1643" s="510"/>
      <c r="O1643" s="507">
        <v>1</v>
      </c>
      <c r="P1643" s="462" t="s">
        <v>1445</v>
      </c>
      <c r="Q1643" s="378">
        <f>'master material'!J502</f>
        <v>6779340</v>
      </c>
      <c r="R1643" s="378">
        <f>'master material'!K502</f>
        <v>0</v>
      </c>
      <c r="S1643" s="437">
        <v>6779340</v>
      </c>
      <c r="T1643" s="438"/>
    </row>
    <row r="1644" spans="2:20" ht="15.6" x14ac:dyDescent="0.3">
      <c r="B1644" s="519" t="s">
        <v>168</v>
      </c>
      <c r="C1644" s="520" t="s">
        <v>1757</v>
      </c>
      <c r="D1644" s="459"/>
      <c r="E1644" s="459"/>
      <c r="F1644" s="459"/>
      <c r="G1644" s="459"/>
      <c r="H1644" s="509"/>
      <c r="I1644" s="509"/>
      <c r="J1644" s="509"/>
      <c r="K1644" s="509"/>
      <c r="L1644" s="509"/>
      <c r="M1644" s="509"/>
      <c r="N1644" s="510"/>
      <c r="O1644" s="507">
        <v>1</v>
      </c>
      <c r="P1644" s="462" t="s">
        <v>1445</v>
      </c>
      <c r="Q1644" s="378">
        <f>'master material'!J503</f>
        <v>9588880</v>
      </c>
      <c r="R1644" s="378">
        <f>'master material'!K503</f>
        <v>0</v>
      </c>
      <c r="S1644" s="437">
        <v>9588880</v>
      </c>
      <c r="T1644" s="438"/>
    </row>
    <row r="1645" spans="2:20" ht="15.6" x14ac:dyDescent="0.3">
      <c r="B1645" s="519" t="s">
        <v>170</v>
      </c>
      <c r="C1645" s="520" t="s">
        <v>1758</v>
      </c>
      <c r="D1645" s="459"/>
      <c r="E1645" s="459"/>
      <c r="F1645" s="459"/>
      <c r="G1645" s="459"/>
      <c r="H1645" s="509"/>
      <c r="I1645" s="509"/>
      <c r="J1645" s="509"/>
      <c r="K1645" s="509"/>
      <c r="L1645" s="509"/>
      <c r="M1645" s="509"/>
      <c r="N1645" s="510"/>
      <c r="O1645" s="507">
        <v>1</v>
      </c>
      <c r="P1645" s="462" t="s">
        <v>1445</v>
      </c>
      <c r="Q1645" s="378">
        <f>'master material'!J504</f>
        <v>13168800</v>
      </c>
      <c r="R1645" s="378">
        <f>'master material'!K504</f>
        <v>0</v>
      </c>
      <c r="S1645" s="437">
        <v>13168800</v>
      </c>
      <c r="T1645" s="438"/>
    </row>
    <row r="1646" spans="2:20" ht="15.6" x14ac:dyDescent="0.3">
      <c r="B1646" s="519" t="s">
        <v>334</v>
      </c>
      <c r="C1646" s="520" t="s">
        <v>1759</v>
      </c>
      <c r="D1646" s="459"/>
      <c r="E1646" s="459"/>
      <c r="F1646" s="459"/>
      <c r="G1646" s="459"/>
      <c r="H1646" s="509"/>
      <c r="I1646" s="509"/>
      <c r="J1646" s="509"/>
      <c r="K1646" s="509"/>
      <c r="L1646" s="509"/>
      <c r="M1646" s="509"/>
      <c r="N1646" s="510"/>
      <c r="O1646" s="507">
        <v>1</v>
      </c>
      <c r="P1646" s="462" t="s">
        <v>1445</v>
      </c>
      <c r="Q1646" s="378">
        <f>'master material'!J505</f>
        <v>21402140</v>
      </c>
      <c r="R1646" s="378">
        <f>'master material'!K505</f>
        <v>0</v>
      </c>
      <c r="S1646" s="437">
        <v>21402140</v>
      </c>
      <c r="T1646" s="438"/>
    </row>
    <row r="1647" spans="2:20" ht="15.6" x14ac:dyDescent="0.3">
      <c r="B1647" s="519" t="s">
        <v>337</v>
      </c>
      <c r="C1647" s="520" t="s">
        <v>1760</v>
      </c>
      <c r="D1647" s="459"/>
      <c r="E1647" s="459"/>
      <c r="F1647" s="459"/>
      <c r="G1647" s="459"/>
      <c r="H1647" s="509"/>
      <c r="I1647" s="509"/>
      <c r="J1647" s="509"/>
      <c r="K1647" s="509"/>
      <c r="L1647" s="509"/>
      <c r="M1647" s="509"/>
      <c r="N1647" s="510"/>
      <c r="O1647" s="507">
        <v>1</v>
      </c>
      <c r="P1647" s="462" t="s">
        <v>1445</v>
      </c>
      <c r="Q1647" s="378">
        <f>'master material'!J506</f>
        <v>30228080</v>
      </c>
      <c r="R1647" s="378">
        <f>'master material'!K506</f>
        <v>0</v>
      </c>
      <c r="S1647" s="437">
        <v>30228080</v>
      </c>
      <c r="T1647" s="438"/>
    </row>
    <row r="1648" spans="2:20" ht="15.6" x14ac:dyDescent="0.3">
      <c r="B1648" s="519" t="s">
        <v>339</v>
      </c>
      <c r="C1648" s="520" t="s">
        <v>1761</v>
      </c>
      <c r="D1648" s="459"/>
      <c r="E1648" s="459"/>
      <c r="F1648" s="459"/>
      <c r="G1648" s="459"/>
      <c r="H1648" s="509"/>
      <c r="I1648" s="509"/>
      <c r="J1648" s="509"/>
      <c r="K1648" s="509"/>
      <c r="L1648" s="509"/>
      <c r="M1648" s="509"/>
      <c r="N1648" s="510"/>
      <c r="O1648" s="507">
        <v>1</v>
      </c>
      <c r="P1648" s="462" t="s">
        <v>1445</v>
      </c>
      <c r="Q1648" s="378">
        <f>'master material'!J507</f>
        <v>46983570</v>
      </c>
      <c r="R1648" s="378">
        <f>'master material'!K507</f>
        <v>0</v>
      </c>
      <c r="S1648" s="437">
        <v>46983570</v>
      </c>
      <c r="T1648" s="438"/>
    </row>
    <row r="1649" spans="2:20" ht="15.6" x14ac:dyDescent="0.3">
      <c r="B1649" s="519" t="s">
        <v>432</v>
      </c>
      <c r="C1649" s="520" t="s">
        <v>1762</v>
      </c>
      <c r="D1649" s="459"/>
      <c r="E1649" s="459"/>
      <c r="F1649" s="459"/>
      <c r="G1649" s="459"/>
      <c r="H1649" s="509"/>
      <c r="I1649" s="509"/>
      <c r="J1649" s="509"/>
      <c r="K1649" s="509"/>
      <c r="L1649" s="509"/>
      <c r="M1649" s="509"/>
      <c r="N1649" s="510"/>
      <c r="O1649" s="507">
        <v>1</v>
      </c>
      <c r="P1649" s="462" t="s">
        <v>1445</v>
      </c>
      <c r="Q1649" s="378">
        <f>'master material'!J508</f>
        <v>70501460</v>
      </c>
      <c r="R1649" s="378">
        <f>'master material'!K508</f>
        <v>0</v>
      </c>
      <c r="S1649" s="437">
        <v>70501460</v>
      </c>
      <c r="T1649" s="438"/>
    </row>
    <row r="1650" spans="2:20" ht="15.6" x14ac:dyDescent="0.3">
      <c r="B1650" s="519">
        <v>2.8</v>
      </c>
      <c r="C1650" s="521" t="s">
        <v>1763</v>
      </c>
      <c r="D1650" s="459"/>
      <c r="E1650" s="459"/>
      <c r="F1650" s="459"/>
      <c r="G1650" s="459"/>
      <c r="H1650" s="509"/>
      <c r="I1650" s="509"/>
      <c r="J1650" s="509"/>
      <c r="K1650" s="509"/>
      <c r="L1650" s="509"/>
      <c r="M1650" s="509"/>
      <c r="N1650" s="510"/>
      <c r="O1650" s="507">
        <v>1</v>
      </c>
      <c r="P1650" s="462" t="s">
        <v>1445</v>
      </c>
      <c r="Q1650" s="378">
        <f>'master material'!J509</f>
        <v>200482000</v>
      </c>
      <c r="R1650" s="378">
        <f>'master material'!K509</f>
        <v>0</v>
      </c>
      <c r="S1650" s="437">
        <v>200482000</v>
      </c>
      <c r="T1650" s="438"/>
    </row>
    <row r="1651" spans="2:20" ht="15.6" x14ac:dyDescent="0.3">
      <c r="B1651" s="519">
        <v>2.9</v>
      </c>
      <c r="C1651" s="521" t="s">
        <v>1764</v>
      </c>
      <c r="D1651" s="459"/>
      <c r="E1651" s="459"/>
      <c r="F1651" s="459"/>
      <c r="G1651" s="459"/>
      <c r="H1651" s="509"/>
      <c r="I1651" s="509"/>
      <c r="J1651" s="509"/>
      <c r="K1651" s="509"/>
      <c r="L1651" s="509"/>
      <c r="M1651" s="509"/>
      <c r="N1651" s="510"/>
      <c r="O1651" s="507">
        <v>1</v>
      </c>
      <c r="P1651" s="462" t="s">
        <v>1445</v>
      </c>
      <c r="Q1651" s="378">
        <f>'master material'!J510</f>
        <v>136906340</v>
      </c>
      <c r="R1651" s="378">
        <f>'master material'!K510</f>
        <v>0</v>
      </c>
      <c r="S1651" s="437">
        <v>136906340</v>
      </c>
      <c r="T1651" s="438"/>
    </row>
    <row r="1652" spans="2:20" ht="15.6" x14ac:dyDescent="0.3">
      <c r="B1652" s="519" t="s">
        <v>364</v>
      </c>
      <c r="C1652" s="522" t="s">
        <v>1765</v>
      </c>
      <c r="D1652" s="459"/>
      <c r="E1652" s="459"/>
      <c r="F1652" s="459"/>
      <c r="G1652" s="459"/>
      <c r="H1652" s="509"/>
      <c r="I1652" s="509"/>
      <c r="J1652" s="509"/>
      <c r="K1652" s="509"/>
      <c r="L1652" s="509"/>
      <c r="M1652" s="509"/>
      <c r="N1652" s="510"/>
      <c r="O1652" s="507">
        <v>1</v>
      </c>
      <c r="P1652" s="462" t="s">
        <v>1445</v>
      </c>
      <c r="Q1652" s="378">
        <f>'master material'!J511</f>
        <v>222366520</v>
      </c>
      <c r="R1652" s="378">
        <f>'master material'!K511</f>
        <v>0</v>
      </c>
      <c r="S1652" s="437">
        <v>222366520</v>
      </c>
      <c r="T1652" s="438"/>
    </row>
    <row r="1653" spans="2:20" ht="15.6" x14ac:dyDescent="0.3">
      <c r="B1653" s="519" t="s">
        <v>1766</v>
      </c>
      <c r="C1653" s="521" t="s">
        <v>1767</v>
      </c>
      <c r="D1653" s="459"/>
      <c r="E1653" s="459"/>
      <c r="F1653" s="459"/>
      <c r="G1653" s="459"/>
      <c r="H1653" s="509"/>
      <c r="I1653" s="509"/>
      <c r="J1653" s="509"/>
      <c r="K1653" s="509"/>
      <c r="L1653" s="509"/>
      <c r="M1653" s="509"/>
      <c r="N1653" s="510"/>
      <c r="O1653" s="507">
        <v>1</v>
      </c>
      <c r="P1653" s="462" t="s">
        <v>1445</v>
      </c>
      <c r="Q1653" s="378">
        <f>'master material'!J512</f>
        <v>343133000</v>
      </c>
      <c r="R1653" s="378">
        <f>'master material'!K512</f>
        <v>0</v>
      </c>
      <c r="S1653" s="437">
        <v>343133000</v>
      </c>
      <c r="T1653" s="438"/>
    </row>
    <row r="1654" spans="2:20" ht="15.6" x14ac:dyDescent="0.3">
      <c r="B1654" s="523">
        <v>3</v>
      </c>
      <c r="C1654" s="524" t="s">
        <v>1768</v>
      </c>
      <c r="D1654" s="459"/>
      <c r="E1654" s="459"/>
      <c r="F1654" s="459"/>
      <c r="G1654" s="459"/>
      <c r="H1654" s="509"/>
      <c r="I1654" s="509"/>
      <c r="J1654" s="509"/>
      <c r="K1654" s="509"/>
      <c r="L1654" s="509"/>
      <c r="M1654" s="509"/>
      <c r="N1654" s="510"/>
      <c r="O1654" s="460"/>
      <c r="P1654" s="462"/>
      <c r="Q1654" s="378">
        <f>'master material'!J513</f>
        <v>0</v>
      </c>
      <c r="R1654" s="378">
        <f>'master material'!K513</f>
        <v>0</v>
      </c>
      <c r="S1654" s="437"/>
      <c r="T1654" s="438"/>
    </row>
    <row r="1655" spans="2:20" ht="15.6" x14ac:dyDescent="0.3">
      <c r="B1655" s="519" t="s">
        <v>342</v>
      </c>
      <c r="C1655" s="520" t="s">
        <v>1769</v>
      </c>
      <c r="D1655" s="459"/>
      <c r="E1655" s="459"/>
      <c r="F1655" s="459"/>
      <c r="G1655" s="459"/>
      <c r="H1655" s="509"/>
      <c r="I1655" s="509"/>
      <c r="J1655" s="509"/>
      <c r="K1655" s="509"/>
      <c r="L1655" s="509"/>
      <c r="M1655" s="509"/>
      <c r="N1655" s="510"/>
      <c r="O1655" s="507">
        <v>1</v>
      </c>
      <c r="P1655" s="462" t="s">
        <v>1445</v>
      </c>
      <c r="Q1655" s="378">
        <f>'master material'!J514</f>
        <v>3417680</v>
      </c>
      <c r="R1655" s="378">
        <f>'master material'!K514</f>
        <v>0</v>
      </c>
      <c r="S1655" s="437">
        <v>3417680</v>
      </c>
      <c r="T1655" s="438"/>
    </row>
    <row r="1656" spans="2:20" ht="15.6" x14ac:dyDescent="0.3">
      <c r="B1656" s="519" t="s">
        <v>344</v>
      </c>
      <c r="C1656" s="520" t="s">
        <v>1770</v>
      </c>
      <c r="D1656" s="459"/>
      <c r="E1656" s="459"/>
      <c r="F1656" s="459"/>
      <c r="G1656" s="459"/>
      <c r="H1656" s="509"/>
      <c r="I1656" s="509"/>
      <c r="J1656" s="509"/>
      <c r="K1656" s="509"/>
      <c r="L1656" s="509"/>
      <c r="M1656" s="509"/>
      <c r="N1656" s="510"/>
      <c r="O1656" s="507">
        <v>1</v>
      </c>
      <c r="P1656" s="462" t="s">
        <v>1445</v>
      </c>
      <c r="Q1656" s="378">
        <f>'master material'!J515</f>
        <v>4728410</v>
      </c>
      <c r="R1656" s="378">
        <f>'master material'!K515</f>
        <v>0</v>
      </c>
      <c r="S1656" s="437">
        <v>4728410</v>
      </c>
      <c r="T1656" s="438"/>
    </row>
    <row r="1657" spans="2:20" ht="15.6" x14ac:dyDescent="0.3">
      <c r="B1657" s="519" t="s">
        <v>388</v>
      </c>
      <c r="C1657" s="520" t="s">
        <v>1771</v>
      </c>
      <c r="D1657" s="459"/>
      <c r="E1657" s="459"/>
      <c r="F1657" s="459"/>
      <c r="G1657" s="459"/>
      <c r="H1657" s="509"/>
      <c r="I1657" s="509"/>
      <c r="J1657" s="509"/>
      <c r="K1657" s="509"/>
      <c r="L1657" s="509"/>
      <c r="M1657" s="509"/>
      <c r="N1657" s="510"/>
      <c r="O1657" s="507">
        <v>1</v>
      </c>
      <c r="P1657" s="462" t="s">
        <v>1445</v>
      </c>
      <c r="Q1657" s="378">
        <f>'master material'!J516</f>
        <v>7336280</v>
      </c>
      <c r="R1657" s="378">
        <f>'master material'!K516</f>
        <v>0</v>
      </c>
      <c r="S1657" s="437">
        <v>7336280</v>
      </c>
      <c r="T1657" s="438"/>
    </row>
    <row r="1658" spans="2:20" ht="15.6" x14ac:dyDescent="0.3">
      <c r="B1658" s="519" t="s">
        <v>391</v>
      </c>
      <c r="C1658" s="520" t="s">
        <v>1772</v>
      </c>
      <c r="D1658" s="459"/>
      <c r="E1658" s="459"/>
      <c r="F1658" s="459"/>
      <c r="G1658" s="459"/>
      <c r="H1658" s="509"/>
      <c r="I1658" s="509"/>
      <c r="J1658" s="509"/>
      <c r="K1658" s="509"/>
      <c r="L1658" s="509"/>
      <c r="M1658" s="509"/>
      <c r="N1658" s="510"/>
      <c r="O1658" s="507">
        <v>1</v>
      </c>
      <c r="P1658" s="462" t="s">
        <v>1445</v>
      </c>
      <c r="Q1658" s="378">
        <f>'master material'!J517</f>
        <v>7549920</v>
      </c>
      <c r="R1658" s="378">
        <f>'master material'!K517</f>
        <v>0</v>
      </c>
      <c r="S1658" s="437">
        <v>7549920</v>
      </c>
      <c r="T1658" s="438"/>
    </row>
    <row r="1659" spans="2:20" ht="15.6" x14ac:dyDescent="0.3">
      <c r="B1659" s="519" t="s">
        <v>393</v>
      </c>
      <c r="C1659" s="520" t="s">
        <v>1773</v>
      </c>
      <c r="D1659" s="459"/>
      <c r="E1659" s="459"/>
      <c r="F1659" s="459"/>
      <c r="G1659" s="459"/>
      <c r="H1659" s="509"/>
      <c r="I1659" s="509"/>
      <c r="J1659" s="509"/>
      <c r="K1659" s="509"/>
      <c r="L1659" s="509"/>
      <c r="M1659" s="509"/>
      <c r="N1659" s="510"/>
      <c r="O1659" s="507">
        <v>1</v>
      </c>
      <c r="P1659" s="462" t="s">
        <v>1445</v>
      </c>
      <c r="Q1659" s="378">
        <f>'master material'!J518</f>
        <v>11632340</v>
      </c>
      <c r="R1659" s="378">
        <f>'master material'!K518</f>
        <v>0</v>
      </c>
      <c r="S1659" s="437">
        <v>11632340</v>
      </c>
      <c r="T1659" s="438"/>
    </row>
    <row r="1660" spans="2:20" ht="15.6" x14ac:dyDescent="0.3">
      <c r="B1660" s="519" t="s">
        <v>395</v>
      </c>
      <c r="C1660" s="520" t="s">
        <v>1774</v>
      </c>
      <c r="D1660" s="459"/>
      <c r="E1660" s="459"/>
      <c r="F1660" s="459"/>
      <c r="G1660" s="459"/>
      <c r="H1660" s="509"/>
      <c r="I1660" s="509"/>
      <c r="J1660" s="509"/>
      <c r="K1660" s="509"/>
      <c r="L1660" s="509"/>
      <c r="M1660" s="509"/>
      <c r="N1660" s="510"/>
      <c r="O1660" s="507">
        <v>1</v>
      </c>
      <c r="P1660" s="462" t="s">
        <v>1445</v>
      </c>
      <c r="Q1660" s="378">
        <f>'master material'!J519</f>
        <v>13129460</v>
      </c>
      <c r="R1660" s="378">
        <f>'master material'!K519</f>
        <v>0</v>
      </c>
      <c r="S1660" s="437">
        <v>13129460</v>
      </c>
      <c r="T1660" s="438"/>
    </row>
    <row r="1661" spans="2:20" ht="15.6" x14ac:dyDescent="0.3">
      <c r="B1661" s="519" t="s">
        <v>397</v>
      </c>
      <c r="C1661" s="520" t="s">
        <v>1775</v>
      </c>
      <c r="D1661" s="459"/>
      <c r="E1661" s="459"/>
      <c r="F1661" s="459"/>
      <c r="G1661" s="459"/>
      <c r="H1661" s="509"/>
      <c r="I1661" s="509"/>
      <c r="J1661" s="509"/>
      <c r="K1661" s="509"/>
      <c r="L1661" s="509"/>
      <c r="M1661" s="509"/>
      <c r="N1661" s="510"/>
      <c r="O1661" s="507">
        <v>1</v>
      </c>
      <c r="P1661" s="462" t="s">
        <v>1445</v>
      </c>
      <c r="Q1661" s="378">
        <f>'master material'!J520</f>
        <v>17708090</v>
      </c>
      <c r="R1661" s="378">
        <f>'master material'!K520</f>
        <v>0</v>
      </c>
      <c r="S1661" s="437">
        <v>17708090</v>
      </c>
      <c r="T1661" s="438"/>
    </row>
    <row r="1662" spans="2:20" ht="15.6" x14ac:dyDescent="0.3">
      <c r="B1662" s="519" t="s">
        <v>473</v>
      </c>
      <c r="C1662" s="520" t="s">
        <v>1776</v>
      </c>
      <c r="D1662" s="459"/>
      <c r="E1662" s="459"/>
      <c r="F1662" s="459"/>
      <c r="G1662" s="459"/>
      <c r="H1662" s="509"/>
      <c r="I1662" s="509"/>
      <c r="J1662" s="509"/>
      <c r="K1662" s="509"/>
      <c r="L1662" s="509"/>
      <c r="M1662" s="509"/>
      <c r="N1662" s="510"/>
      <c r="O1662" s="507">
        <v>1</v>
      </c>
      <c r="P1662" s="462" t="s">
        <v>1445</v>
      </c>
      <c r="Q1662" s="378">
        <f>'master material'!J521</f>
        <v>50814150</v>
      </c>
      <c r="R1662" s="378">
        <f>'master material'!K521</f>
        <v>0</v>
      </c>
      <c r="S1662" s="437">
        <v>50814150</v>
      </c>
      <c r="T1662" s="438"/>
    </row>
    <row r="1663" spans="2:20" ht="15.6" x14ac:dyDescent="0.3">
      <c r="B1663" s="519" t="s">
        <v>475</v>
      </c>
      <c r="C1663" s="520" t="s">
        <v>1777</v>
      </c>
      <c r="D1663" s="459"/>
      <c r="E1663" s="459"/>
      <c r="F1663" s="459"/>
      <c r="G1663" s="459"/>
      <c r="H1663" s="509"/>
      <c r="I1663" s="509"/>
      <c r="J1663" s="509"/>
      <c r="K1663" s="509"/>
      <c r="L1663" s="509"/>
      <c r="M1663" s="509"/>
      <c r="N1663" s="510"/>
      <c r="O1663" s="507">
        <v>1</v>
      </c>
      <c r="P1663" s="462" t="s">
        <v>1445</v>
      </c>
      <c r="Q1663" s="378">
        <f>'master material'!J522</f>
        <v>152714140</v>
      </c>
      <c r="R1663" s="378">
        <f>'master material'!K522</f>
        <v>0</v>
      </c>
      <c r="S1663" s="437">
        <v>152714140</v>
      </c>
      <c r="T1663" s="438"/>
    </row>
    <row r="1664" spans="2:20" ht="15.6" x14ac:dyDescent="0.3">
      <c r="B1664" s="519" t="s">
        <v>696</v>
      </c>
      <c r="C1664" s="520" t="s">
        <v>1778</v>
      </c>
      <c r="D1664" s="459"/>
      <c r="E1664" s="459"/>
      <c r="F1664" s="459"/>
      <c r="G1664" s="459"/>
      <c r="H1664" s="509"/>
      <c r="I1664" s="509"/>
      <c r="J1664" s="509"/>
      <c r="K1664" s="509"/>
      <c r="L1664" s="509"/>
      <c r="M1664" s="509"/>
      <c r="N1664" s="510"/>
      <c r="O1664" s="507">
        <v>1</v>
      </c>
      <c r="P1664" s="462" t="s">
        <v>1445</v>
      </c>
      <c r="Q1664" s="378">
        <f>'master material'!J523</f>
        <v>246569170</v>
      </c>
      <c r="R1664" s="378">
        <f>'master material'!K523</f>
        <v>0</v>
      </c>
      <c r="S1664" s="437">
        <v>246569170</v>
      </c>
      <c r="T1664" s="438"/>
    </row>
    <row r="1665" spans="2:20" ht="15.6" x14ac:dyDescent="0.3">
      <c r="B1665" s="523">
        <v>4</v>
      </c>
      <c r="C1665" s="524" t="s">
        <v>1779</v>
      </c>
      <c r="D1665" s="459"/>
      <c r="E1665" s="459"/>
      <c r="F1665" s="459"/>
      <c r="G1665" s="459"/>
      <c r="H1665" s="509"/>
      <c r="I1665" s="509"/>
      <c r="J1665" s="509"/>
      <c r="K1665" s="509"/>
      <c r="L1665" s="509"/>
      <c r="M1665" s="509"/>
      <c r="N1665" s="510"/>
      <c r="O1665" s="460"/>
      <c r="P1665" s="462"/>
      <c r="Q1665" s="378">
        <f>'master material'!J524</f>
        <v>0</v>
      </c>
      <c r="R1665" s="378">
        <f>'master material'!K524</f>
        <v>0</v>
      </c>
      <c r="S1665" s="437"/>
      <c r="T1665" s="438"/>
    </row>
    <row r="1666" spans="2:20" ht="15.6" x14ac:dyDescent="0.3">
      <c r="B1666" s="519" t="s">
        <v>706</v>
      </c>
      <c r="C1666" s="520" t="s">
        <v>1772</v>
      </c>
      <c r="D1666" s="459"/>
      <c r="E1666" s="459"/>
      <c r="F1666" s="459"/>
      <c r="G1666" s="459"/>
      <c r="H1666" s="509"/>
      <c r="I1666" s="509"/>
      <c r="J1666" s="509"/>
      <c r="K1666" s="509"/>
      <c r="L1666" s="509"/>
      <c r="M1666" s="509"/>
      <c r="N1666" s="510"/>
      <c r="O1666" s="507">
        <v>1</v>
      </c>
      <c r="P1666" s="462" t="s">
        <v>1445</v>
      </c>
      <c r="Q1666" s="378">
        <f>'master material'!J525</f>
        <v>13953560</v>
      </c>
      <c r="R1666" s="378">
        <f>'master material'!K525</f>
        <v>0</v>
      </c>
      <c r="S1666" s="437">
        <v>13953560</v>
      </c>
      <c r="T1666" s="438"/>
    </row>
    <row r="1667" spans="2:20" ht="15.6" x14ac:dyDescent="0.3">
      <c r="B1667" s="519" t="s">
        <v>708</v>
      </c>
      <c r="C1667" s="520" t="s">
        <v>1773</v>
      </c>
      <c r="D1667" s="459"/>
      <c r="E1667" s="459"/>
      <c r="F1667" s="459"/>
      <c r="G1667" s="459"/>
      <c r="H1667" s="509"/>
      <c r="I1667" s="509"/>
      <c r="J1667" s="509"/>
      <c r="K1667" s="509"/>
      <c r="L1667" s="509"/>
      <c r="M1667" s="509"/>
      <c r="N1667" s="510"/>
      <c r="O1667" s="507">
        <v>1</v>
      </c>
      <c r="P1667" s="462" t="s">
        <v>1445</v>
      </c>
      <c r="Q1667" s="378">
        <f>'master material'!J526</f>
        <v>17438350</v>
      </c>
      <c r="R1667" s="378">
        <f>'master material'!K526</f>
        <v>0</v>
      </c>
      <c r="S1667" s="437">
        <v>17438350</v>
      </c>
      <c r="T1667" s="438"/>
    </row>
    <row r="1668" spans="2:20" ht="15.6" x14ac:dyDescent="0.3">
      <c r="B1668" s="519" t="s">
        <v>710</v>
      </c>
      <c r="C1668" s="520" t="s">
        <v>1774</v>
      </c>
      <c r="D1668" s="459"/>
      <c r="E1668" s="459"/>
      <c r="F1668" s="459"/>
      <c r="G1668" s="459"/>
      <c r="H1668" s="509"/>
      <c r="I1668" s="509"/>
      <c r="J1668" s="509"/>
      <c r="K1668" s="509"/>
      <c r="L1668" s="509"/>
      <c r="M1668" s="509"/>
      <c r="N1668" s="510"/>
      <c r="O1668" s="507">
        <v>1</v>
      </c>
      <c r="P1668" s="462" t="s">
        <v>1445</v>
      </c>
      <c r="Q1668" s="378">
        <f>'master material'!J527</f>
        <v>19898980</v>
      </c>
      <c r="R1668" s="378">
        <f>'master material'!K527</f>
        <v>0</v>
      </c>
      <c r="S1668" s="437">
        <v>19898980</v>
      </c>
      <c r="T1668" s="438"/>
    </row>
    <row r="1669" spans="2:20" ht="15.6" x14ac:dyDescent="0.3">
      <c r="B1669" s="519" t="s">
        <v>712</v>
      </c>
      <c r="C1669" s="520" t="s">
        <v>1775</v>
      </c>
      <c r="D1669" s="459"/>
      <c r="E1669" s="459"/>
      <c r="F1669" s="459"/>
      <c r="G1669" s="459"/>
      <c r="H1669" s="509"/>
      <c r="I1669" s="509"/>
      <c r="J1669" s="509"/>
      <c r="K1669" s="509"/>
      <c r="L1669" s="509"/>
      <c r="M1669" s="509"/>
      <c r="N1669" s="510"/>
      <c r="O1669" s="507">
        <v>1</v>
      </c>
      <c r="P1669" s="462" t="s">
        <v>1445</v>
      </c>
      <c r="Q1669" s="378">
        <f>'master material'!J528</f>
        <v>28404850</v>
      </c>
      <c r="R1669" s="378">
        <f>'master material'!K528</f>
        <v>0</v>
      </c>
      <c r="S1669" s="437">
        <v>28404850</v>
      </c>
      <c r="T1669" s="438"/>
    </row>
    <row r="1670" spans="2:20" ht="15.6" x14ac:dyDescent="0.3">
      <c r="B1670" s="519" t="s">
        <v>714</v>
      </c>
      <c r="C1670" s="520" t="s">
        <v>1776</v>
      </c>
      <c r="D1670" s="459"/>
      <c r="E1670" s="459"/>
      <c r="F1670" s="459"/>
      <c r="G1670" s="459"/>
      <c r="H1670" s="509"/>
      <c r="I1670" s="509"/>
      <c r="J1670" s="509"/>
      <c r="K1670" s="509"/>
      <c r="L1670" s="509"/>
      <c r="M1670" s="509"/>
      <c r="N1670" s="510"/>
      <c r="O1670" s="507">
        <v>1</v>
      </c>
      <c r="P1670" s="462" t="s">
        <v>1445</v>
      </c>
      <c r="Q1670" s="378">
        <f>'master material'!J529</f>
        <v>45645920</v>
      </c>
      <c r="R1670" s="378">
        <f>'master material'!K529</f>
        <v>0</v>
      </c>
      <c r="S1670" s="437">
        <v>45645920</v>
      </c>
      <c r="T1670" s="438"/>
    </row>
    <row r="1671" spans="2:20" ht="15.6" x14ac:dyDescent="0.3">
      <c r="B1671" s="519" t="s">
        <v>716</v>
      </c>
      <c r="C1671" s="520" t="s">
        <v>1777</v>
      </c>
      <c r="D1671" s="459"/>
      <c r="E1671" s="459"/>
      <c r="F1671" s="459"/>
      <c r="G1671" s="459"/>
      <c r="H1671" s="509"/>
      <c r="I1671" s="509"/>
      <c r="J1671" s="509"/>
      <c r="K1671" s="509"/>
      <c r="L1671" s="509"/>
      <c r="M1671" s="509"/>
      <c r="N1671" s="510"/>
      <c r="O1671" s="507">
        <v>1</v>
      </c>
      <c r="P1671" s="462" t="s">
        <v>1445</v>
      </c>
      <c r="Q1671" s="378">
        <f>'master material'!J530</f>
        <v>68049330</v>
      </c>
      <c r="R1671" s="378">
        <f>'master material'!K530</f>
        <v>0</v>
      </c>
      <c r="S1671" s="437">
        <v>68049330</v>
      </c>
      <c r="T1671" s="438"/>
    </row>
    <row r="1672" spans="2:20" ht="15.6" x14ac:dyDescent="0.3">
      <c r="B1672" s="519" t="s">
        <v>718</v>
      </c>
      <c r="C1672" s="520" t="s">
        <v>1778</v>
      </c>
      <c r="D1672" s="459"/>
      <c r="E1672" s="459"/>
      <c r="F1672" s="459"/>
      <c r="G1672" s="459"/>
      <c r="H1672" s="509"/>
      <c r="I1672" s="509"/>
      <c r="J1672" s="509"/>
      <c r="K1672" s="509"/>
      <c r="L1672" s="509"/>
      <c r="M1672" s="509"/>
      <c r="N1672" s="510"/>
      <c r="O1672" s="507">
        <v>1</v>
      </c>
      <c r="P1672" s="462" t="s">
        <v>1445</v>
      </c>
      <c r="Q1672" s="378">
        <f>'master material'!J531</f>
        <v>144685090</v>
      </c>
      <c r="R1672" s="378">
        <f>'master material'!K531</f>
        <v>0</v>
      </c>
      <c r="S1672" s="437">
        <v>144685090</v>
      </c>
      <c r="T1672" s="438"/>
    </row>
    <row r="1673" spans="2:20" ht="15.6" x14ac:dyDescent="0.3">
      <c r="B1673" s="519" t="s">
        <v>720</v>
      </c>
      <c r="C1673" s="520" t="s">
        <v>1780</v>
      </c>
      <c r="D1673" s="459"/>
      <c r="E1673" s="459"/>
      <c r="F1673" s="459"/>
      <c r="G1673" s="459"/>
      <c r="H1673" s="509"/>
      <c r="I1673" s="509"/>
      <c r="J1673" s="509"/>
      <c r="K1673" s="509"/>
      <c r="L1673" s="509"/>
      <c r="M1673" s="509"/>
      <c r="N1673" s="510"/>
      <c r="O1673" s="507">
        <v>1</v>
      </c>
      <c r="P1673" s="462" t="s">
        <v>1445</v>
      </c>
      <c r="Q1673" s="378">
        <f>'master material'!J532</f>
        <v>217342600</v>
      </c>
      <c r="R1673" s="378">
        <f>'master material'!K532</f>
        <v>0</v>
      </c>
      <c r="S1673" s="437">
        <v>217342600</v>
      </c>
      <c r="T1673" s="438"/>
    </row>
    <row r="1674" spans="2:20" ht="15.6" x14ac:dyDescent="0.3">
      <c r="B1674" s="519" t="s">
        <v>722</v>
      </c>
      <c r="C1674" s="520" t="s">
        <v>1781</v>
      </c>
      <c r="D1674" s="459"/>
      <c r="E1674" s="459"/>
      <c r="F1674" s="459"/>
      <c r="G1674" s="459"/>
      <c r="H1674" s="509"/>
      <c r="I1674" s="509"/>
      <c r="J1674" s="509"/>
      <c r="K1674" s="509"/>
      <c r="L1674" s="509"/>
      <c r="M1674" s="509"/>
      <c r="N1674" s="510"/>
      <c r="O1674" s="507">
        <v>1</v>
      </c>
      <c r="P1674" s="462" t="s">
        <v>1445</v>
      </c>
      <c r="Q1674" s="378">
        <f>'master material'!J533</f>
        <v>219174810</v>
      </c>
      <c r="R1674" s="378">
        <f>'master material'!K533</f>
        <v>0</v>
      </c>
      <c r="S1674" s="437">
        <v>219174810</v>
      </c>
      <c r="T1674" s="438"/>
    </row>
    <row r="1675" spans="2:20" ht="15.6" x14ac:dyDescent="0.3">
      <c r="B1675" s="519" t="s">
        <v>1782</v>
      </c>
      <c r="C1675" s="520" t="s">
        <v>1783</v>
      </c>
      <c r="D1675" s="459"/>
      <c r="E1675" s="459"/>
      <c r="F1675" s="459"/>
      <c r="G1675" s="459"/>
      <c r="H1675" s="509"/>
      <c r="I1675" s="509"/>
      <c r="J1675" s="509"/>
      <c r="K1675" s="509"/>
      <c r="L1675" s="509"/>
      <c r="M1675" s="509"/>
      <c r="N1675" s="510"/>
      <c r="O1675" s="507">
        <v>1</v>
      </c>
      <c r="P1675" s="462" t="s">
        <v>1445</v>
      </c>
      <c r="Q1675" s="378">
        <f>'master material'!J534</f>
        <v>327036520</v>
      </c>
      <c r="R1675" s="378">
        <f>'master material'!K534</f>
        <v>0</v>
      </c>
      <c r="S1675" s="437">
        <v>327036520</v>
      </c>
      <c r="T1675" s="438"/>
    </row>
    <row r="1676" spans="2:20" ht="15.6" x14ac:dyDescent="0.3">
      <c r="B1676" s="519" t="s">
        <v>1784</v>
      </c>
      <c r="C1676" s="520" t="s">
        <v>1785</v>
      </c>
      <c r="D1676" s="459"/>
      <c r="E1676" s="459"/>
      <c r="F1676" s="459"/>
      <c r="G1676" s="459"/>
      <c r="H1676" s="509"/>
      <c r="I1676" s="509"/>
      <c r="J1676" s="509"/>
      <c r="K1676" s="509"/>
      <c r="L1676" s="509"/>
      <c r="M1676" s="509"/>
      <c r="N1676" s="510"/>
      <c r="O1676" s="507">
        <v>1</v>
      </c>
      <c r="P1676" s="462" t="s">
        <v>1445</v>
      </c>
      <c r="Q1676" s="378">
        <f>'master material'!J535</f>
        <v>543305490</v>
      </c>
      <c r="R1676" s="378">
        <f>'master material'!K535</f>
        <v>0</v>
      </c>
      <c r="S1676" s="437">
        <v>543305490</v>
      </c>
      <c r="T1676" s="438"/>
    </row>
    <row r="1677" spans="2:20" ht="15.6" x14ac:dyDescent="0.3">
      <c r="B1677" s="519" t="s">
        <v>1786</v>
      </c>
      <c r="C1677" s="520" t="s">
        <v>1787</v>
      </c>
      <c r="D1677" s="459"/>
      <c r="E1677" s="459"/>
      <c r="F1677" s="459"/>
      <c r="G1677" s="459"/>
      <c r="H1677" s="509"/>
      <c r="I1677" s="509"/>
      <c r="J1677" s="509"/>
      <c r="K1677" s="509"/>
      <c r="L1677" s="509"/>
      <c r="M1677" s="509"/>
      <c r="N1677" s="510"/>
      <c r="O1677" s="507">
        <v>1</v>
      </c>
      <c r="P1677" s="462" t="s">
        <v>1445</v>
      </c>
      <c r="Q1677" s="378">
        <f>'master material'!J536</f>
        <v>810115380</v>
      </c>
      <c r="R1677" s="378">
        <f>'master material'!K536</f>
        <v>0</v>
      </c>
      <c r="S1677" s="437">
        <v>810115380</v>
      </c>
      <c r="T1677" s="438"/>
    </row>
    <row r="1678" spans="2:20" ht="15.6" x14ac:dyDescent="0.3">
      <c r="B1678" s="523">
        <v>5</v>
      </c>
      <c r="C1678" s="524" t="s">
        <v>1788</v>
      </c>
      <c r="D1678" s="459"/>
      <c r="E1678" s="459"/>
      <c r="F1678" s="459"/>
      <c r="G1678" s="459"/>
      <c r="H1678" s="509"/>
      <c r="I1678" s="509"/>
      <c r="J1678" s="509"/>
      <c r="K1678" s="509"/>
      <c r="L1678" s="509"/>
      <c r="M1678" s="509"/>
      <c r="N1678" s="510"/>
      <c r="O1678" s="460"/>
      <c r="P1678" s="462"/>
      <c r="Q1678" s="378">
        <f>'master material'!J537</f>
        <v>0</v>
      </c>
      <c r="R1678" s="378">
        <f>'master material'!K537</f>
        <v>0</v>
      </c>
      <c r="S1678" s="437"/>
      <c r="T1678" s="438"/>
    </row>
    <row r="1679" spans="2:20" ht="15.6" x14ac:dyDescent="0.3">
      <c r="B1679" s="519" t="s">
        <v>495</v>
      </c>
      <c r="C1679" s="520" t="s">
        <v>1769</v>
      </c>
      <c r="D1679" s="459"/>
      <c r="E1679" s="459"/>
      <c r="F1679" s="459"/>
      <c r="G1679" s="459"/>
      <c r="H1679" s="509"/>
      <c r="I1679" s="509"/>
      <c r="J1679" s="509"/>
      <c r="K1679" s="509"/>
      <c r="L1679" s="509"/>
      <c r="M1679" s="509"/>
      <c r="N1679" s="510"/>
      <c r="O1679" s="507">
        <v>1</v>
      </c>
      <c r="P1679" s="462" t="s">
        <v>1445</v>
      </c>
      <c r="Q1679" s="378">
        <f>'master material'!J538</f>
        <v>1687960</v>
      </c>
      <c r="R1679" s="378">
        <f>'master material'!K538</f>
        <v>0</v>
      </c>
      <c r="S1679" s="437">
        <v>1687960</v>
      </c>
      <c r="T1679" s="438"/>
    </row>
    <row r="1680" spans="2:20" ht="15.6" x14ac:dyDescent="0.3">
      <c r="B1680" s="519" t="s">
        <v>496</v>
      </c>
      <c r="C1680" s="520" t="s">
        <v>1770</v>
      </c>
      <c r="D1680" s="459"/>
      <c r="E1680" s="459"/>
      <c r="F1680" s="459"/>
      <c r="G1680" s="459"/>
      <c r="H1680" s="509"/>
      <c r="I1680" s="509"/>
      <c r="J1680" s="509"/>
      <c r="K1680" s="509"/>
      <c r="L1680" s="509"/>
      <c r="M1680" s="509"/>
      <c r="N1680" s="510"/>
      <c r="O1680" s="507">
        <v>1</v>
      </c>
      <c r="P1680" s="462" t="s">
        <v>1445</v>
      </c>
      <c r="Q1680" s="378">
        <f>'master material'!J539</f>
        <v>2399580</v>
      </c>
      <c r="R1680" s="378">
        <f>'master material'!K539</f>
        <v>0</v>
      </c>
      <c r="S1680" s="437">
        <v>2399580</v>
      </c>
      <c r="T1680" s="438"/>
    </row>
    <row r="1681" spans="2:20" ht="15.6" x14ac:dyDescent="0.3">
      <c r="B1681" s="519" t="s">
        <v>497</v>
      </c>
      <c r="C1681" s="520" t="s">
        <v>1771</v>
      </c>
      <c r="D1681" s="459"/>
      <c r="E1681" s="459"/>
      <c r="F1681" s="459"/>
      <c r="G1681" s="459"/>
      <c r="H1681" s="509"/>
      <c r="I1681" s="509"/>
      <c r="J1681" s="509"/>
      <c r="K1681" s="509"/>
      <c r="L1681" s="509"/>
      <c r="M1681" s="509"/>
      <c r="N1681" s="510"/>
      <c r="O1681" s="507">
        <v>1</v>
      </c>
      <c r="P1681" s="462" t="s">
        <v>1445</v>
      </c>
      <c r="Q1681" s="378">
        <f>'master material'!J540</f>
        <v>3792390</v>
      </c>
      <c r="R1681" s="378">
        <f>'master material'!K540</f>
        <v>0</v>
      </c>
      <c r="S1681" s="437">
        <v>3792390</v>
      </c>
      <c r="T1681" s="438"/>
    </row>
    <row r="1682" spans="2:20" ht="15.6" x14ac:dyDescent="0.3">
      <c r="B1682" s="519" t="s">
        <v>729</v>
      </c>
      <c r="C1682" s="520" t="s">
        <v>1772</v>
      </c>
      <c r="D1682" s="459"/>
      <c r="E1682" s="459"/>
      <c r="F1682" s="459"/>
      <c r="G1682" s="459"/>
      <c r="H1682" s="509"/>
      <c r="I1682" s="509"/>
      <c r="J1682" s="509"/>
      <c r="K1682" s="509"/>
      <c r="L1682" s="509"/>
      <c r="M1682" s="509"/>
      <c r="N1682" s="510"/>
      <c r="O1682" s="507">
        <v>1</v>
      </c>
      <c r="P1682" s="462" t="s">
        <v>1445</v>
      </c>
      <c r="Q1682" s="378">
        <f>'master material'!J541</f>
        <v>5371390</v>
      </c>
      <c r="R1682" s="378">
        <f>'master material'!K541</f>
        <v>0</v>
      </c>
      <c r="S1682" s="437">
        <v>5371390</v>
      </c>
      <c r="T1682" s="438"/>
    </row>
    <row r="1683" spans="2:20" ht="15.6" x14ac:dyDescent="0.3">
      <c r="B1683" s="519" t="s">
        <v>731</v>
      </c>
      <c r="C1683" s="520" t="s">
        <v>1773</v>
      </c>
      <c r="D1683" s="459"/>
      <c r="E1683" s="459"/>
      <c r="F1683" s="459"/>
      <c r="G1683" s="459"/>
      <c r="H1683" s="509"/>
      <c r="I1683" s="509"/>
      <c r="J1683" s="509"/>
      <c r="K1683" s="509"/>
      <c r="L1683" s="509"/>
      <c r="M1683" s="509"/>
      <c r="N1683" s="510"/>
      <c r="O1683" s="507">
        <v>1</v>
      </c>
      <c r="P1683" s="462" t="s">
        <v>1445</v>
      </c>
      <c r="Q1683" s="378">
        <f>'master material'!J542</f>
        <v>7711750</v>
      </c>
      <c r="R1683" s="378">
        <f>'master material'!K542</f>
        <v>0</v>
      </c>
      <c r="S1683" s="437">
        <v>7711750</v>
      </c>
      <c r="T1683" s="438"/>
    </row>
    <row r="1684" spans="2:20" ht="15.6" x14ac:dyDescent="0.3">
      <c r="B1684" s="519" t="s">
        <v>733</v>
      </c>
      <c r="C1684" s="520" t="s">
        <v>1774</v>
      </c>
      <c r="D1684" s="459"/>
      <c r="E1684" s="459"/>
      <c r="F1684" s="459"/>
      <c r="G1684" s="459"/>
      <c r="H1684" s="509"/>
      <c r="I1684" s="509"/>
      <c r="J1684" s="509"/>
      <c r="K1684" s="509"/>
      <c r="L1684" s="509"/>
      <c r="M1684" s="509"/>
      <c r="N1684" s="510"/>
      <c r="O1684" s="507">
        <v>1</v>
      </c>
      <c r="P1684" s="462" t="s">
        <v>1445</v>
      </c>
      <c r="Q1684" s="378">
        <f>'master material'!J543</f>
        <v>12156040</v>
      </c>
      <c r="R1684" s="378">
        <f>'master material'!K543</f>
        <v>0</v>
      </c>
      <c r="S1684" s="437">
        <v>12156040</v>
      </c>
      <c r="T1684" s="438"/>
    </row>
    <row r="1685" spans="2:20" ht="15.6" x14ac:dyDescent="0.3">
      <c r="B1685" s="519" t="s">
        <v>735</v>
      </c>
      <c r="C1685" s="520" t="s">
        <v>1775</v>
      </c>
      <c r="D1685" s="459"/>
      <c r="E1685" s="459"/>
      <c r="F1685" s="459"/>
      <c r="G1685" s="459"/>
      <c r="H1685" s="509"/>
      <c r="I1685" s="509"/>
      <c r="J1685" s="509"/>
      <c r="K1685" s="509"/>
      <c r="L1685" s="509"/>
      <c r="M1685" s="509"/>
      <c r="N1685" s="510"/>
      <c r="O1685" s="507">
        <v>1</v>
      </c>
      <c r="P1685" s="462" t="s">
        <v>1445</v>
      </c>
      <c r="Q1685" s="378">
        <f>'master material'!J544</f>
        <v>17698360</v>
      </c>
      <c r="R1685" s="378">
        <f>'master material'!K544</f>
        <v>0</v>
      </c>
      <c r="S1685" s="437">
        <v>17698360</v>
      </c>
      <c r="T1685" s="438"/>
    </row>
    <row r="1686" spans="2:20" ht="15.6" x14ac:dyDescent="0.3">
      <c r="B1686" s="519" t="s">
        <v>737</v>
      </c>
      <c r="C1686" s="520" t="s">
        <v>1776</v>
      </c>
      <c r="D1686" s="459"/>
      <c r="E1686" s="459"/>
      <c r="F1686" s="459"/>
      <c r="G1686" s="459"/>
      <c r="H1686" s="509"/>
      <c r="I1686" s="509"/>
      <c r="J1686" s="509"/>
      <c r="K1686" s="509"/>
      <c r="L1686" s="509"/>
      <c r="M1686" s="509"/>
      <c r="N1686" s="510"/>
      <c r="O1686" s="507">
        <v>1</v>
      </c>
      <c r="P1686" s="462" t="s">
        <v>1445</v>
      </c>
      <c r="Q1686" s="378">
        <f>'master material'!J545</f>
        <v>34121990</v>
      </c>
      <c r="R1686" s="378">
        <f>'master material'!K545</f>
        <v>0</v>
      </c>
      <c r="S1686" s="437">
        <v>34121990</v>
      </c>
      <c r="T1686" s="438"/>
    </row>
    <row r="1687" spans="2:20" ht="15.6" x14ac:dyDescent="0.3">
      <c r="B1687" s="519" t="s">
        <v>739</v>
      </c>
      <c r="C1687" s="520" t="s">
        <v>1777</v>
      </c>
      <c r="D1687" s="459"/>
      <c r="E1687" s="459"/>
      <c r="F1687" s="459"/>
      <c r="G1687" s="459"/>
      <c r="H1687" s="509"/>
      <c r="I1687" s="509"/>
      <c r="J1687" s="509"/>
      <c r="K1687" s="509"/>
      <c r="L1687" s="509"/>
      <c r="M1687" s="509"/>
      <c r="N1687" s="510"/>
      <c r="O1687" s="507">
        <v>1</v>
      </c>
      <c r="P1687" s="462" t="s">
        <v>1445</v>
      </c>
      <c r="Q1687" s="378">
        <f>'master material'!J546</f>
        <v>48958590</v>
      </c>
      <c r="R1687" s="378">
        <f>'master material'!K546</f>
        <v>0</v>
      </c>
      <c r="S1687" s="437">
        <v>48958590</v>
      </c>
      <c r="T1687" s="438"/>
    </row>
    <row r="1688" spans="2:20" ht="15.6" x14ac:dyDescent="0.3">
      <c r="B1688" s="523">
        <v>6</v>
      </c>
      <c r="C1688" s="524" t="s">
        <v>1789</v>
      </c>
      <c r="D1688" s="459"/>
      <c r="E1688" s="459"/>
      <c r="F1688" s="459"/>
      <c r="G1688" s="459"/>
      <c r="H1688" s="509"/>
      <c r="I1688" s="509"/>
      <c r="J1688" s="509"/>
      <c r="K1688" s="509"/>
      <c r="L1688" s="509"/>
      <c r="M1688" s="509"/>
      <c r="N1688" s="510"/>
      <c r="O1688" s="460"/>
      <c r="P1688" s="462"/>
      <c r="Q1688" s="378">
        <f>'master material'!J547</f>
        <v>0</v>
      </c>
      <c r="R1688" s="378">
        <f>'master material'!K547</f>
        <v>0</v>
      </c>
      <c r="S1688" s="437"/>
      <c r="T1688" s="438"/>
    </row>
    <row r="1689" spans="2:20" ht="15.6" x14ac:dyDescent="0.3">
      <c r="B1689" s="519" t="s">
        <v>751</v>
      </c>
      <c r="C1689" s="520" t="s">
        <v>1772</v>
      </c>
      <c r="D1689" s="459"/>
      <c r="E1689" s="459"/>
      <c r="F1689" s="459"/>
      <c r="G1689" s="459"/>
      <c r="H1689" s="509"/>
      <c r="I1689" s="509"/>
      <c r="J1689" s="509"/>
      <c r="K1689" s="509"/>
      <c r="L1689" s="509"/>
      <c r="M1689" s="509"/>
      <c r="N1689" s="510"/>
      <c r="O1689" s="507">
        <v>1</v>
      </c>
      <c r="P1689" s="462" t="s">
        <v>1445</v>
      </c>
      <c r="Q1689" s="378">
        <f>'master material'!J548</f>
        <v>10627580</v>
      </c>
      <c r="R1689" s="378">
        <f>'master material'!K548</f>
        <v>0</v>
      </c>
      <c r="S1689" s="437">
        <v>10627580</v>
      </c>
      <c r="T1689" s="438"/>
    </row>
    <row r="1690" spans="2:20" ht="15.6" x14ac:dyDescent="0.3">
      <c r="B1690" s="519" t="s">
        <v>753</v>
      </c>
      <c r="C1690" s="520" t="s">
        <v>1773</v>
      </c>
      <c r="D1690" s="459"/>
      <c r="E1690" s="459"/>
      <c r="F1690" s="459"/>
      <c r="G1690" s="459"/>
      <c r="H1690" s="509"/>
      <c r="I1690" s="509"/>
      <c r="J1690" s="509"/>
      <c r="K1690" s="509"/>
      <c r="L1690" s="509"/>
      <c r="M1690" s="509"/>
      <c r="N1690" s="510"/>
      <c r="O1690" s="507">
        <v>1</v>
      </c>
      <c r="P1690" s="462" t="s">
        <v>1445</v>
      </c>
      <c r="Q1690" s="378">
        <f>'master material'!J549</f>
        <v>14524590</v>
      </c>
      <c r="R1690" s="378">
        <f>'master material'!K549</f>
        <v>0</v>
      </c>
      <c r="S1690" s="437">
        <v>14524590</v>
      </c>
      <c r="T1690" s="438"/>
    </row>
    <row r="1691" spans="2:20" ht="15.6" x14ac:dyDescent="0.3">
      <c r="B1691" s="519" t="s">
        <v>755</v>
      </c>
      <c r="C1691" s="520" t="s">
        <v>1774</v>
      </c>
      <c r="D1691" s="459"/>
      <c r="E1691" s="459"/>
      <c r="F1691" s="459"/>
      <c r="G1691" s="459"/>
      <c r="H1691" s="509"/>
      <c r="I1691" s="509"/>
      <c r="J1691" s="509"/>
      <c r="K1691" s="509"/>
      <c r="L1691" s="509"/>
      <c r="M1691" s="509"/>
      <c r="N1691" s="510"/>
      <c r="O1691" s="507">
        <v>1</v>
      </c>
      <c r="P1691" s="462" t="s">
        <v>1445</v>
      </c>
      <c r="Q1691" s="378">
        <f>'master material'!J550</f>
        <v>14692150</v>
      </c>
      <c r="R1691" s="378">
        <f>'master material'!K550</f>
        <v>0</v>
      </c>
      <c r="S1691" s="437">
        <v>14692150</v>
      </c>
      <c r="T1691" s="438"/>
    </row>
    <row r="1692" spans="2:20" ht="15.6" x14ac:dyDescent="0.3">
      <c r="B1692" s="519" t="s">
        <v>757</v>
      </c>
      <c r="C1692" s="520" t="s">
        <v>1775</v>
      </c>
      <c r="D1692" s="459"/>
      <c r="E1692" s="459"/>
      <c r="F1692" s="459"/>
      <c r="G1692" s="459"/>
      <c r="H1692" s="509"/>
      <c r="I1692" s="509"/>
      <c r="J1692" s="509"/>
      <c r="K1692" s="509"/>
      <c r="L1692" s="509"/>
      <c r="M1692" s="509"/>
      <c r="N1692" s="510"/>
      <c r="O1692" s="507">
        <v>1</v>
      </c>
      <c r="P1692" s="462" t="s">
        <v>1445</v>
      </c>
      <c r="Q1692" s="378">
        <f>'master material'!J551</f>
        <v>23704420</v>
      </c>
      <c r="R1692" s="378">
        <f>'master material'!K551</f>
        <v>0</v>
      </c>
      <c r="S1692" s="437">
        <v>23704420</v>
      </c>
      <c r="T1692" s="438"/>
    </row>
    <row r="1693" spans="2:20" ht="15.6" x14ac:dyDescent="0.3">
      <c r="B1693" s="519" t="s">
        <v>759</v>
      </c>
      <c r="C1693" s="520" t="s">
        <v>1776</v>
      </c>
      <c r="D1693" s="459"/>
      <c r="E1693" s="459"/>
      <c r="F1693" s="459"/>
      <c r="G1693" s="459"/>
      <c r="H1693" s="509"/>
      <c r="I1693" s="509"/>
      <c r="J1693" s="509"/>
      <c r="K1693" s="509"/>
      <c r="L1693" s="509"/>
      <c r="M1693" s="509"/>
      <c r="N1693" s="510"/>
      <c r="O1693" s="507">
        <v>1</v>
      </c>
      <c r="P1693" s="462" t="s">
        <v>1445</v>
      </c>
      <c r="Q1693" s="378">
        <f>'master material'!J552</f>
        <v>45082600</v>
      </c>
      <c r="R1693" s="378">
        <f>'master material'!K552</f>
        <v>0</v>
      </c>
      <c r="S1693" s="437">
        <v>45082600</v>
      </c>
      <c r="T1693" s="438"/>
    </row>
    <row r="1694" spans="2:20" ht="15.6" x14ac:dyDescent="0.3">
      <c r="B1694" s="519" t="s">
        <v>761</v>
      </c>
      <c r="C1694" s="520" t="s">
        <v>1777</v>
      </c>
      <c r="D1694" s="459"/>
      <c r="E1694" s="459"/>
      <c r="F1694" s="459"/>
      <c r="G1694" s="459"/>
      <c r="H1694" s="509"/>
      <c r="I1694" s="509"/>
      <c r="J1694" s="509"/>
      <c r="K1694" s="509"/>
      <c r="L1694" s="509"/>
      <c r="M1694" s="509"/>
      <c r="N1694" s="510"/>
      <c r="O1694" s="507">
        <v>1</v>
      </c>
      <c r="P1694" s="462" t="s">
        <v>1445</v>
      </c>
      <c r="Q1694" s="378">
        <f>'master material'!J553</f>
        <v>82629580</v>
      </c>
      <c r="R1694" s="378">
        <f>'master material'!K553</f>
        <v>0</v>
      </c>
      <c r="S1694" s="437">
        <v>82629580</v>
      </c>
      <c r="T1694" s="438"/>
    </row>
    <row r="1695" spans="2:20" ht="15.6" x14ac:dyDescent="0.3">
      <c r="B1695" s="519" t="s">
        <v>763</v>
      </c>
      <c r="C1695" s="520" t="s">
        <v>1778</v>
      </c>
      <c r="D1695" s="459"/>
      <c r="E1695" s="459"/>
      <c r="F1695" s="459"/>
      <c r="G1695" s="459"/>
      <c r="H1695" s="509"/>
      <c r="I1695" s="509"/>
      <c r="J1695" s="509"/>
      <c r="K1695" s="509"/>
      <c r="L1695" s="509"/>
      <c r="M1695" s="509"/>
      <c r="N1695" s="510"/>
      <c r="O1695" s="507">
        <v>1</v>
      </c>
      <c r="P1695" s="462" t="s">
        <v>1445</v>
      </c>
      <c r="Q1695" s="378">
        <f>'master material'!J554</f>
        <v>125831450</v>
      </c>
      <c r="R1695" s="378">
        <f>'master material'!K554</f>
        <v>0</v>
      </c>
      <c r="S1695" s="437">
        <v>125831450</v>
      </c>
      <c r="T1695" s="438"/>
    </row>
    <row r="1696" spans="2:20" ht="15.6" x14ac:dyDescent="0.3">
      <c r="B1696" s="519" t="s">
        <v>765</v>
      </c>
      <c r="C1696" s="520" t="s">
        <v>1780</v>
      </c>
      <c r="D1696" s="459"/>
      <c r="E1696" s="459"/>
      <c r="F1696" s="459"/>
      <c r="G1696" s="459"/>
      <c r="H1696" s="509"/>
      <c r="I1696" s="509"/>
      <c r="J1696" s="509"/>
      <c r="K1696" s="509"/>
      <c r="L1696" s="509"/>
      <c r="M1696" s="509"/>
      <c r="N1696" s="510"/>
      <c r="O1696" s="507">
        <v>1</v>
      </c>
      <c r="P1696" s="462" t="s">
        <v>1445</v>
      </c>
      <c r="Q1696" s="378">
        <f>'master material'!J555</f>
        <v>189012610</v>
      </c>
      <c r="R1696" s="378">
        <f>'master material'!K555</f>
        <v>0</v>
      </c>
      <c r="S1696" s="437">
        <v>189012610</v>
      </c>
      <c r="T1696" s="438"/>
    </row>
    <row r="1697" spans="2:20" ht="15.6" x14ac:dyDescent="0.3">
      <c r="B1697" s="519" t="s">
        <v>767</v>
      </c>
      <c r="C1697" s="520" t="s">
        <v>1781</v>
      </c>
      <c r="D1697" s="459"/>
      <c r="E1697" s="459"/>
      <c r="F1697" s="459"/>
      <c r="G1697" s="459"/>
      <c r="H1697" s="509"/>
      <c r="I1697" s="509"/>
      <c r="J1697" s="509"/>
      <c r="K1697" s="509"/>
      <c r="L1697" s="509"/>
      <c r="M1697" s="509"/>
      <c r="N1697" s="510"/>
      <c r="O1697" s="507">
        <v>1</v>
      </c>
      <c r="P1697" s="462" t="s">
        <v>1445</v>
      </c>
      <c r="Q1697" s="378">
        <f>'master material'!J556</f>
        <v>253823880</v>
      </c>
      <c r="R1697" s="378">
        <f>'master material'!K556</f>
        <v>0</v>
      </c>
      <c r="S1697" s="437">
        <v>253823880</v>
      </c>
      <c r="T1697" s="438"/>
    </row>
    <row r="1698" spans="2:20" ht="15.6" x14ac:dyDescent="0.3">
      <c r="B1698" s="519" t="s">
        <v>1659</v>
      </c>
      <c r="C1698" s="520" t="s">
        <v>1783</v>
      </c>
      <c r="D1698" s="459"/>
      <c r="E1698" s="459"/>
      <c r="F1698" s="459"/>
      <c r="G1698" s="459"/>
      <c r="H1698" s="509"/>
      <c r="I1698" s="509"/>
      <c r="J1698" s="509"/>
      <c r="K1698" s="509"/>
      <c r="L1698" s="509"/>
      <c r="M1698" s="509"/>
      <c r="N1698" s="510"/>
      <c r="O1698" s="507">
        <v>1</v>
      </c>
      <c r="P1698" s="462" t="s">
        <v>1445</v>
      </c>
      <c r="Q1698" s="378">
        <f>'master material'!J557</f>
        <v>326443980</v>
      </c>
      <c r="R1698" s="378">
        <f>'master material'!K557</f>
        <v>0</v>
      </c>
      <c r="S1698" s="437">
        <v>326443980</v>
      </c>
      <c r="T1698" s="438"/>
    </row>
    <row r="1699" spans="2:20" ht="15.6" x14ac:dyDescent="0.3">
      <c r="B1699" s="519" t="s">
        <v>1661</v>
      </c>
      <c r="C1699" s="520" t="s">
        <v>1785</v>
      </c>
      <c r="D1699" s="459"/>
      <c r="E1699" s="459"/>
      <c r="F1699" s="459"/>
      <c r="G1699" s="459"/>
      <c r="H1699" s="509"/>
      <c r="I1699" s="509"/>
      <c r="J1699" s="509"/>
      <c r="K1699" s="509"/>
      <c r="L1699" s="509"/>
      <c r="M1699" s="509"/>
      <c r="N1699" s="510"/>
      <c r="O1699" s="507">
        <v>1</v>
      </c>
      <c r="P1699" s="462" t="s">
        <v>1445</v>
      </c>
      <c r="Q1699" s="378">
        <f>'master material'!J558</f>
        <v>577889150</v>
      </c>
      <c r="R1699" s="378">
        <f>'master material'!K558</f>
        <v>0</v>
      </c>
      <c r="S1699" s="437">
        <v>577889150</v>
      </c>
      <c r="T1699" s="438"/>
    </row>
    <row r="1700" spans="2:20" ht="15.6" x14ac:dyDescent="0.3">
      <c r="B1700" s="519" t="s">
        <v>1663</v>
      </c>
      <c r="C1700" s="520" t="s">
        <v>1787</v>
      </c>
      <c r="D1700" s="459"/>
      <c r="E1700" s="459"/>
      <c r="F1700" s="459"/>
      <c r="G1700" s="459"/>
      <c r="H1700" s="509"/>
      <c r="I1700" s="509"/>
      <c r="J1700" s="509"/>
      <c r="K1700" s="509"/>
      <c r="L1700" s="509"/>
      <c r="M1700" s="509"/>
      <c r="N1700" s="510"/>
      <c r="O1700" s="507">
        <v>1</v>
      </c>
      <c r="P1700" s="462" t="s">
        <v>1445</v>
      </c>
      <c r="Q1700" s="378">
        <f>'master material'!J559</f>
        <v>902130160</v>
      </c>
      <c r="R1700" s="378">
        <f>'master material'!K559</f>
        <v>0</v>
      </c>
      <c r="S1700" s="437">
        <v>902130160</v>
      </c>
      <c r="T1700" s="438"/>
    </row>
    <row r="1701" spans="2:20" ht="15.6" x14ac:dyDescent="0.3">
      <c r="B1701" s="523">
        <v>7</v>
      </c>
      <c r="C1701" s="524" t="s">
        <v>1790</v>
      </c>
      <c r="D1701" s="459"/>
      <c r="E1701" s="459"/>
      <c r="F1701" s="459"/>
      <c r="G1701" s="459"/>
      <c r="H1701" s="509"/>
      <c r="I1701" s="509"/>
      <c r="J1701" s="509"/>
      <c r="K1701" s="509"/>
      <c r="L1701" s="509"/>
      <c r="M1701" s="509"/>
      <c r="N1701" s="510"/>
      <c r="O1701" s="460"/>
      <c r="P1701" s="462"/>
      <c r="Q1701" s="378">
        <f>'master material'!J560</f>
        <v>0</v>
      </c>
      <c r="R1701" s="378">
        <f>'master material'!K560</f>
        <v>0</v>
      </c>
      <c r="S1701" s="437"/>
      <c r="T1701" s="438"/>
    </row>
    <row r="1702" spans="2:20" ht="15.6" x14ac:dyDescent="0.3">
      <c r="B1702" s="519" t="s">
        <v>505</v>
      </c>
      <c r="C1702" s="459" t="s">
        <v>1791</v>
      </c>
      <c r="D1702" s="459"/>
      <c r="E1702" s="459"/>
      <c r="F1702" s="459"/>
      <c r="G1702" s="459"/>
      <c r="H1702" s="509"/>
      <c r="I1702" s="509"/>
      <c r="J1702" s="509"/>
      <c r="K1702" s="509"/>
      <c r="L1702" s="509"/>
      <c r="M1702" s="509"/>
      <c r="N1702" s="510"/>
      <c r="O1702" s="507">
        <v>1</v>
      </c>
      <c r="P1702" s="462" t="s">
        <v>1445</v>
      </c>
      <c r="Q1702" s="378">
        <f>'master material'!J561</f>
        <v>2267110</v>
      </c>
      <c r="R1702" s="378">
        <f>'master material'!K561</f>
        <v>0</v>
      </c>
      <c r="S1702" s="437">
        <v>2267110</v>
      </c>
      <c r="T1702" s="438"/>
    </row>
    <row r="1703" spans="2:20" ht="15.6" x14ac:dyDescent="0.3">
      <c r="B1703" s="519" t="s">
        <v>778</v>
      </c>
      <c r="C1703" s="459" t="s">
        <v>1792</v>
      </c>
      <c r="D1703" s="459"/>
      <c r="E1703" s="459"/>
      <c r="F1703" s="459"/>
      <c r="G1703" s="459"/>
      <c r="H1703" s="509"/>
      <c r="I1703" s="509"/>
      <c r="J1703" s="509"/>
      <c r="K1703" s="509"/>
      <c r="L1703" s="509"/>
      <c r="M1703" s="509"/>
      <c r="N1703" s="510"/>
      <c r="O1703" s="507">
        <v>1</v>
      </c>
      <c r="P1703" s="462" t="s">
        <v>1445</v>
      </c>
      <c r="Q1703" s="378">
        <f>'master material'!J562</f>
        <v>2888580</v>
      </c>
      <c r="R1703" s="378">
        <f>'master material'!K562</f>
        <v>0</v>
      </c>
      <c r="S1703" s="437">
        <v>2888580</v>
      </c>
      <c r="T1703" s="438"/>
    </row>
    <row r="1704" spans="2:20" ht="15.6" x14ac:dyDescent="0.3">
      <c r="B1704" s="519" t="s">
        <v>1793</v>
      </c>
      <c r="C1704" s="459" t="s">
        <v>1794</v>
      </c>
      <c r="D1704" s="459"/>
      <c r="E1704" s="459"/>
      <c r="F1704" s="459"/>
      <c r="G1704" s="459"/>
      <c r="H1704" s="509"/>
      <c r="I1704" s="509"/>
      <c r="J1704" s="509"/>
      <c r="K1704" s="509"/>
      <c r="L1704" s="509"/>
      <c r="M1704" s="509"/>
      <c r="N1704" s="510"/>
      <c r="O1704" s="507">
        <v>1</v>
      </c>
      <c r="P1704" s="462" t="s">
        <v>1445</v>
      </c>
      <c r="Q1704" s="378">
        <f>'master material'!J563</f>
        <v>5404170</v>
      </c>
      <c r="R1704" s="378">
        <f>'master material'!K563</f>
        <v>0</v>
      </c>
      <c r="S1704" s="437">
        <v>5404170</v>
      </c>
      <c r="T1704" s="438"/>
    </row>
    <row r="1705" spans="2:20" ht="15.6" x14ac:dyDescent="0.3">
      <c r="B1705" s="523">
        <v>8</v>
      </c>
      <c r="C1705" s="524" t="s">
        <v>1795</v>
      </c>
      <c r="D1705" s="459"/>
      <c r="E1705" s="459"/>
      <c r="F1705" s="459"/>
      <c r="G1705" s="459"/>
      <c r="H1705" s="509"/>
      <c r="I1705" s="509"/>
      <c r="J1705" s="509"/>
      <c r="K1705" s="509"/>
      <c r="L1705" s="509"/>
      <c r="M1705" s="509"/>
      <c r="N1705" s="510"/>
      <c r="O1705" s="460"/>
      <c r="P1705" s="462"/>
      <c r="Q1705" s="378">
        <f>'master material'!J564</f>
        <v>0</v>
      </c>
      <c r="R1705" s="378">
        <f>'master material'!K564</f>
        <v>0</v>
      </c>
      <c r="S1705" s="437"/>
      <c r="T1705" s="438"/>
    </row>
    <row r="1706" spans="2:20" ht="15.6" x14ac:dyDescent="0.3">
      <c r="B1706" s="519" t="s">
        <v>509</v>
      </c>
      <c r="C1706" s="520" t="s">
        <v>1796</v>
      </c>
      <c r="D1706" s="459"/>
      <c r="E1706" s="459"/>
      <c r="F1706" s="459"/>
      <c r="G1706" s="459"/>
      <c r="H1706" s="509"/>
      <c r="I1706" s="509"/>
      <c r="J1706" s="509"/>
      <c r="K1706" s="509"/>
      <c r="L1706" s="509"/>
      <c r="M1706" s="509"/>
      <c r="N1706" s="510"/>
      <c r="O1706" s="507">
        <v>1</v>
      </c>
      <c r="P1706" s="462" t="s">
        <v>1445</v>
      </c>
      <c r="Q1706" s="378">
        <f>'master material'!J565</f>
        <v>5882870</v>
      </c>
      <c r="R1706" s="378">
        <f>'master material'!K565</f>
        <v>0</v>
      </c>
      <c r="S1706" s="437">
        <v>5882870</v>
      </c>
      <c r="T1706" s="438"/>
    </row>
    <row r="1707" spans="2:20" ht="15.6" x14ac:dyDescent="0.3">
      <c r="B1707" s="519" t="s">
        <v>510</v>
      </c>
      <c r="C1707" s="520" t="s">
        <v>1797</v>
      </c>
      <c r="D1707" s="459"/>
      <c r="E1707" s="459"/>
      <c r="F1707" s="459"/>
      <c r="G1707" s="459"/>
      <c r="H1707" s="509"/>
      <c r="I1707" s="509"/>
      <c r="J1707" s="509"/>
      <c r="K1707" s="509"/>
      <c r="L1707" s="509"/>
      <c r="M1707" s="509"/>
      <c r="N1707" s="510"/>
      <c r="O1707" s="507">
        <v>1</v>
      </c>
      <c r="P1707" s="462" t="s">
        <v>1445</v>
      </c>
      <c r="Q1707" s="378">
        <f>'master material'!J566</f>
        <v>7454630</v>
      </c>
      <c r="R1707" s="378">
        <f>'master material'!K566</f>
        <v>0</v>
      </c>
      <c r="S1707" s="437">
        <v>7454630</v>
      </c>
      <c r="T1707" s="438"/>
    </row>
    <row r="1708" spans="2:20" ht="15.6" x14ac:dyDescent="0.3">
      <c r="B1708" s="519" t="s">
        <v>511</v>
      </c>
      <c r="C1708" s="520" t="s">
        <v>1798</v>
      </c>
      <c r="D1708" s="459"/>
      <c r="E1708" s="459"/>
      <c r="F1708" s="459"/>
      <c r="G1708" s="459"/>
      <c r="H1708" s="509"/>
      <c r="I1708" s="509"/>
      <c r="J1708" s="509"/>
      <c r="K1708" s="509"/>
      <c r="L1708" s="509"/>
      <c r="M1708" s="509"/>
      <c r="N1708" s="510"/>
      <c r="O1708" s="507">
        <v>1</v>
      </c>
      <c r="P1708" s="462" t="s">
        <v>1445</v>
      </c>
      <c r="Q1708" s="378">
        <f>'master material'!J567</f>
        <v>7750450</v>
      </c>
      <c r="R1708" s="378">
        <f>'master material'!K567</f>
        <v>0</v>
      </c>
      <c r="S1708" s="437">
        <v>7750450</v>
      </c>
      <c r="T1708" s="438"/>
    </row>
    <row r="1709" spans="2:20" ht="15.6" x14ac:dyDescent="0.3">
      <c r="B1709" s="519" t="s">
        <v>780</v>
      </c>
      <c r="C1709" s="520" t="s">
        <v>1799</v>
      </c>
      <c r="D1709" s="459"/>
      <c r="E1709" s="459"/>
      <c r="F1709" s="459"/>
      <c r="G1709" s="459"/>
      <c r="H1709" s="509"/>
      <c r="I1709" s="509"/>
      <c r="J1709" s="509"/>
      <c r="K1709" s="509"/>
      <c r="L1709" s="509"/>
      <c r="M1709" s="509"/>
      <c r="N1709" s="510"/>
      <c r="O1709" s="507">
        <v>1</v>
      </c>
      <c r="P1709" s="462" t="s">
        <v>1445</v>
      </c>
      <c r="Q1709" s="378">
        <f>'master material'!J568</f>
        <v>12854300</v>
      </c>
      <c r="R1709" s="378">
        <f>'master material'!K568</f>
        <v>0</v>
      </c>
      <c r="S1709" s="437">
        <v>12854300</v>
      </c>
      <c r="T1709" s="438"/>
    </row>
    <row r="1710" spans="2:20" ht="15.6" x14ac:dyDescent="0.3">
      <c r="B1710" s="519" t="s">
        <v>781</v>
      </c>
      <c r="C1710" s="520" t="s">
        <v>1800</v>
      </c>
      <c r="D1710" s="459"/>
      <c r="E1710" s="459"/>
      <c r="F1710" s="459"/>
      <c r="G1710" s="459"/>
      <c r="H1710" s="509"/>
      <c r="I1710" s="509"/>
      <c r="J1710" s="509"/>
      <c r="K1710" s="509"/>
      <c r="L1710" s="509"/>
      <c r="M1710" s="509"/>
      <c r="N1710" s="510"/>
      <c r="O1710" s="507">
        <v>1</v>
      </c>
      <c r="P1710" s="462" t="s">
        <v>1445</v>
      </c>
      <c r="Q1710" s="378">
        <f>'master material'!J569</f>
        <v>19948120</v>
      </c>
      <c r="R1710" s="378">
        <f>'master material'!K569</f>
        <v>0</v>
      </c>
      <c r="S1710" s="437">
        <v>19948120</v>
      </c>
      <c r="T1710" s="438"/>
    </row>
    <row r="1711" spans="2:20" ht="15.6" x14ac:dyDescent="0.3">
      <c r="B1711" s="519" t="s">
        <v>782</v>
      </c>
      <c r="C1711" s="520" t="s">
        <v>1801</v>
      </c>
      <c r="D1711" s="459"/>
      <c r="E1711" s="459"/>
      <c r="F1711" s="459"/>
      <c r="G1711" s="459"/>
      <c r="H1711" s="509"/>
      <c r="I1711" s="509"/>
      <c r="J1711" s="509"/>
      <c r="K1711" s="509"/>
      <c r="L1711" s="509"/>
      <c r="M1711" s="509"/>
      <c r="N1711" s="510"/>
      <c r="O1711" s="507">
        <v>1</v>
      </c>
      <c r="P1711" s="462" t="s">
        <v>1445</v>
      </c>
      <c r="Q1711" s="378">
        <f>'master material'!J570</f>
        <v>30170400</v>
      </c>
      <c r="R1711" s="378">
        <f>'master material'!K570</f>
        <v>0</v>
      </c>
      <c r="S1711" s="437">
        <v>30170400</v>
      </c>
      <c r="T1711" s="438"/>
    </row>
    <row r="1712" spans="2:20" ht="15.6" x14ac:dyDescent="0.3">
      <c r="B1712" s="519" t="s">
        <v>783</v>
      </c>
      <c r="C1712" s="520" t="s">
        <v>1802</v>
      </c>
      <c r="D1712" s="459"/>
      <c r="E1712" s="459"/>
      <c r="F1712" s="459"/>
      <c r="G1712" s="459"/>
      <c r="H1712" s="509"/>
      <c r="I1712" s="509"/>
      <c r="J1712" s="509"/>
      <c r="K1712" s="509"/>
      <c r="L1712" s="509"/>
      <c r="M1712" s="509"/>
      <c r="N1712" s="510"/>
      <c r="O1712" s="507">
        <v>1</v>
      </c>
      <c r="P1712" s="462" t="s">
        <v>1445</v>
      </c>
      <c r="Q1712" s="378">
        <f>'master material'!J571</f>
        <v>44535140</v>
      </c>
      <c r="R1712" s="378">
        <f>'master material'!K571</f>
        <v>0</v>
      </c>
      <c r="S1712" s="437">
        <v>44535140</v>
      </c>
      <c r="T1712" s="438"/>
    </row>
    <row r="1713" spans="2:20" ht="15.6" x14ac:dyDescent="0.3">
      <c r="B1713" s="519" t="s">
        <v>784</v>
      </c>
      <c r="C1713" s="520" t="s">
        <v>1803</v>
      </c>
      <c r="D1713" s="459"/>
      <c r="E1713" s="459"/>
      <c r="F1713" s="459"/>
      <c r="G1713" s="459"/>
      <c r="H1713" s="509"/>
      <c r="I1713" s="509"/>
      <c r="J1713" s="509"/>
      <c r="K1713" s="509"/>
      <c r="L1713" s="509"/>
      <c r="M1713" s="509"/>
      <c r="N1713" s="510"/>
      <c r="O1713" s="507">
        <v>1</v>
      </c>
      <c r="P1713" s="462" t="s">
        <v>1445</v>
      </c>
      <c r="Q1713" s="378">
        <f>'master material'!J572</f>
        <v>69012030</v>
      </c>
      <c r="R1713" s="378">
        <f>'master material'!K572</f>
        <v>0</v>
      </c>
      <c r="S1713" s="437">
        <v>69012030</v>
      </c>
      <c r="T1713" s="438"/>
    </row>
    <row r="1714" spans="2:20" ht="15.6" x14ac:dyDescent="0.3">
      <c r="B1714" s="519" t="s">
        <v>785</v>
      </c>
      <c r="C1714" s="520" t="s">
        <v>1804</v>
      </c>
      <c r="D1714" s="459"/>
      <c r="E1714" s="459"/>
      <c r="F1714" s="459"/>
      <c r="G1714" s="459"/>
      <c r="H1714" s="509"/>
      <c r="I1714" s="509"/>
      <c r="J1714" s="509"/>
      <c r="K1714" s="509"/>
      <c r="L1714" s="509"/>
      <c r="M1714" s="509"/>
      <c r="N1714" s="510"/>
      <c r="O1714" s="507">
        <v>1</v>
      </c>
      <c r="P1714" s="462" t="s">
        <v>1445</v>
      </c>
      <c r="Q1714" s="378">
        <f>'master material'!J573</f>
        <v>105549670</v>
      </c>
      <c r="R1714" s="378">
        <f>'master material'!K573</f>
        <v>0</v>
      </c>
      <c r="S1714" s="437">
        <v>105549670</v>
      </c>
      <c r="T1714" s="438"/>
    </row>
    <row r="1715" spans="2:20" ht="15.6" x14ac:dyDescent="0.3">
      <c r="B1715" s="519" t="s">
        <v>786</v>
      </c>
      <c r="C1715" s="520" t="s">
        <v>1805</v>
      </c>
      <c r="D1715" s="459"/>
      <c r="E1715" s="459"/>
      <c r="F1715" s="459"/>
      <c r="G1715" s="459"/>
      <c r="H1715" s="509"/>
      <c r="I1715" s="509"/>
      <c r="J1715" s="509"/>
      <c r="K1715" s="509"/>
      <c r="L1715" s="509"/>
      <c r="M1715" s="509"/>
      <c r="N1715" s="510"/>
      <c r="O1715" s="507">
        <v>1</v>
      </c>
      <c r="P1715" s="462" t="s">
        <v>1445</v>
      </c>
      <c r="Q1715" s="378">
        <f>'master material'!J574</f>
        <v>130325870</v>
      </c>
      <c r="R1715" s="378">
        <f>'master material'!K574</f>
        <v>0</v>
      </c>
      <c r="S1715" s="437">
        <v>130325870</v>
      </c>
      <c r="T1715" s="438"/>
    </row>
    <row r="1716" spans="2:20" ht="15.6" x14ac:dyDescent="0.3">
      <c r="B1716" s="519" t="s">
        <v>787</v>
      </c>
      <c r="C1716" s="520" t="s">
        <v>1806</v>
      </c>
      <c r="D1716" s="459"/>
      <c r="E1716" s="459"/>
      <c r="F1716" s="459"/>
      <c r="G1716" s="459"/>
      <c r="H1716" s="509"/>
      <c r="I1716" s="509"/>
      <c r="J1716" s="509"/>
      <c r="K1716" s="509"/>
      <c r="L1716" s="509"/>
      <c r="M1716" s="509"/>
      <c r="N1716" s="510"/>
      <c r="O1716" s="507">
        <v>1</v>
      </c>
      <c r="P1716" s="462" t="s">
        <v>1445</v>
      </c>
      <c r="Q1716" s="378">
        <f>'master material'!J575</f>
        <v>213396300</v>
      </c>
      <c r="R1716" s="378">
        <f>'master material'!K575</f>
        <v>0</v>
      </c>
      <c r="S1716" s="437">
        <v>213396300</v>
      </c>
      <c r="T1716" s="438"/>
    </row>
    <row r="1717" spans="2:20" ht="15.6" x14ac:dyDescent="0.3">
      <c r="B1717" s="519" t="s">
        <v>788</v>
      </c>
      <c r="C1717" s="520" t="s">
        <v>1807</v>
      </c>
      <c r="D1717" s="459"/>
      <c r="E1717" s="459"/>
      <c r="F1717" s="459"/>
      <c r="G1717" s="459"/>
      <c r="H1717" s="509"/>
      <c r="I1717" s="509"/>
      <c r="J1717" s="509"/>
      <c r="K1717" s="509"/>
      <c r="L1717" s="509"/>
      <c r="M1717" s="509"/>
      <c r="N1717" s="510"/>
      <c r="O1717" s="507">
        <v>1</v>
      </c>
      <c r="P1717" s="462" t="s">
        <v>1445</v>
      </c>
      <c r="Q1717" s="378">
        <f>'master material'!J576</f>
        <v>296041020</v>
      </c>
      <c r="R1717" s="378">
        <f>'master material'!K576</f>
        <v>0</v>
      </c>
      <c r="S1717" s="437">
        <v>296041020</v>
      </c>
      <c r="T1717" s="438"/>
    </row>
    <row r="1718" spans="2:20" ht="15.6" x14ac:dyDescent="0.3">
      <c r="B1718" s="519"/>
      <c r="C1718" s="520"/>
      <c r="D1718" s="459"/>
      <c r="E1718" s="459"/>
      <c r="F1718" s="459"/>
      <c r="G1718" s="459"/>
      <c r="H1718" s="509"/>
      <c r="I1718" s="509"/>
      <c r="J1718" s="509"/>
      <c r="K1718" s="509"/>
      <c r="L1718" s="509"/>
      <c r="M1718" s="509"/>
      <c r="N1718" s="510"/>
      <c r="O1718" s="507"/>
      <c r="P1718" s="462"/>
      <c r="Q1718" s="378">
        <f>'master material'!J577</f>
        <v>0</v>
      </c>
      <c r="R1718" s="378">
        <f>'master material'!K577</f>
        <v>0</v>
      </c>
      <c r="S1718" s="437"/>
      <c r="T1718" s="438"/>
    </row>
    <row r="1719" spans="2:20" ht="15.6" x14ac:dyDescent="0.3">
      <c r="B1719" s="523">
        <v>9</v>
      </c>
      <c r="C1719" s="524" t="s">
        <v>1808</v>
      </c>
      <c r="D1719" s="459"/>
      <c r="E1719" s="459"/>
      <c r="F1719" s="459"/>
      <c r="G1719" s="459"/>
      <c r="H1719" s="509"/>
      <c r="I1719" s="509"/>
      <c r="J1719" s="509"/>
      <c r="K1719" s="509"/>
      <c r="L1719" s="509"/>
      <c r="M1719" s="509"/>
      <c r="N1719" s="510"/>
      <c r="O1719" s="460"/>
      <c r="P1719" s="462"/>
      <c r="Q1719" s="378">
        <f>'master material'!J578</f>
        <v>0</v>
      </c>
      <c r="R1719" s="378">
        <f>'master material'!K578</f>
        <v>0</v>
      </c>
      <c r="S1719" s="437"/>
      <c r="T1719" s="438"/>
    </row>
    <row r="1720" spans="2:20" ht="15.6" x14ac:dyDescent="0.3">
      <c r="B1720" s="519" t="s">
        <v>513</v>
      </c>
      <c r="C1720" s="520" t="s">
        <v>1809</v>
      </c>
      <c r="D1720" s="459"/>
      <c r="E1720" s="459"/>
      <c r="F1720" s="459"/>
      <c r="G1720" s="459"/>
      <c r="H1720" s="509"/>
      <c r="I1720" s="509"/>
      <c r="J1720" s="509"/>
      <c r="K1720" s="509"/>
      <c r="L1720" s="509"/>
      <c r="M1720" s="509"/>
      <c r="N1720" s="510"/>
      <c r="O1720" s="507">
        <v>1</v>
      </c>
      <c r="P1720" s="462" t="s">
        <v>1445</v>
      </c>
      <c r="Q1720" s="378">
        <f>'master material'!J579</f>
        <v>3916330</v>
      </c>
      <c r="R1720" s="378">
        <f>'master material'!K579</f>
        <v>0</v>
      </c>
      <c r="S1720" s="437">
        <v>3916330</v>
      </c>
      <c r="T1720" s="438"/>
    </row>
    <row r="1721" spans="2:20" ht="15.6" x14ac:dyDescent="0.3">
      <c r="B1721" s="519" t="s">
        <v>514</v>
      </c>
      <c r="C1721" s="520" t="s">
        <v>1810</v>
      </c>
      <c r="D1721" s="459"/>
      <c r="E1721" s="459"/>
      <c r="F1721" s="459"/>
      <c r="G1721" s="459"/>
      <c r="H1721" s="509"/>
      <c r="I1721" s="509"/>
      <c r="J1721" s="509"/>
      <c r="K1721" s="509"/>
      <c r="L1721" s="509"/>
      <c r="M1721" s="509"/>
      <c r="N1721" s="510"/>
      <c r="O1721" s="507">
        <v>1</v>
      </c>
      <c r="P1721" s="462" t="s">
        <v>1445</v>
      </c>
      <c r="Q1721" s="378">
        <f>'master material'!J580</f>
        <v>4466330</v>
      </c>
      <c r="R1721" s="378">
        <f>'master material'!K580</f>
        <v>0</v>
      </c>
      <c r="S1721" s="437">
        <v>4466330</v>
      </c>
      <c r="T1721" s="438"/>
    </row>
    <row r="1722" spans="2:20" ht="15.6" x14ac:dyDescent="0.3">
      <c r="B1722" s="519" t="s">
        <v>515</v>
      </c>
      <c r="C1722" s="520" t="s">
        <v>1811</v>
      </c>
      <c r="D1722" s="459"/>
      <c r="E1722" s="459"/>
      <c r="F1722" s="459"/>
      <c r="G1722" s="459"/>
      <c r="H1722" s="509"/>
      <c r="I1722" s="509"/>
      <c r="J1722" s="509"/>
      <c r="K1722" s="509"/>
      <c r="L1722" s="509"/>
      <c r="M1722" s="509"/>
      <c r="N1722" s="510"/>
      <c r="O1722" s="507">
        <v>1</v>
      </c>
      <c r="P1722" s="462" t="s">
        <v>1445</v>
      </c>
      <c r="Q1722" s="378">
        <f>'master material'!J581</f>
        <v>6208660</v>
      </c>
      <c r="R1722" s="378">
        <f>'master material'!K581</f>
        <v>0</v>
      </c>
      <c r="S1722" s="437">
        <v>6208660</v>
      </c>
      <c r="T1722" s="438"/>
    </row>
    <row r="1723" spans="2:20" ht="15.6" x14ac:dyDescent="0.3">
      <c r="B1723" s="519" t="s">
        <v>790</v>
      </c>
      <c r="C1723" s="520" t="s">
        <v>1812</v>
      </c>
      <c r="D1723" s="459"/>
      <c r="E1723" s="459"/>
      <c r="F1723" s="459"/>
      <c r="G1723" s="459"/>
      <c r="H1723" s="509"/>
      <c r="I1723" s="509"/>
      <c r="J1723" s="509"/>
      <c r="K1723" s="509"/>
      <c r="L1723" s="509"/>
      <c r="M1723" s="509"/>
      <c r="N1723" s="510"/>
      <c r="O1723" s="507">
        <v>1</v>
      </c>
      <c r="P1723" s="462" t="s">
        <v>1445</v>
      </c>
      <c r="Q1723" s="378">
        <f>'master material'!J582</f>
        <v>8349660</v>
      </c>
      <c r="R1723" s="378">
        <f>'master material'!K582</f>
        <v>0</v>
      </c>
      <c r="S1723" s="437">
        <v>8349660</v>
      </c>
      <c r="T1723" s="438"/>
    </row>
    <row r="1724" spans="2:20" ht="15.6" x14ac:dyDescent="0.3">
      <c r="B1724" s="519" t="s">
        <v>791</v>
      </c>
      <c r="C1724" s="520" t="s">
        <v>1813</v>
      </c>
      <c r="D1724" s="459"/>
      <c r="E1724" s="459"/>
      <c r="F1724" s="459"/>
      <c r="G1724" s="459"/>
      <c r="H1724" s="509"/>
      <c r="I1724" s="509"/>
      <c r="J1724" s="509"/>
      <c r="K1724" s="509"/>
      <c r="L1724" s="509"/>
      <c r="M1724" s="509"/>
      <c r="N1724" s="510"/>
      <c r="O1724" s="507">
        <v>1</v>
      </c>
      <c r="P1724" s="462" t="s">
        <v>1445</v>
      </c>
      <c r="Q1724" s="378">
        <f>'master material'!J583</f>
        <v>14618660</v>
      </c>
      <c r="R1724" s="378">
        <f>'master material'!K583</f>
        <v>0</v>
      </c>
      <c r="S1724" s="437">
        <v>14618660</v>
      </c>
      <c r="T1724" s="438"/>
    </row>
    <row r="1725" spans="2:20" ht="15.6" x14ac:dyDescent="0.3">
      <c r="B1725" s="519" t="s">
        <v>792</v>
      </c>
      <c r="C1725" s="520" t="s">
        <v>1814</v>
      </c>
      <c r="D1725" s="459"/>
      <c r="E1725" s="459"/>
      <c r="F1725" s="459"/>
      <c r="G1725" s="459"/>
      <c r="H1725" s="509"/>
      <c r="I1725" s="509"/>
      <c r="J1725" s="509"/>
      <c r="K1725" s="509"/>
      <c r="L1725" s="509"/>
      <c r="M1725" s="509"/>
      <c r="N1725" s="510"/>
      <c r="O1725" s="507">
        <v>1</v>
      </c>
      <c r="P1725" s="462" t="s">
        <v>1445</v>
      </c>
      <c r="Q1725" s="378">
        <f>'master material'!J584</f>
        <v>24775660</v>
      </c>
      <c r="R1725" s="378">
        <f>'master material'!K584</f>
        <v>0</v>
      </c>
      <c r="S1725" s="437">
        <v>24775660</v>
      </c>
      <c r="T1725" s="438"/>
    </row>
    <row r="1726" spans="2:20" ht="15.6" x14ac:dyDescent="0.3">
      <c r="B1726" s="519" t="s">
        <v>793</v>
      </c>
      <c r="C1726" s="520" t="s">
        <v>1815</v>
      </c>
      <c r="D1726" s="459"/>
      <c r="E1726" s="459"/>
      <c r="F1726" s="459"/>
      <c r="G1726" s="459"/>
      <c r="H1726" s="509"/>
      <c r="I1726" s="509"/>
      <c r="J1726" s="509"/>
      <c r="K1726" s="509"/>
      <c r="L1726" s="509"/>
      <c r="M1726" s="509"/>
      <c r="N1726" s="510"/>
      <c r="O1726" s="507">
        <v>1</v>
      </c>
      <c r="P1726" s="462" t="s">
        <v>1445</v>
      </c>
      <c r="Q1726" s="378">
        <f>'master material'!J585</f>
        <v>35677000</v>
      </c>
      <c r="R1726" s="378">
        <f>'master material'!K585</f>
        <v>0</v>
      </c>
      <c r="S1726" s="437">
        <v>35677000</v>
      </c>
      <c r="T1726" s="438"/>
    </row>
    <row r="1727" spans="2:20" ht="15.6" x14ac:dyDescent="0.3">
      <c r="B1727" s="519" t="s">
        <v>794</v>
      </c>
      <c r="C1727" s="520" t="s">
        <v>1816</v>
      </c>
      <c r="D1727" s="459"/>
      <c r="E1727" s="459"/>
      <c r="F1727" s="459"/>
      <c r="G1727" s="459"/>
      <c r="H1727" s="509"/>
      <c r="I1727" s="509"/>
      <c r="J1727" s="509"/>
      <c r="K1727" s="509"/>
      <c r="L1727" s="509"/>
      <c r="M1727" s="509"/>
      <c r="N1727" s="510"/>
      <c r="O1727" s="507">
        <v>1</v>
      </c>
      <c r="P1727" s="462" t="s">
        <v>1445</v>
      </c>
      <c r="Q1727" s="378">
        <f>'master material'!J586</f>
        <v>51866330</v>
      </c>
      <c r="R1727" s="378">
        <f>'master material'!K586</f>
        <v>0</v>
      </c>
      <c r="S1727" s="437">
        <v>51866330</v>
      </c>
      <c r="T1727" s="438"/>
    </row>
    <row r="1728" spans="2:20" ht="15.6" x14ac:dyDescent="0.3">
      <c r="B1728" s="519" t="s">
        <v>795</v>
      </c>
      <c r="C1728" s="520" t="s">
        <v>1817</v>
      </c>
      <c r="D1728" s="459"/>
      <c r="E1728" s="459"/>
      <c r="F1728" s="459"/>
      <c r="G1728" s="459"/>
      <c r="H1728" s="509"/>
      <c r="I1728" s="509"/>
      <c r="J1728" s="509"/>
      <c r="K1728" s="509"/>
      <c r="L1728" s="509"/>
      <c r="M1728" s="509"/>
      <c r="N1728" s="510"/>
      <c r="O1728" s="507">
        <v>1</v>
      </c>
      <c r="P1728" s="462" t="s">
        <v>1445</v>
      </c>
      <c r="Q1728" s="378">
        <f>'master material'!J587</f>
        <v>106834660</v>
      </c>
      <c r="R1728" s="378">
        <f>'master material'!K587</f>
        <v>0</v>
      </c>
      <c r="S1728" s="437">
        <v>106834660</v>
      </c>
      <c r="T1728" s="438"/>
    </row>
    <row r="1729" spans="2:20" ht="15.6" x14ac:dyDescent="0.3">
      <c r="B1729" s="519" t="s">
        <v>796</v>
      </c>
      <c r="C1729" s="520" t="s">
        <v>1818</v>
      </c>
      <c r="D1729" s="459"/>
      <c r="E1729" s="459"/>
      <c r="F1729" s="459"/>
      <c r="G1729" s="459"/>
      <c r="H1729" s="509"/>
      <c r="I1729" s="509"/>
      <c r="J1729" s="509"/>
      <c r="K1729" s="509"/>
      <c r="L1729" s="509"/>
      <c r="M1729" s="509"/>
      <c r="N1729" s="510"/>
      <c r="O1729" s="507">
        <v>1</v>
      </c>
      <c r="P1729" s="462" t="s">
        <v>1445</v>
      </c>
      <c r="Q1729" s="378">
        <f>'master material'!J588</f>
        <v>161283000</v>
      </c>
      <c r="R1729" s="378">
        <f>'master material'!K588</f>
        <v>0</v>
      </c>
      <c r="S1729" s="437">
        <v>161283000</v>
      </c>
      <c r="T1729" s="438"/>
    </row>
    <row r="1730" spans="2:20" ht="15.6" x14ac:dyDescent="0.3">
      <c r="B1730" s="519" t="s">
        <v>797</v>
      </c>
      <c r="C1730" s="520" t="s">
        <v>1819</v>
      </c>
      <c r="D1730" s="459"/>
      <c r="E1730" s="459"/>
      <c r="F1730" s="459"/>
      <c r="G1730" s="459"/>
      <c r="H1730" s="509"/>
      <c r="I1730" s="509"/>
      <c r="J1730" s="509"/>
      <c r="K1730" s="509"/>
      <c r="L1730" s="509"/>
      <c r="M1730" s="509"/>
      <c r="N1730" s="510"/>
      <c r="O1730" s="507">
        <v>1</v>
      </c>
      <c r="P1730" s="462" t="s">
        <v>1445</v>
      </c>
      <c r="Q1730" s="378">
        <f>'master material'!J589</f>
        <v>261208000</v>
      </c>
      <c r="R1730" s="378">
        <f>'master material'!K589</f>
        <v>0</v>
      </c>
      <c r="S1730" s="437">
        <v>261208000</v>
      </c>
      <c r="T1730" s="438"/>
    </row>
    <row r="1731" spans="2:20" ht="15.6" x14ac:dyDescent="0.3">
      <c r="B1731" s="519" t="s">
        <v>798</v>
      </c>
      <c r="C1731" s="520" t="s">
        <v>1820</v>
      </c>
      <c r="D1731" s="459"/>
      <c r="E1731" s="459"/>
      <c r="F1731" s="459"/>
      <c r="G1731" s="459"/>
      <c r="H1731" s="509"/>
      <c r="I1731" s="509"/>
      <c r="J1731" s="509"/>
      <c r="K1731" s="509"/>
      <c r="L1731" s="509"/>
      <c r="M1731" s="509"/>
      <c r="N1731" s="510"/>
      <c r="O1731" s="507">
        <v>1</v>
      </c>
      <c r="P1731" s="462" t="s">
        <v>1445</v>
      </c>
      <c r="Q1731" s="378">
        <f>'master material'!J590</f>
        <v>402597660</v>
      </c>
      <c r="R1731" s="378">
        <f>'master material'!K590</f>
        <v>0</v>
      </c>
      <c r="S1731" s="437">
        <v>402597660</v>
      </c>
      <c r="T1731" s="438"/>
    </row>
    <row r="1732" spans="2:20" ht="15.6" x14ac:dyDescent="0.3">
      <c r="B1732" s="519"/>
      <c r="C1732" s="520"/>
      <c r="D1732" s="459"/>
      <c r="E1732" s="459"/>
      <c r="F1732" s="459"/>
      <c r="G1732" s="459"/>
      <c r="H1732" s="509"/>
      <c r="I1732" s="509"/>
      <c r="J1732" s="509"/>
      <c r="K1732" s="509"/>
      <c r="L1732" s="509"/>
      <c r="M1732" s="509"/>
      <c r="N1732" s="510"/>
      <c r="O1732" s="507"/>
      <c r="P1732" s="462"/>
      <c r="Q1732" s="378">
        <f>'master material'!J591</f>
        <v>0</v>
      </c>
      <c r="R1732" s="378">
        <f>'master material'!K591</f>
        <v>0</v>
      </c>
      <c r="S1732" s="437"/>
      <c r="T1732" s="438"/>
    </row>
    <row r="1733" spans="2:20" ht="15.6" x14ac:dyDescent="0.3">
      <c r="B1733" s="519"/>
      <c r="C1733" s="520"/>
      <c r="D1733" s="459"/>
      <c r="E1733" s="459"/>
      <c r="F1733" s="459"/>
      <c r="G1733" s="459"/>
      <c r="H1733" s="509"/>
      <c r="I1733" s="509"/>
      <c r="J1733" s="509"/>
      <c r="K1733" s="509"/>
      <c r="L1733" s="509"/>
      <c r="M1733" s="509"/>
      <c r="N1733" s="510"/>
      <c r="O1733" s="507"/>
      <c r="P1733" s="462"/>
      <c r="Q1733" s="378">
        <f>'master material'!J592</f>
        <v>0</v>
      </c>
      <c r="R1733" s="378">
        <f>'master material'!K592</f>
        <v>0</v>
      </c>
      <c r="S1733" s="437"/>
      <c r="T1733" s="438"/>
    </row>
    <row r="1734" spans="2:20" ht="15.6" x14ac:dyDescent="0.3">
      <c r="B1734" s="519"/>
      <c r="C1734" s="518" t="s">
        <v>1821</v>
      </c>
      <c r="D1734" s="459"/>
      <c r="E1734" s="459"/>
      <c r="F1734" s="459"/>
      <c r="G1734" s="459"/>
      <c r="H1734" s="509"/>
      <c r="I1734" s="509"/>
      <c r="J1734" s="509"/>
      <c r="K1734" s="509"/>
      <c r="L1734" s="509"/>
      <c r="M1734" s="509"/>
      <c r="N1734" s="510"/>
      <c r="O1734" s="460"/>
      <c r="P1734" s="462"/>
      <c r="Q1734" s="378">
        <f>'master material'!J593</f>
        <v>0</v>
      </c>
      <c r="R1734" s="378">
        <f>'master material'!K593</f>
        <v>0</v>
      </c>
      <c r="S1734" s="437"/>
      <c r="T1734" s="438"/>
    </row>
    <row r="1735" spans="2:20" ht="15.6" x14ac:dyDescent="0.3">
      <c r="B1735" s="523">
        <v>1</v>
      </c>
      <c r="C1735" s="524" t="s">
        <v>1822</v>
      </c>
      <c r="D1735" s="459"/>
      <c r="E1735" s="459"/>
      <c r="F1735" s="459"/>
      <c r="G1735" s="459"/>
      <c r="H1735" s="509"/>
      <c r="I1735" s="509"/>
      <c r="J1735" s="509"/>
      <c r="K1735" s="509"/>
      <c r="L1735" s="509"/>
      <c r="M1735" s="509"/>
      <c r="N1735" s="510"/>
      <c r="O1735" s="460"/>
      <c r="P1735" s="462"/>
      <c r="Q1735" s="378">
        <f>'master material'!J594</f>
        <v>0</v>
      </c>
      <c r="R1735" s="378">
        <f>'master material'!K594</f>
        <v>0</v>
      </c>
      <c r="S1735" s="437"/>
      <c r="T1735" s="438"/>
    </row>
    <row r="1736" spans="2:20" ht="15.6" x14ac:dyDescent="0.3">
      <c r="B1736" s="519" t="s">
        <v>156</v>
      </c>
      <c r="C1736" s="520" t="s">
        <v>1823</v>
      </c>
      <c r="D1736" s="459"/>
      <c r="E1736" s="459"/>
      <c r="F1736" s="459"/>
      <c r="G1736" s="459"/>
      <c r="H1736" s="509"/>
      <c r="I1736" s="509"/>
      <c r="J1736" s="509"/>
      <c r="K1736" s="509"/>
      <c r="L1736" s="509"/>
      <c r="M1736" s="509"/>
      <c r="N1736" s="510"/>
      <c r="O1736" s="507">
        <v>1</v>
      </c>
      <c r="P1736" s="462" t="s">
        <v>1445</v>
      </c>
      <c r="Q1736" s="378">
        <f>'master material'!J595</f>
        <v>2749610</v>
      </c>
      <c r="R1736" s="378">
        <f>'master material'!K595</f>
        <v>0</v>
      </c>
      <c r="S1736" s="437">
        <v>2749610</v>
      </c>
      <c r="T1736" s="438"/>
    </row>
    <row r="1737" spans="2:20" ht="15.6" x14ac:dyDescent="0.3">
      <c r="B1737" s="519" t="s">
        <v>157</v>
      </c>
      <c r="C1737" s="520" t="s">
        <v>1824</v>
      </c>
      <c r="D1737" s="459"/>
      <c r="E1737" s="459"/>
      <c r="F1737" s="459"/>
      <c r="G1737" s="459"/>
      <c r="H1737" s="509"/>
      <c r="I1737" s="509"/>
      <c r="J1737" s="509"/>
      <c r="K1737" s="509"/>
      <c r="L1737" s="509"/>
      <c r="M1737" s="509"/>
      <c r="N1737" s="510"/>
      <c r="O1737" s="507">
        <v>1</v>
      </c>
      <c r="P1737" s="462" t="s">
        <v>1445</v>
      </c>
      <c r="Q1737" s="378">
        <f>'master material'!J596</f>
        <v>3224150</v>
      </c>
      <c r="R1737" s="378">
        <f>'master material'!K596</f>
        <v>0</v>
      </c>
      <c r="S1737" s="437">
        <v>3224150</v>
      </c>
      <c r="T1737" s="438"/>
    </row>
    <row r="1738" spans="2:20" ht="15.6" x14ac:dyDescent="0.3">
      <c r="B1738" s="519" t="s">
        <v>160</v>
      </c>
      <c r="C1738" s="520" t="s">
        <v>1825</v>
      </c>
      <c r="D1738" s="459"/>
      <c r="E1738" s="459"/>
      <c r="F1738" s="459"/>
      <c r="G1738" s="459"/>
      <c r="H1738" s="509"/>
      <c r="I1738" s="509"/>
      <c r="J1738" s="509"/>
      <c r="K1738" s="509"/>
      <c r="L1738" s="509"/>
      <c r="M1738" s="509"/>
      <c r="N1738" s="510"/>
      <c r="O1738" s="507">
        <v>1</v>
      </c>
      <c r="P1738" s="462" t="s">
        <v>1445</v>
      </c>
      <c r="Q1738" s="378">
        <f>'master material'!J597</f>
        <v>4094790</v>
      </c>
      <c r="R1738" s="378">
        <f>'master material'!K597</f>
        <v>0</v>
      </c>
      <c r="S1738" s="437">
        <v>4094790</v>
      </c>
      <c r="T1738" s="438"/>
    </row>
    <row r="1739" spans="2:20" ht="15.6" x14ac:dyDescent="0.3">
      <c r="B1739" s="519" t="s">
        <v>163</v>
      </c>
      <c r="C1739" s="520" t="s">
        <v>1826</v>
      </c>
      <c r="D1739" s="459"/>
      <c r="E1739" s="459"/>
      <c r="F1739" s="459"/>
      <c r="G1739" s="459"/>
      <c r="H1739" s="509"/>
      <c r="I1739" s="509"/>
      <c r="J1739" s="509"/>
      <c r="K1739" s="509"/>
      <c r="L1739" s="509"/>
      <c r="M1739" s="509"/>
      <c r="N1739" s="510"/>
      <c r="O1739" s="507">
        <v>1</v>
      </c>
      <c r="P1739" s="462" t="s">
        <v>1445</v>
      </c>
      <c r="Q1739" s="378">
        <f>'master material'!J598</f>
        <v>6311320</v>
      </c>
      <c r="R1739" s="378">
        <f>'master material'!K598</f>
        <v>0</v>
      </c>
      <c r="S1739" s="437">
        <v>6311320</v>
      </c>
      <c r="T1739" s="438"/>
    </row>
    <row r="1740" spans="2:20" ht="15.6" x14ac:dyDescent="0.3">
      <c r="B1740" s="523">
        <v>2</v>
      </c>
      <c r="C1740" s="524" t="s">
        <v>1827</v>
      </c>
      <c r="D1740" s="459"/>
      <c r="E1740" s="459"/>
      <c r="F1740" s="459"/>
      <c r="G1740" s="459"/>
      <c r="H1740" s="509"/>
      <c r="I1740" s="509"/>
      <c r="J1740" s="509"/>
      <c r="K1740" s="509"/>
      <c r="L1740" s="509"/>
      <c r="M1740" s="509"/>
      <c r="N1740" s="510"/>
      <c r="O1740" s="460"/>
      <c r="P1740" s="462"/>
      <c r="Q1740" s="378">
        <f>'master material'!J599</f>
        <v>0</v>
      </c>
      <c r="R1740" s="378">
        <f>'master material'!K599</f>
        <v>0</v>
      </c>
      <c r="S1740" s="437"/>
      <c r="T1740" s="438"/>
    </row>
    <row r="1741" spans="2:20" ht="15.6" x14ac:dyDescent="0.3">
      <c r="B1741" s="519"/>
      <c r="C1741" s="459" t="s">
        <v>1755</v>
      </c>
      <c r="D1741" s="459"/>
      <c r="E1741" s="459"/>
      <c r="F1741" s="459"/>
      <c r="G1741" s="459"/>
      <c r="H1741" s="509"/>
      <c r="I1741" s="509"/>
      <c r="J1741" s="509"/>
      <c r="K1741" s="509"/>
      <c r="L1741" s="509"/>
      <c r="M1741" s="509"/>
      <c r="N1741" s="510"/>
      <c r="O1741" s="460"/>
      <c r="P1741" s="462"/>
      <c r="Q1741" s="378">
        <f>'master material'!J600</f>
        <v>0</v>
      </c>
      <c r="R1741" s="378">
        <f>'master material'!K600</f>
        <v>0</v>
      </c>
      <c r="S1741" s="437"/>
      <c r="T1741" s="438"/>
    </row>
    <row r="1742" spans="2:20" ht="15.6" x14ac:dyDescent="0.3">
      <c r="B1742" s="519" t="s">
        <v>165</v>
      </c>
      <c r="C1742" s="520" t="s">
        <v>1828</v>
      </c>
      <c r="D1742" s="459"/>
      <c r="E1742" s="459"/>
      <c r="F1742" s="459"/>
      <c r="G1742" s="459"/>
      <c r="H1742" s="509"/>
      <c r="I1742" s="509"/>
      <c r="J1742" s="509"/>
      <c r="K1742" s="509"/>
      <c r="L1742" s="509"/>
      <c r="M1742" s="509"/>
      <c r="N1742" s="510"/>
      <c r="O1742" s="507">
        <v>1</v>
      </c>
      <c r="P1742" s="462" t="s">
        <v>1445</v>
      </c>
      <c r="Q1742" s="378">
        <f>'master material'!J601</f>
        <v>8457180</v>
      </c>
      <c r="R1742" s="378">
        <f>'master material'!K601</f>
        <v>0</v>
      </c>
      <c r="S1742" s="437">
        <v>8457180</v>
      </c>
      <c r="T1742" s="438"/>
    </row>
    <row r="1743" spans="2:20" ht="15.6" x14ac:dyDescent="0.3">
      <c r="B1743" s="519" t="s">
        <v>168</v>
      </c>
      <c r="C1743" s="520" t="s">
        <v>1829</v>
      </c>
      <c r="D1743" s="459"/>
      <c r="E1743" s="459"/>
      <c r="F1743" s="459"/>
      <c r="G1743" s="459"/>
      <c r="H1743" s="509"/>
      <c r="I1743" s="509"/>
      <c r="J1743" s="509"/>
      <c r="K1743" s="509"/>
      <c r="L1743" s="509"/>
      <c r="M1743" s="509"/>
      <c r="N1743" s="510"/>
      <c r="O1743" s="507">
        <v>1</v>
      </c>
      <c r="P1743" s="462" t="s">
        <v>1445</v>
      </c>
      <c r="Q1743" s="378">
        <f>'master material'!J602</f>
        <v>12962100</v>
      </c>
      <c r="R1743" s="378">
        <f>'master material'!K602</f>
        <v>0</v>
      </c>
      <c r="S1743" s="437">
        <v>12962100</v>
      </c>
      <c r="T1743" s="438"/>
    </row>
    <row r="1744" spans="2:20" ht="15.6" x14ac:dyDescent="0.3">
      <c r="B1744" s="519" t="s">
        <v>170</v>
      </c>
      <c r="C1744" s="520" t="s">
        <v>1830</v>
      </c>
      <c r="D1744" s="459"/>
      <c r="E1744" s="459"/>
      <c r="F1744" s="459"/>
      <c r="G1744" s="459"/>
      <c r="H1744" s="509"/>
      <c r="I1744" s="509"/>
      <c r="J1744" s="509"/>
      <c r="K1744" s="509"/>
      <c r="L1744" s="509"/>
      <c r="M1744" s="509"/>
      <c r="N1744" s="510"/>
      <c r="O1744" s="507">
        <v>1</v>
      </c>
      <c r="P1744" s="462" t="s">
        <v>1445</v>
      </c>
      <c r="Q1744" s="378">
        <f>'master material'!J603</f>
        <v>25359020</v>
      </c>
      <c r="R1744" s="378">
        <f>'master material'!K603</f>
        <v>0</v>
      </c>
      <c r="S1744" s="437">
        <v>25359020</v>
      </c>
      <c r="T1744" s="438"/>
    </row>
    <row r="1745" spans="2:20" ht="15.6" x14ac:dyDescent="0.3">
      <c r="B1745" s="519" t="s">
        <v>334</v>
      </c>
      <c r="C1745" s="520" t="s">
        <v>1831</v>
      </c>
      <c r="D1745" s="459"/>
      <c r="E1745" s="459"/>
      <c r="F1745" s="459"/>
      <c r="G1745" s="459"/>
      <c r="H1745" s="509"/>
      <c r="I1745" s="509"/>
      <c r="J1745" s="509"/>
      <c r="K1745" s="509"/>
      <c r="L1745" s="509"/>
      <c r="M1745" s="509"/>
      <c r="N1745" s="510"/>
      <c r="O1745" s="507">
        <v>1</v>
      </c>
      <c r="P1745" s="462" t="s">
        <v>1445</v>
      </c>
      <c r="Q1745" s="378">
        <f>'master material'!J604</f>
        <v>31552330</v>
      </c>
      <c r="R1745" s="378">
        <f>'master material'!K604</f>
        <v>0</v>
      </c>
      <c r="S1745" s="437">
        <v>31552330</v>
      </c>
      <c r="T1745" s="438"/>
    </row>
    <row r="1746" spans="2:20" ht="15.6" x14ac:dyDescent="0.3">
      <c r="B1746" s="519" t="s">
        <v>337</v>
      </c>
      <c r="C1746" s="520" t="s">
        <v>1832</v>
      </c>
      <c r="D1746" s="459"/>
      <c r="E1746" s="459"/>
      <c r="F1746" s="459"/>
      <c r="G1746" s="459"/>
      <c r="H1746" s="509"/>
      <c r="I1746" s="509"/>
      <c r="J1746" s="509"/>
      <c r="K1746" s="509"/>
      <c r="L1746" s="509"/>
      <c r="M1746" s="509"/>
      <c r="N1746" s="510"/>
      <c r="O1746" s="507">
        <v>1</v>
      </c>
      <c r="P1746" s="462" t="s">
        <v>1445</v>
      </c>
      <c r="Q1746" s="378">
        <f>'master material'!J605</f>
        <v>45327570</v>
      </c>
      <c r="R1746" s="378">
        <f>'master material'!K605</f>
        <v>0</v>
      </c>
      <c r="S1746" s="437">
        <v>45327570</v>
      </c>
      <c r="T1746" s="438"/>
    </row>
    <row r="1747" spans="2:20" ht="15.6" x14ac:dyDescent="0.3">
      <c r="B1747" s="519" t="s">
        <v>339</v>
      </c>
      <c r="C1747" s="520" t="s">
        <v>1833</v>
      </c>
      <c r="D1747" s="459"/>
      <c r="E1747" s="459"/>
      <c r="F1747" s="459"/>
      <c r="G1747" s="459"/>
      <c r="H1747" s="509"/>
      <c r="I1747" s="509"/>
      <c r="J1747" s="509"/>
      <c r="K1747" s="509"/>
      <c r="L1747" s="509"/>
      <c r="M1747" s="509"/>
      <c r="N1747" s="510"/>
      <c r="O1747" s="507">
        <v>1</v>
      </c>
      <c r="P1747" s="462" t="s">
        <v>1445</v>
      </c>
      <c r="Q1747" s="378">
        <f>'master material'!J606</f>
        <v>69313410</v>
      </c>
      <c r="R1747" s="378">
        <f>'master material'!K606</f>
        <v>0</v>
      </c>
      <c r="S1747" s="437">
        <v>69313410</v>
      </c>
      <c r="T1747" s="438"/>
    </row>
    <row r="1748" spans="2:20" ht="15.6" x14ac:dyDescent="0.3">
      <c r="B1748" s="519" t="s">
        <v>432</v>
      </c>
      <c r="C1748" s="520" t="s">
        <v>1834</v>
      </c>
      <c r="D1748" s="459"/>
      <c r="E1748" s="459"/>
      <c r="F1748" s="459"/>
      <c r="G1748" s="459"/>
      <c r="H1748" s="509"/>
      <c r="I1748" s="509"/>
      <c r="J1748" s="509"/>
      <c r="K1748" s="509"/>
      <c r="L1748" s="509"/>
      <c r="M1748" s="509"/>
      <c r="N1748" s="510"/>
      <c r="O1748" s="507">
        <v>1</v>
      </c>
      <c r="P1748" s="462" t="s">
        <v>1445</v>
      </c>
      <c r="Q1748" s="378">
        <f>'master material'!J607</f>
        <v>115841150</v>
      </c>
      <c r="R1748" s="378">
        <f>'master material'!K607</f>
        <v>0</v>
      </c>
      <c r="S1748" s="437">
        <v>115841150</v>
      </c>
      <c r="T1748" s="438"/>
    </row>
    <row r="1749" spans="2:20" ht="15.6" x14ac:dyDescent="0.3">
      <c r="B1749" s="519" t="s">
        <v>434</v>
      </c>
      <c r="C1749" s="520" t="s">
        <v>1835</v>
      </c>
      <c r="D1749" s="459"/>
      <c r="E1749" s="459"/>
      <c r="F1749" s="459"/>
      <c r="G1749" s="459"/>
      <c r="H1749" s="509"/>
      <c r="I1749" s="509"/>
      <c r="J1749" s="509"/>
      <c r="K1749" s="509"/>
      <c r="L1749" s="509"/>
      <c r="M1749" s="509"/>
      <c r="N1749" s="510"/>
      <c r="O1749" s="507">
        <v>1</v>
      </c>
      <c r="P1749" s="462" t="s">
        <v>1445</v>
      </c>
      <c r="Q1749" s="378">
        <f>'master material'!J608</f>
        <v>208011590</v>
      </c>
      <c r="R1749" s="378">
        <f>'master material'!K608</f>
        <v>0</v>
      </c>
      <c r="S1749" s="437">
        <v>208011590</v>
      </c>
      <c r="T1749" s="438"/>
    </row>
    <row r="1750" spans="2:20" ht="15.6" x14ac:dyDescent="0.3">
      <c r="B1750" s="519" t="s">
        <v>436</v>
      </c>
      <c r="C1750" s="520" t="s">
        <v>1836</v>
      </c>
      <c r="D1750" s="459"/>
      <c r="E1750" s="459"/>
      <c r="F1750" s="459"/>
      <c r="G1750" s="459"/>
      <c r="H1750" s="509"/>
      <c r="I1750" s="509"/>
      <c r="J1750" s="509"/>
      <c r="K1750" s="509"/>
      <c r="L1750" s="509"/>
      <c r="M1750" s="509"/>
      <c r="N1750" s="510"/>
      <c r="O1750" s="507">
        <v>1</v>
      </c>
      <c r="P1750" s="462" t="s">
        <v>1445</v>
      </c>
      <c r="Q1750" s="378">
        <f>'master material'!J609</f>
        <v>398453720</v>
      </c>
      <c r="R1750" s="378">
        <f>'master material'!K609</f>
        <v>0</v>
      </c>
      <c r="S1750" s="437">
        <v>398453720</v>
      </c>
      <c r="T1750" s="438"/>
    </row>
    <row r="1751" spans="2:20" ht="15.6" x14ac:dyDescent="0.3">
      <c r="B1751" s="519" t="s">
        <v>364</v>
      </c>
      <c r="C1751" s="520" t="s">
        <v>1837</v>
      </c>
      <c r="D1751" s="459"/>
      <c r="E1751" s="459"/>
      <c r="F1751" s="459"/>
      <c r="G1751" s="459"/>
      <c r="H1751" s="509"/>
      <c r="I1751" s="509"/>
      <c r="J1751" s="509"/>
      <c r="K1751" s="509"/>
      <c r="L1751" s="509"/>
      <c r="M1751" s="509"/>
      <c r="N1751" s="510"/>
      <c r="O1751" s="507">
        <v>1</v>
      </c>
      <c r="P1751" s="462" t="s">
        <v>1445</v>
      </c>
      <c r="Q1751" s="378">
        <f>'master material'!J610</f>
        <v>607458140</v>
      </c>
      <c r="R1751" s="378">
        <f>'master material'!K610</f>
        <v>0</v>
      </c>
      <c r="S1751" s="437">
        <v>607458140</v>
      </c>
      <c r="T1751" s="438"/>
    </row>
    <row r="1752" spans="2:20" ht="15.6" x14ac:dyDescent="0.3">
      <c r="B1752" s="523">
        <v>3</v>
      </c>
      <c r="C1752" s="524" t="s">
        <v>1838</v>
      </c>
      <c r="D1752" s="459"/>
      <c r="E1752" s="459"/>
      <c r="F1752" s="459"/>
      <c r="G1752" s="459"/>
      <c r="H1752" s="509"/>
      <c r="I1752" s="509"/>
      <c r="J1752" s="509"/>
      <c r="K1752" s="509"/>
      <c r="L1752" s="509"/>
      <c r="M1752" s="509"/>
      <c r="N1752" s="510"/>
      <c r="O1752" s="460"/>
      <c r="P1752" s="462"/>
      <c r="Q1752" s="378">
        <f>'master material'!J611</f>
        <v>0</v>
      </c>
      <c r="R1752" s="378">
        <f>'master material'!K611</f>
        <v>0</v>
      </c>
      <c r="S1752" s="437"/>
      <c r="T1752" s="438"/>
    </row>
    <row r="1753" spans="2:20" ht="15.6" x14ac:dyDescent="0.3">
      <c r="B1753" s="519" t="s">
        <v>342</v>
      </c>
      <c r="C1753" s="520" t="s">
        <v>1839</v>
      </c>
      <c r="D1753" s="459"/>
      <c r="E1753" s="459"/>
      <c r="F1753" s="459"/>
      <c r="G1753" s="459"/>
      <c r="H1753" s="509"/>
      <c r="I1753" s="509"/>
      <c r="J1753" s="509"/>
      <c r="K1753" s="509"/>
      <c r="L1753" s="509"/>
      <c r="M1753" s="509"/>
      <c r="N1753" s="510"/>
      <c r="O1753" s="507">
        <v>1</v>
      </c>
      <c r="P1753" s="462" t="s">
        <v>1445</v>
      </c>
      <c r="Q1753" s="378">
        <f>'master material'!J612</f>
        <v>4849780</v>
      </c>
      <c r="R1753" s="378">
        <f>'master material'!K612</f>
        <v>0</v>
      </c>
      <c r="S1753" s="437">
        <v>4849780</v>
      </c>
      <c r="T1753" s="438"/>
    </row>
    <row r="1754" spans="2:20" ht="15.6" x14ac:dyDescent="0.3">
      <c r="B1754" s="519" t="s">
        <v>344</v>
      </c>
      <c r="C1754" s="520" t="s">
        <v>1840</v>
      </c>
      <c r="D1754" s="459"/>
      <c r="E1754" s="459"/>
      <c r="F1754" s="459"/>
      <c r="G1754" s="459"/>
      <c r="H1754" s="509"/>
      <c r="I1754" s="509"/>
      <c r="J1754" s="509"/>
      <c r="K1754" s="509"/>
      <c r="L1754" s="509"/>
      <c r="M1754" s="509"/>
      <c r="N1754" s="510"/>
      <c r="O1754" s="507">
        <v>1</v>
      </c>
      <c r="P1754" s="462" t="s">
        <v>1445</v>
      </c>
      <c r="Q1754" s="378">
        <f>'master material'!J613</f>
        <v>6525140</v>
      </c>
      <c r="R1754" s="378">
        <f>'master material'!K613</f>
        <v>0</v>
      </c>
      <c r="S1754" s="437">
        <v>6525140</v>
      </c>
      <c r="T1754" s="438"/>
    </row>
    <row r="1755" spans="2:20" ht="15.6" x14ac:dyDescent="0.3">
      <c r="B1755" s="519" t="s">
        <v>388</v>
      </c>
      <c r="C1755" s="520" t="s">
        <v>1841</v>
      </c>
      <c r="D1755" s="459"/>
      <c r="E1755" s="459"/>
      <c r="F1755" s="459"/>
      <c r="G1755" s="459"/>
      <c r="H1755" s="509"/>
      <c r="I1755" s="509"/>
      <c r="J1755" s="509"/>
      <c r="K1755" s="509"/>
      <c r="L1755" s="509"/>
      <c r="M1755" s="509"/>
      <c r="N1755" s="510"/>
      <c r="O1755" s="507">
        <v>1</v>
      </c>
      <c r="P1755" s="462" t="s">
        <v>1445</v>
      </c>
      <c r="Q1755" s="378">
        <f>'master material'!J614</f>
        <v>9767250</v>
      </c>
      <c r="R1755" s="378">
        <f>'master material'!K614</f>
        <v>0</v>
      </c>
      <c r="S1755" s="437">
        <v>9767250</v>
      </c>
      <c r="T1755" s="438"/>
    </row>
    <row r="1756" spans="2:20" ht="15.6" x14ac:dyDescent="0.3">
      <c r="B1756" s="519" t="s">
        <v>391</v>
      </c>
      <c r="C1756" s="520" t="s">
        <v>1842</v>
      </c>
      <c r="D1756" s="459"/>
      <c r="E1756" s="459"/>
      <c r="F1756" s="459"/>
      <c r="G1756" s="459"/>
      <c r="H1756" s="509"/>
      <c r="I1756" s="509"/>
      <c r="J1756" s="509"/>
      <c r="K1756" s="509"/>
      <c r="L1756" s="509"/>
      <c r="M1756" s="509"/>
      <c r="N1756" s="510"/>
      <c r="O1756" s="507">
        <v>1</v>
      </c>
      <c r="P1756" s="462" t="s">
        <v>1445</v>
      </c>
      <c r="Q1756" s="378">
        <f>'master material'!J615</f>
        <v>10128920</v>
      </c>
      <c r="R1756" s="378">
        <f>'master material'!K615</f>
        <v>0</v>
      </c>
      <c r="S1756" s="437">
        <v>10128920</v>
      </c>
      <c r="T1756" s="438"/>
    </row>
    <row r="1757" spans="2:20" ht="15.6" x14ac:dyDescent="0.3">
      <c r="B1757" s="519" t="s">
        <v>393</v>
      </c>
      <c r="C1757" s="520" t="s">
        <v>1843</v>
      </c>
      <c r="D1757" s="459"/>
      <c r="E1757" s="459"/>
      <c r="F1757" s="459"/>
      <c r="G1757" s="459"/>
      <c r="H1757" s="509"/>
      <c r="I1757" s="509"/>
      <c r="J1757" s="509"/>
      <c r="K1757" s="509"/>
      <c r="L1757" s="509"/>
      <c r="M1757" s="509"/>
      <c r="N1757" s="510"/>
      <c r="O1757" s="507">
        <v>1</v>
      </c>
      <c r="P1757" s="462" t="s">
        <v>1445</v>
      </c>
      <c r="Q1757" s="378">
        <f>'master material'!J616</f>
        <v>18808070</v>
      </c>
      <c r="R1757" s="378">
        <f>'master material'!K616</f>
        <v>0</v>
      </c>
      <c r="S1757" s="437">
        <v>18808070</v>
      </c>
      <c r="T1757" s="438"/>
    </row>
    <row r="1758" spans="2:20" ht="15.6" x14ac:dyDescent="0.3">
      <c r="B1758" s="519" t="s">
        <v>395</v>
      </c>
      <c r="C1758" s="520" t="s">
        <v>1844</v>
      </c>
      <c r="D1758" s="459"/>
      <c r="E1758" s="459"/>
      <c r="F1758" s="459"/>
      <c r="G1758" s="459"/>
      <c r="H1758" s="509"/>
      <c r="I1758" s="509"/>
      <c r="J1758" s="509"/>
      <c r="K1758" s="509"/>
      <c r="L1758" s="509"/>
      <c r="M1758" s="509"/>
      <c r="N1758" s="510"/>
      <c r="O1758" s="507">
        <v>1</v>
      </c>
      <c r="P1758" s="462" t="s">
        <v>1445</v>
      </c>
      <c r="Q1758" s="378">
        <f>'master material'!J617</f>
        <v>19087710</v>
      </c>
      <c r="R1758" s="378">
        <f>'master material'!K617</f>
        <v>0</v>
      </c>
      <c r="S1758" s="437">
        <v>19087710</v>
      </c>
      <c r="T1758" s="438"/>
    </row>
    <row r="1759" spans="2:20" ht="15.6" x14ac:dyDescent="0.3">
      <c r="B1759" s="519" t="s">
        <v>397</v>
      </c>
      <c r="C1759" s="520" t="s">
        <v>1845</v>
      </c>
      <c r="D1759" s="459"/>
      <c r="E1759" s="459"/>
      <c r="F1759" s="459"/>
      <c r="G1759" s="459"/>
      <c r="H1759" s="509"/>
      <c r="I1759" s="509"/>
      <c r="J1759" s="509"/>
      <c r="K1759" s="509"/>
      <c r="L1759" s="509"/>
      <c r="M1759" s="509"/>
      <c r="N1759" s="510"/>
      <c r="O1759" s="507">
        <v>1</v>
      </c>
      <c r="P1759" s="462" t="s">
        <v>1445</v>
      </c>
      <c r="Q1759" s="378">
        <f>'master material'!J618</f>
        <v>28145490</v>
      </c>
      <c r="R1759" s="378">
        <f>'master material'!K618</f>
        <v>0</v>
      </c>
      <c r="S1759" s="437">
        <v>28145490</v>
      </c>
      <c r="T1759" s="438"/>
    </row>
    <row r="1760" spans="2:20" ht="15.6" x14ac:dyDescent="0.3">
      <c r="B1760" s="519" t="s">
        <v>473</v>
      </c>
      <c r="C1760" s="520" t="s">
        <v>1846</v>
      </c>
      <c r="D1760" s="459"/>
      <c r="E1760" s="459"/>
      <c r="F1760" s="459"/>
      <c r="G1760" s="459"/>
      <c r="H1760" s="509"/>
      <c r="I1760" s="509"/>
      <c r="J1760" s="509"/>
      <c r="K1760" s="509"/>
      <c r="L1760" s="509"/>
      <c r="M1760" s="509"/>
      <c r="N1760" s="510"/>
      <c r="O1760" s="507">
        <v>1</v>
      </c>
      <c r="P1760" s="462" t="s">
        <v>1445</v>
      </c>
      <c r="Q1760" s="378">
        <f>'master material'!J619</f>
        <v>58200440</v>
      </c>
      <c r="R1760" s="378">
        <f>'master material'!K619</f>
        <v>0</v>
      </c>
      <c r="S1760" s="437">
        <v>58200440</v>
      </c>
      <c r="T1760" s="438"/>
    </row>
    <row r="1761" spans="2:20" ht="15.6" x14ac:dyDescent="0.3">
      <c r="B1761" s="519" t="s">
        <v>475</v>
      </c>
      <c r="C1761" s="520" t="s">
        <v>1847</v>
      </c>
      <c r="D1761" s="459"/>
      <c r="E1761" s="459"/>
      <c r="F1761" s="459"/>
      <c r="G1761" s="459"/>
      <c r="H1761" s="509"/>
      <c r="I1761" s="509"/>
      <c r="J1761" s="509"/>
      <c r="K1761" s="509"/>
      <c r="L1761" s="509"/>
      <c r="M1761" s="509"/>
      <c r="N1761" s="510"/>
      <c r="O1761" s="507">
        <v>1</v>
      </c>
      <c r="P1761" s="462" t="s">
        <v>1445</v>
      </c>
      <c r="Q1761" s="378">
        <f>'master material'!J620</f>
        <v>237277450</v>
      </c>
      <c r="R1761" s="378">
        <f>'master material'!K620</f>
        <v>0</v>
      </c>
      <c r="S1761" s="437">
        <v>237277450</v>
      </c>
      <c r="T1761" s="438"/>
    </row>
    <row r="1762" spans="2:20" ht="15.6" x14ac:dyDescent="0.3">
      <c r="B1762" s="519" t="s">
        <v>696</v>
      </c>
      <c r="C1762" s="520" t="s">
        <v>1848</v>
      </c>
      <c r="D1762" s="459"/>
      <c r="E1762" s="459"/>
      <c r="F1762" s="459"/>
      <c r="G1762" s="459"/>
      <c r="H1762" s="509"/>
      <c r="I1762" s="509"/>
      <c r="J1762" s="509"/>
      <c r="K1762" s="509"/>
      <c r="L1762" s="509"/>
      <c r="M1762" s="509"/>
      <c r="N1762" s="510"/>
      <c r="O1762" s="507">
        <v>1</v>
      </c>
      <c r="P1762" s="462" t="s">
        <v>1445</v>
      </c>
      <c r="Q1762" s="378">
        <f>'master material'!J621</f>
        <v>356736200</v>
      </c>
      <c r="R1762" s="378">
        <f>'master material'!K621</f>
        <v>0</v>
      </c>
      <c r="S1762" s="437">
        <v>356736200</v>
      </c>
      <c r="T1762" s="438"/>
    </row>
    <row r="1763" spans="2:20" ht="15.6" x14ac:dyDescent="0.3">
      <c r="B1763" s="523">
        <v>4</v>
      </c>
      <c r="C1763" s="524" t="s">
        <v>1849</v>
      </c>
      <c r="D1763" s="459"/>
      <c r="E1763" s="459"/>
      <c r="F1763" s="459"/>
      <c r="G1763" s="459"/>
      <c r="H1763" s="509"/>
      <c r="I1763" s="509"/>
      <c r="J1763" s="509"/>
      <c r="K1763" s="509"/>
      <c r="L1763" s="509"/>
      <c r="M1763" s="509"/>
      <c r="N1763" s="510"/>
      <c r="O1763" s="460"/>
      <c r="P1763" s="462"/>
      <c r="Q1763" s="378">
        <f>'master material'!J622</f>
        <v>0</v>
      </c>
      <c r="R1763" s="378">
        <f>'master material'!K622</f>
        <v>0</v>
      </c>
      <c r="S1763" s="437"/>
      <c r="T1763" s="438"/>
    </row>
    <row r="1764" spans="2:20" ht="15.6" x14ac:dyDescent="0.3">
      <c r="B1764" s="519" t="s">
        <v>706</v>
      </c>
      <c r="C1764" s="520" t="s">
        <v>1842</v>
      </c>
      <c r="D1764" s="459" t="s">
        <v>1842</v>
      </c>
      <c r="E1764" s="459"/>
      <c r="F1764" s="459"/>
      <c r="G1764" s="459"/>
      <c r="H1764" s="509"/>
      <c r="I1764" s="509"/>
      <c r="J1764" s="509"/>
      <c r="K1764" s="509"/>
      <c r="L1764" s="509"/>
      <c r="M1764" s="509"/>
      <c r="N1764" s="510"/>
      <c r="O1764" s="507">
        <v>1</v>
      </c>
      <c r="P1764" s="462" t="s">
        <v>1445</v>
      </c>
      <c r="Q1764" s="378">
        <f>'master material'!J623</f>
        <v>18066440</v>
      </c>
      <c r="R1764" s="378">
        <f>'master material'!K623</f>
        <v>0</v>
      </c>
      <c r="S1764" s="437">
        <v>18066440</v>
      </c>
      <c r="T1764" s="438"/>
    </row>
    <row r="1765" spans="2:20" ht="15.6" x14ac:dyDescent="0.3">
      <c r="B1765" s="519" t="s">
        <v>708</v>
      </c>
      <c r="C1765" s="520" t="s">
        <v>1843</v>
      </c>
      <c r="D1765" s="459" t="s">
        <v>1843</v>
      </c>
      <c r="E1765" s="459"/>
      <c r="F1765" s="459"/>
      <c r="G1765" s="459"/>
      <c r="H1765" s="509"/>
      <c r="I1765" s="509"/>
      <c r="J1765" s="509"/>
      <c r="K1765" s="509"/>
      <c r="L1765" s="509"/>
      <c r="M1765" s="509"/>
      <c r="N1765" s="510"/>
      <c r="O1765" s="507">
        <v>1</v>
      </c>
      <c r="P1765" s="462" t="s">
        <v>1445</v>
      </c>
      <c r="Q1765" s="378">
        <f>'master material'!J624</f>
        <v>22265230</v>
      </c>
      <c r="R1765" s="378">
        <f>'master material'!K624</f>
        <v>0</v>
      </c>
      <c r="S1765" s="437">
        <v>22265230</v>
      </c>
      <c r="T1765" s="438"/>
    </row>
    <row r="1766" spans="2:20" ht="15.6" x14ac:dyDescent="0.3">
      <c r="B1766" s="519" t="s">
        <v>710</v>
      </c>
      <c r="C1766" s="520" t="s">
        <v>1844</v>
      </c>
      <c r="D1766" s="459" t="s">
        <v>1844</v>
      </c>
      <c r="E1766" s="459"/>
      <c r="F1766" s="459"/>
      <c r="G1766" s="459"/>
      <c r="H1766" s="509"/>
      <c r="I1766" s="509"/>
      <c r="J1766" s="509"/>
      <c r="K1766" s="509"/>
      <c r="L1766" s="509"/>
      <c r="M1766" s="509"/>
      <c r="N1766" s="510"/>
      <c r="O1766" s="507">
        <v>1</v>
      </c>
      <c r="P1766" s="462" t="s">
        <v>1445</v>
      </c>
      <c r="Q1766" s="378">
        <f>'master material'!J625</f>
        <v>26830160</v>
      </c>
      <c r="R1766" s="378">
        <f>'master material'!K625</f>
        <v>0</v>
      </c>
      <c r="S1766" s="437">
        <v>26830160</v>
      </c>
      <c r="T1766" s="438"/>
    </row>
    <row r="1767" spans="2:20" ht="15.6" x14ac:dyDescent="0.3">
      <c r="B1767" s="519" t="s">
        <v>712</v>
      </c>
      <c r="C1767" s="520" t="s">
        <v>1845</v>
      </c>
      <c r="D1767" s="459" t="s">
        <v>1845</v>
      </c>
      <c r="E1767" s="459"/>
      <c r="F1767" s="459"/>
      <c r="G1767" s="459"/>
      <c r="H1767" s="509"/>
      <c r="I1767" s="509"/>
      <c r="J1767" s="509"/>
      <c r="K1767" s="509"/>
      <c r="L1767" s="509"/>
      <c r="M1767" s="509"/>
      <c r="N1767" s="510"/>
      <c r="O1767" s="507">
        <v>1</v>
      </c>
      <c r="P1767" s="462" t="s">
        <v>1445</v>
      </c>
      <c r="Q1767" s="378">
        <f>'master material'!J626</f>
        <v>37751960</v>
      </c>
      <c r="R1767" s="378">
        <f>'master material'!K626</f>
        <v>0</v>
      </c>
      <c r="S1767" s="437">
        <v>37751960</v>
      </c>
      <c r="T1767" s="438"/>
    </row>
    <row r="1768" spans="2:20" ht="15.6" x14ac:dyDescent="0.3">
      <c r="B1768" s="519" t="s">
        <v>714</v>
      </c>
      <c r="C1768" s="520" t="s">
        <v>1846</v>
      </c>
      <c r="D1768" s="459" t="s">
        <v>1846</v>
      </c>
      <c r="E1768" s="459"/>
      <c r="F1768" s="459"/>
      <c r="G1768" s="459"/>
      <c r="H1768" s="509"/>
      <c r="I1768" s="509"/>
      <c r="J1768" s="509"/>
      <c r="K1768" s="509"/>
      <c r="L1768" s="509"/>
      <c r="M1768" s="509"/>
      <c r="N1768" s="510"/>
      <c r="O1768" s="507">
        <v>1</v>
      </c>
      <c r="P1768" s="462" t="s">
        <v>1445</v>
      </c>
      <c r="Q1768" s="378">
        <f>'master material'!J627</f>
        <v>69519170</v>
      </c>
      <c r="R1768" s="378">
        <f>'master material'!K627</f>
        <v>0</v>
      </c>
      <c r="S1768" s="437">
        <v>69519170</v>
      </c>
      <c r="T1768" s="438"/>
    </row>
    <row r="1769" spans="2:20" ht="15.6" x14ac:dyDescent="0.3">
      <c r="B1769" s="519" t="s">
        <v>716</v>
      </c>
      <c r="C1769" s="520" t="s">
        <v>1847</v>
      </c>
      <c r="D1769" s="459" t="s">
        <v>1847</v>
      </c>
      <c r="E1769" s="459"/>
      <c r="F1769" s="459"/>
      <c r="G1769" s="459"/>
      <c r="H1769" s="509"/>
      <c r="I1769" s="509"/>
      <c r="J1769" s="509"/>
      <c r="K1769" s="509"/>
      <c r="L1769" s="509"/>
      <c r="M1769" s="509"/>
      <c r="N1769" s="510"/>
      <c r="O1769" s="507">
        <v>1</v>
      </c>
      <c r="P1769" s="462" t="s">
        <v>1445</v>
      </c>
      <c r="Q1769" s="378">
        <f>'master material'!J628</f>
        <v>123187900</v>
      </c>
      <c r="R1769" s="378">
        <f>'master material'!K628</f>
        <v>0</v>
      </c>
      <c r="S1769" s="437">
        <v>123187900</v>
      </c>
      <c r="T1769" s="438"/>
    </row>
    <row r="1770" spans="2:20" ht="15.6" x14ac:dyDescent="0.3">
      <c r="B1770" s="519" t="s">
        <v>718</v>
      </c>
      <c r="C1770" s="520" t="s">
        <v>1848</v>
      </c>
      <c r="D1770" s="459" t="s">
        <v>1848</v>
      </c>
      <c r="E1770" s="459"/>
      <c r="F1770" s="459"/>
      <c r="G1770" s="459"/>
      <c r="H1770" s="509"/>
      <c r="I1770" s="509"/>
      <c r="J1770" s="509"/>
      <c r="K1770" s="509"/>
      <c r="L1770" s="509"/>
      <c r="M1770" s="509"/>
      <c r="N1770" s="510"/>
      <c r="O1770" s="507">
        <v>1</v>
      </c>
      <c r="P1770" s="462" t="s">
        <v>1445</v>
      </c>
      <c r="Q1770" s="378">
        <f>'master material'!J629</f>
        <v>179484930</v>
      </c>
      <c r="R1770" s="378">
        <f>'master material'!K629</f>
        <v>0</v>
      </c>
      <c r="S1770" s="437">
        <v>179484930</v>
      </c>
      <c r="T1770" s="438"/>
    </row>
    <row r="1771" spans="2:20" ht="15.6" x14ac:dyDescent="0.3">
      <c r="B1771" s="519" t="s">
        <v>720</v>
      </c>
      <c r="C1771" s="520" t="s">
        <v>1850</v>
      </c>
      <c r="D1771" s="459" t="s">
        <v>1850</v>
      </c>
      <c r="E1771" s="459"/>
      <c r="F1771" s="459"/>
      <c r="G1771" s="459"/>
      <c r="H1771" s="509"/>
      <c r="I1771" s="509"/>
      <c r="J1771" s="509"/>
      <c r="K1771" s="509"/>
      <c r="L1771" s="509"/>
      <c r="M1771" s="509"/>
      <c r="N1771" s="510"/>
      <c r="O1771" s="507">
        <v>1</v>
      </c>
      <c r="P1771" s="462" t="s">
        <v>1445</v>
      </c>
      <c r="Q1771" s="378">
        <f>'master material'!J630</f>
        <v>222643080</v>
      </c>
      <c r="R1771" s="378">
        <f>'master material'!K630</f>
        <v>0</v>
      </c>
      <c r="S1771" s="437">
        <v>222643080</v>
      </c>
      <c r="T1771" s="438"/>
    </row>
    <row r="1772" spans="2:20" ht="15.6" x14ac:dyDescent="0.3">
      <c r="B1772" s="519" t="s">
        <v>722</v>
      </c>
      <c r="C1772" s="520" t="s">
        <v>1851</v>
      </c>
      <c r="D1772" s="459" t="s">
        <v>1851</v>
      </c>
      <c r="E1772" s="459"/>
      <c r="F1772" s="459"/>
      <c r="G1772" s="459"/>
      <c r="H1772" s="509"/>
      <c r="I1772" s="509"/>
      <c r="J1772" s="509"/>
      <c r="K1772" s="509"/>
      <c r="L1772" s="509"/>
      <c r="M1772" s="509"/>
      <c r="N1772" s="510"/>
      <c r="O1772" s="507">
        <v>1</v>
      </c>
      <c r="P1772" s="462" t="s">
        <v>1445</v>
      </c>
      <c r="Q1772" s="378">
        <f>'master material'!J631</f>
        <v>296262173.19999999</v>
      </c>
      <c r="R1772" s="378">
        <f>'master material'!K631</f>
        <v>0</v>
      </c>
      <c r="S1772" s="437">
        <v>296262173.19999999</v>
      </c>
      <c r="T1772" s="438"/>
    </row>
    <row r="1773" spans="2:20" ht="15.6" x14ac:dyDescent="0.3">
      <c r="B1773" s="519" t="s">
        <v>1782</v>
      </c>
      <c r="C1773" s="520" t="s">
        <v>1852</v>
      </c>
      <c r="D1773" s="459" t="s">
        <v>1852</v>
      </c>
      <c r="E1773" s="459"/>
      <c r="F1773" s="459"/>
      <c r="G1773" s="459"/>
      <c r="H1773" s="509"/>
      <c r="I1773" s="509"/>
      <c r="J1773" s="509"/>
      <c r="K1773" s="509"/>
      <c r="L1773" s="509"/>
      <c r="M1773" s="509"/>
      <c r="N1773" s="510"/>
      <c r="O1773" s="507">
        <v>1</v>
      </c>
      <c r="P1773" s="462" t="s">
        <v>1445</v>
      </c>
      <c r="Q1773" s="378">
        <f>'master material'!J632</f>
        <v>405228608.39999998</v>
      </c>
      <c r="R1773" s="378">
        <f>'master material'!K632</f>
        <v>0</v>
      </c>
      <c r="S1773" s="437">
        <v>405228608.39999998</v>
      </c>
      <c r="T1773" s="438"/>
    </row>
    <row r="1774" spans="2:20" ht="15.6" x14ac:dyDescent="0.3">
      <c r="B1774" s="519" t="s">
        <v>1784</v>
      </c>
      <c r="C1774" s="520" t="s">
        <v>1853</v>
      </c>
      <c r="D1774" s="459" t="s">
        <v>1853</v>
      </c>
      <c r="E1774" s="459"/>
      <c r="F1774" s="459"/>
      <c r="G1774" s="459"/>
      <c r="H1774" s="509"/>
      <c r="I1774" s="509"/>
      <c r="J1774" s="509"/>
      <c r="K1774" s="509"/>
      <c r="L1774" s="509"/>
      <c r="M1774" s="509"/>
      <c r="N1774" s="510"/>
      <c r="O1774" s="507">
        <v>1</v>
      </c>
      <c r="P1774" s="462" t="s">
        <v>1445</v>
      </c>
      <c r="Q1774" s="378">
        <f>'master material'!J633</f>
        <v>650702967.60000002</v>
      </c>
      <c r="R1774" s="378">
        <f>'master material'!K633</f>
        <v>0</v>
      </c>
      <c r="S1774" s="437">
        <v>650702967.60000002</v>
      </c>
      <c r="T1774" s="438"/>
    </row>
    <row r="1775" spans="2:20" ht="15.6" x14ac:dyDescent="0.3">
      <c r="B1775" s="519" t="s">
        <v>1786</v>
      </c>
      <c r="C1775" s="520" t="s">
        <v>1854</v>
      </c>
      <c r="D1775" s="459" t="s">
        <v>1854</v>
      </c>
      <c r="E1775" s="459"/>
      <c r="F1775" s="459"/>
      <c r="G1775" s="459"/>
      <c r="H1775" s="509"/>
      <c r="I1775" s="509"/>
      <c r="J1775" s="509"/>
      <c r="K1775" s="509"/>
      <c r="L1775" s="509"/>
      <c r="M1775" s="509"/>
      <c r="N1775" s="510"/>
      <c r="O1775" s="507">
        <v>1</v>
      </c>
      <c r="P1775" s="462" t="s">
        <v>1445</v>
      </c>
      <c r="Q1775" s="378">
        <f>'master material'!J634</f>
        <v>960344678.19999993</v>
      </c>
      <c r="R1775" s="378">
        <f>'master material'!K634</f>
        <v>0</v>
      </c>
      <c r="S1775" s="437">
        <v>960344678.19999993</v>
      </c>
      <c r="T1775" s="438"/>
    </row>
    <row r="1776" spans="2:20" ht="15.6" x14ac:dyDescent="0.3">
      <c r="B1776" s="523">
        <v>5</v>
      </c>
      <c r="C1776" s="524" t="s">
        <v>1855</v>
      </c>
      <c r="D1776" s="459"/>
      <c r="E1776" s="459"/>
      <c r="F1776" s="459"/>
      <c r="G1776" s="459"/>
      <c r="H1776" s="509"/>
      <c r="I1776" s="509"/>
      <c r="J1776" s="509"/>
      <c r="K1776" s="509"/>
      <c r="L1776" s="509"/>
      <c r="M1776" s="509"/>
      <c r="N1776" s="510"/>
      <c r="O1776" s="460"/>
      <c r="P1776" s="462"/>
      <c r="Q1776" s="378">
        <f>'master material'!J635</f>
        <v>0</v>
      </c>
      <c r="R1776" s="378">
        <f>'master material'!K635</f>
        <v>0</v>
      </c>
      <c r="S1776" s="437"/>
      <c r="T1776" s="438"/>
    </row>
    <row r="1777" spans="2:20" ht="15.6" x14ac:dyDescent="0.3">
      <c r="B1777" s="519" t="s">
        <v>495</v>
      </c>
      <c r="C1777" s="520" t="s">
        <v>1839</v>
      </c>
      <c r="D1777" s="459"/>
      <c r="E1777" s="459"/>
      <c r="F1777" s="459"/>
      <c r="G1777" s="459"/>
      <c r="H1777" s="509"/>
      <c r="I1777" s="509"/>
      <c r="J1777" s="509"/>
      <c r="K1777" s="509"/>
      <c r="L1777" s="509"/>
      <c r="M1777" s="509"/>
      <c r="N1777" s="510"/>
      <c r="O1777" s="507">
        <v>1</v>
      </c>
      <c r="P1777" s="462" t="s">
        <v>1445</v>
      </c>
      <c r="Q1777" s="378">
        <f>'master material'!J636</f>
        <v>3729050</v>
      </c>
      <c r="R1777" s="378">
        <f>'master material'!K636</f>
        <v>0</v>
      </c>
      <c r="S1777" s="437">
        <v>3729050</v>
      </c>
      <c r="T1777" s="438"/>
    </row>
    <row r="1778" spans="2:20" ht="15.6" x14ac:dyDescent="0.3">
      <c r="B1778" s="519" t="s">
        <v>496</v>
      </c>
      <c r="C1778" s="520" t="s">
        <v>1840</v>
      </c>
      <c r="D1778" s="459"/>
      <c r="E1778" s="459"/>
      <c r="F1778" s="459"/>
      <c r="G1778" s="459"/>
      <c r="H1778" s="509"/>
      <c r="I1778" s="509"/>
      <c r="J1778" s="509"/>
      <c r="K1778" s="509"/>
      <c r="L1778" s="509"/>
      <c r="M1778" s="509"/>
      <c r="N1778" s="510"/>
      <c r="O1778" s="507">
        <v>1</v>
      </c>
      <c r="P1778" s="462" t="s">
        <v>1445</v>
      </c>
      <c r="Q1778" s="378">
        <f>'master material'!J637</f>
        <v>4719350</v>
      </c>
      <c r="R1778" s="378">
        <f>'master material'!K637</f>
        <v>0</v>
      </c>
      <c r="S1778" s="437">
        <v>4719350</v>
      </c>
      <c r="T1778" s="438"/>
    </row>
    <row r="1779" spans="2:20" ht="15.6" x14ac:dyDescent="0.3">
      <c r="B1779" s="519" t="s">
        <v>497</v>
      </c>
      <c r="C1779" s="520" t="s">
        <v>1841</v>
      </c>
      <c r="D1779" s="459"/>
      <c r="E1779" s="459"/>
      <c r="F1779" s="459"/>
      <c r="G1779" s="459"/>
      <c r="H1779" s="509"/>
      <c r="I1779" s="509"/>
      <c r="J1779" s="509"/>
      <c r="K1779" s="509"/>
      <c r="L1779" s="509"/>
      <c r="M1779" s="509"/>
      <c r="N1779" s="510"/>
      <c r="O1779" s="507">
        <v>1</v>
      </c>
      <c r="P1779" s="462" t="s">
        <v>1445</v>
      </c>
      <c r="Q1779" s="378">
        <f>'master material'!J638</f>
        <v>8105170</v>
      </c>
      <c r="R1779" s="378">
        <f>'master material'!K638</f>
        <v>0</v>
      </c>
      <c r="S1779" s="437">
        <v>8105170</v>
      </c>
      <c r="T1779" s="438"/>
    </row>
    <row r="1780" spans="2:20" ht="15.6" x14ac:dyDescent="0.3">
      <c r="B1780" s="519" t="s">
        <v>729</v>
      </c>
      <c r="C1780" s="520" t="s">
        <v>1842</v>
      </c>
      <c r="D1780" s="459"/>
      <c r="E1780" s="459"/>
      <c r="F1780" s="459"/>
      <c r="G1780" s="459"/>
      <c r="H1780" s="509"/>
      <c r="I1780" s="509"/>
      <c r="J1780" s="509"/>
      <c r="K1780" s="509"/>
      <c r="L1780" s="509"/>
      <c r="M1780" s="509"/>
      <c r="N1780" s="510"/>
      <c r="O1780" s="507">
        <v>1</v>
      </c>
      <c r="P1780" s="462" t="s">
        <v>1445</v>
      </c>
      <c r="Q1780" s="378">
        <f>'master material'!J639</f>
        <v>9910720</v>
      </c>
      <c r="R1780" s="378">
        <f>'master material'!K639</f>
        <v>0</v>
      </c>
      <c r="S1780" s="437">
        <v>9910720</v>
      </c>
      <c r="T1780" s="438"/>
    </row>
    <row r="1781" spans="2:20" ht="15.6" x14ac:dyDescent="0.3">
      <c r="B1781" s="519" t="s">
        <v>731</v>
      </c>
      <c r="C1781" s="520" t="s">
        <v>1843</v>
      </c>
      <c r="D1781" s="459"/>
      <c r="E1781" s="459"/>
      <c r="F1781" s="459"/>
      <c r="G1781" s="459"/>
      <c r="H1781" s="509"/>
      <c r="I1781" s="509"/>
      <c r="J1781" s="509"/>
      <c r="K1781" s="509"/>
      <c r="L1781" s="509"/>
      <c r="M1781" s="509"/>
      <c r="N1781" s="510"/>
      <c r="O1781" s="507">
        <v>1</v>
      </c>
      <c r="P1781" s="462" t="s">
        <v>1445</v>
      </c>
      <c r="Q1781" s="378">
        <f>'master material'!J640</f>
        <v>12714180</v>
      </c>
      <c r="R1781" s="378">
        <f>'master material'!K640</f>
        <v>0</v>
      </c>
      <c r="S1781" s="437">
        <v>12714180</v>
      </c>
      <c r="T1781" s="438"/>
    </row>
    <row r="1782" spans="2:20" ht="15.6" x14ac:dyDescent="0.3">
      <c r="B1782" s="519" t="s">
        <v>733</v>
      </c>
      <c r="C1782" s="520" t="s">
        <v>1844</v>
      </c>
      <c r="D1782" s="459"/>
      <c r="E1782" s="459"/>
      <c r="F1782" s="459"/>
      <c r="G1782" s="459"/>
      <c r="H1782" s="509"/>
      <c r="I1782" s="509"/>
      <c r="J1782" s="509"/>
      <c r="K1782" s="509"/>
      <c r="L1782" s="509"/>
      <c r="M1782" s="509"/>
      <c r="N1782" s="510"/>
      <c r="O1782" s="507">
        <v>1</v>
      </c>
      <c r="P1782" s="462" t="s">
        <v>1445</v>
      </c>
      <c r="Q1782" s="378">
        <f>'master material'!J641</f>
        <v>18369350</v>
      </c>
      <c r="R1782" s="378">
        <f>'master material'!K641</f>
        <v>0</v>
      </c>
      <c r="S1782" s="437">
        <v>18369350</v>
      </c>
      <c r="T1782" s="438"/>
    </row>
    <row r="1783" spans="2:20" ht="15.6" x14ac:dyDescent="0.3">
      <c r="B1783" s="519" t="s">
        <v>735</v>
      </c>
      <c r="C1783" s="520" t="s">
        <v>1845</v>
      </c>
      <c r="D1783" s="459"/>
      <c r="E1783" s="459"/>
      <c r="F1783" s="459"/>
      <c r="G1783" s="459"/>
      <c r="H1783" s="509"/>
      <c r="I1783" s="509"/>
      <c r="J1783" s="509"/>
      <c r="K1783" s="509"/>
      <c r="L1783" s="509"/>
      <c r="M1783" s="509"/>
      <c r="N1783" s="510"/>
      <c r="O1783" s="507">
        <v>1</v>
      </c>
      <c r="P1783" s="462" t="s">
        <v>1445</v>
      </c>
      <c r="Q1783" s="378">
        <f>'master material'!J642</f>
        <v>24582020</v>
      </c>
      <c r="R1783" s="378">
        <f>'master material'!K642</f>
        <v>0</v>
      </c>
      <c r="S1783" s="437">
        <v>24582020</v>
      </c>
      <c r="T1783" s="438"/>
    </row>
    <row r="1784" spans="2:20" ht="15.6" x14ac:dyDescent="0.3">
      <c r="B1784" s="519" t="s">
        <v>737</v>
      </c>
      <c r="C1784" s="520" t="s">
        <v>1846</v>
      </c>
      <c r="D1784" s="459"/>
      <c r="E1784" s="459"/>
      <c r="F1784" s="459"/>
      <c r="G1784" s="459"/>
      <c r="H1784" s="509"/>
      <c r="I1784" s="509"/>
      <c r="J1784" s="509"/>
      <c r="K1784" s="509"/>
      <c r="L1784" s="509"/>
      <c r="M1784" s="509"/>
      <c r="N1784" s="510"/>
      <c r="O1784" s="507">
        <v>1</v>
      </c>
      <c r="P1784" s="462" t="s">
        <v>1445</v>
      </c>
      <c r="Q1784" s="378">
        <f>'master material'!J643</f>
        <v>58381540</v>
      </c>
      <c r="R1784" s="378">
        <f>'master material'!K643</f>
        <v>0</v>
      </c>
      <c r="S1784" s="437">
        <v>58381540</v>
      </c>
      <c r="T1784" s="438"/>
    </row>
    <row r="1785" spans="2:20" ht="15.6" x14ac:dyDescent="0.3">
      <c r="B1785" s="519" t="s">
        <v>739</v>
      </c>
      <c r="C1785" s="520" t="s">
        <v>1847</v>
      </c>
      <c r="D1785" s="459"/>
      <c r="E1785" s="459"/>
      <c r="F1785" s="459"/>
      <c r="G1785" s="459"/>
      <c r="H1785" s="509"/>
      <c r="I1785" s="509"/>
      <c r="J1785" s="509"/>
      <c r="K1785" s="509"/>
      <c r="L1785" s="509"/>
      <c r="M1785" s="509"/>
      <c r="N1785" s="510"/>
      <c r="O1785" s="507">
        <v>1</v>
      </c>
      <c r="P1785" s="462" t="s">
        <v>1445</v>
      </c>
      <c r="Q1785" s="378">
        <f>'master material'!J644</f>
        <v>129312210</v>
      </c>
      <c r="R1785" s="378">
        <f>'master material'!K644</f>
        <v>0</v>
      </c>
      <c r="S1785" s="437">
        <v>129312210</v>
      </c>
      <c r="T1785" s="438"/>
    </row>
    <row r="1786" spans="2:20" ht="15.6" x14ac:dyDescent="0.3">
      <c r="B1786" s="523">
        <v>6</v>
      </c>
      <c r="C1786" s="524" t="s">
        <v>1856</v>
      </c>
      <c r="D1786" s="459"/>
      <c r="E1786" s="459"/>
      <c r="F1786" s="459"/>
      <c r="G1786" s="459"/>
      <c r="H1786" s="509"/>
      <c r="I1786" s="509"/>
      <c r="J1786" s="509"/>
      <c r="K1786" s="509"/>
      <c r="L1786" s="509"/>
      <c r="M1786" s="509"/>
      <c r="N1786" s="510"/>
      <c r="O1786" s="460"/>
      <c r="P1786" s="462"/>
      <c r="Q1786" s="378">
        <f>'master material'!J645</f>
        <v>0</v>
      </c>
      <c r="R1786" s="378">
        <f>'master material'!K645</f>
        <v>0</v>
      </c>
      <c r="S1786" s="437"/>
      <c r="T1786" s="438"/>
    </row>
    <row r="1787" spans="2:20" ht="15.6" x14ac:dyDescent="0.3">
      <c r="B1787" s="519" t="s">
        <v>751</v>
      </c>
      <c r="C1787" s="520" t="s">
        <v>1842</v>
      </c>
      <c r="D1787" s="459"/>
      <c r="E1787" s="459"/>
      <c r="F1787" s="459"/>
      <c r="G1787" s="459"/>
      <c r="H1787" s="509"/>
      <c r="I1787" s="509"/>
      <c r="J1787" s="509"/>
      <c r="K1787" s="509"/>
      <c r="L1787" s="509"/>
      <c r="M1787" s="509"/>
      <c r="N1787" s="510"/>
      <c r="O1787" s="507">
        <v>1</v>
      </c>
      <c r="P1787" s="462" t="s">
        <v>1445</v>
      </c>
      <c r="Q1787" s="378">
        <f>'master material'!J646</f>
        <v>16960960</v>
      </c>
      <c r="R1787" s="378">
        <f>'master material'!K646</f>
        <v>0</v>
      </c>
      <c r="S1787" s="437">
        <v>16960960</v>
      </c>
      <c r="T1787" s="438"/>
    </row>
    <row r="1788" spans="2:20" ht="15.6" x14ac:dyDescent="0.3">
      <c r="B1788" s="519" t="s">
        <v>753</v>
      </c>
      <c r="C1788" s="520" t="s">
        <v>1843</v>
      </c>
      <c r="D1788" s="459"/>
      <c r="E1788" s="459"/>
      <c r="F1788" s="459"/>
      <c r="G1788" s="459"/>
      <c r="H1788" s="509"/>
      <c r="I1788" s="509"/>
      <c r="J1788" s="509"/>
      <c r="K1788" s="509"/>
      <c r="L1788" s="509"/>
      <c r="M1788" s="509"/>
      <c r="N1788" s="510"/>
      <c r="O1788" s="507">
        <v>1</v>
      </c>
      <c r="P1788" s="462" t="s">
        <v>1445</v>
      </c>
      <c r="Q1788" s="378">
        <f>'master material'!J647</f>
        <v>18240300</v>
      </c>
      <c r="R1788" s="378">
        <f>'master material'!K647</f>
        <v>0</v>
      </c>
      <c r="S1788" s="437">
        <v>18240300</v>
      </c>
      <c r="T1788" s="438"/>
    </row>
    <row r="1789" spans="2:20" ht="15.6" x14ac:dyDescent="0.3">
      <c r="B1789" s="519" t="s">
        <v>755</v>
      </c>
      <c r="C1789" s="520" t="s">
        <v>1844</v>
      </c>
      <c r="D1789" s="459"/>
      <c r="E1789" s="459"/>
      <c r="F1789" s="459"/>
      <c r="G1789" s="459"/>
      <c r="H1789" s="509"/>
      <c r="I1789" s="509"/>
      <c r="J1789" s="509"/>
      <c r="K1789" s="509"/>
      <c r="L1789" s="509"/>
      <c r="M1789" s="509"/>
      <c r="N1789" s="510"/>
      <c r="O1789" s="507">
        <v>1</v>
      </c>
      <c r="P1789" s="462" t="s">
        <v>1445</v>
      </c>
      <c r="Q1789" s="378">
        <f>'master material'!J648</f>
        <v>21550180</v>
      </c>
      <c r="R1789" s="378">
        <f>'master material'!K648</f>
        <v>0</v>
      </c>
      <c r="S1789" s="437">
        <v>21550180</v>
      </c>
      <c r="T1789" s="438"/>
    </row>
    <row r="1790" spans="2:20" ht="15.6" x14ac:dyDescent="0.3">
      <c r="B1790" s="519" t="s">
        <v>757</v>
      </c>
      <c r="C1790" s="520" t="s">
        <v>1845</v>
      </c>
      <c r="D1790" s="459"/>
      <c r="E1790" s="459"/>
      <c r="F1790" s="459"/>
      <c r="G1790" s="459"/>
      <c r="H1790" s="509"/>
      <c r="I1790" s="509"/>
      <c r="J1790" s="509"/>
      <c r="K1790" s="509"/>
      <c r="L1790" s="509"/>
      <c r="M1790" s="509"/>
      <c r="N1790" s="510"/>
      <c r="O1790" s="507">
        <v>1</v>
      </c>
      <c r="P1790" s="462" t="s">
        <v>1445</v>
      </c>
      <c r="Q1790" s="378">
        <f>'master material'!J649</f>
        <v>32067450</v>
      </c>
      <c r="R1790" s="378">
        <f>'master material'!K649</f>
        <v>0</v>
      </c>
      <c r="S1790" s="437">
        <v>32067450</v>
      </c>
      <c r="T1790" s="438"/>
    </row>
    <row r="1791" spans="2:20" ht="15.6" x14ac:dyDescent="0.3">
      <c r="B1791" s="519" t="s">
        <v>759</v>
      </c>
      <c r="C1791" s="520" t="s">
        <v>1846</v>
      </c>
      <c r="D1791" s="459"/>
      <c r="E1791" s="459"/>
      <c r="F1791" s="459"/>
      <c r="G1791" s="459"/>
      <c r="H1791" s="509"/>
      <c r="I1791" s="509"/>
      <c r="J1791" s="509"/>
      <c r="K1791" s="509"/>
      <c r="L1791" s="509"/>
      <c r="M1791" s="509"/>
      <c r="N1791" s="510"/>
      <c r="O1791" s="507">
        <v>1</v>
      </c>
      <c r="P1791" s="462" t="s">
        <v>1445</v>
      </c>
      <c r="Q1791" s="378">
        <f>'master material'!J650</f>
        <v>53511720</v>
      </c>
      <c r="R1791" s="378">
        <f>'master material'!K650</f>
        <v>0</v>
      </c>
      <c r="S1791" s="437">
        <v>53511720</v>
      </c>
      <c r="T1791" s="438"/>
    </row>
    <row r="1792" spans="2:20" ht="15.6" x14ac:dyDescent="0.3">
      <c r="B1792" s="519" t="s">
        <v>761</v>
      </c>
      <c r="C1792" s="520" t="s">
        <v>1847</v>
      </c>
      <c r="D1792" s="459"/>
      <c r="E1792" s="459"/>
      <c r="F1792" s="459"/>
      <c r="G1792" s="459"/>
      <c r="H1792" s="509"/>
      <c r="I1792" s="509"/>
      <c r="J1792" s="509"/>
      <c r="K1792" s="509"/>
      <c r="L1792" s="509"/>
      <c r="M1792" s="509"/>
      <c r="N1792" s="510"/>
      <c r="O1792" s="507">
        <v>1</v>
      </c>
      <c r="P1792" s="462" t="s">
        <v>1445</v>
      </c>
      <c r="Q1792" s="378">
        <f>'master material'!J651</f>
        <v>98303050</v>
      </c>
      <c r="R1792" s="378">
        <f>'master material'!K651</f>
        <v>0</v>
      </c>
      <c r="S1792" s="437">
        <v>98303050</v>
      </c>
      <c r="T1792" s="438"/>
    </row>
    <row r="1793" spans="2:20" ht="15.6" x14ac:dyDescent="0.3">
      <c r="B1793" s="519" t="s">
        <v>763</v>
      </c>
      <c r="C1793" s="520" t="s">
        <v>1848</v>
      </c>
      <c r="D1793" s="459"/>
      <c r="E1793" s="459"/>
      <c r="F1793" s="459"/>
      <c r="G1793" s="459"/>
      <c r="H1793" s="509"/>
      <c r="I1793" s="509"/>
      <c r="J1793" s="509"/>
      <c r="K1793" s="509"/>
      <c r="L1793" s="509"/>
      <c r="M1793" s="509"/>
      <c r="N1793" s="510"/>
      <c r="O1793" s="507">
        <v>1</v>
      </c>
      <c r="P1793" s="462" t="s">
        <v>1445</v>
      </c>
      <c r="Q1793" s="378">
        <f>'master material'!J652</f>
        <v>149967990</v>
      </c>
      <c r="R1793" s="378">
        <f>'master material'!K652</f>
        <v>0</v>
      </c>
      <c r="S1793" s="437">
        <v>149967990</v>
      </c>
      <c r="T1793" s="438"/>
    </row>
    <row r="1794" spans="2:20" ht="15.6" x14ac:dyDescent="0.3">
      <c r="B1794" s="519" t="s">
        <v>765</v>
      </c>
      <c r="C1794" s="520" t="s">
        <v>1850</v>
      </c>
      <c r="D1794" s="459"/>
      <c r="E1794" s="459"/>
      <c r="F1794" s="459"/>
      <c r="G1794" s="459"/>
      <c r="H1794" s="509"/>
      <c r="I1794" s="509"/>
      <c r="J1794" s="509"/>
      <c r="K1794" s="509"/>
      <c r="L1794" s="509"/>
      <c r="M1794" s="509"/>
      <c r="N1794" s="510"/>
      <c r="O1794" s="507">
        <v>1</v>
      </c>
      <c r="P1794" s="462" t="s">
        <v>1445</v>
      </c>
      <c r="Q1794" s="378">
        <f>'master material'!J653</f>
        <v>238976360</v>
      </c>
      <c r="R1794" s="378">
        <f>'master material'!K653</f>
        <v>0</v>
      </c>
      <c r="S1794" s="437">
        <v>238976360</v>
      </c>
      <c r="T1794" s="438"/>
    </row>
    <row r="1795" spans="2:20" ht="15.6" x14ac:dyDescent="0.3">
      <c r="B1795" s="519" t="s">
        <v>767</v>
      </c>
      <c r="C1795" s="520" t="s">
        <v>1851</v>
      </c>
      <c r="D1795" s="459"/>
      <c r="E1795" s="459"/>
      <c r="F1795" s="459"/>
      <c r="G1795" s="459"/>
      <c r="H1795" s="509"/>
      <c r="I1795" s="509"/>
      <c r="J1795" s="509"/>
      <c r="K1795" s="509"/>
      <c r="L1795" s="509"/>
      <c r="M1795" s="509"/>
      <c r="N1795" s="510"/>
      <c r="O1795" s="507">
        <v>1</v>
      </c>
      <c r="P1795" s="462" t="s">
        <v>1445</v>
      </c>
      <c r="Q1795" s="378">
        <f>'master material'!J654</f>
        <v>287612980</v>
      </c>
      <c r="R1795" s="378">
        <f>'master material'!K654</f>
        <v>0</v>
      </c>
      <c r="S1795" s="437">
        <v>287612980</v>
      </c>
      <c r="T1795" s="438"/>
    </row>
    <row r="1796" spans="2:20" ht="15.6" x14ac:dyDescent="0.3">
      <c r="B1796" s="519" t="s">
        <v>1659</v>
      </c>
      <c r="C1796" s="520" t="s">
        <v>1852</v>
      </c>
      <c r="D1796" s="459"/>
      <c r="E1796" s="459"/>
      <c r="F1796" s="459"/>
      <c r="G1796" s="459"/>
      <c r="H1796" s="509"/>
      <c r="I1796" s="509"/>
      <c r="J1796" s="509"/>
      <c r="K1796" s="509"/>
      <c r="L1796" s="509"/>
      <c r="M1796" s="509"/>
      <c r="N1796" s="510"/>
      <c r="O1796" s="507">
        <v>1</v>
      </c>
      <c r="P1796" s="462" t="s">
        <v>1445</v>
      </c>
      <c r="Q1796" s="378">
        <f>'master material'!J655</f>
        <v>398066690</v>
      </c>
      <c r="R1796" s="378">
        <f>'master material'!K655</f>
        <v>0</v>
      </c>
      <c r="S1796" s="437">
        <v>398066690</v>
      </c>
      <c r="T1796" s="438"/>
    </row>
    <row r="1797" spans="2:20" ht="15.6" x14ac:dyDescent="0.3">
      <c r="B1797" s="519" t="s">
        <v>1661</v>
      </c>
      <c r="C1797" s="520" t="s">
        <v>1853</v>
      </c>
      <c r="D1797" s="459"/>
      <c r="E1797" s="459"/>
      <c r="F1797" s="459"/>
      <c r="G1797" s="459"/>
      <c r="H1797" s="509"/>
      <c r="I1797" s="509"/>
      <c r="J1797" s="509"/>
      <c r="K1797" s="509"/>
      <c r="L1797" s="509"/>
      <c r="M1797" s="509"/>
      <c r="N1797" s="510"/>
      <c r="O1797" s="507">
        <v>1</v>
      </c>
      <c r="P1797" s="462" t="s">
        <v>1445</v>
      </c>
      <c r="Q1797" s="378">
        <f>'master material'!J656</f>
        <v>676660825.39999998</v>
      </c>
      <c r="R1797" s="378">
        <f>'master material'!K656</f>
        <v>0</v>
      </c>
      <c r="S1797" s="437">
        <v>676660825.39999998</v>
      </c>
      <c r="T1797" s="438"/>
    </row>
    <row r="1798" spans="2:20" ht="15.6" x14ac:dyDescent="0.3">
      <c r="B1798" s="519" t="s">
        <v>1663</v>
      </c>
      <c r="C1798" s="520" t="s">
        <v>1854</v>
      </c>
      <c r="D1798" s="459"/>
      <c r="E1798" s="459"/>
      <c r="F1798" s="459"/>
      <c r="G1798" s="459"/>
      <c r="H1798" s="509"/>
      <c r="I1798" s="509"/>
      <c r="J1798" s="509"/>
      <c r="K1798" s="509"/>
      <c r="L1798" s="509"/>
      <c r="M1798" s="509"/>
      <c r="N1798" s="510"/>
      <c r="O1798" s="507">
        <v>1</v>
      </c>
      <c r="P1798" s="462" t="s">
        <v>1445</v>
      </c>
      <c r="Q1798" s="378">
        <f>'master material'!J657</f>
        <v>848337029.39999998</v>
      </c>
      <c r="R1798" s="378">
        <f>'master material'!K657</f>
        <v>0</v>
      </c>
      <c r="S1798" s="437">
        <v>848337029.39999998</v>
      </c>
      <c r="T1798" s="438"/>
    </row>
    <row r="1799" spans="2:20" ht="15.6" x14ac:dyDescent="0.3">
      <c r="B1799" s="523">
        <v>7</v>
      </c>
      <c r="C1799" s="524" t="s">
        <v>1857</v>
      </c>
      <c r="D1799" s="459"/>
      <c r="E1799" s="459"/>
      <c r="F1799" s="459"/>
      <c r="G1799" s="459"/>
      <c r="H1799" s="509"/>
      <c r="I1799" s="509"/>
      <c r="J1799" s="509"/>
      <c r="K1799" s="509"/>
      <c r="L1799" s="509"/>
      <c r="M1799" s="509"/>
      <c r="N1799" s="510"/>
      <c r="O1799" s="460"/>
      <c r="P1799" s="462"/>
      <c r="Q1799" s="378">
        <f>'master material'!J658</f>
        <v>0</v>
      </c>
      <c r="R1799" s="378">
        <f>'master material'!K658</f>
        <v>0</v>
      </c>
      <c r="S1799" s="437"/>
      <c r="T1799" s="438"/>
    </row>
    <row r="1800" spans="2:20" ht="15.6" x14ac:dyDescent="0.3">
      <c r="B1800" s="519" t="s">
        <v>505</v>
      </c>
      <c r="C1800" s="520" t="s">
        <v>1858</v>
      </c>
      <c r="D1800" s="459"/>
      <c r="E1800" s="459"/>
      <c r="F1800" s="459"/>
      <c r="G1800" s="459"/>
      <c r="H1800" s="509"/>
      <c r="I1800" s="509"/>
      <c r="J1800" s="509"/>
      <c r="K1800" s="509"/>
      <c r="L1800" s="509"/>
      <c r="M1800" s="509"/>
      <c r="N1800" s="510"/>
      <c r="O1800" s="507">
        <v>1</v>
      </c>
      <c r="P1800" s="462" t="s">
        <v>1445</v>
      </c>
      <c r="Q1800" s="378">
        <f>'master material'!J659</f>
        <v>2993270</v>
      </c>
      <c r="R1800" s="378">
        <f>'master material'!K659</f>
        <v>0</v>
      </c>
      <c r="S1800" s="437">
        <v>2993270</v>
      </c>
      <c r="T1800" s="438"/>
    </row>
    <row r="1801" spans="2:20" ht="15.6" x14ac:dyDescent="0.3">
      <c r="B1801" s="519" t="s">
        <v>778</v>
      </c>
      <c r="C1801" s="520" t="s">
        <v>1859</v>
      </c>
      <c r="D1801" s="459"/>
      <c r="E1801" s="459"/>
      <c r="F1801" s="459"/>
      <c r="G1801" s="459"/>
      <c r="H1801" s="509"/>
      <c r="I1801" s="509"/>
      <c r="J1801" s="509"/>
      <c r="K1801" s="509"/>
      <c r="L1801" s="509"/>
      <c r="M1801" s="509"/>
      <c r="N1801" s="510"/>
      <c r="O1801" s="507">
        <v>1</v>
      </c>
      <c r="P1801" s="462" t="s">
        <v>1445</v>
      </c>
      <c r="Q1801" s="378">
        <f>'master material'!J660</f>
        <v>3769420</v>
      </c>
      <c r="R1801" s="378">
        <f>'master material'!K660</f>
        <v>0</v>
      </c>
      <c r="S1801" s="437">
        <v>3769420</v>
      </c>
      <c r="T1801" s="438"/>
    </row>
    <row r="1802" spans="2:20" ht="15.6" x14ac:dyDescent="0.3">
      <c r="B1802" s="519" t="s">
        <v>1793</v>
      </c>
      <c r="C1802" s="520" t="s">
        <v>1860</v>
      </c>
      <c r="D1802" s="459"/>
      <c r="E1802" s="459"/>
      <c r="F1802" s="459"/>
      <c r="G1802" s="459"/>
      <c r="H1802" s="509"/>
      <c r="I1802" s="509"/>
      <c r="J1802" s="509"/>
      <c r="K1802" s="509"/>
      <c r="L1802" s="509"/>
      <c r="M1802" s="509"/>
      <c r="N1802" s="510"/>
      <c r="O1802" s="507">
        <v>1</v>
      </c>
      <c r="P1802" s="462" t="s">
        <v>1445</v>
      </c>
      <c r="Q1802" s="378">
        <f>'master material'!J661</f>
        <v>6763940</v>
      </c>
      <c r="R1802" s="378">
        <f>'master material'!K661</f>
        <v>0</v>
      </c>
      <c r="S1802" s="437">
        <v>6763940</v>
      </c>
      <c r="T1802" s="438"/>
    </row>
    <row r="1803" spans="2:20" ht="15.6" x14ac:dyDescent="0.3">
      <c r="B1803" s="523">
        <v>8</v>
      </c>
      <c r="C1803" s="524" t="s">
        <v>1861</v>
      </c>
      <c r="D1803" s="459"/>
      <c r="E1803" s="459"/>
      <c r="F1803" s="459"/>
      <c r="G1803" s="459"/>
      <c r="H1803" s="509"/>
      <c r="I1803" s="509"/>
      <c r="J1803" s="509"/>
      <c r="K1803" s="509"/>
      <c r="L1803" s="509"/>
      <c r="M1803" s="509"/>
      <c r="N1803" s="510"/>
      <c r="O1803" s="460"/>
      <c r="P1803" s="462"/>
      <c r="Q1803" s="378">
        <f>'master material'!J662</f>
        <v>0</v>
      </c>
      <c r="R1803" s="378">
        <f>'master material'!K662</f>
        <v>0</v>
      </c>
      <c r="S1803" s="437"/>
      <c r="T1803" s="438"/>
    </row>
    <row r="1804" spans="2:20" ht="15.6" x14ac:dyDescent="0.3">
      <c r="B1804" s="519" t="s">
        <v>509</v>
      </c>
      <c r="C1804" s="520" t="s">
        <v>1862</v>
      </c>
      <c r="D1804" s="459"/>
      <c r="E1804" s="459"/>
      <c r="F1804" s="459"/>
      <c r="G1804" s="459"/>
      <c r="H1804" s="509"/>
      <c r="I1804" s="509"/>
      <c r="J1804" s="509"/>
      <c r="K1804" s="509"/>
      <c r="L1804" s="509"/>
      <c r="M1804" s="509"/>
      <c r="N1804" s="510"/>
      <c r="O1804" s="507">
        <v>1</v>
      </c>
      <c r="P1804" s="462" t="s">
        <v>1445</v>
      </c>
      <c r="Q1804" s="378">
        <f>'master material'!J663</f>
        <v>6694750</v>
      </c>
      <c r="R1804" s="378">
        <f>'master material'!K663</f>
        <v>0</v>
      </c>
      <c r="S1804" s="437">
        <v>6694750</v>
      </c>
      <c r="T1804" s="438"/>
    </row>
    <row r="1805" spans="2:20" ht="15.6" x14ac:dyDescent="0.3">
      <c r="B1805" s="519" t="s">
        <v>510</v>
      </c>
      <c r="C1805" s="520" t="s">
        <v>1863</v>
      </c>
      <c r="D1805" s="459"/>
      <c r="E1805" s="459"/>
      <c r="F1805" s="459"/>
      <c r="G1805" s="459"/>
      <c r="H1805" s="509"/>
      <c r="I1805" s="509"/>
      <c r="J1805" s="509"/>
      <c r="K1805" s="509"/>
      <c r="L1805" s="509"/>
      <c r="M1805" s="509"/>
      <c r="N1805" s="510"/>
      <c r="O1805" s="507">
        <v>1</v>
      </c>
      <c r="P1805" s="462" t="s">
        <v>1445</v>
      </c>
      <c r="Q1805" s="378">
        <f>'master material'!J664</f>
        <v>10518780</v>
      </c>
      <c r="R1805" s="378">
        <f>'master material'!K664</f>
        <v>0</v>
      </c>
      <c r="S1805" s="437">
        <v>10518780</v>
      </c>
      <c r="T1805" s="438"/>
    </row>
    <row r="1806" spans="2:20" ht="15.6" x14ac:dyDescent="0.3">
      <c r="B1806" s="519" t="s">
        <v>511</v>
      </c>
      <c r="C1806" s="520" t="s">
        <v>1864</v>
      </c>
      <c r="D1806" s="459"/>
      <c r="E1806" s="459"/>
      <c r="F1806" s="459"/>
      <c r="G1806" s="459"/>
      <c r="H1806" s="509"/>
      <c r="I1806" s="509"/>
      <c r="J1806" s="509"/>
      <c r="K1806" s="509"/>
      <c r="L1806" s="509"/>
      <c r="M1806" s="509"/>
      <c r="N1806" s="510"/>
      <c r="O1806" s="507">
        <v>1</v>
      </c>
      <c r="P1806" s="462" t="s">
        <v>1445</v>
      </c>
      <c r="Q1806" s="378">
        <f>'master material'!J665</f>
        <v>12586730</v>
      </c>
      <c r="R1806" s="378">
        <f>'master material'!K665</f>
        <v>0</v>
      </c>
      <c r="S1806" s="437">
        <v>12586730</v>
      </c>
      <c r="T1806" s="438"/>
    </row>
    <row r="1807" spans="2:20" ht="15.6" x14ac:dyDescent="0.3">
      <c r="B1807" s="519" t="s">
        <v>780</v>
      </c>
      <c r="C1807" s="520" t="s">
        <v>1865</v>
      </c>
      <c r="D1807" s="459"/>
      <c r="E1807" s="459"/>
      <c r="F1807" s="459"/>
      <c r="G1807" s="459"/>
      <c r="H1807" s="509"/>
      <c r="I1807" s="509"/>
      <c r="J1807" s="509"/>
      <c r="K1807" s="509"/>
      <c r="L1807" s="509"/>
      <c r="M1807" s="509"/>
      <c r="N1807" s="510"/>
      <c r="O1807" s="507">
        <v>1</v>
      </c>
      <c r="P1807" s="462" t="s">
        <v>1445</v>
      </c>
      <c r="Q1807" s="378">
        <f>'master material'!J666</f>
        <v>15897420</v>
      </c>
      <c r="R1807" s="378">
        <f>'master material'!K666</f>
        <v>0</v>
      </c>
      <c r="S1807" s="437">
        <v>15897420</v>
      </c>
      <c r="T1807" s="438"/>
    </row>
    <row r="1808" spans="2:20" ht="15.6" x14ac:dyDescent="0.3">
      <c r="B1808" s="519" t="s">
        <v>781</v>
      </c>
      <c r="C1808" s="520" t="s">
        <v>1866</v>
      </c>
      <c r="D1808" s="459"/>
      <c r="E1808" s="459"/>
      <c r="F1808" s="459"/>
      <c r="G1808" s="459"/>
      <c r="H1808" s="509"/>
      <c r="I1808" s="509"/>
      <c r="J1808" s="509"/>
      <c r="K1808" s="509"/>
      <c r="L1808" s="509"/>
      <c r="M1808" s="509"/>
      <c r="N1808" s="510"/>
      <c r="O1808" s="507">
        <v>1</v>
      </c>
      <c r="P1808" s="462" t="s">
        <v>1445</v>
      </c>
      <c r="Q1808" s="378">
        <f>'master material'!J667</f>
        <v>28685040</v>
      </c>
      <c r="R1808" s="378">
        <f>'master material'!K667</f>
        <v>0</v>
      </c>
      <c r="S1808" s="437">
        <v>28685040</v>
      </c>
      <c r="T1808" s="438"/>
    </row>
    <row r="1809" spans="2:20" ht="15.6" x14ac:dyDescent="0.3">
      <c r="B1809" s="519" t="s">
        <v>782</v>
      </c>
      <c r="C1809" s="520" t="s">
        <v>1867</v>
      </c>
      <c r="D1809" s="459"/>
      <c r="E1809" s="459"/>
      <c r="F1809" s="459"/>
      <c r="G1809" s="459"/>
      <c r="H1809" s="509"/>
      <c r="I1809" s="509"/>
      <c r="J1809" s="509"/>
      <c r="K1809" s="509"/>
      <c r="L1809" s="509"/>
      <c r="M1809" s="509"/>
      <c r="N1809" s="510"/>
      <c r="O1809" s="507">
        <v>1</v>
      </c>
      <c r="P1809" s="462" t="s">
        <v>1445</v>
      </c>
      <c r="Q1809" s="378">
        <f>'master material'!J668</f>
        <v>42342470</v>
      </c>
      <c r="R1809" s="378">
        <f>'master material'!K668</f>
        <v>0</v>
      </c>
      <c r="S1809" s="437">
        <v>42342470</v>
      </c>
      <c r="T1809" s="438"/>
    </row>
    <row r="1810" spans="2:20" ht="15.6" x14ac:dyDescent="0.3">
      <c r="B1810" s="519" t="s">
        <v>783</v>
      </c>
      <c r="C1810" s="520" t="s">
        <v>1868</v>
      </c>
      <c r="D1810" s="459"/>
      <c r="E1810" s="459"/>
      <c r="F1810" s="459"/>
      <c r="G1810" s="459"/>
      <c r="H1810" s="509"/>
      <c r="I1810" s="509"/>
      <c r="J1810" s="509"/>
      <c r="K1810" s="509"/>
      <c r="L1810" s="509"/>
      <c r="M1810" s="509"/>
      <c r="N1810" s="510"/>
      <c r="O1810" s="507">
        <v>1</v>
      </c>
      <c r="P1810" s="462" t="s">
        <v>1445</v>
      </c>
      <c r="Q1810" s="378">
        <f>'master material'!J669</f>
        <v>65599740</v>
      </c>
      <c r="R1810" s="378">
        <f>'master material'!K669</f>
        <v>0</v>
      </c>
      <c r="S1810" s="437">
        <v>65599740</v>
      </c>
      <c r="T1810" s="438"/>
    </row>
    <row r="1811" spans="2:20" ht="15.6" x14ac:dyDescent="0.3">
      <c r="B1811" s="519" t="s">
        <v>784</v>
      </c>
      <c r="C1811" s="520" t="s">
        <v>1869</v>
      </c>
      <c r="D1811" s="459"/>
      <c r="E1811" s="459"/>
      <c r="F1811" s="459"/>
      <c r="G1811" s="459"/>
      <c r="H1811" s="509"/>
      <c r="I1811" s="509"/>
      <c r="J1811" s="509"/>
      <c r="K1811" s="509"/>
      <c r="L1811" s="509"/>
      <c r="M1811" s="509"/>
      <c r="N1811" s="510"/>
      <c r="O1811" s="507">
        <v>1</v>
      </c>
      <c r="P1811" s="462" t="s">
        <v>1445</v>
      </c>
      <c r="Q1811" s="378">
        <f>'master material'!J670</f>
        <v>95495760</v>
      </c>
      <c r="R1811" s="378">
        <f>'master material'!K670</f>
        <v>0</v>
      </c>
      <c r="S1811" s="437">
        <v>95495760</v>
      </c>
      <c r="T1811" s="438"/>
    </row>
    <row r="1812" spans="2:20" ht="15.6" x14ac:dyDescent="0.3">
      <c r="B1812" s="519" t="s">
        <v>785</v>
      </c>
      <c r="C1812" s="520" t="s">
        <v>1870</v>
      </c>
      <c r="D1812" s="459"/>
      <c r="E1812" s="459"/>
      <c r="F1812" s="459"/>
      <c r="G1812" s="459"/>
      <c r="H1812" s="509"/>
      <c r="I1812" s="509"/>
      <c r="J1812" s="509"/>
      <c r="K1812" s="509"/>
      <c r="L1812" s="509"/>
      <c r="M1812" s="509"/>
      <c r="N1812" s="510"/>
      <c r="O1812" s="507">
        <v>1</v>
      </c>
      <c r="P1812" s="462" t="s">
        <v>1445</v>
      </c>
      <c r="Q1812" s="378">
        <f>'master material'!J671</f>
        <v>136581335.80000001</v>
      </c>
      <c r="R1812" s="378">
        <f>'master material'!K671</f>
        <v>0</v>
      </c>
      <c r="S1812" s="437">
        <v>136581335.80000001</v>
      </c>
      <c r="T1812" s="438"/>
    </row>
    <row r="1813" spans="2:20" ht="15.6" x14ac:dyDescent="0.3">
      <c r="B1813" s="519" t="s">
        <v>786</v>
      </c>
      <c r="C1813" s="520" t="s">
        <v>1871</v>
      </c>
      <c r="D1813" s="459"/>
      <c r="E1813" s="459"/>
      <c r="F1813" s="459"/>
      <c r="G1813" s="459"/>
      <c r="H1813" s="509"/>
      <c r="I1813" s="509"/>
      <c r="J1813" s="509"/>
      <c r="K1813" s="509"/>
      <c r="L1813" s="509"/>
      <c r="M1813" s="509"/>
      <c r="N1813" s="510"/>
      <c r="O1813" s="507">
        <v>1</v>
      </c>
      <c r="P1813" s="462" t="s">
        <v>1445</v>
      </c>
      <c r="Q1813" s="378">
        <f>'master material'!J672</f>
        <v>178893766.79999998</v>
      </c>
      <c r="R1813" s="378">
        <f>'master material'!K672</f>
        <v>0</v>
      </c>
      <c r="S1813" s="437">
        <v>178893766.79999998</v>
      </c>
      <c r="T1813" s="438"/>
    </row>
    <row r="1814" spans="2:20" ht="15.6" x14ac:dyDescent="0.3">
      <c r="B1814" s="519" t="s">
        <v>787</v>
      </c>
      <c r="C1814" s="520" t="s">
        <v>1872</v>
      </c>
      <c r="D1814" s="459"/>
      <c r="E1814" s="459"/>
      <c r="F1814" s="459"/>
      <c r="G1814" s="459"/>
      <c r="H1814" s="509"/>
      <c r="I1814" s="509"/>
      <c r="J1814" s="509"/>
      <c r="K1814" s="509"/>
      <c r="L1814" s="509"/>
      <c r="M1814" s="509"/>
      <c r="N1814" s="510"/>
      <c r="O1814" s="507">
        <v>1</v>
      </c>
      <c r="P1814" s="462" t="s">
        <v>1445</v>
      </c>
      <c r="Q1814" s="378">
        <f>'master material'!J673</f>
        <v>283024548.80000001</v>
      </c>
      <c r="R1814" s="378">
        <f>'master material'!K673</f>
        <v>0</v>
      </c>
      <c r="S1814" s="437">
        <v>283024548.80000001</v>
      </c>
      <c r="T1814" s="438"/>
    </row>
    <row r="1815" spans="2:20" ht="15.6" x14ac:dyDescent="0.3">
      <c r="B1815" s="519" t="s">
        <v>788</v>
      </c>
      <c r="C1815" s="520" t="s">
        <v>1873</v>
      </c>
      <c r="D1815" s="459"/>
      <c r="E1815" s="459"/>
      <c r="F1815" s="459"/>
      <c r="G1815" s="459"/>
      <c r="H1815" s="509"/>
      <c r="I1815" s="509"/>
      <c r="J1815" s="509"/>
      <c r="K1815" s="509"/>
      <c r="L1815" s="509"/>
      <c r="M1815" s="509"/>
      <c r="N1815" s="510"/>
      <c r="O1815" s="507">
        <v>1</v>
      </c>
      <c r="P1815" s="462" t="s">
        <v>1445</v>
      </c>
      <c r="Q1815" s="378">
        <f>'master material'!J674</f>
        <v>458899357</v>
      </c>
      <c r="R1815" s="378">
        <f>'master material'!K674</f>
        <v>0</v>
      </c>
      <c r="S1815" s="437">
        <v>458899357</v>
      </c>
      <c r="T1815" s="438"/>
    </row>
    <row r="1816" spans="2:20" ht="15.6" x14ac:dyDescent="0.3">
      <c r="B1816" s="519"/>
      <c r="C1816" s="520"/>
      <c r="D1816" s="459"/>
      <c r="E1816" s="459"/>
      <c r="F1816" s="459"/>
      <c r="G1816" s="459"/>
      <c r="H1816" s="509"/>
      <c r="I1816" s="509"/>
      <c r="J1816" s="509"/>
      <c r="K1816" s="509"/>
      <c r="L1816" s="509"/>
      <c r="M1816" s="509"/>
      <c r="N1816" s="510"/>
      <c r="O1816" s="507"/>
      <c r="P1816" s="462"/>
      <c r="Q1816" s="378">
        <f>'master material'!J675</f>
        <v>0</v>
      </c>
      <c r="R1816" s="378">
        <f>'master material'!K675</f>
        <v>0</v>
      </c>
      <c r="S1816" s="437"/>
      <c r="T1816" s="438"/>
    </row>
    <row r="1817" spans="2:20" ht="15.6" x14ac:dyDescent="0.3">
      <c r="B1817" s="523">
        <v>9</v>
      </c>
      <c r="C1817" s="524" t="s">
        <v>1808</v>
      </c>
      <c r="D1817" s="459"/>
      <c r="E1817" s="459"/>
      <c r="F1817" s="459"/>
      <c r="G1817" s="459"/>
      <c r="H1817" s="509"/>
      <c r="I1817" s="509"/>
      <c r="J1817" s="509"/>
      <c r="K1817" s="509"/>
      <c r="L1817" s="509"/>
      <c r="M1817" s="509"/>
      <c r="N1817" s="510"/>
      <c r="O1817" s="460"/>
      <c r="P1817" s="462"/>
      <c r="Q1817" s="378">
        <f>'master material'!J676</f>
        <v>0</v>
      </c>
      <c r="R1817" s="378">
        <f>'master material'!K676</f>
        <v>0</v>
      </c>
      <c r="S1817" s="437"/>
      <c r="T1817" s="438"/>
    </row>
    <row r="1818" spans="2:20" ht="15.6" x14ac:dyDescent="0.3">
      <c r="B1818" s="519" t="s">
        <v>513</v>
      </c>
      <c r="C1818" s="520" t="s">
        <v>1874</v>
      </c>
      <c r="D1818" s="459"/>
      <c r="E1818" s="459"/>
      <c r="F1818" s="459"/>
      <c r="G1818" s="459"/>
      <c r="H1818" s="509"/>
      <c r="I1818" s="509"/>
      <c r="J1818" s="509"/>
      <c r="K1818" s="509"/>
      <c r="L1818" s="509"/>
      <c r="M1818" s="509"/>
      <c r="N1818" s="510"/>
      <c r="O1818" s="507">
        <v>1</v>
      </c>
      <c r="P1818" s="462" t="s">
        <v>1445</v>
      </c>
      <c r="Q1818" s="378">
        <f>'master material'!J677</f>
        <v>4547690</v>
      </c>
      <c r="R1818" s="378">
        <f>'master material'!K677</f>
        <v>0</v>
      </c>
      <c r="S1818" s="437">
        <v>4547690</v>
      </c>
      <c r="T1818" s="438"/>
    </row>
    <row r="1819" spans="2:20" ht="15.6" x14ac:dyDescent="0.3">
      <c r="B1819" s="519" t="s">
        <v>514</v>
      </c>
      <c r="C1819" s="520" t="s">
        <v>1875</v>
      </c>
      <c r="D1819" s="459"/>
      <c r="E1819" s="459"/>
      <c r="F1819" s="459"/>
      <c r="G1819" s="459"/>
      <c r="H1819" s="509"/>
      <c r="I1819" s="509"/>
      <c r="J1819" s="509"/>
      <c r="K1819" s="509"/>
      <c r="L1819" s="509"/>
      <c r="M1819" s="509"/>
      <c r="N1819" s="510"/>
      <c r="O1819" s="507">
        <v>1</v>
      </c>
      <c r="P1819" s="462" t="s">
        <v>1445</v>
      </c>
      <c r="Q1819" s="378">
        <f>'master material'!J678</f>
        <v>7212240</v>
      </c>
      <c r="R1819" s="378">
        <f>'master material'!K678</f>
        <v>0</v>
      </c>
      <c r="S1819" s="437">
        <v>7212240</v>
      </c>
      <c r="T1819" s="438"/>
    </row>
    <row r="1820" spans="2:20" ht="15.6" x14ac:dyDescent="0.3">
      <c r="B1820" s="519" t="s">
        <v>515</v>
      </c>
      <c r="C1820" s="520" t="s">
        <v>1876</v>
      </c>
      <c r="D1820" s="459"/>
      <c r="E1820" s="459"/>
      <c r="F1820" s="459"/>
      <c r="G1820" s="459"/>
      <c r="H1820" s="509"/>
      <c r="I1820" s="509"/>
      <c r="J1820" s="509"/>
      <c r="K1820" s="509"/>
      <c r="L1820" s="509"/>
      <c r="M1820" s="509"/>
      <c r="N1820" s="510"/>
      <c r="O1820" s="507">
        <v>1</v>
      </c>
      <c r="P1820" s="462" t="s">
        <v>1445</v>
      </c>
      <c r="Q1820" s="378">
        <f>'master material'!J679</f>
        <v>10794650</v>
      </c>
      <c r="R1820" s="378">
        <f>'master material'!K679</f>
        <v>0</v>
      </c>
      <c r="S1820" s="437">
        <v>10794650</v>
      </c>
      <c r="T1820" s="438"/>
    </row>
    <row r="1821" spans="2:20" ht="15.6" x14ac:dyDescent="0.3">
      <c r="B1821" s="519" t="s">
        <v>790</v>
      </c>
      <c r="C1821" s="520" t="s">
        <v>1877</v>
      </c>
      <c r="D1821" s="459"/>
      <c r="E1821" s="459"/>
      <c r="F1821" s="459"/>
      <c r="G1821" s="459"/>
      <c r="H1821" s="509"/>
      <c r="I1821" s="509"/>
      <c r="J1821" s="509"/>
      <c r="K1821" s="509"/>
      <c r="L1821" s="509"/>
      <c r="M1821" s="509"/>
      <c r="N1821" s="510"/>
      <c r="O1821" s="507">
        <v>1</v>
      </c>
      <c r="P1821" s="462" t="s">
        <v>1445</v>
      </c>
      <c r="Q1821" s="378">
        <f>'master material'!J680</f>
        <v>16306310</v>
      </c>
      <c r="R1821" s="378">
        <f>'master material'!K680</f>
        <v>0</v>
      </c>
      <c r="S1821" s="437">
        <v>16306310</v>
      </c>
      <c r="T1821" s="438"/>
    </row>
    <row r="1822" spans="2:20" ht="15.6" x14ac:dyDescent="0.3">
      <c r="B1822" s="519" t="s">
        <v>791</v>
      </c>
      <c r="C1822" s="520" t="s">
        <v>1878</v>
      </c>
      <c r="D1822" s="459"/>
      <c r="E1822" s="459"/>
      <c r="F1822" s="459"/>
      <c r="G1822" s="459"/>
      <c r="H1822" s="509"/>
      <c r="I1822" s="509"/>
      <c r="J1822" s="509"/>
      <c r="K1822" s="509"/>
      <c r="L1822" s="509"/>
      <c r="M1822" s="509"/>
      <c r="N1822" s="510"/>
      <c r="O1822" s="507">
        <v>1</v>
      </c>
      <c r="P1822" s="462" t="s">
        <v>1445</v>
      </c>
      <c r="Q1822" s="378">
        <f>'master material'!J681</f>
        <v>29969840</v>
      </c>
      <c r="R1822" s="378">
        <f>'master material'!K681</f>
        <v>0</v>
      </c>
      <c r="S1822" s="437">
        <v>29969840</v>
      </c>
      <c r="T1822" s="438"/>
    </row>
    <row r="1823" spans="2:20" ht="15.6" x14ac:dyDescent="0.3">
      <c r="B1823" s="519" t="s">
        <v>792</v>
      </c>
      <c r="C1823" s="520" t="s">
        <v>1879</v>
      </c>
      <c r="D1823" s="459"/>
      <c r="E1823" s="459"/>
      <c r="F1823" s="459"/>
      <c r="G1823" s="459"/>
      <c r="H1823" s="509"/>
      <c r="I1823" s="509"/>
      <c r="J1823" s="509"/>
      <c r="K1823" s="509"/>
      <c r="L1823" s="509"/>
      <c r="M1823" s="509"/>
      <c r="N1823" s="510"/>
      <c r="O1823" s="507">
        <v>1</v>
      </c>
      <c r="P1823" s="462" t="s">
        <v>1445</v>
      </c>
      <c r="Q1823" s="378">
        <f>'master material'!J682</f>
        <v>49499360</v>
      </c>
      <c r="R1823" s="378">
        <f>'master material'!K682</f>
        <v>0</v>
      </c>
      <c r="S1823" s="437">
        <v>49499360</v>
      </c>
      <c r="T1823" s="438"/>
    </row>
    <row r="1824" spans="2:20" ht="15.6" x14ac:dyDescent="0.3">
      <c r="B1824" s="519" t="s">
        <v>793</v>
      </c>
      <c r="C1824" s="520" t="s">
        <v>1880</v>
      </c>
      <c r="D1824" s="459"/>
      <c r="E1824" s="459"/>
      <c r="F1824" s="459"/>
      <c r="G1824" s="459"/>
      <c r="H1824" s="509"/>
      <c r="I1824" s="509"/>
      <c r="J1824" s="509"/>
      <c r="K1824" s="509"/>
      <c r="L1824" s="509"/>
      <c r="M1824" s="509"/>
      <c r="N1824" s="510"/>
      <c r="O1824" s="507">
        <v>1</v>
      </c>
      <c r="P1824" s="462" t="s">
        <v>1445</v>
      </c>
      <c r="Q1824" s="378">
        <f>'master material'!J683</f>
        <v>68415090</v>
      </c>
      <c r="R1824" s="378">
        <f>'master material'!K683</f>
        <v>0</v>
      </c>
      <c r="S1824" s="437">
        <v>68415090</v>
      </c>
      <c r="T1824" s="438"/>
    </row>
    <row r="1825" spans="2:20" ht="15.6" x14ac:dyDescent="0.3">
      <c r="B1825" s="519" t="s">
        <v>794</v>
      </c>
      <c r="C1825" s="520" t="s">
        <v>1881</v>
      </c>
      <c r="D1825" s="459"/>
      <c r="E1825" s="459"/>
      <c r="F1825" s="459"/>
      <c r="G1825" s="459"/>
      <c r="H1825" s="509"/>
      <c r="I1825" s="509"/>
      <c r="J1825" s="509"/>
      <c r="K1825" s="509"/>
      <c r="L1825" s="509"/>
      <c r="M1825" s="509"/>
      <c r="N1825" s="510"/>
      <c r="O1825" s="507">
        <v>1</v>
      </c>
      <c r="P1825" s="462" t="s">
        <v>1445</v>
      </c>
      <c r="Q1825" s="378">
        <f>'master material'!J684</f>
        <v>92704900</v>
      </c>
      <c r="R1825" s="378">
        <f>'master material'!K684</f>
        <v>0</v>
      </c>
      <c r="S1825" s="437">
        <v>92704900</v>
      </c>
      <c r="T1825" s="438"/>
    </row>
    <row r="1826" spans="2:20" ht="15.6" x14ac:dyDescent="0.3">
      <c r="B1826" s="519" t="s">
        <v>795</v>
      </c>
      <c r="C1826" s="520" t="s">
        <v>1882</v>
      </c>
      <c r="D1826" s="459"/>
      <c r="E1826" s="459"/>
      <c r="F1826" s="459"/>
      <c r="G1826" s="459"/>
      <c r="H1826" s="509"/>
      <c r="I1826" s="509"/>
      <c r="J1826" s="509"/>
      <c r="K1826" s="509"/>
      <c r="L1826" s="509"/>
      <c r="M1826" s="509"/>
      <c r="N1826" s="510"/>
      <c r="O1826" s="507">
        <v>1</v>
      </c>
      <c r="P1826" s="462" t="s">
        <v>1445</v>
      </c>
      <c r="Q1826" s="378">
        <f>'master material'!J685</f>
        <v>117545619.8</v>
      </c>
      <c r="R1826" s="378">
        <f>'master material'!K685</f>
        <v>0</v>
      </c>
      <c r="S1826" s="437">
        <v>117545619.8</v>
      </c>
      <c r="T1826" s="438"/>
    </row>
    <row r="1827" spans="2:20" ht="15.6" x14ac:dyDescent="0.3">
      <c r="B1827" s="519" t="s">
        <v>796</v>
      </c>
      <c r="C1827" s="525" t="s">
        <v>1883</v>
      </c>
      <c r="D1827" s="459"/>
      <c r="E1827" s="459"/>
      <c r="F1827" s="459"/>
      <c r="G1827" s="459"/>
      <c r="H1827" s="509"/>
      <c r="I1827" s="509"/>
      <c r="J1827" s="509"/>
      <c r="K1827" s="509"/>
      <c r="L1827" s="509"/>
      <c r="M1827" s="509"/>
      <c r="N1827" s="510"/>
      <c r="O1827" s="507">
        <v>1</v>
      </c>
      <c r="P1827" s="462" t="s">
        <v>1445</v>
      </c>
      <c r="Q1827" s="378">
        <f>'master material'!J686</f>
        <v>152521761</v>
      </c>
      <c r="R1827" s="378">
        <f>'master material'!K686</f>
        <v>0</v>
      </c>
      <c r="S1827" s="437">
        <v>152521761</v>
      </c>
      <c r="T1827" s="438"/>
    </row>
    <row r="1828" spans="2:20" ht="15.6" x14ac:dyDescent="0.3">
      <c r="B1828" s="519" t="s">
        <v>797</v>
      </c>
      <c r="C1828" s="525" t="s">
        <v>1884</v>
      </c>
      <c r="D1828" s="459"/>
      <c r="E1828" s="459"/>
      <c r="F1828" s="459"/>
      <c r="G1828" s="459"/>
      <c r="H1828" s="509"/>
      <c r="I1828" s="509"/>
      <c r="J1828" s="509"/>
      <c r="K1828" s="509"/>
      <c r="L1828" s="509"/>
      <c r="M1828" s="509"/>
      <c r="N1828" s="510"/>
      <c r="O1828" s="507">
        <v>1</v>
      </c>
      <c r="P1828" s="462" t="s">
        <v>1445</v>
      </c>
      <c r="Q1828" s="378">
        <f>'master material'!J687</f>
        <v>300201155.80000001</v>
      </c>
      <c r="R1828" s="378">
        <f>'master material'!K687</f>
        <v>0</v>
      </c>
      <c r="S1828" s="437">
        <v>300201155.80000001</v>
      </c>
      <c r="T1828" s="438"/>
    </row>
    <row r="1829" spans="2:20" ht="15.6" x14ac:dyDescent="0.3">
      <c r="B1829" s="519" t="s">
        <v>798</v>
      </c>
      <c r="C1829" s="525" t="s">
        <v>1885</v>
      </c>
      <c r="D1829" s="459"/>
      <c r="E1829" s="459"/>
      <c r="F1829" s="459"/>
      <c r="G1829" s="459"/>
      <c r="H1829" s="509"/>
      <c r="I1829" s="509"/>
      <c r="J1829" s="509"/>
      <c r="K1829" s="509"/>
      <c r="L1829" s="509"/>
      <c r="M1829" s="509"/>
      <c r="N1829" s="510"/>
      <c r="O1829" s="507">
        <v>1</v>
      </c>
      <c r="P1829" s="462" t="s">
        <v>1445</v>
      </c>
      <c r="Q1829" s="378">
        <f>'master material'!J688</f>
        <v>407253700</v>
      </c>
      <c r="R1829" s="378">
        <f>'master material'!K688</f>
        <v>0</v>
      </c>
      <c r="S1829" s="437">
        <v>407253700</v>
      </c>
      <c r="T1829" s="438"/>
    </row>
    <row r="1830" spans="2:20" ht="15.6" x14ac:dyDescent="0.3">
      <c r="B1830" s="519"/>
      <c r="C1830" s="520"/>
      <c r="D1830" s="459"/>
      <c r="E1830" s="459"/>
      <c r="F1830" s="459"/>
      <c r="G1830" s="459"/>
      <c r="H1830" s="509"/>
      <c r="I1830" s="509"/>
      <c r="J1830" s="509"/>
      <c r="K1830" s="509"/>
      <c r="L1830" s="509"/>
      <c r="M1830" s="509"/>
      <c r="N1830" s="510"/>
      <c r="O1830" s="507"/>
      <c r="P1830" s="462"/>
      <c r="Q1830" s="378">
        <f>'master material'!J689</f>
        <v>0</v>
      </c>
      <c r="R1830" s="378">
        <f>'master material'!K689</f>
        <v>0</v>
      </c>
      <c r="S1830" s="437"/>
      <c r="T1830" s="438"/>
    </row>
    <row r="1831" spans="2:20" ht="15.6" x14ac:dyDescent="0.3">
      <c r="B1831" s="519"/>
      <c r="C1831" s="520"/>
      <c r="D1831" s="459"/>
      <c r="E1831" s="459"/>
      <c r="F1831" s="459"/>
      <c r="G1831" s="459"/>
      <c r="H1831" s="509"/>
      <c r="I1831" s="509"/>
      <c r="J1831" s="509"/>
      <c r="K1831" s="509"/>
      <c r="L1831" s="509"/>
      <c r="M1831" s="509"/>
      <c r="N1831" s="510"/>
      <c r="O1831" s="507"/>
      <c r="P1831" s="462"/>
      <c r="Q1831" s="378">
        <f>'master material'!J690</f>
        <v>0</v>
      </c>
      <c r="R1831" s="378">
        <f>'master material'!K690</f>
        <v>0</v>
      </c>
      <c r="S1831" s="437"/>
      <c r="T1831" s="438"/>
    </row>
    <row r="1832" spans="2:20" ht="15.6" x14ac:dyDescent="0.3">
      <c r="B1832" s="519"/>
      <c r="C1832" s="518" t="s">
        <v>1886</v>
      </c>
      <c r="D1832" s="459"/>
      <c r="E1832" s="459"/>
      <c r="F1832" s="459"/>
      <c r="G1832" s="459"/>
      <c r="H1832" s="509"/>
      <c r="I1832" s="509"/>
      <c r="J1832" s="509"/>
      <c r="K1832" s="509"/>
      <c r="L1832" s="509"/>
      <c r="M1832" s="509"/>
      <c r="N1832" s="510"/>
      <c r="O1832" s="460"/>
      <c r="P1832" s="462"/>
      <c r="Q1832" s="378">
        <f>'master material'!J691</f>
        <v>0</v>
      </c>
      <c r="R1832" s="378">
        <f>'master material'!K691</f>
        <v>0</v>
      </c>
      <c r="S1832" s="437"/>
      <c r="T1832" s="438"/>
    </row>
    <row r="1833" spans="2:20" ht="15.6" x14ac:dyDescent="0.3">
      <c r="B1833" s="523">
        <v>1</v>
      </c>
      <c r="C1833" s="524" t="s">
        <v>1887</v>
      </c>
      <c r="D1833" s="459"/>
      <c r="E1833" s="459"/>
      <c r="F1833" s="459"/>
      <c r="G1833" s="459"/>
      <c r="H1833" s="509"/>
      <c r="I1833" s="509"/>
      <c r="J1833" s="509"/>
      <c r="K1833" s="509"/>
      <c r="L1833" s="509"/>
      <c r="M1833" s="509"/>
      <c r="N1833" s="510"/>
      <c r="O1833" s="460"/>
      <c r="P1833" s="462"/>
      <c r="Q1833" s="378">
        <f>'master material'!J692</f>
        <v>0</v>
      </c>
      <c r="R1833" s="378">
        <f>'master material'!K692</f>
        <v>0</v>
      </c>
      <c r="S1833" s="437"/>
      <c r="T1833" s="438"/>
    </row>
    <row r="1834" spans="2:20" ht="15.6" x14ac:dyDescent="0.3">
      <c r="B1834" s="519" t="s">
        <v>156</v>
      </c>
      <c r="C1834" s="520" t="s">
        <v>1888</v>
      </c>
      <c r="D1834" s="459"/>
      <c r="E1834" s="459"/>
      <c r="F1834" s="459"/>
      <c r="G1834" s="459"/>
      <c r="H1834" s="509"/>
      <c r="I1834" s="509"/>
      <c r="J1834" s="509"/>
      <c r="K1834" s="509"/>
      <c r="L1834" s="509"/>
      <c r="M1834" s="509"/>
      <c r="N1834" s="510"/>
      <c r="O1834" s="507">
        <v>1</v>
      </c>
      <c r="P1834" s="462" t="s">
        <v>1445</v>
      </c>
      <c r="Q1834" s="378">
        <f>'master material'!J693</f>
        <v>1047660</v>
      </c>
      <c r="R1834" s="378">
        <f>'master material'!K693</f>
        <v>0</v>
      </c>
      <c r="S1834" s="437">
        <v>1047660</v>
      </c>
      <c r="T1834" s="438"/>
    </row>
    <row r="1835" spans="2:20" ht="15.6" x14ac:dyDescent="0.3">
      <c r="B1835" s="519" t="s">
        <v>157</v>
      </c>
      <c r="C1835" s="520" t="s">
        <v>1889</v>
      </c>
      <c r="D1835" s="459"/>
      <c r="E1835" s="459"/>
      <c r="F1835" s="459"/>
      <c r="G1835" s="459"/>
      <c r="H1835" s="509"/>
      <c r="I1835" s="509"/>
      <c r="J1835" s="509"/>
      <c r="K1835" s="509"/>
      <c r="L1835" s="509"/>
      <c r="M1835" s="509"/>
      <c r="N1835" s="510"/>
      <c r="O1835" s="507">
        <v>1</v>
      </c>
      <c r="P1835" s="462" t="s">
        <v>1445</v>
      </c>
      <c r="Q1835" s="378">
        <f>'master material'!J694</f>
        <v>1260160</v>
      </c>
      <c r="R1835" s="378">
        <f>'master material'!K694</f>
        <v>0</v>
      </c>
      <c r="S1835" s="437">
        <v>1260160</v>
      </c>
      <c r="T1835" s="438"/>
    </row>
    <row r="1836" spans="2:20" ht="15.6" x14ac:dyDescent="0.3">
      <c r="B1836" s="519" t="s">
        <v>160</v>
      </c>
      <c r="C1836" s="520" t="s">
        <v>1890</v>
      </c>
      <c r="D1836" s="459"/>
      <c r="E1836" s="459"/>
      <c r="F1836" s="459"/>
      <c r="G1836" s="459"/>
      <c r="H1836" s="509"/>
      <c r="I1836" s="509"/>
      <c r="J1836" s="509"/>
      <c r="K1836" s="509"/>
      <c r="L1836" s="509"/>
      <c r="M1836" s="509"/>
      <c r="N1836" s="510"/>
      <c r="O1836" s="507">
        <v>1</v>
      </c>
      <c r="P1836" s="462" t="s">
        <v>1445</v>
      </c>
      <c r="Q1836" s="378">
        <f>'master material'!J695</f>
        <v>1759790</v>
      </c>
      <c r="R1836" s="378">
        <f>'master material'!K695</f>
        <v>0</v>
      </c>
      <c r="S1836" s="437">
        <v>1759790</v>
      </c>
      <c r="T1836" s="438"/>
    </row>
    <row r="1837" spans="2:20" ht="15.6" x14ac:dyDescent="0.3">
      <c r="B1837" s="519" t="s">
        <v>163</v>
      </c>
      <c r="C1837" s="520" t="s">
        <v>1891</v>
      </c>
      <c r="D1837" s="459"/>
      <c r="E1837" s="459"/>
      <c r="F1837" s="459"/>
      <c r="G1837" s="459"/>
      <c r="H1837" s="509"/>
      <c r="I1837" s="509"/>
      <c r="J1837" s="509"/>
      <c r="K1837" s="509"/>
      <c r="L1837" s="509"/>
      <c r="M1837" s="509"/>
      <c r="N1837" s="510"/>
      <c r="O1837" s="507">
        <v>1</v>
      </c>
      <c r="P1837" s="462" t="s">
        <v>1445</v>
      </c>
      <c r="Q1837" s="378">
        <f>'master material'!J696</f>
        <v>3126990</v>
      </c>
      <c r="R1837" s="378">
        <f>'master material'!K696</f>
        <v>0</v>
      </c>
      <c r="S1837" s="437">
        <v>3126990</v>
      </c>
      <c r="T1837" s="438"/>
    </row>
    <row r="1838" spans="2:20" ht="15.6" x14ac:dyDescent="0.3">
      <c r="B1838" s="523">
        <v>2</v>
      </c>
      <c r="C1838" s="524" t="s">
        <v>1892</v>
      </c>
      <c r="D1838" s="459"/>
      <c r="E1838" s="459"/>
      <c r="F1838" s="459"/>
      <c r="G1838" s="459"/>
      <c r="H1838" s="509"/>
      <c r="I1838" s="509"/>
      <c r="J1838" s="509"/>
      <c r="K1838" s="509"/>
      <c r="L1838" s="509"/>
      <c r="M1838" s="509"/>
      <c r="N1838" s="510"/>
      <c r="O1838" s="460"/>
      <c r="P1838" s="462"/>
      <c r="Q1838" s="378">
        <f>'master material'!J697</f>
        <v>0</v>
      </c>
      <c r="R1838" s="378">
        <f>'master material'!K697</f>
        <v>0</v>
      </c>
      <c r="S1838" s="437"/>
      <c r="T1838" s="438"/>
    </row>
    <row r="1839" spans="2:20" ht="15.6" x14ac:dyDescent="0.3">
      <c r="B1839" s="519" t="s">
        <v>165</v>
      </c>
      <c r="C1839" s="520" t="s">
        <v>1893</v>
      </c>
      <c r="D1839" s="459"/>
      <c r="E1839" s="459"/>
      <c r="F1839" s="459"/>
      <c r="G1839" s="459"/>
      <c r="H1839" s="509"/>
      <c r="I1839" s="509"/>
      <c r="J1839" s="509"/>
      <c r="K1839" s="509"/>
      <c r="L1839" s="509"/>
      <c r="M1839" s="509"/>
      <c r="N1839" s="510"/>
      <c r="O1839" s="507">
        <v>1</v>
      </c>
      <c r="P1839" s="462" t="s">
        <v>1445</v>
      </c>
      <c r="Q1839" s="378">
        <f>'master material'!J698</f>
        <v>2152590</v>
      </c>
      <c r="R1839" s="378">
        <f>'master material'!K698</f>
        <v>0</v>
      </c>
      <c r="S1839" s="437">
        <v>2152590</v>
      </c>
      <c r="T1839" s="438"/>
    </row>
    <row r="1840" spans="2:20" ht="15.6" x14ac:dyDescent="0.3">
      <c r="B1840" s="519" t="s">
        <v>168</v>
      </c>
      <c r="C1840" s="520" t="s">
        <v>1894</v>
      </c>
      <c r="D1840" s="459"/>
      <c r="E1840" s="459"/>
      <c r="F1840" s="459"/>
      <c r="G1840" s="459"/>
      <c r="H1840" s="509"/>
      <c r="I1840" s="509"/>
      <c r="J1840" s="509"/>
      <c r="K1840" s="509"/>
      <c r="L1840" s="509"/>
      <c r="M1840" s="509"/>
      <c r="N1840" s="510"/>
      <c r="O1840" s="507">
        <v>1</v>
      </c>
      <c r="P1840" s="462" t="s">
        <v>1445</v>
      </c>
      <c r="Q1840" s="378">
        <f>'master material'!J699</f>
        <v>2801910</v>
      </c>
      <c r="R1840" s="378">
        <f>'master material'!K699</f>
        <v>0</v>
      </c>
      <c r="S1840" s="437">
        <v>2801910</v>
      </c>
      <c r="T1840" s="438"/>
    </row>
    <row r="1841" spans="2:20" ht="15.6" x14ac:dyDescent="0.3">
      <c r="B1841" s="519" t="s">
        <v>170</v>
      </c>
      <c r="C1841" s="520" t="s">
        <v>1895</v>
      </c>
      <c r="D1841" s="459"/>
      <c r="E1841" s="459"/>
      <c r="F1841" s="459"/>
      <c r="G1841" s="459"/>
      <c r="H1841" s="509"/>
      <c r="I1841" s="509"/>
      <c r="J1841" s="509"/>
      <c r="K1841" s="509"/>
      <c r="L1841" s="509"/>
      <c r="M1841" s="509"/>
      <c r="N1841" s="510"/>
      <c r="O1841" s="507">
        <v>1</v>
      </c>
      <c r="P1841" s="462" t="s">
        <v>1445</v>
      </c>
      <c r="Q1841" s="378">
        <f>'master material'!J700</f>
        <v>3969540</v>
      </c>
      <c r="R1841" s="378">
        <f>'master material'!K700</f>
        <v>0</v>
      </c>
      <c r="S1841" s="437">
        <v>3969540</v>
      </c>
      <c r="T1841" s="438"/>
    </row>
    <row r="1842" spans="2:20" ht="15.6" x14ac:dyDescent="0.3">
      <c r="B1842" s="519" t="s">
        <v>334</v>
      </c>
      <c r="C1842" s="520" t="s">
        <v>1896</v>
      </c>
      <c r="D1842" s="459"/>
      <c r="E1842" s="459"/>
      <c r="F1842" s="459"/>
      <c r="G1842" s="459"/>
      <c r="H1842" s="509"/>
      <c r="I1842" s="509"/>
      <c r="J1842" s="509"/>
      <c r="K1842" s="509"/>
      <c r="L1842" s="509"/>
      <c r="M1842" s="509"/>
      <c r="N1842" s="510"/>
      <c r="O1842" s="507">
        <v>1</v>
      </c>
      <c r="P1842" s="462" t="s">
        <v>1445</v>
      </c>
      <c r="Q1842" s="378">
        <f>'master material'!J701</f>
        <v>6961390</v>
      </c>
      <c r="R1842" s="378">
        <f>'master material'!K701</f>
        <v>0</v>
      </c>
      <c r="S1842" s="437">
        <v>6961390</v>
      </c>
      <c r="T1842" s="438"/>
    </row>
    <row r="1843" spans="2:20" ht="15.6" x14ac:dyDescent="0.3">
      <c r="B1843" s="519"/>
      <c r="C1843" s="520"/>
      <c r="D1843" s="459"/>
      <c r="E1843" s="459"/>
      <c r="F1843" s="459"/>
      <c r="G1843" s="459"/>
      <c r="H1843" s="509"/>
      <c r="I1843" s="509"/>
      <c r="J1843" s="509"/>
      <c r="K1843" s="509"/>
      <c r="L1843" s="509"/>
      <c r="M1843" s="509"/>
      <c r="N1843" s="510"/>
      <c r="O1843" s="507"/>
      <c r="P1843" s="462"/>
      <c r="Q1843" s="378">
        <f>'master material'!J702</f>
        <v>0</v>
      </c>
      <c r="R1843" s="378">
        <f>'master material'!K702</f>
        <v>0</v>
      </c>
      <c r="S1843" s="437"/>
      <c r="T1843" s="438"/>
    </row>
    <row r="1844" spans="2:20" ht="15.6" x14ac:dyDescent="0.3">
      <c r="B1844" s="517" t="s">
        <v>22</v>
      </c>
      <c r="C1844" s="518" t="s">
        <v>1897</v>
      </c>
      <c r="D1844" s="468"/>
      <c r="E1844" s="468"/>
      <c r="F1844" s="468"/>
      <c r="G1844" s="468"/>
      <c r="H1844" s="509"/>
      <c r="I1844" s="509"/>
      <c r="J1844" s="509"/>
      <c r="K1844" s="509"/>
      <c r="L1844" s="509"/>
      <c r="M1844" s="509"/>
      <c r="N1844" s="510"/>
      <c r="O1844" s="469"/>
      <c r="P1844" s="471"/>
      <c r="Q1844" s="378">
        <f>'master material'!J705</f>
        <v>0</v>
      </c>
      <c r="R1844" s="378">
        <f>'master material'!K705</f>
        <v>0</v>
      </c>
      <c r="S1844" s="437"/>
      <c r="T1844" s="438"/>
    </row>
    <row r="1845" spans="2:20" ht="15.6" x14ac:dyDescent="0.3">
      <c r="B1845" s="523">
        <v>1</v>
      </c>
      <c r="C1845" s="526" t="s">
        <v>1898</v>
      </c>
      <c r="D1845" s="459"/>
      <c r="E1845" s="459"/>
      <c r="F1845" s="459"/>
      <c r="G1845" s="459"/>
      <c r="H1845" s="509"/>
      <c r="I1845" s="509"/>
      <c r="J1845" s="509"/>
      <c r="K1845" s="509"/>
      <c r="L1845" s="509"/>
      <c r="M1845" s="509"/>
      <c r="N1845" s="510"/>
      <c r="O1845" s="507"/>
      <c r="P1845" s="462"/>
      <c r="Q1845" s="378">
        <f>'master material'!J706</f>
        <v>0</v>
      </c>
      <c r="R1845" s="378">
        <f>'master material'!K706</f>
        <v>0</v>
      </c>
      <c r="S1845" s="437"/>
      <c r="T1845" s="438"/>
    </row>
    <row r="1846" spans="2:20" ht="15.6" x14ac:dyDescent="0.3">
      <c r="B1846" s="519" t="s">
        <v>156</v>
      </c>
      <c r="C1846" s="520" t="s">
        <v>1899</v>
      </c>
      <c r="D1846" s="459"/>
      <c r="E1846" s="459"/>
      <c r="F1846" s="459"/>
      <c r="G1846" s="459"/>
      <c r="H1846" s="509"/>
      <c r="I1846" s="509"/>
      <c r="J1846" s="509"/>
      <c r="K1846" s="509"/>
      <c r="L1846" s="509"/>
      <c r="M1846" s="509"/>
      <c r="N1846" s="510"/>
      <c r="O1846" s="507">
        <v>1</v>
      </c>
      <c r="P1846" s="462" t="s">
        <v>1445</v>
      </c>
      <c r="Q1846" s="378">
        <f>'master material'!J707</f>
        <v>39830</v>
      </c>
      <c r="R1846" s="378">
        <f>'master material'!K707</f>
        <v>0</v>
      </c>
      <c r="S1846" s="437">
        <v>39830</v>
      </c>
      <c r="T1846" s="438"/>
    </row>
    <row r="1847" spans="2:20" ht="15.6" x14ac:dyDescent="0.3">
      <c r="B1847" s="519" t="s">
        <v>157</v>
      </c>
      <c r="C1847" s="520" t="s">
        <v>1900</v>
      </c>
      <c r="D1847" s="459"/>
      <c r="E1847" s="459"/>
      <c r="F1847" s="459"/>
      <c r="G1847" s="459"/>
      <c r="H1847" s="509"/>
      <c r="I1847" s="509"/>
      <c r="J1847" s="509"/>
      <c r="K1847" s="509"/>
      <c r="L1847" s="509"/>
      <c r="M1847" s="509"/>
      <c r="N1847" s="510"/>
      <c r="O1847" s="507">
        <v>1</v>
      </c>
      <c r="P1847" s="462" t="s">
        <v>1445</v>
      </c>
      <c r="Q1847" s="378">
        <f>'master material'!J708</f>
        <v>44100</v>
      </c>
      <c r="R1847" s="378">
        <f>'master material'!K708</f>
        <v>0</v>
      </c>
      <c r="S1847" s="437">
        <v>44100</v>
      </c>
      <c r="T1847" s="438"/>
    </row>
    <row r="1848" spans="2:20" ht="15.6" x14ac:dyDescent="0.3">
      <c r="B1848" s="519" t="s">
        <v>160</v>
      </c>
      <c r="C1848" s="520" t="s">
        <v>1901</v>
      </c>
      <c r="D1848" s="459"/>
      <c r="E1848" s="459"/>
      <c r="F1848" s="459"/>
      <c r="G1848" s="459"/>
      <c r="H1848" s="509"/>
      <c r="I1848" s="509"/>
      <c r="J1848" s="509"/>
      <c r="K1848" s="509"/>
      <c r="L1848" s="509"/>
      <c r="M1848" s="509"/>
      <c r="N1848" s="510"/>
      <c r="O1848" s="507">
        <v>1</v>
      </c>
      <c r="P1848" s="462" t="s">
        <v>1445</v>
      </c>
      <c r="Q1848" s="378">
        <f>'master material'!J709</f>
        <v>70460</v>
      </c>
      <c r="R1848" s="378">
        <f>'master material'!K709</f>
        <v>0</v>
      </c>
      <c r="S1848" s="437">
        <v>70460</v>
      </c>
      <c r="T1848" s="438"/>
    </row>
    <row r="1849" spans="2:20" ht="15.6" x14ac:dyDescent="0.3">
      <c r="B1849" s="519" t="s">
        <v>163</v>
      </c>
      <c r="C1849" s="520" t="s">
        <v>1902</v>
      </c>
      <c r="D1849" s="459"/>
      <c r="E1849" s="459"/>
      <c r="F1849" s="459"/>
      <c r="G1849" s="459"/>
      <c r="H1849" s="509"/>
      <c r="I1849" s="509"/>
      <c r="J1849" s="509"/>
      <c r="K1849" s="509"/>
      <c r="L1849" s="509"/>
      <c r="M1849" s="509"/>
      <c r="N1849" s="510"/>
      <c r="O1849" s="507">
        <v>1</v>
      </c>
      <c r="P1849" s="462" t="s">
        <v>1445</v>
      </c>
      <c r="Q1849" s="378">
        <f>'master material'!J710</f>
        <v>80000</v>
      </c>
      <c r="R1849" s="378">
        <f>'master material'!K710</f>
        <v>0</v>
      </c>
      <c r="S1849" s="437">
        <v>80000</v>
      </c>
      <c r="T1849" s="438"/>
    </row>
    <row r="1850" spans="2:20" ht="15.6" x14ac:dyDescent="0.3">
      <c r="B1850" s="519" t="s">
        <v>321</v>
      </c>
      <c r="C1850" s="520" t="s">
        <v>1903</v>
      </c>
      <c r="D1850" s="459"/>
      <c r="E1850" s="459"/>
      <c r="F1850" s="459"/>
      <c r="G1850" s="459"/>
      <c r="H1850" s="509"/>
      <c r="I1850" s="509"/>
      <c r="J1850" s="509"/>
      <c r="K1850" s="509"/>
      <c r="L1850" s="509"/>
      <c r="M1850" s="509"/>
      <c r="N1850" s="510"/>
      <c r="O1850" s="507">
        <v>1</v>
      </c>
      <c r="P1850" s="462" t="s">
        <v>1445</v>
      </c>
      <c r="Q1850" s="378">
        <f>'master material'!J711</f>
        <v>122660</v>
      </c>
      <c r="R1850" s="378">
        <f>'master material'!K711</f>
        <v>0</v>
      </c>
      <c r="S1850" s="437">
        <v>122660</v>
      </c>
      <c r="T1850" s="438"/>
    </row>
    <row r="1851" spans="2:20" ht="15.6" x14ac:dyDescent="0.3">
      <c r="B1851" s="519" t="s">
        <v>323</v>
      </c>
      <c r="C1851" s="520" t="s">
        <v>1904</v>
      </c>
      <c r="D1851" s="459"/>
      <c r="E1851" s="459"/>
      <c r="F1851" s="459"/>
      <c r="G1851" s="459"/>
      <c r="H1851" s="509"/>
      <c r="I1851" s="509"/>
      <c r="J1851" s="509"/>
      <c r="K1851" s="509"/>
      <c r="L1851" s="509"/>
      <c r="M1851" s="509"/>
      <c r="N1851" s="510"/>
      <c r="O1851" s="507">
        <v>1</v>
      </c>
      <c r="P1851" s="462" t="s">
        <v>1445</v>
      </c>
      <c r="Q1851" s="378">
        <f>'master material'!J712</f>
        <v>244700</v>
      </c>
      <c r="R1851" s="378">
        <f>'master material'!K712</f>
        <v>0</v>
      </c>
      <c r="S1851" s="437">
        <v>244700</v>
      </c>
      <c r="T1851" s="438"/>
    </row>
    <row r="1852" spans="2:20" ht="15.6" x14ac:dyDescent="0.3">
      <c r="B1852" s="519" t="s">
        <v>326</v>
      </c>
      <c r="C1852" s="520" t="s">
        <v>1905</v>
      </c>
      <c r="D1852" s="459"/>
      <c r="E1852" s="459"/>
      <c r="F1852" s="459"/>
      <c r="G1852" s="459"/>
      <c r="H1852" s="509"/>
      <c r="I1852" s="509"/>
      <c r="J1852" s="509"/>
      <c r="K1852" s="509"/>
      <c r="L1852" s="509"/>
      <c r="M1852" s="509"/>
      <c r="N1852" s="510"/>
      <c r="O1852" s="507">
        <v>1</v>
      </c>
      <c r="P1852" s="462" t="s">
        <v>1445</v>
      </c>
      <c r="Q1852" s="378">
        <f>'master material'!J713</f>
        <v>291630</v>
      </c>
      <c r="R1852" s="378">
        <f>'master material'!K713</f>
        <v>0</v>
      </c>
      <c r="S1852" s="437">
        <v>291630</v>
      </c>
      <c r="T1852" s="438"/>
    </row>
    <row r="1853" spans="2:20" ht="15.6" x14ac:dyDescent="0.3">
      <c r="B1853" s="519" t="s">
        <v>328</v>
      </c>
      <c r="C1853" s="520" t="s">
        <v>1906</v>
      </c>
      <c r="D1853" s="459"/>
      <c r="E1853" s="459"/>
      <c r="F1853" s="459"/>
      <c r="G1853" s="459"/>
      <c r="H1853" s="509"/>
      <c r="I1853" s="509"/>
      <c r="J1853" s="509"/>
      <c r="K1853" s="509"/>
      <c r="L1853" s="509"/>
      <c r="M1853" s="509"/>
      <c r="N1853" s="510"/>
      <c r="O1853" s="507">
        <v>1</v>
      </c>
      <c r="P1853" s="462" t="s">
        <v>1445</v>
      </c>
      <c r="Q1853" s="378">
        <f>'master material'!J714</f>
        <v>329630</v>
      </c>
      <c r="R1853" s="378">
        <f>'master material'!K714</f>
        <v>0</v>
      </c>
      <c r="S1853" s="437">
        <v>329630</v>
      </c>
      <c r="T1853" s="438"/>
    </row>
    <row r="1854" spans="2:20" ht="15.6" x14ac:dyDescent="0.3">
      <c r="B1854" s="519" t="s">
        <v>665</v>
      </c>
      <c r="C1854" s="520" t="s">
        <v>1907</v>
      </c>
      <c r="D1854" s="459"/>
      <c r="E1854" s="459"/>
      <c r="F1854" s="459"/>
      <c r="G1854" s="459"/>
      <c r="H1854" s="509"/>
      <c r="I1854" s="509"/>
      <c r="J1854" s="509"/>
      <c r="K1854" s="509"/>
      <c r="L1854" s="509"/>
      <c r="M1854" s="509"/>
      <c r="N1854" s="510"/>
      <c r="O1854" s="507">
        <v>1</v>
      </c>
      <c r="P1854" s="462" t="s">
        <v>1445</v>
      </c>
      <c r="Q1854" s="378">
        <f>'master material'!J715</f>
        <v>418330</v>
      </c>
      <c r="R1854" s="378">
        <f>'master material'!K715</f>
        <v>0</v>
      </c>
      <c r="S1854" s="437">
        <v>418330</v>
      </c>
      <c r="T1854" s="438"/>
    </row>
    <row r="1855" spans="2:20" ht="15.6" x14ac:dyDescent="0.3">
      <c r="B1855" s="519" t="s">
        <v>667</v>
      </c>
      <c r="C1855" s="520" t="s">
        <v>1908</v>
      </c>
      <c r="D1855" s="459"/>
      <c r="E1855" s="459"/>
      <c r="F1855" s="459"/>
      <c r="G1855" s="459"/>
      <c r="H1855" s="509"/>
      <c r="I1855" s="509"/>
      <c r="J1855" s="509"/>
      <c r="K1855" s="509"/>
      <c r="L1855" s="509"/>
      <c r="M1855" s="509"/>
      <c r="N1855" s="510"/>
      <c r="O1855" s="507">
        <v>1</v>
      </c>
      <c r="P1855" s="462" t="s">
        <v>1445</v>
      </c>
      <c r="Q1855" s="378">
        <f>'master material'!J716</f>
        <v>474860</v>
      </c>
      <c r="R1855" s="378">
        <f>'master material'!K716</f>
        <v>0</v>
      </c>
      <c r="S1855" s="437">
        <v>474860</v>
      </c>
      <c r="T1855" s="438"/>
    </row>
    <row r="1856" spans="2:20" ht="15.6" x14ac:dyDescent="0.3">
      <c r="B1856" s="519" t="s">
        <v>669</v>
      </c>
      <c r="C1856" s="520" t="s">
        <v>1909</v>
      </c>
      <c r="D1856" s="459"/>
      <c r="E1856" s="459"/>
      <c r="F1856" s="459"/>
      <c r="G1856" s="459"/>
      <c r="H1856" s="509"/>
      <c r="I1856" s="509"/>
      <c r="J1856" s="509"/>
      <c r="K1856" s="509"/>
      <c r="L1856" s="509"/>
      <c r="M1856" s="509"/>
      <c r="N1856" s="510"/>
      <c r="O1856" s="507">
        <v>1</v>
      </c>
      <c r="P1856" s="462" t="s">
        <v>1445</v>
      </c>
      <c r="Q1856" s="378">
        <f>'master material'!J717</f>
        <v>632930</v>
      </c>
      <c r="R1856" s="378">
        <f>'master material'!K717</f>
        <v>0</v>
      </c>
      <c r="S1856" s="437">
        <v>632930</v>
      </c>
      <c r="T1856" s="438"/>
    </row>
    <row r="1857" spans="2:20" ht="15.6" x14ac:dyDescent="0.3">
      <c r="B1857" s="519" t="s">
        <v>671</v>
      </c>
      <c r="C1857" s="520" t="s">
        <v>1910</v>
      </c>
      <c r="D1857" s="459"/>
      <c r="E1857" s="459"/>
      <c r="F1857" s="459"/>
      <c r="G1857" s="459"/>
      <c r="H1857" s="509"/>
      <c r="I1857" s="509"/>
      <c r="J1857" s="509"/>
      <c r="K1857" s="509"/>
      <c r="L1857" s="509"/>
      <c r="M1857" s="509"/>
      <c r="N1857" s="510"/>
      <c r="O1857" s="507">
        <v>1</v>
      </c>
      <c r="P1857" s="462" t="s">
        <v>1445</v>
      </c>
      <c r="Q1857" s="378">
        <f>'master material'!J718</f>
        <v>759630</v>
      </c>
      <c r="R1857" s="378">
        <f>'master material'!K718</f>
        <v>0</v>
      </c>
      <c r="S1857" s="437">
        <v>759630</v>
      </c>
      <c r="T1857" s="438"/>
    </row>
    <row r="1858" spans="2:20" ht="15.6" x14ac:dyDescent="0.3">
      <c r="B1858" s="519" t="s">
        <v>1182</v>
      </c>
      <c r="C1858" s="520" t="s">
        <v>1911</v>
      </c>
      <c r="D1858" s="459"/>
      <c r="E1858" s="459"/>
      <c r="F1858" s="459"/>
      <c r="G1858" s="459"/>
      <c r="H1858" s="509"/>
      <c r="I1858" s="509"/>
      <c r="J1858" s="509"/>
      <c r="K1858" s="509"/>
      <c r="L1858" s="509"/>
      <c r="M1858" s="509"/>
      <c r="N1858" s="510"/>
      <c r="O1858" s="507">
        <v>1</v>
      </c>
      <c r="P1858" s="462" t="s">
        <v>1445</v>
      </c>
      <c r="Q1858" s="378">
        <f>'master material'!J719</f>
        <v>1076660</v>
      </c>
      <c r="R1858" s="378">
        <f>'master material'!K719</f>
        <v>0</v>
      </c>
      <c r="S1858" s="437">
        <v>1076660</v>
      </c>
      <c r="T1858" s="438"/>
    </row>
    <row r="1859" spans="2:20" ht="15.6" x14ac:dyDescent="0.3">
      <c r="B1859" s="519" t="s">
        <v>1184</v>
      </c>
      <c r="C1859" s="520" t="s">
        <v>1912</v>
      </c>
      <c r="D1859" s="459"/>
      <c r="E1859" s="459"/>
      <c r="F1859" s="459"/>
      <c r="G1859" s="459"/>
      <c r="H1859" s="509"/>
      <c r="I1859" s="509"/>
      <c r="J1859" s="509"/>
      <c r="K1859" s="509"/>
      <c r="L1859" s="509"/>
      <c r="M1859" s="509"/>
      <c r="N1859" s="510"/>
      <c r="O1859" s="507">
        <v>1</v>
      </c>
      <c r="P1859" s="462" t="s">
        <v>1445</v>
      </c>
      <c r="Q1859" s="378">
        <f>'master material'!J720</f>
        <v>797220</v>
      </c>
      <c r="R1859" s="378">
        <f>'master material'!K720</f>
        <v>0</v>
      </c>
      <c r="S1859" s="437">
        <v>797220</v>
      </c>
      <c r="T1859" s="438"/>
    </row>
    <row r="1860" spans="2:20" ht="15.6" x14ac:dyDescent="0.3">
      <c r="B1860" s="519" t="s">
        <v>1186</v>
      </c>
      <c r="C1860" s="520" t="s">
        <v>1913</v>
      </c>
      <c r="D1860" s="459"/>
      <c r="E1860" s="459"/>
      <c r="F1860" s="459"/>
      <c r="G1860" s="459"/>
      <c r="H1860" s="509"/>
      <c r="I1860" s="509"/>
      <c r="J1860" s="509"/>
      <c r="K1860" s="509"/>
      <c r="L1860" s="509"/>
      <c r="M1860" s="509"/>
      <c r="N1860" s="510"/>
      <c r="O1860" s="507">
        <v>1</v>
      </c>
      <c r="P1860" s="462" t="s">
        <v>1445</v>
      </c>
      <c r="Q1860" s="378">
        <f>'master material'!J721</f>
        <v>1269500</v>
      </c>
      <c r="R1860" s="378">
        <f>'master material'!K721</f>
        <v>0</v>
      </c>
      <c r="S1860" s="437">
        <v>1269500</v>
      </c>
      <c r="T1860" s="438"/>
    </row>
    <row r="1861" spans="2:20" ht="15.6" x14ac:dyDescent="0.3">
      <c r="B1861" s="519" t="s">
        <v>1188</v>
      </c>
      <c r="C1861" s="520" t="s">
        <v>1914</v>
      </c>
      <c r="D1861" s="459"/>
      <c r="E1861" s="459"/>
      <c r="F1861" s="459"/>
      <c r="G1861" s="459"/>
      <c r="H1861" s="509"/>
      <c r="I1861" s="509"/>
      <c r="J1861" s="509"/>
      <c r="K1861" s="509"/>
      <c r="L1861" s="509"/>
      <c r="M1861" s="509"/>
      <c r="N1861" s="510"/>
      <c r="O1861" s="507">
        <v>1</v>
      </c>
      <c r="P1861" s="462" t="s">
        <v>1445</v>
      </c>
      <c r="Q1861" s="378">
        <f>'master material'!J722</f>
        <v>1338330</v>
      </c>
      <c r="R1861" s="378">
        <f>'master material'!K722</f>
        <v>0</v>
      </c>
      <c r="S1861" s="437">
        <v>1338330</v>
      </c>
      <c r="T1861" s="438"/>
    </row>
    <row r="1862" spans="2:20" ht="15.6" x14ac:dyDescent="0.3">
      <c r="B1862" s="519" t="s">
        <v>1362</v>
      </c>
      <c r="C1862" s="520" t="s">
        <v>1915</v>
      </c>
      <c r="D1862" s="459"/>
      <c r="E1862" s="459"/>
      <c r="F1862" s="459"/>
      <c r="G1862" s="459"/>
      <c r="H1862" s="509"/>
      <c r="I1862" s="509"/>
      <c r="J1862" s="509"/>
      <c r="K1862" s="509"/>
      <c r="L1862" s="509"/>
      <c r="M1862" s="509"/>
      <c r="N1862" s="510"/>
      <c r="O1862" s="507">
        <v>1</v>
      </c>
      <c r="P1862" s="462" t="s">
        <v>1445</v>
      </c>
      <c r="Q1862" s="378">
        <f>'master material'!J723</f>
        <v>1812500</v>
      </c>
      <c r="R1862" s="378">
        <f>'master material'!K723</f>
        <v>0</v>
      </c>
      <c r="S1862" s="437">
        <v>1812500</v>
      </c>
      <c r="T1862" s="438"/>
    </row>
    <row r="1863" spans="2:20" ht="15.6" x14ac:dyDescent="0.3">
      <c r="B1863" s="519"/>
      <c r="C1863" s="459"/>
      <c r="D1863" s="459"/>
      <c r="E1863" s="459"/>
      <c r="F1863" s="459"/>
      <c r="G1863" s="459"/>
      <c r="H1863" s="509"/>
      <c r="I1863" s="509"/>
      <c r="J1863" s="509"/>
      <c r="K1863" s="509"/>
      <c r="L1863" s="509"/>
      <c r="M1863" s="509"/>
      <c r="N1863" s="510"/>
      <c r="O1863" s="507"/>
      <c r="P1863" s="462"/>
      <c r="Q1863" s="378">
        <f>'master material'!J724</f>
        <v>0</v>
      </c>
      <c r="R1863" s="378">
        <f>'master material'!K724</f>
        <v>0</v>
      </c>
      <c r="S1863" s="437"/>
      <c r="T1863" s="438"/>
    </row>
    <row r="1864" spans="2:20" ht="15.6" x14ac:dyDescent="0.3">
      <c r="B1864" s="523">
        <v>2</v>
      </c>
      <c r="C1864" s="526" t="s">
        <v>1916</v>
      </c>
      <c r="D1864" s="459"/>
      <c r="E1864" s="459"/>
      <c r="F1864" s="459"/>
      <c r="G1864" s="459"/>
      <c r="H1864" s="509"/>
      <c r="I1864" s="509"/>
      <c r="J1864" s="509"/>
      <c r="K1864" s="509"/>
      <c r="L1864" s="509"/>
      <c r="M1864" s="509"/>
      <c r="N1864" s="510"/>
      <c r="O1864" s="507"/>
      <c r="P1864" s="462"/>
      <c r="Q1864" s="378">
        <f>'master material'!J725</f>
        <v>0</v>
      </c>
      <c r="R1864" s="378">
        <f>'master material'!K725</f>
        <v>0</v>
      </c>
      <c r="S1864" s="437"/>
      <c r="T1864" s="438"/>
    </row>
    <row r="1865" spans="2:20" ht="15.6" x14ac:dyDescent="0.3">
      <c r="B1865" s="519" t="s">
        <v>165</v>
      </c>
      <c r="C1865" s="520" t="s">
        <v>1917</v>
      </c>
      <c r="D1865" s="459"/>
      <c r="E1865" s="459"/>
      <c r="F1865" s="459"/>
      <c r="G1865" s="459"/>
      <c r="H1865" s="509"/>
      <c r="I1865" s="509"/>
      <c r="J1865" s="509"/>
      <c r="K1865" s="509"/>
      <c r="L1865" s="509"/>
      <c r="M1865" s="509"/>
      <c r="N1865" s="510"/>
      <c r="O1865" s="507">
        <v>1</v>
      </c>
      <c r="P1865" s="462" t="s">
        <v>1445</v>
      </c>
      <c r="Q1865" s="378">
        <f>'master material'!J726</f>
        <v>29000</v>
      </c>
      <c r="R1865" s="378">
        <f>'master material'!K726</f>
        <v>0</v>
      </c>
      <c r="S1865" s="437">
        <v>29000</v>
      </c>
      <c r="T1865" s="438"/>
    </row>
    <row r="1866" spans="2:20" ht="15.6" x14ac:dyDescent="0.3">
      <c r="B1866" s="519" t="s">
        <v>168</v>
      </c>
      <c r="C1866" s="520" t="s">
        <v>1918</v>
      </c>
      <c r="D1866" s="459"/>
      <c r="E1866" s="459"/>
      <c r="F1866" s="459"/>
      <c r="G1866" s="459"/>
      <c r="H1866" s="509"/>
      <c r="I1866" s="509"/>
      <c r="J1866" s="509"/>
      <c r="K1866" s="509"/>
      <c r="L1866" s="509"/>
      <c r="M1866" s="509"/>
      <c r="N1866" s="510"/>
      <c r="O1866" s="507">
        <v>1</v>
      </c>
      <c r="P1866" s="462" t="s">
        <v>1445</v>
      </c>
      <c r="Q1866" s="378">
        <f>'master material'!J727</f>
        <v>41660</v>
      </c>
      <c r="R1866" s="378">
        <f>'master material'!K727</f>
        <v>0</v>
      </c>
      <c r="S1866" s="437">
        <v>41660</v>
      </c>
      <c r="T1866" s="438"/>
    </row>
    <row r="1867" spans="2:20" ht="15.6" x14ac:dyDescent="0.3">
      <c r="B1867" s="519" t="s">
        <v>170</v>
      </c>
      <c r="C1867" s="520" t="s">
        <v>1919</v>
      </c>
      <c r="D1867" s="459"/>
      <c r="E1867" s="459"/>
      <c r="F1867" s="459"/>
      <c r="G1867" s="459"/>
      <c r="H1867" s="509"/>
      <c r="I1867" s="509"/>
      <c r="J1867" s="509"/>
      <c r="K1867" s="509"/>
      <c r="L1867" s="509"/>
      <c r="M1867" s="509"/>
      <c r="N1867" s="510"/>
      <c r="O1867" s="507">
        <v>1</v>
      </c>
      <c r="P1867" s="462" t="s">
        <v>1445</v>
      </c>
      <c r="Q1867" s="378">
        <f>'master material'!J728</f>
        <v>52500</v>
      </c>
      <c r="R1867" s="378">
        <f>'master material'!K728</f>
        <v>0</v>
      </c>
      <c r="S1867" s="437">
        <v>52500</v>
      </c>
      <c r="T1867" s="438"/>
    </row>
    <row r="1868" spans="2:20" ht="15.6" x14ac:dyDescent="0.3">
      <c r="B1868" s="519" t="s">
        <v>334</v>
      </c>
      <c r="C1868" s="520" t="s">
        <v>1920</v>
      </c>
      <c r="D1868" s="459"/>
      <c r="E1868" s="459"/>
      <c r="F1868" s="459"/>
      <c r="G1868" s="459"/>
      <c r="H1868" s="509"/>
      <c r="I1868" s="509"/>
      <c r="J1868" s="509"/>
      <c r="K1868" s="509"/>
      <c r="L1868" s="509"/>
      <c r="M1868" s="509"/>
      <c r="N1868" s="510"/>
      <c r="O1868" s="507">
        <v>1</v>
      </c>
      <c r="P1868" s="462" t="s">
        <v>1445</v>
      </c>
      <c r="Q1868" s="378">
        <f>'master material'!J729</f>
        <v>62330</v>
      </c>
      <c r="R1868" s="378">
        <f>'master material'!K729</f>
        <v>0</v>
      </c>
      <c r="S1868" s="437">
        <v>62330</v>
      </c>
      <c r="T1868" s="438"/>
    </row>
    <row r="1869" spans="2:20" ht="15.6" x14ac:dyDescent="0.3">
      <c r="B1869" s="519" t="s">
        <v>337</v>
      </c>
      <c r="C1869" s="520" t="s">
        <v>1921</v>
      </c>
      <c r="D1869" s="459"/>
      <c r="E1869" s="459"/>
      <c r="F1869" s="459"/>
      <c r="G1869" s="459"/>
      <c r="H1869" s="509"/>
      <c r="I1869" s="509"/>
      <c r="J1869" s="509"/>
      <c r="K1869" s="509"/>
      <c r="L1869" s="509"/>
      <c r="M1869" s="509"/>
      <c r="N1869" s="510"/>
      <c r="O1869" s="507">
        <v>1</v>
      </c>
      <c r="P1869" s="462" t="s">
        <v>1445</v>
      </c>
      <c r="Q1869" s="378">
        <f>'master material'!J730</f>
        <v>136660</v>
      </c>
      <c r="R1869" s="378">
        <f>'master material'!K730</f>
        <v>0</v>
      </c>
      <c r="S1869" s="437">
        <v>136660</v>
      </c>
      <c r="T1869" s="438"/>
    </row>
    <row r="1870" spans="2:20" ht="15.6" x14ac:dyDescent="0.3">
      <c r="B1870" s="519" t="s">
        <v>339</v>
      </c>
      <c r="C1870" s="520" t="s">
        <v>1922</v>
      </c>
      <c r="D1870" s="459"/>
      <c r="E1870" s="459"/>
      <c r="F1870" s="459"/>
      <c r="G1870" s="459"/>
      <c r="H1870" s="509"/>
      <c r="I1870" s="509"/>
      <c r="J1870" s="509"/>
      <c r="K1870" s="509"/>
      <c r="L1870" s="509"/>
      <c r="M1870" s="509"/>
      <c r="N1870" s="510"/>
      <c r="O1870" s="507">
        <v>1</v>
      </c>
      <c r="P1870" s="462" t="s">
        <v>1445</v>
      </c>
      <c r="Q1870" s="378">
        <f>'master material'!J731</f>
        <v>147330</v>
      </c>
      <c r="R1870" s="378">
        <f>'master material'!K731</f>
        <v>0</v>
      </c>
      <c r="S1870" s="437">
        <v>147330</v>
      </c>
      <c r="T1870" s="438"/>
    </row>
    <row r="1871" spans="2:20" ht="15.6" x14ac:dyDescent="0.3">
      <c r="B1871" s="519" t="s">
        <v>432</v>
      </c>
      <c r="C1871" s="520" t="s">
        <v>1923</v>
      </c>
      <c r="D1871" s="459"/>
      <c r="E1871" s="459"/>
      <c r="F1871" s="459"/>
      <c r="G1871" s="459"/>
      <c r="H1871" s="509"/>
      <c r="I1871" s="509"/>
      <c r="J1871" s="509"/>
      <c r="K1871" s="509"/>
      <c r="L1871" s="509"/>
      <c r="M1871" s="509"/>
      <c r="N1871" s="510"/>
      <c r="O1871" s="507">
        <v>1</v>
      </c>
      <c r="P1871" s="462" t="s">
        <v>1445</v>
      </c>
      <c r="Q1871" s="378">
        <f>'master material'!J732</f>
        <v>197660</v>
      </c>
      <c r="R1871" s="378">
        <f>'master material'!K732</f>
        <v>0</v>
      </c>
      <c r="S1871" s="437">
        <v>197660</v>
      </c>
      <c r="T1871" s="438"/>
    </row>
    <row r="1872" spans="2:20" ht="15.6" x14ac:dyDescent="0.3">
      <c r="B1872" s="519" t="s">
        <v>434</v>
      </c>
      <c r="C1872" s="520" t="s">
        <v>1924</v>
      </c>
      <c r="D1872" s="459"/>
      <c r="E1872" s="459"/>
      <c r="F1872" s="459"/>
      <c r="G1872" s="459"/>
      <c r="H1872" s="509"/>
      <c r="I1872" s="509"/>
      <c r="J1872" s="509"/>
      <c r="K1872" s="509"/>
      <c r="L1872" s="509"/>
      <c r="M1872" s="509"/>
      <c r="N1872" s="510"/>
      <c r="O1872" s="507">
        <v>1</v>
      </c>
      <c r="P1872" s="462" t="s">
        <v>1445</v>
      </c>
      <c r="Q1872" s="378">
        <f>'master material'!J733</f>
        <v>254220</v>
      </c>
      <c r="R1872" s="378">
        <f>'master material'!K733</f>
        <v>0</v>
      </c>
      <c r="S1872" s="437">
        <v>254220</v>
      </c>
      <c r="T1872" s="438"/>
    </row>
    <row r="1873" spans="2:20" ht="15.6" x14ac:dyDescent="0.3">
      <c r="B1873" s="519" t="s">
        <v>436</v>
      </c>
      <c r="C1873" s="520" t="s">
        <v>1925</v>
      </c>
      <c r="D1873" s="459"/>
      <c r="E1873" s="459"/>
      <c r="F1873" s="459"/>
      <c r="G1873" s="459"/>
      <c r="H1873" s="509"/>
      <c r="I1873" s="509"/>
      <c r="J1873" s="509"/>
      <c r="K1873" s="509"/>
      <c r="L1873" s="509"/>
      <c r="M1873" s="509"/>
      <c r="N1873" s="510"/>
      <c r="O1873" s="507">
        <v>1</v>
      </c>
      <c r="P1873" s="462" t="s">
        <v>1445</v>
      </c>
      <c r="Q1873" s="378">
        <f>'master material'!J734</f>
        <v>346160</v>
      </c>
      <c r="R1873" s="378">
        <f>'master material'!K734</f>
        <v>0</v>
      </c>
      <c r="S1873" s="437">
        <v>346160</v>
      </c>
      <c r="T1873" s="438"/>
    </row>
    <row r="1874" spans="2:20" ht="15.6" x14ac:dyDescent="0.3">
      <c r="B1874" s="519" t="s">
        <v>364</v>
      </c>
      <c r="C1874" s="520" t="s">
        <v>1926</v>
      </c>
      <c r="D1874" s="459"/>
      <c r="E1874" s="459"/>
      <c r="F1874" s="459"/>
      <c r="G1874" s="459"/>
      <c r="H1874" s="509"/>
      <c r="I1874" s="509"/>
      <c r="J1874" s="509"/>
      <c r="K1874" s="509"/>
      <c r="L1874" s="509"/>
      <c r="M1874" s="509"/>
      <c r="N1874" s="510"/>
      <c r="O1874" s="507">
        <v>1</v>
      </c>
      <c r="P1874" s="462" t="s">
        <v>1445</v>
      </c>
      <c r="Q1874" s="378">
        <f>'master material'!J735</f>
        <v>346660</v>
      </c>
      <c r="R1874" s="378">
        <f>'master material'!K735</f>
        <v>0</v>
      </c>
      <c r="S1874" s="437">
        <v>346660</v>
      </c>
      <c r="T1874" s="438"/>
    </row>
    <row r="1875" spans="2:20" ht="15.6" x14ac:dyDescent="0.3">
      <c r="B1875" s="519" t="s">
        <v>439</v>
      </c>
      <c r="C1875" s="520" t="s">
        <v>1927</v>
      </c>
      <c r="D1875" s="459"/>
      <c r="E1875" s="459"/>
      <c r="F1875" s="459"/>
      <c r="G1875" s="459"/>
      <c r="H1875" s="509"/>
      <c r="I1875" s="509"/>
      <c r="J1875" s="509"/>
      <c r="K1875" s="509"/>
      <c r="L1875" s="509"/>
      <c r="M1875" s="509"/>
      <c r="N1875" s="510"/>
      <c r="O1875" s="507">
        <v>1</v>
      </c>
      <c r="P1875" s="462" t="s">
        <v>1445</v>
      </c>
      <c r="Q1875" s="378">
        <f>'master material'!J736</f>
        <v>551750</v>
      </c>
      <c r="R1875" s="378">
        <f>'master material'!K736</f>
        <v>0</v>
      </c>
      <c r="S1875" s="437">
        <v>551750</v>
      </c>
      <c r="T1875" s="438"/>
    </row>
    <row r="1876" spans="2:20" ht="15.6" x14ac:dyDescent="0.3">
      <c r="B1876" s="519" t="s">
        <v>441</v>
      </c>
      <c r="C1876" s="520" t="s">
        <v>1928</v>
      </c>
      <c r="D1876" s="459"/>
      <c r="E1876" s="459"/>
      <c r="F1876" s="459"/>
      <c r="G1876" s="459"/>
      <c r="H1876" s="509"/>
      <c r="I1876" s="509"/>
      <c r="J1876" s="509"/>
      <c r="K1876" s="509"/>
      <c r="L1876" s="509"/>
      <c r="M1876" s="509"/>
      <c r="N1876" s="510"/>
      <c r="O1876" s="507">
        <v>1</v>
      </c>
      <c r="P1876" s="462" t="s">
        <v>1445</v>
      </c>
      <c r="Q1876" s="378">
        <f>'master material'!J737</f>
        <v>541250</v>
      </c>
      <c r="R1876" s="378">
        <f>'master material'!K737</f>
        <v>0</v>
      </c>
      <c r="S1876" s="437">
        <v>541250</v>
      </c>
      <c r="T1876" s="438"/>
    </row>
    <row r="1877" spans="2:20" ht="15.6" x14ac:dyDescent="0.3">
      <c r="B1877" s="519" t="s">
        <v>443</v>
      </c>
      <c r="C1877" s="520" t="s">
        <v>1929</v>
      </c>
      <c r="D1877" s="459"/>
      <c r="E1877" s="459"/>
      <c r="F1877" s="459"/>
      <c r="G1877" s="459"/>
      <c r="H1877" s="509"/>
      <c r="I1877" s="509"/>
      <c r="J1877" s="509"/>
      <c r="K1877" s="509"/>
      <c r="L1877" s="509"/>
      <c r="M1877" s="509"/>
      <c r="N1877" s="510"/>
      <c r="O1877" s="507">
        <v>1</v>
      </c>
      <c r="P1877" s="462" t="s">
        <v>1445</v>
      </c>
      <c r="Q1877" s="378">
        <f>'master material'!J738</f>
        <v>1155750</v>
      </c>
      <c r="R1877" s="378">
        <f>'master material'!K738</f>
        <v>0</v>
      </c>
      <c r="S1877" s="437">
        <v>1155750</v>
      </c>
      <c r="T1877" s="438"/>
    </row>
    <row r="1878" spans="2:20" ht="15.6" x14ac:dyDescent="0.3">
      <c r="B1878" s="519" t="s">
        <v>445</v>
      </c>
      <c r="C1878" s="520" t="s">
        <v>1930</v>
      </c>
      <c r="D1878" s="459"/>
      <c r="E1878" s="459"/>
      <c r="F1878" s="459"/>
      <c r="G1878" s="459"/>
      <c r="H1878" s="509"/>
      <c r="I1878" s="509"/>
      <c r="J1878" s="509"/>
      <c r="K1878" s="509"/>
      <c r="L1878" s="509"/>
      <c r="M1878" s="509"/>
      <c r="N1878" s="510"/>
      <c r="O1878" s="507">
        <v>1</v>
      </c>
      <c r="P1878" s="462" t="s">
        <v>1445</v>
      </c>
      <c r="Q1878" s="378">
        <f>'master material'!J739</f>
        <v>1253750</v>
      </c>
      <c r="R1878" s="378">
        <f>'master material'!K739</f>
        <v>0</v>
      </c>
      <c r="S1878" s="437">
        <v>1253750</v>
      </c>
      <c r="T1878" s="438"/>
    </row>
    <row r="1879" spans="2:20" ht="15.6" x14ac:dyDescent="0.3">
      <c r="B1879" s="519" t="s">
        <v>447</v>
      </c>
      <c r="C1879" s="520" t="s">
        <v>1931</v>
      </c>
      <c r="D1879" s="459"/>
      <c r="E1879" s="459"/>
      <c r="F1879" s="459"/>
      <c r="G1879" s="459"/>
      <c r="H1879" s="509"/>
      <c r="I1879" s="509"/>
      <c r="J1879" s="509"/>
      <c r="K1879" s="509"/>
      <c r="L1879" s="509"/>
      <c r="M1879" s="509"/>
      <c r="N1879" s="510"/>
      <c r="O1879" s="507">
        <v>1</v>
      </c>
      <c r="P1879" s="462" t="s">
        <v>1445</v>
      </c>
      <c r="Q1879" s="378">
        <f>'master material'!J740</f>
        <v>1700000</v>
      </c>
      <c r="R1879" s="378">
        <f>'master material'!K740</f>
        <v>0</v>
      </c>
      <c r="S1879" s="437">
        <v>1700000</v>
      </c>
      <c r="T1879" s="438"/>
    </row>
    <row r="1880" spans="2:20" ht="15.6" x14ac:dyDescent="0.3">
      <c r="B1880" s="519" t="s">
        <v>371</v>
      </c>
      <c r="C1880" s="520" t="s">
        <v>1932</v>
      </c>
      <c r="D1880" s="459"/>
      <c r="E1880" s="459"/>
      <c r="F1880" s="459"/>
      <c r="G1880" s="459"/>
      <c r="H1880" s="509"/>
      <c r="I1880" s="509"/>
      <c r="J1880" s="509"/>
      <c r="K1880" s="509"/>
      <c r="L1880" s="509"/>
      <c r="M1880" s="509"/>
      <c r="N1880" s="510"/>
      <c r="O1880" s="507">
        <v>1</v>
      </c>
      <c r="P1880" s="462" t="s">
        <v>1445</v>
      </c>
      <c r="Q1880" s="378">
        <f>'master material'!J741</f>
        <v>2237500</v>
      </c>
      <c r="R1880" s="378">
        <f>'master material'!K741</f>
        <v>0</v>
      </c>
      <c r="S1880" s="437">
        <v>2237500</v>
      </c>
      <c r="T1880" s="438"/>
    </row>
    <row r="1881" spans="2:20" ht="15.6" x14ac:dyDescent="0.3">
      <c r="B1881" s="519" t="s">
        <v>373</v>
      </c>
      <c r="C1881" s="520" t="s">
        <v>1933</v>
      </c>
      <c r="D1881" s="459"/>
      <c r="E1881" s="459"/>
      <c r="F1881" s="459"/>
      <c r="G1881" s="459"/>
      <c r="H1881" s="509"/>
      <c r="I1881" s="509"/>
      <c r="J1881" s="509"/>
      <c r="K1881" s="509"/>
      <c r="L1881" s="509"/>
      <c r="M1881" s="509"/>
      <c r="N1881" s="510"/>
      <c r="O1881" s="507">
        <v>1</v>
      </c>
      <c r="P1881" s="462" t="s">
        <v>1445</v>
      </c>
      <c r="Q1881" s="378">
        <f>'master material'!J742</f>
        <v>1936700</v>
      </c>
      <c r="R1881" s="378">
        <f>'master material'!K742</f>
        <v>0</v>
      </c>
      <c r="S1881" s="437">
        <v>1936700</v>
      </c>
      <c r="T1881" s="438"/>
    </row>
    <row r="1882" spans="2:20" ht="15.6" x14ac:dyDescent="0.3">
      <c r="B1882" s="519"/>
      <c r="C1882" s="520"/>
      <c r="D1882" s="459"/>
      <c r="E1882" s="459"/>
      <c r="F1882" s="459"/>
      <c r="G1882" s="459"/>
      <c r="H1882" s="509"/>
      <c r="I1882" s="509"/>
      <c r="J1882" s="509"/>
      <c r="K1882" s="509"/>
      <c r="L1882" s="509"/>
      <c r="M1882" s="509"/>
      <c r="N1882" s="510"/>
      <c r="O1882" s="507"/>
      <c r="P1882" s="462"/>
      <c r="Q1882" s="378">
        <f>'master material'!J743</f>
        <v>0</v>
      </c>
      <c r="R1882" s="378">
        <f>'master material'!K743</f>
        <v>0</v>
      </c>
      <c r="S1882" s="437"/>
      <c r="T1882" s="438"/>
    </row>
    <row r="1883" spans="2:20" ht="15.6" x14ac:dyDescent="0.3">
      <c r="B1883" s="517" t="s">
        <v>1934</v>
      </c>
      <c r="C1883" s="518" t="s">
        <v>1935</v>
      </c>
      <c r="D1883" s="473"/>
      <c r="E1883" s="473"/>
      <c r="F1883" s="473"/>
      <c r="G1883" s="473"/>
      <c r="H1883" s="509"/>
      <c r="I1883" s="509"/>
      <c r="J1883" s="509"/>
      <c r="K1883" s="509"/>
      <c r="L1883" s="509"/>
      <c r="M1883" s="509"/>
      <c r="N1883" s="510"/>
      <c r="O1883" s="474"/>
      <c r="P1883" s="471"/>
      <c r="Q1883" s="378">
        <f>'master material'!J746</f>
        <v>0</v>
      </c>
      <c r="R1883" s="378">
        <f>'master material'!K746</f>
        <v>0</v>
      </c>
      <c r="S1883" s="437"/>
      <c r="T1883" s="438"/>
    </row>
    <row r="1884" spans="2:20" ht="15.6" x14ac:dyDescent="0.3">
      <c r="B1884" s="519">
        <v>1</v>
      </c>
      <c r="C1884" s="459" t="s">
        <v>1936</v>
      </c>
      <c r="D1884" s="468"/>
      <c r="E1884" s="473"/>
      <c r="F1884" s="473"/>
      <c r="G1884" s="473"/>
      <c r="H1884" s="509"/>
      <c r="I1884" s="509"/>
      <c r="J1884" s="509"/>
      <c r="K1884" s="509"/>
      <c r="L1884" s="509"/>
      <c r="M1884" s="509"/>
      <c r="N1884" s="510"/>
      <c r="O1884" s="474"/>
      <c r="P1884" s="471"/>
      <c r="Q1884" s="378">
        <f>'master material'!J747</f>
        <v>0</v>
      </c>
      <c r="R1884" s="378">
        <f>'master material'!K747</f>
        <v>0</v>
      </c>
      <c r="S1884" s="437"/>
      <c r="T1884" s="438"/>
    </row>
    <row r="1885" spans="2:20" ht="15.6" x14ac:dyDescent="0.3">
      <c r="B1885" s="519" t="s">
        <v>156</v>
      </c>
      <c r="C1885" s="520" t="s">
        <v>1937</v>
      </c>
      <c r="D1885" s="459"/>
      <c r="E1885" s="459"/>
      <c r="F1885" s="459"/>
      <c r="G1885" s="459"/>
      <c r="H1885" s="509"/>
      <c r="I1885" s="509"/>
      <c r="J1885" s="509"/>
      <c r="K1885" s="509"/>
      <c r="L1885" s="509"/>
      <c r="M1885" s="509"/>
      <c r="N1885" s="510"/>
      <c r="O1885" s="507">
        <v>1</v>
      </c>
      <c r="P1885" s="462" t="s">
        <v>1445</v>
      </c>
      <c r="Q1885" s="378">
        <f>'master material'!J748</f>
        <v>22390</v>
      </c>
      <c r="R1885" s="378">
        <f>'master material'!K748</f>
        <v>0</v>
      </c>
      <c r="S1885" s="437">
        <v>22390</v>
      </c>
      <c r="T1885" s="438"/>
    </row>
    <row r="1886" spans="2:20" ht="15.6" x14ac:dyDescent="0.3">
      <c r="B1886" s="519" t="s">
        <v>163</v>
      </c>
      <c r="C1886" s="520" t="s">
        <v>1938</v>
      </c>
      <c r="D1886" s="459"/>
      <c r="E1886" s="459"/>
      <c r="F1886" s="459"/>
      <c r="G1886" s="459"/>
      <c r="H1886" s="509"/>
      <c r="I1886" s="509"/>
      <c r="J1886" s="509"/>
      <c r="K1886" s="509"/>
      <c r="L1886" s="509"/>
      <c r="M1886" s="509"/>
      <c r="N1886" s="510"/>
      <c r="O1886" s="507">
        <v>1</v>
      </c>
      <c r="P1886" s="462" t="s">
        <v>1445</v>
      </c>
      <c r="Q1886" s="378">
        <f>'master material'!J749</f>
        <v>28600</v>
      </c>
      <c r="R1886" s="378">
        <f>'master material'!K749</f>
        <v>0</v>
      </c>
      <c r="S1886" s="437">
        <v>28600</v>
      </c>
      <c r="T1886" s="438"/>
    </row>
    <row r="1887" spans="2:20" ht="15.6" x14ac:dyDescent="0.3">
      <c r="B1887" s="519" t="s">
        <v>321</v>
      </c>
      <c r="C1887" s="520" t="s">
        <v>1939</v>
      </c>
      <c r="D1887" s="459"/>
      <c r="E1887" s="459"/>
      <c r="F1887" s="459"/>
      <c r="G1887" s="459"/>
      <c r="H1887" s="509"/>
      <c r="I1887" s="509"/>
      <c r="J1887" s="509"/>
      <c r="K1887" s="509"/>
      <c r="L1887" s="509"/>
      <c r="M1887" s="509"/>
      <c r="N1887" s="510"/>
      <c r="O1887" s="507">
        <v>1</v>
      </c>
      <c r="P1887" s="462" t="s">
        <v>1445</v>
      </c>
      <c r="Q1887" s="378">
        <f>'master material'!J750</f>
        <v>34760</v>
      </c>
      <c r="R1887" s="378">
        <f>'master material'!K750</f>
        <v>0</v>
      </c>
      <c r="S1887" s="437">
        <v>34760</v>
      </c>
      <c r="T1887" s="438"/>
    </row>
    <row r="1888" spans="2:20" ht="15.6" x14ac:dyDescent="0.3">
      <c r="B1888" s="519" t="s">
        <v>323</v>
      </c>
      <c r="C1888" s="520" t="s">
        <v>1940</v>
      </c>
      <c r="D1888" s="459"/>
      <c r="E1888" s="459"/>
      <c r="F1888" s="459"/>
      <c r="G1888" s="459"/>
      <c r="H1888" s="509"/>
      <c r="I1888" s="509"/>
      <c r="J1888" s="509"/>
      <c r="K1888" s="509"/>
      <c r="L1888" s="509"/>
      <c r="M1888" s="509"/>
      <c r="N1888" s="510"/>
      <c r="O1888" s="507">
        <v>1</v>
      </c>
      <c r="P1888" s="462" t="s">
        <v>1445</v>
      </c>
      <c r="Q1888" s="378">
        <f>'master material'!J751</f>
        <v>112700</v>
      </c>
      <c r="R1888" s="378">
        <f>'master material'!K751</f>
        <v>0</v>
      </c>
      <c r="S1888" s="437">
        <v>112700</v>
      </c>
      <c r="T1888" s="438"/>
    </row>
    <row r="1889" spans="2:20" ht="15.6" x14ac:dyDescent="0.3">
      <c r="B1889" s="519" t="s">
        <v>326</v>
      </c>
      <c r="C1889" s="520" t="s">
        <v>1941</v>
      </c>
      <c r="D1889" s="459"/>
      <c r="E1889" s="459"/>
      <c r="F1889" s="459"/>
      <c r="G1889" s="459"/>
      <c r="H1889" s="509"/>
      <c r="I1889" s="509"/>
      <c r="J1889" s="509"/>
      <c r="K1889" s="509"/>
      <c r="L1889" s="509"/>
      <c r="M1889" s="509"/>
      <c r="N1889" s="510"/>
      <c r="O1889" s="507">
        <v>1</v>
      </c>
      <c r="P1889" s="462" t="s">
        <v>1445</v>
      </c>
      <c r="Q1889" s="378">
        <f>'master material'!J752</f>
        <v>119010</v>
      </c>
      <c r="R1889" s="378">
        <f>'master material'!K752</f>
        <v>0</v>
      </c>
      <c r="S1889" s="437">
        <v>119010</v>
      </c>
      <c r="T1889" s="438"/>
    </row>
    <row r="1890" spans="2:20" ht="15.6" x14ac:dyDescent="0.3">
      <c r="B1890" s="519" t="s">
        <v>667</v>
      </c>
      <c r="C1890" s="520" t="s">
        <v>1942</v>
      </c>
      <c r="D1890" s="459"/>
      <c r="E1890" s="459"/>
      <c r="F1890" s="459"/>
      <c r="G1890" s="459"/>
      <c r="H1890" s="509"/>
      <c r="I1890" s="509"/>
      <c r="J1890" s="509"/>
      <c r="K1890" s="509"/>
      <c r="L1890" s="509"/>
      <c r="M1890" s="509"/>
      <c r="N1890" s="510"/>
      <c r="O1890" s="507">
        <v>1</v>
      </c>
      <c r="P1890" s="462" t="s">
        <v>1445</v>
      </c>
      <c r="Q1890" s="378">
        <f>'master material'!J753</f>
        <v>131230</v>
      </c>
      <c r="R1890" s="378">
        <f>'master material'!K753</f>
        <v>0</v>
      </c>
      <c r="S1890" s="437">
        <v>131230</v>
      </c>
      <c r="T1890" s="438"/>
    </row>
    <row r="1891" spans="2:20" ht="15.6" x14ac:dyDescent="0.3">
      <c r="B1891" s="519" t="s">
        <v>669</v>
      </c>
      <c r="C1891" s="520" t="s">
        <v>1943</v>
      </c>
      <c r="D1891" s="459"/>
      <c r="E1891" s="459"/>
      <c r="F1891" s="459"/>
      <c r="G1891" s="459"/>
      <c r="H1891" s="509"/>
      <c r="I1891" s="509"/>
      <c r="J1891" s="509"/>
      <c r="K1891" s="509"/>
      <c r="L1891" s="509"/>
      <c r="M1891" s="509"/>
      <c r="N1891" s="510"/>
      <c r="O1891" s="507">
        <v>1</v>
      </c>
      <c r="P1891" s="462" t="s">
        <v>1445</v>
      </c>
      <c r="Q1891" s="378">
        <f>'master material'!J754</f>
        <v>145020</v>
      </c>
      <c r="R1891" s="378">
        <f>'master material'!K754</f>
        <v>0</v>
      </c>
      <c r="S1891" s="437">
        <v>145020</v>
      </c>
      <c r="T1891" s="438"/>
    </row>
    <row r="1892" spans="2:20" ht="15.6" x14ac:dyDescent="0.3">
      <c r="B1892" s="519" t="s">
        <v>669</v>
      </c>
      <c r="C1892" s="520" t="s">
        <v>1944</v>
      </c>
      <c r="D1892" s="459"/>
      <c r="E1892" s="459"/>
      <c r="F1892" s="459"/>
      <c r="G1892" s="459"/>
      <c r="H1892" s="509"/>
      <c r="I1892" s="509"/>
      <c r="J1892" s="509"/>
      <c r="K1892" s="509"/>
      <c r="L1892" s="509"/>
      <c r="M1892" s="509"/>
      <c r="N1892" s="510"/>
      <c r="O1892" s="507">
        <v>1</v>
      </c>
      <c r="P1892" s="462" t="s">
        <v>1445</v>
      </c>
      <c r="Q1892" s="378">
        <f>'master material'!J755</f>
        <v>151460</v>
      </c>
      <c r="R1892" s="378">
        <f>'master material'!K755</f>
        <v>0</v>
      </c>
      <c r="S1892" s="437">
        <v>151460</v>
      </c>
      <c r="T1892" s="438"/>
    </row>
    <row r="1893" spans="2:20" ht="15.6" x14ac:dyDescent="0.3">
      <c r="B1893" s="519" t="s">
        <v>1186</v>
      </c>
      <c r="C1893" s="520" t="s">
        <v>1945</v>
      </c>
      <c r="D1893" s="459"/>
      <c r="E1893" s="459"/>
      <c r="F1893" s="459"/>
      <c r="G1893" s="459"/>
      <c r="H1893" s="509"/>
      <c r="I1893" s="509"/>
      <c r="J1893" s="509"/>
      <c r="K1893" s="509"/>
      <c r="L1893" s="509"/>
      <c r="M1893" s="509"/>
      <c r="N1893" s="510"/>
      <c r="O1893" s="507">
        <v>1</v>
      </c>
      <c r="P1893" s="462" t="s">
        <v>1445</v>
      </c>
      <c r="Q1893" s="378">
        <f>'master material'!J756</f>
        <v>206430</v>
      </c>
      <c r="R1893" s="378">
        <f>'master material'!K756</f>
        <v>0</v>
      </c>
      <c r="S1893" s="437">
        <v>206430</v>
      </c>
      <c r="T1893" s="438"/>
    </row>
    <row r="1894" spans="2:20" ht="15.6" x14ac:dyDescent="0.3">
      <c r="B1894" s="519" t="s">
        <v>1188</v>
      </c>
      <c r="C1894" s="520" t="s">
        <v>1946</v>
      </c>
      <c r="D1894" s="459"/>
      <c r="E1894" s="459"/>
      <c r="F1894" s="459"/>
      <c r="G1894" s="459"/>
      <c r="H1894" s="509"/>
      <c r="I1894" s="509"/>
      <c r="J1894" s="509"/>
      <c r="K1894" s="509"/>
      <c r="L1894" s="509"/>
      <c r="M1894" s="509"/>
      <c r="N1894" s="510"/>
      <c r="O1894" s="507">
        <v>1</v>
      </c>
      <c r="P1894" s="462" t="s">
        <v>1445</v>
      </c>
      <c r="Q1894" s="378">
        <f>'master material'!J757</f>
        <v>239670</v>
      </c>
      <c r="R1894" s="378">
        <f>'master material'!K757</f>
        <v>0</v>
      </c>
      <c r="S1894" s="437">
        <v>239670</v>
      </c>
      <c r="T1894" s="438"/>
    </row>
    <row r="1895" spans="2:20" ht="15.6" x14ac:dyDescent="0.3">
      <c r="B1895" s="519" t="s">
        <v>1362</v>
      </c>
      <c r="C1895" s="520" t="s">
        <v>1947</v>
      </c>
      <c r="D1895" s="459"/>
      <c r="E1895" s="459"/>
      <c r="F1895" s="459"/>
      <c r="G1895" s="459"/>
      <c r="H1895" s="509"/>
      <c r="I1895" s="509"/>
      <c r="J1895" s="509"/>
      <c r="K1895" s="509"/>
      <c r="L1895" s="509"/>
      <c r="M1895" s="509"/>
      <c r="N1895" s="510"/>
      <c r="O1895" s="507">
        <v>1</v>
      </c>
      <c r="P1895" s="462" t="s">
        <v>1445</v>
      </c>
      <c r="Q1895" s="378">
        <f>'master material'!J758</f>
        <v>246490</v>
      </c>
      <c r="R1895" s="378">
        <f>'master material'!K758</f>
        <v>0</v>
      </c>
      <c r="S1895" s="437">
        <v>246490</v>
      </c>
      <c r="T1895" s="438"/>
    </row>
    <row r="1896" spans="2:20" ht="15.6" x14ac:dyDescent="0.3">
      <c r="B1896" s="519" t="s">
        <v>1462</v>
      </c>
      <c r="C1896" s="520" t="s">
        <v>1948</v>
      </c>
      <c r="D1896" s="459"/>
      <c r="E1896" s="459"/>
      <c r="F1896" s="459"/>
      <c r="G1896" s="459"/>
      <c r="H1896" s="509"/>
      <c r="I1896" s="509"/>
      <c r="J1896" s="509"/>
      <c r="K1896" s="509"/>
      <c r="L1896" s="509"/>
      <c r="M1896" s="509"/>
      <c r="N1896" s="510"/>
      <c r="O1896" s="507">
        <v>1</v>
      </c>
      <c r="P1896" s="462" t="s">
        <v>1445</v>
      </c>
      <c r="Q1896" s="378">
        <f>'master material'!J759</f>
        <v>285430</v>
      </c>
      <c r="R1896" s="378">
        <f>'master material'!K759</f>
        <v>0</v>
      </c>
      <c r="S1896" s="437">
        <v>285430</v>
      </c>
      <c r="T1896" s="438"/>
    </row>
    <row r="1897" spans="2:20" ht="15.6" x14ac:dyDescent="0.3">
      <c r="B1897" s="519" t="s">
        <v>1464</v>
      </c>
      <c r="C1897" s="520" t="s">
        <v>1949</v>
      </c>
      <c r="D1897" s="459"/>
      <c r="E1897" s="459"/>
      <c r="F1897" s="459"/>
      <c r="G1897" s="459"/>
      <c r="H1897" s="509"/>
      <c r="I1897" s="509"/>
      <c r="J1897" s="509"/>
      <c r="K1897" s="509"/>
      <c r="L1897" s="509"/>
      <c r="M1897" s="509"/>
      <c r="N1897" s="510"/>
      <c r="O1897" s="507">
        <v>1</v>
      </c>
      <c r="P1897" s="462" t="s">
        <v>1445</v>
      </c>
      <c r="Q1897" s="378">
        <f>'master material'!J760</f>
        <v>298990</v>
      </c>
      <c r="R1897" s="378">
        <f>'master material'!K760</f>
        <v>0</v>
      </c>
      <c r="S1897" s="437">
        <v>298990</v>
      </c>
      <c r="T1897" s="438"/>
    </row>
    <row r="1898" spans="2:20" ht="15.6" x14ac:dyDescent="0.3">
      <c r="B1898" s="519" t="s">
        <v>1466</v>
      </c>
      <c r="C1898" s="520" t="s">
        <v>1950</v>
      </c>
      <c r="D1898" s="459"/>
      <c r="E1898" s="459"/>
      <c r="F1898" s="459"/>
      <c r="G1898" s="459"/>
      <c r="H1898" s="509"/>
      <c r="I1898" s="509"/>
      <c r="J1898" s="509"/>
      <c r="K1898" s="509"/>
      <c r="L1898" s="509"/>
      <c r="M1898" s="509"/>
      <c r="N1898" s="510"/>
      <c r="O1898" s="507">
        <v>1</v>
      </c>
      <c r="P1898" s="462" t="s">
        <v>1445</v>
      </c>
      <c r="Q1898" s="378">
        <f>'master material'!J761</f>
        <v>307520</v>
      </c>
      <c r="R1898" s="378">
        <f>'master material'!K761</f>
        <v>0</v>
      </c>
      <c r="S1898" s="437">
        <v>307520</v>
      </c>
      <c r="T1898" s="438"/>
    </row>
    <row r="1899" spans="2:20" ht="15.6" x14ac:dyDescent="0.3">
      <c r="B1899" s="519"/>
      <c r="C1899" s="459"/>
      <c r="D1899" s="459"/>
      <c r="E1899" s="459"/>
      <c r="F1899" s="459"/>
      <c r="G1899" s="459"/>
      <c r="H1899" s="509"/>
      <c r="I1899" s="509"/>
      <c r="J1899" s="509"/>
      <c r="K1899" s="509"/>
      <c r="L1899" s="509"/>
      <c r="M1899" s="509"/>
      <c r="N1899" s="510"/>
      <c r="O1899" s="507"/>
      <c r="P1899" s="462"/>
      <c r="Q1899" s="378">
        <f>'master material'!J762</f>
        <v>0</v>
      </c>
      <c r="R1899" s="378">
        <f>'master material'!K762</f>
        <v>0</v>
      </c>
      <c r="S1899" s="437"/>
      <c r="T1899" s="438"/>
    </row>
    <row r="1900" spans="2:20" ht="15.6" x14ac:dyDescent="0.3">
      <c r="B1900" s="519"/>
      <c r="C1900" s="459"/>
      <c r="D1900" s="459"/>
      <c r="E1900" s="459"/>
      <c r="F1900" s="459"/>
      <c r="G1900" s="459"/>
      <c r="H1900" s="509"/>
      <c r="I1900" s="509"/>
      <c r="J1900" s="509"/>
      <c r="K1900" s="509"/>
      <c r="L1900" s="509"/>
      <c r="M1900" s="509"/>
      <c r="N1900" s="510"/>
      <c r="O1900" s="507"/>
      <c r="P1900" s="462"/>
      <c r="Q1900" s="378">
        <f>'master material'!J763</f>
        <v>0</v>
      </c>
      <c r="R1900" s="378">
        <f>'master material'!K763</f>
        <v>0</v>
      </c>
      <c r="S1900" s="437"/>
      <c r="T1900" s="438"/>
    </row>
    <row r="1901" spans="2:20" ht="15.6" x14ac:dyDescent="0.3">
      <c r="B1901" s="519">
        <v>2</v>
      </c>
      <c r="C1901" s="459" t="s">
        <v>1951</v>
      </c>
      <c r="D1901" s="468"/>
      <c r="E1901" s="473"/>
      <c r="F1901" s="473"/>
      <c r="G1901" s="473"/>
      <c r="H1901" s="509"/>
      <c r="I1901" s="509"/>
      <c r="J1901" s="509"/>
      <c r="K1901" s="509"/>
      <c r="L1901" s="509"/>
      <c r="M1901" s="509"/>
      <c r="N1901" s="510"/>
      <c r="O1901" s="474"/>
      <c r="P1901" s="471"/>
      <c r="Q1901" s="378">
        <f>'master material'!J764</f>
        <v>0</v>
      </c>
      <c r="R1901" s="378">
        <f>'master material'!K764</f>
        <v>0</v>
      </c>
      <c r="S1901" s="437"/>
      <c r="T1901" s="438"/>
    </row>
    <row r="1902" spans="2:20" ht="15.6" x14ac:dyDescent="0.3">
      <c r="B1902" s="519" t="s">
        <v>165</v>
      </c>
      <c r="C1902" s="520" t="s">
        <v>1952</v>
      </c>
      <c r="D1902" s="459"/>
      <c r="E1902" s="459"/>
      <c r="F1902" s="459"/>
      <c r="G1902" s="459"/>
      <c r="H1902" s="509"/>
      <c r="I1902" s="509"/>
      <c r="J1902" s="509"/>
      <c r="K1902" s="509"/>
      <c r="L1902" s="509"/>
      <c r="M1902" s="509"/>
      <c r="N1902" s="510"/>
      <c r="O1902" s="507">
        <v>1</v>
      </c>
      <c r="P1902" s="462" t="s">
        <v>1445</v>
      </c>
      <c r="Q1902" s="378">
        <f>'master material'!J765</f>
        <v>28605</v>
      </c>
      <c r="R1902" s="378">
        <f>'master material'!K765</f>
        <v>0</v>
      </c>
      <c r="S1902" s="437">
        <v>28605</v>
      </c>
      <c r="T1902" s="438"/>
    </row>
    <row r="1903" spans="2:20" ht="15.6" x14ac:dyDescent="0.3">
      <c r="B1903" s="519" t="s">
        <v>168</v>
      </c>
      <c r="C1903" s="520" t="s">
        <v>1953</v>
      </c>
      <c r="D1903" s="459"/>
      <c r="E1903" s="459"/>
      <c r="F1903" s="459"/>
      <c r="G1903" s="459"/>
      <c r="H1903" s="509"/>
      <c r="I1903" s="509"/>
      <c r="J1903" s="509"/>
      <c r="K1903" s="509"/>
      <c r="L1903" s="509"/>
      <c r="M1903" s="509"/>
      <c r="N1903" s="510"/>
      <c r="O1903" s="507">
        <v>1</v>
      </c>
      <c r="P1903" s="462" t="s">
        <v>1445</v>
      </c>
      <c r="Q1903" s="378">
        <f>'master material'!J766</f>
        <v>47300</v>
      </c>
      <c r="R1903" s="378">
        <f>'master material'!K766</f>
        <v>0</v>
      </c>
      <c r="S1903" s="437">
        <v>47300</v>
      </c>
      <c r="T1903" s="438"/>
    </row>
    <row r="1904" spans="2:20" ht="15.6" x14ac:dyDescent="0.3">
      <c r="B1904" s="519" t="s">
        <v>170</v>
      </c>
      <c r="C1904" s="520" t="s">
        <v>1954</v>
      </c>
      <c r="D1904" s="459"/>
      <c r="E1904" s="459"/>
      <c r="F1904" s="459"/>
      <c r="G1904" s="459"/>
      <c r="H1904" s="509"/>
      <c r="I1904" s="509"/>
      <c r="J1904" s="509"/>
      <c r="K1904" s="509"/>
      <c r="L1904" s="509"/>
      <c r="M1904" s="509"/>
      <c r="N1904" s="510"/>
      <c r="O1904" s="507">
        <v>1</v>
      </c>
      <c r="P1904" s="462" t="s">
        <v>1445</v>
      </c>
      <c r="Q1904" s="378">
        <f>'master material'!J767</f>
        <v>112700</v>
      </c>
      <c r="R1904" s="378">
        <f>'master material'!K767</f>
        <v>0</v>
      </c>
      <c r="S1904" s="437">
        <v>112700</v>
      </c>
      <c r="T1904" s="438"/>
    </row>
    <row r="1905" spans="2:20" ht="15.6" x14ac:dyDescent="0.3">
      <c r="B1905" s="519" t="s">
        <v>334</v>
      </c>
      <c r="C1905" s="520" t="s">
        <v>1955</v>
      </c>
      <c r="D1905" s="459"/>
      <c r="E1905" s="459"/>
      <c r="F1905" s="459"/>
      <c r="G1905" s="459"/>
      <c r="H1905" s="509"/>
      <c r="I1905" s="509"/>
      <c r="J1905" s="509"/>
      <c r="K1905" s="509"/>
      <c r="L1905" s="509"/>
      <c r="M1905" s="509"/>
      <c r="N1905" s="510"/>
      <c r="O1905" s="507">
        <v>1</v>
      </c>
      <c r="P1905" s="462" t="s">
        <v>1445</v>
      </c>
      <c r="Q1905" s="378">
        <f>'master material'!J768</f>
        <v>119000</v>
      </c>
      <c r="R1905" s="378">
        <f>'master material'!K768</f>
        <v>0</v>
      </c>
      <c r="S1905" s="437">
        <v>119000</v>
      </c>
      <c r="T1905" s="438"/>
    </row>
    <row r="1906" spans="2:20" ht="15.6" x14ac:dyDescent="0.3">
      <c r="B1906" s="519" t="s">
        <v>337</v>
      </c>
      <c r="C1906" s="520" t="s">
        <v>1941</v>
      </c>
      <c r="D1906" s="459"/>
      <c r="E1906" s="459"/>
      <c r="F1906" s="459"/>
      <c r="G1906" s="459"/>
      <c r="H1906" s="509"/>
      <c r="I1906" s="509"/>
      <c r="J1906" s="509"/>
      <c r="K1906" s="509"/>
      <c r="L1906" s="509"/>
      <c r="M1906" s="509"/>
      <c r="N1906" s="510"/>
      <c r="O1906" s="507">
        <v>1</v>
      </c>
      <c r="P1906" s="462" t="s">
        <v>1445</v>
      </c>
      <c r="Q1906" s="378">
        <f>'master material'!J769</f>
        <v>119015</v>
      </c>
      <c r="R1906" s="378">
        <f>'master material'!K769</f>
        <v>0</v>
      </c>
      <c r="S1906" s="437">
        <v>119015</v>
      </c>
      <c r="T1906" s="438"/>
    </row>
    <row r="1907" spans="2:20" ht="15.6" x14ac:dyDescent="0.3">
      <c r="B1907" s="519" t="s">
        <v>339</v>
      </c>
      <c r="C1907" s="520" t="s">
        <v>1956</v>
      </c>
      <c r="D1907" s="459"/>
      <c r="E1907" s="459"/>
      <c r="F1907" s="459"/>
      <c r="G1907" s="459"/>
      <c r="H1907" s="509"/>
      <c r="I1907" s="509"/>
      <c r="J1907" s="509"/>
      <c r="K1907" s="509"/>
      <c r="L1907" s="509"/>
      <c r="M1907" s="509"/>
      <c r="N1907" s="510"/>
      <c r="O1907" s="507">
        <v>1</v>
      </c>
      <c r="P1907" s="462" t="s">
        <v>1445</v>
      </c>
      <c r="Q1907" s="378">
        <f>'master material'!J770</f>
        <v>145020</v>
      </c>
      <c r="R1907" s="378">
        <f>'master material'!K770</f>
        <v>0</v>
      </c>
      <c r="S1907" s="437">
        <v>145020</v>
      </c>
      <c r="T1907" s="438"/>
    </row>
    <row r="1908" spans="2:20" ht="15.6" x14ac:dyDescent="0.3">
      <c r="B1908" s="519" t="s">
        <v>432</v>
      </c>
      <c r="C1908" s="520" t="s">
        <v>1957</v>
      </c>
      <c r="D1908" s="459"/>
      <c r="E1908" s="459"/>
      <c r="F1908" s="459"/>
      <c r="G1908" s="459"/>
      <c r="H1908" s="509"/>
      <c r="I1908" s="509"/>
      <c r="J1908" s="509"/>
      <c r="K1908" s="509"/>
      <c r="L1908" s="509"/>
      <c r="M1908" s="509"/>
      <c r="N1908" s="510"/>
      <c r="O1908" s="507">
        <v>1</v>
      </c>
      <c r="P1908" s="462" t="s">
        <v>1445</v>
      </c>
      <c r="Q1908" s="378">
        <f>'master material'!J771</f>
        <v>151460</v>
      </c>
      <c r="R1908" s="378">
        <f>'master material'!K771</f>
        <v>0</v>
      </c>
      <c r="S1908" s="437">
        <v>151460</v>
      </c>
      <c r="T1908" s="438"/>
    </row>
    <row r="1909" spans="2:20" ht="15.6" x14ac:dyDescent="0.3">
      <c r="B1909" s="519" t="s">
        <v>434</v>
      </c>
      <c r="C1909" s="520" t="s">
        <v>1958</v>
      </c>
      <c r="D1909" s="459"/>
      <c r="E1909" s="459"/>
      <c r="F1909" s="459"/>
      <c r="G1909" s="459"/>
      <c r="H1909" s="509"/>
      <c r="I1909" s="509"/>
      <c r="J1909" s="509"/>
      <c r="K1909" s="509"/>
      <c r="L1909" s="509"/>
      <c r="M1909" s="509"/>
      <c r="N1909" s="510"/>
      <c r="O1909" s="507">
        <v>1</v>
      </c>
      <c r="P1909" s="462" t="s">
        <v>1445</v>
      </c>
      <c r="Q1909" s="378">
        <f>'master material'!J772</f>
        <v>134000</v>
      </c>
      <c r="R1909" s="378">
        <f>'master material'!K772</f>
        <v>0</v>
      </c>
      <c r="S1909" s="437">
        <v>134000</v>
      </c>
      <c r="T1909" s="438"/>
    </row>
    <row r="1910" spans="2:20" ht="15.6" x14ac:dyDescent="0.3">
      <c r="B1910" s="519" t="s">
        <v>436</v>
      </c>
      <c r="C1910" s="520" t="s">
        <v>1959</v>
      </c>
      <c r="D1910" s="459"/>
      <c r="E1910" s="459"/>
      <c r="F1910" s="459"/>
      <c r="G1910" s="459"/>
      <c r="H1910" s="509"/>
      <c r="I1910" s="509"/>
      <c r="J1910" s="509"/>
      <c r="K1910" s="509"/>
      <c r="L1910" s="509"/>
      <c r="M1910" s="509"/>
      <c r="N1910" s="510"/>
      <c r="O1910" s="507">
        <v>1</v>
      </c>
      <c r="P1910" s="462" t="s">
        <v>1445</v>
      </c>
      <c r="Q1910" s="378">
        <f>'master material'!J773</f>
        <v>139000</v>
      </c>
      <c r="R1910" s="378">
        <f>'master material'!K773</f>
        <v>0</v>
      </c>
      <c r="S1910" s="437">
        <v>139000</v>
      </c>
      <c r="T1910" s="438"/>
    </row>
    <row r="1911" spans="2:20" ht="15.6" x14ac:dyDescent="0.3">
      <c r="B1911" s="519" t="s">
        <v>364</v>
      </c>
      <c r="C1911" s="520" t="s">
        <v>1960</v>
      </c>
      <c r="D1911" s="459"/>
      <c r="E1911" s="459"/>
      <c r="F1911" s="459"/>
      <c r="G1911" s="459"/>
      <c r="H1911" s="509"/>
      <c r="I1911" s="509"/>
      <c r="J1911" s="509"/>
      <c r="K1911" s="509"/>
      <c r="L1911" s="509"/>
      <c r="M1911" s="509"/>
      <c r="N1911" s="510"/>
      <c r="O1911" s="507">
        <v>1</v>
      </c>
      <c r="P1911" s="462" t="s">
        <v>1445</v>
      </c>
      <c r="Q1911" s="378">
        <f>'master material'!J774</f>
        <v>146720</v>
      </c>
      <c r="R1911" s="378">
        <f>'master material'!K774</f>
        <v>0</v>
      </c>
      <c r="S1911" s="437">
        <v>146720</v>
      </c>
      <c r="T1911" s="438"/>
    </row>
    <row r="1912" spans="2:20" ht="15.6" x14ac:dyDescent="0.3">
      <c r="B1912" s="519" t="s">
        <v>439</v>
      </c>
      <c r="C1912" s="520" t="s">
        <v>1961</v>
      </c>
      <c r="D1912" s="459"/>
      <c r="E1912" s="459"/>
      <c r="F1912" s="459"/>
      <c r="G1912" s="459"/>
      <c r="H1912" s="509"/>
      <c r="I1912" s="509"/>
      <c r="J1912" s="509"/>
      <c r="K1912" s="509"/>
      <c r="L1912" s="509"/>
      <c r="M1912" s="509"/>
      <c r="N1912" s="510"/>
      <c r="O1912" s="507">
        <v>1</v>
      </c>
      <c r="P1912" s="462" t="s">
        <v>1445</v>
      </c>
      <c r="Q1912" s="378">
        <f>'master material'!J775</f>
        <v>187000</v>
      </c>
      <c r="R1912" s="378">
        <f>'master material'!K775</f>
        <v>0</v>
      </c>
      <c r="S1912" s="437">
        <v>187000</v>
      </c>
      <c r="T1912" s="438"/>
    </row>
    <row r="1913" spans="2:20" ht="15.6" x14ac:dyDescent="0.3">
      <c r="B1913" s="519" t="s">
        <v>441</v>
      </c>
      <c r="C1913" s="520" t="s">
        <v>1962</v>
      </c>
      <c r="D1913" s="459"/>
      <c r="E1913" s="459"/>
      <c r="F1913" s="459"/>
      <c r="G1913" s="459"/>
      <c r="H1913" s="509"/>
      <c r="I1913" s="509"/>
      <c r="J1913" s="509"/>
      <c r="K1913" s="509"/>
      <c r="L1913" s="509"/>
      <c r="M1913" s="509"/>
      <c r="N1913" s="510"/>
      <c r="O1913" s="507">
        <v>1</v>
      </c>
      <c r="P1913" s="462" t="s">
        <v>1445</v>
      </c>
      <c r="Q1913" s="378">
        <f>'master material'!J776</f>
        <v>310000</v>
      </c>
      <c r="R1913" s="378">
        <f>'master material'!K776</f>
        <v>0</v>
      </c>
      <c r="S1913" s="437">
        <v>310000</v>
      </c>
      <c r="T1913" s="438"/>
    </row>
    <row r="1914" spans="2:20" ht="15.6" x14ac:dyDescent="0.3">
      <c r="B1914" s="519" t="s">
        <v>443</v>
      </c>
      <c r="C1914" s="520" t="s">
        <v>1963</v>
      </c>
      <c r="D1914" s="459"/>
      <c r="E1914" s="459"/>
      <c r="F1914" s="459"/>
      <c r="G1914" s="459"/>
      <c r="H1914" s="509"/>
      <c r="I1914" s="509"/>
      <c r="J1914" s="509"/>
      <c r="K1914" s="509"/>
      <c r="L1914" s="509"/>
      <c r="M1914" s="509"/>
      <c r="N1914" s="510"/>
      <c r="O1914" s="507">
        <v>1</v>
      </c>
      <c r="P1914" s="462" t="s">
        <v>1445</v>
      </c>
      <c r="Q1914" s="378">
        <f>'master material'!J777</f>
        <v>335830</v>
      </c>
      <c r="R1914" s="378">
        <f>'master material'!K777</f>
        <v>0</v>
      </c>
      <c r="S1914" s="437">
        <v>335830</v>
      </c>
      <c r="T1914" s="438"/>
    </row>
    <row r="1915" spans="2:20" ht="15.6" x14ac:dyDescent="0.3">
      <c r="B1915" s="519" t="s">
        <v>445</v>
      </c>
      <c r="C1915" s="520" t="s">
        <v>1964</v>
      </c>
      <c r="D1915" s="459"/>
      <c r="E1915" s="459"/>
      <c r="F1915" s="459"/>
      <c r="G1915" s="459"/>
      <c r="H1915" s="509"/>
      <c r="I1915" s="509"/>
      <c r="J1915" s="509"/>
      <c r="K1915" s="509"/>
      <c r="L1915" s="509"/>
      <c r="M1915" s="509"/>
      <c r="N1915" s="510"/>
      <c r="O1915" s="507">
        <v>1</v>
      </c>
      <c r="P1915" s="462" t="s">
        <v>1445</v>
      </c>
      <c r="Q1915" s="378">
        <f>'master material'!J778</f>
        <v>307520</v>
      </c>
      <c r="R1915" s="378">
        <f>'master material'!K778</f>
        <v>0</v>
      </c>
      <c r="S1915" s="437">
        <v>307520</v>
      </c>
      <c r="T1915" s="438"/>
    </row>
    <row r="1916" spans="2:20" ht="15.6" x14ac:dyDescent="0.3">
      <c r="B1916" s="519"/>
      <c r="C1916" s="459"/>
      <c r="D1916" s="459"/>
      <c r="E1916" s="459"/>
      <c r="F1916" s="459"/>
      <c r="G1916" s="459"/>
      <c r="H1916" s="509"/>
      <c r="I1916" s="509"/>
      <c r="J1916" s="509"/>
      <c r="K1916" s="509"/>
      <c r="L1916" s="509"/>
      <c r="M1916" s="509"/>
      <c r="N1916" s="510"/>
      <c r="O1916" s="507"/>
      <c r="P1916" s="462"/>
      <c r="Q1916" s="378">
        <f>'master material'!J779</f>
        <v>0</v>
      </c>
      <c r="R1916" s="378">
        <f>'master material'!K779</f>
        <v>0</v>
      </c>
      <c r="S1916" s="437"/>
      <c r="T1916" s="438"/>
    </row>
    <row r="1917" spans="2:20" ht="15.6" x14ac:dyDescent="0.3">
      <c r="B1917" s="517" t="s">
        <v>1965</v>
      </c>
      <c r="C1917" s="518" t="s">
        <v>1966</v>
      </c>
      <c r="D1917" s="473"/>
      <c r="E1917" s="473"/>
      <c r="F1917" s="473"/>
      <c r="G1917" s="473"/>
      <c r="H1917" s="509"/>
      <c r="I1917" s="509"/>
      <c r="J1917" s="509"/>
      <c r="K1917" s="509"/>
      <c r="L1917" s="509"/>
      <c r="M1917" s="509"/>
      <c r="N1917" s="510"/>
      <c r="O1917" s="474"/>
      <c r="P1917" s="471"/>
      <c r="Q1917" s="378">
        <f>'master material'!J782</f>
        <v>0</v>
      </c>
      <c r="R1917" s="378">
        <f>'master material'!K782</f>
        <v>0</v>
      </c>
      <c r="S1917" s="437"/>
      <c r="T1917" s="438"/>
    </row>
    <row r="1918" spans="2:20" ht="15.6" x14ac:dyDescent="0.3">
      <c r="B1918" s="527">
        <v>1</v>
      </c>
      <c r="C1918" s="528" t="s">
        <v>1967</v>
      </c>
      <c r="D1918" s="349"/>
      <c r="E1918" s="363"/>
      <c r="F1918" s="363"/>
      <c r="G1918" s="363"/>
      <c r="H1918" s="509"/>
      <c r="I1918" s="509"/>
      <c r="J1918" s="509"/>
      <c r="K1918" s="509"/>
      <c r="L1918" s="509"/>
      <c r="M1918" s="509"/>
      <c r="N1918" s="510"/>
      <c r="O1918" s="478"/>
      <c r="P1918" s="311"/>
      <c r="Q1918" s="378">
        <f>'master material'!J783</f>
        <v>0</v>
      </c>
      <c r="R1918" s="378">
        <f>'master material'!K783</f>
        <v>0</v>
      </c>
      <c r="S1918" s="437"/>
      <c r="T1918" s="438"/>
    </row>
    <row r="1919" spans="2:20" ht="15.6" x14ac:dyDescent="0.3">
      <c r="B1919" s="527" t="s">
        <v>156</v>
      </c>
      <c r="C1919" s="526" t="s">
        <v>1968</v>
      </c>
      <c r="D1919" s="343"/>
      <c r="E1919" s="363"/>
      <c r="F1919" s="363"/>
      <c r="G1919" s="363"/>
      <c r="H1919" s="509"/>
      <c r="I1919" s="509"/>
      <c r="J1919" s="509"/>
      <c r="K1919" s="509"/>
      <c r="L1919" s="509"/>
      <c r="M1919" s="509"/>
      <c r="N1919" s="510"/>
      <c r="O1919" s="478"/>
      <c r="P1919" s="311"/>
      <c r="Q1919" s="378">
        <f>'master material'!J784</f>
        <v>0</v>
      </c>
      <c r="R1919" s="378">
        <f>'master material'!K784</f>
        <v>0</v>
      </c>
      <c r="S1919" s="437"/>
      <c r="T1919" s="438"/>
    </row>
    <row r="1920" spans="2:20" ht="15.6" x14ac:dyDescent="0.3">
      <c r="B1920" s="529" t="s">
        <v>1969</v>
      </c>
      <c r="C1920" s="459" t="s">
        <v>1970</v>
      </c>
      <c r="D1920" s="318"/>
      <c r="E1920" s="363"/>
      <c r="F1920" s="363"/>
      <c r="G1920" s="363"/>
      <c r="H1920" s="509"/>
      <c r="I1920" s="509"/>
      <c r="J1920" s="509"/>
      <c r="K1920" s="509"/>
      <c r="L1920" s="509"/>
      <c r="M1920" s="509"/>
      <c r="N1920" s="510"/>
      <c r="O1920" s="507">
        <v>1</v>
      </c>
      <c r="P1920" s="311" t="s">
        <v>242</v>
      </c>
      <c r="Q1920" s="378">
        <f>'master material'!J785</f>
        <v>70711230</v>
      </c>
      <c r="R1920" s="378">
        <f>'master material'!K785</f>
        <v>0</v>
      </c>
      <c r="S1920" s="437">
        <v>70711230</v>
      </c>
      <c r="T1920" s="438"/>
    </row>
    <row r="1921" spans="2:20" ht="15.6" x14ac:dyDescent="0.3">
      <c r="B1921" s="529" t="s">
        <v>1971</v>
      </c>
      <c r="C1921" s="459" t="s">
        <v>1972</v>
      </c>
      <c r="D1921" s="318"/>
      <c r="E1921" s="363"/>
      <c r="F1921" s="363"/>
      <c r="G1921" s="363"/>
      <c r="H1921" s="509"/>
      <c r="I1921" s="509"/>
      <c r="J1921" s="509"/>
      <c r="K1921" s="509"/>
      <c r="L1921" s="509"/>
      <c r="M1921" s="509"/>
      <c r="N1921" s="510"/>
      <c r="O1921" s="507">
        <v>1</v>
      </c>
      <c r="P1921" s="311" t="s">
        <v>242</v>
      </c>
      <c r="Q1921" s="378">
        <f>'master material'!J786</f>
        <v>97982640</v>
      </c>
      <c r="R1921" s="378">
        <f>'master material'!K786</f>
        <v>0</v>
      </c>
      <c r="S1921" s="437">
        <v>97982640</v>
      </c>
      <c r="T1921" s="438"/>
    </row>
    <row r="1922" spans="2:20" ht="15.6" x14ac:dyDescent="0.3">
      <c r="B1922" s="529" t="s">
        <v>1973</v>
      </c>
      <c r="C1922" s="459" t="s">
        <v>1974</v>
      </c>
      <c r="D1922" s="318"/>
      <c r="E1922" s="363"/>
      <c r="F1922" s="363"/>
      <c r="G1922" s="363"/>
      <c r="H1922" s="509"/>
      <c r="I1922" s="509"/>
      <c r="J1922" s="509"/>
      <c r="K1922" s="509"/>
      <c r="L1922" s="509"/>
      <c r="M1922" s="509"/>
      <c r="N1922" s="510"/>
      <c r="O1922" s="507">
        <v>1</v>
      </c>
      <c r="P1922" s="311" t="s">
        <v>242</v>
      </c>
      <c r="Q1922" s="378">
        <f>'master material'!J787</f>
        <v>132353810</v>
      </c>
      <c r="R1922" s="378">
        <f>'master material'!K787</f>
        <v>0</v>
      </c>
      <c r="S1922" s="437">
        <v>132353810</v>
      </c>
      <c r="T1922" s="438"/>
    </row>
    <row r="1923" spans="2:20" ht="15.6" x14ac:dyDescent="0.3">
      <c r="B1923" s="527" t="s">
        <v>157</v>
      </c>
      <c r="C1923" s="526" t="s">
        <v>1975</v>
      </c>
      <c r="D1923" s="343"/>
      <c r="E1923" s="363"/>
      <c r="F1923" s="363"/>
      <c r="G1923" s="363"/>
      <c r="H1923" s="509"/>
      <c r="I1923" s="509"/>
      <c r="J1923" s="509"/>
      <c r="K1923" s="509"/>
      <c r="L1923" s="509"/>
      <c r="M1923" s="509"/>
      <c r="N1923" s="510"/>
      <c r="O1923" s="478"/>
      <c r="P1923" s="311"/>
      <c r="Q1923" s="378">
        <f>'master material'!J788</f>
        <v>0</v>
      </c>
      <c r="R1923" s="378">
        <f>'master material'!K788</f>
        <v>0</v>
      </c>
      <c r="S1923" s="437"/>
      <c r="T1923" s="438"/>
    </row>
    <row r="1924" spans="2:20" ht="15.6" x14ac:dyDescent="0.3">
      <c r="B1924" s="529" t="s">
        <v>1976</v>
      </c>
      <c r="C1924" s="459" t="s">
        <v>1970</v>
      </c>
      <c r="D1924" s="318"/>
      <c r="E1924" s="363"/>
      <c r="F1924" s="363"/>
      <c r="G1924" s="363"/>
      <c r="H1924" s="509"/>
      <c r="I1924" s="509"/>
      <c r="J1924" s="509"/>
      <c r="K1924" s="509"/>
      <c r="L1924" s="509"/>
      <c r="M1924" s="509"/>
      <c r="N1924" s="510"/>
      <c r="O1924" s="507">
        <v>1</v>
      </c>
      <c r="P1924" s="311" t="s">
        <v>242</v>
      </c>
      <c r="Q1924" s="378">
        <f>'master material'!J789</f>
        <v>45275000</v>
      </c>
      <c r="R1924" s="378">
        <f>'master material'!K789</f>
        <v>0</v>
      </c>
      <c r="S1924" s="437">
        <v>45275000</v>
      </c>
      <c r="T1924" s="438"/>
    </row>
    <row r="1925" spans="2:20" ht="15.6" x14ac:dyDescent="0.3">
      <c r="B1925" s="529" t="s">
        <v>1977</v>
      </c>
      <c r="C1925" s="459" t="s">
        <v>1972</v>
      </c>
      <c r="D1925" s="318"/>
      <c r="E1925" s="363"/>
      <c r="F1925" s="363"/>
      <c r="G1925" s="363"/>
      <c r="H1925" s="509"/>
      <c r="I1925" s="509"/>
      <c r="J1925" s="509"/>
      <c r="K1925" s="509"/>
      <c r="L1925" s="509"/>
      <c r="M1925" s="509"/>
      <c r="N1925" s="510"/>
      <c r="O1925" s="507">
        <v>1</v>
      </c>
      <c r="P1925" s="311" t="s">
        <v>242</v>
      </c>
      <c r="Q1925" s="378">
        <f>'master material'!J790</f>
        <v>61207500</v>
      </c>
      <c r="R1925" s="378">
        <f>'master material'!K790</f>
        <v>0</v>
      </c>
      <c r="S1925" s="437">
        <v>61207500</v>
      </c>
      <c r="T1925" s="438"/>
    </row>
    <row r="1926" spans="2:20" ht="15.6" x14ac:dyDescent="0.3">
      <c r="B1926" s="529" t="s">
        <v>1978</v>
      </c>
      <c r="C1926" s="459" t="s">
        <v>1974</v>
      </c>
      <c r="D1926" s="318"/>
      <c r="E1926" s="363"/>
      <c r="F1926" s="363"/>
      <c r="G1926" s="363"/>
      <c r="H1926" s="509"/>
      <c r="I1926" s="509"/>
      <c r="J1926" s="509"/>
      <c r="K1926" s="509"/>
      <c r="L1926" s="509"/>
      <c r="M1926" s="509"/>
      <c r="N1926" s="510"/>
      <c r="O1926" s="507">
        <v>1</v>
      </c>
      <c r="P1926" s="311" t="s">
        <v>242</v>
      </c>
      <c r="Q1926" s="378">
        <f>'master material'!J791</f>
        <v>80347500</v>
      </c>
      <c r="R1926" s="378">
        <f>'master material'!K791</f>
        <v>0</v>
      </c>
      <c r="S1926" s="437">
        <v>80347500</v>
      </c>
      <c r="T1926" s="438"/>
    </row>
    <row r="1927" spans="2:20" ht="15.6" x14ac:dyDescent="0.3">
      <c r="B1927" s="527">
        <v>2</v>
      </c>
      <c r="C1927" s="528" t="s">
        <v>1979</v>
      </c>
      <c r="D1927" s="349"/>
      <c r="E1927" s="363"/>
      <c r="F1927" s="363"/>
      <c r="G1927" s="363"/>
      <c r="H1927" s="509"/>
      <c r="I1927" s="509"/>
      <c r="J1927" s="509"/>
      <c r="K1927" s="509"/>
      <c r="L1927" s="509"/>
      <c r="M1927" s="509"/>
      <c r="N1927" s="510"/>
      <c r="O1927" s="478"/>
      <c r="P1927" s="311"/>
      <c r="Q1927" s="378">
        <f>'master material'!J792</f>
        <v>0</v>
      </c>
      <c r="R1927" s="378">
        <f>'master material'!K792</f>
        <v>0</v>
      </c>
      <c r="S1927" s="437"/>
      <c r="T1927" s="438"/>
    </row>
    <row r="1928" spans="2:20" ht="15.6" x14ac:dyDescent="0.3">
      <c r="B1928" s="527" t="s">
        <v>165</v>
      </c>
      <c r="C1928" s="526" t="s">
        <v>1968</v>
      </c>
      <c r="D1928" s="343"/>
      <c r="E1928" s="363"/>
      <c r="F1928" s="363"/>
      <c r="G1928" s="363"/>
      <c r="H1928" s="509"/>
      <c r="I1928" s="509"/>
      <c r="J1928" s="509"/>
      <c r="K1928" s="509"/>
      <c r="L1928" s="509"/>
      <c r="M1928" s="509"/>
      <c r="N1928" s="510"/>
      <c r="O1928" s="478"/>
      <c r="P1928" s="311"/>
      <c r="Q1928" s="378">
        <f>'master material'!J793</f>
        <v>0</v>
      </c>
      <c r="R1928" s="378">
        <f>'master material'!K793</f>
        <v>0</v>
      </c>
      <c r="S1928" s="437"/>
      <c r="T1928" s="438"/>
    </row>
    <row r="1929" spans="2:20" ht="15.6" x14ac:dyDescent="0.3">
      <c r="B1929" s="529" t="s">
        <v>1980</v>
      </c>
      <c r="C1929" s="459" t="s">
        <v>1981</v>
      </c>
      <c r="D1929" s="318"/>
      <c r="E1929" s="363"/>
      <c r="F1929" s="363"/>
      <c r="G1929" s="363"/>
      <c r="H1929" s="509"/>
      <c r="I1929" s="509"/>
      <c r="J1929" s="509"/>
      <c r="K1929" s="509"/>
      <c r="L1929" s="509"/>
      <c r="M1929" s="509"/>
      <c r="N1929" s="510"/>
      <c r="O1929" s="507">
        <v>1</v>
      </c>
      <c r="P1929" s="311" t="s">
        <v>242</v>
      </c>
      <c r="Q1929" s="378">
        <f>'master material'!J794</f>
        <v>27726040</v>
      </c>
      <c r="R1929" s="378">
        <f>'master material'!K794</f>
        <v>0</v>
      </c>
      <c r="S1929" s="437">
        <v>27726040</v>
      </c>
      <c r="T1929" s="438"/>
    </row>
    <row r="1930" spans="2:20" ht="15.6" x14ac:dyDescent="0.3">
      <c r="B1930" s="529" t="s">
        <v>1982</v>
      </c>
      <c r="C1930" s="459" t="s">
        <v>1983</v>
      </c>
      <c r="D1930" s="318"/>
      <c r="E1930" s="363"/>
      <c r="F1930" s="363"/>
      <c r="G1930" s="363"/>
      <c r="H1930" s="509"/>
      <c r="I1930" s="509"/>
      <c r="J1930" s="509"/>
      <c r="K1930" s="509"/>
      <c r="L1930" s="509"/>
      <c r="M1930" s="509"/>
      <c r="N1930" s="510"/>
      <c r="O1930" s="507">
        <v>1</v>
      </c>
      <c r="P1930" s="311" t="s">
        <v>242</v>
      </c>
      <c r="Q1930" s="378">
        <f>'master material'!J795</f>
        <v>36329170</v>
      </c>
      <c r="R1930" s="378">
        <f>'master material'!K795</f>
        <v>0</v>
      </c>
      <c r="S1930" s="437">
        <v>36329170</v>
      </c>
      <c r="T1930" s="438"/>
    </row>
    <row r="1931" spans="2:20" ht="15.6" x14ac:dyDescent="0.3">
      <c r="B1931" s="529" t="s">
        <v>1984</v>
      </c>
      <c r="C1931" s="459" t="s">
        <v>1985</v>
      </c>
      <c r="D1931" s="318"/>
      <c r="E1931" s="363"/>
      <c r="F1931" s="363"/>
      <c r="G1931" s="363"/>
      <c r="H1931" s="509"/>
      <c r="I1931" s="509"/>
      <c r="J1931" s="509"/>
      <c r="K1931" s="509"/>
      <c r="L1931" s="509"/>
      <c r="M1931" s="509"/>
      <c r="N1931" s="510"/>
      <c r="O1931" s="507">
        <v>1</v>
      </c>
      <c r="P1931" s="311" t="s">
        <v>242</v>
      </c>
      <c r="Q1931" s="378">
        <f>'master material'!J796</f>
        <v>45082290</v>
      </c>
      <c r="R1931" s="378">
        <f>'master material'!K796</f>
        <v>0</v>
      </c>
      <c r="S1931" s="437">
        <v>45082290</v>
      </c>
      <c r="T1931" s="438"/>
    </row>
    <row r="1932" spans="2:20" ht="15.6" x14ac:dyDescent="0.3">
      <c r="B1932" s="527" t="s">
        <v>168</v>
      </c>
      <c r="C1932" s="526" t="s">
        <v>1975</v>
      </c>
      <c r="D1932" s="343"/>
      <c r="E1932" s="363"/>
      <c r="F1932" s="363"/>
      <c r="G1932" s="363"/>
      <c r="H1932" s="509"/>
      <c r="I1932" s="509"/>
      <c r="J1932" s="509"/>
      <c r="K1932" s="509"/>
      <c r="L1932" s="509"/>
      <c r="M1932" s="509"/>
      <c r="N1932" s="510"/>
      <c r="O1932" s="478"/>
      <c r="P1932" s="311"/>
      <c r="Q1932" s="378">
        <f>'master material'!J797</f>
        <v>0</v>
      </c>
      <c r="R1932" s="378">
        <f>'master material'!K797</f>
        <v>0</v>
      </c>
      <c r="S1932" s="437"/>
      <c r="T1932" s="438"/>
    </row>
    <row r="1933" spans="2:20" ht="15.6" x14ac:dyDescent="0.3">
      <c r="B1933" s="529" t="s">
        <v>1986</v>
      </c>
      <c r="C1933" s="459" t="s">
        <v>1981</v>
      </c>
      <c r="D1933" s="318"/>
      <c r="E1933" s="363"/>
      <c r="F1933" s="363"/>
      <c r="G1933" s="363"/>
      <c r="H1933" s="509"/>
      <c r="I1933" s="509"/>
      <c r="J1933" s="509"/>
      <c r="K1933" s="509"/>
      <c r="L1933" s="509"/>
      <c r="M1933" s="509"/>
      <c r="N1933" s="510"/>
      <c r="O1933" s="507">
        <v>1</v>
      </c>
      <c r="P1933" s="311" t="s">
        <v>242</v>
      </c>
      <c r="Q1933" s="378">
        <f>'master material'!J798</f>
        <v>13660000</v>
      </c>
      <c r="R1933" s="378">
        <f>'master material'!K798</f>
        <v>0</v>
      </c>
      <c r="S1933" s="437">
        <v>13660000</v>
      </c>
      <c r="T1933" s="438"/>
    </row>
    <row r="1934" spans="2:20" ht="15.6" x14ac:dyDescent="0.3">
      <c r="B1934" s="529" t="s">
        <v>1987</v>
      </c>
      <c r="C1934" s="459" t="s">
        <v>1983</v>
      </c>
      <c r="D1934" s="318"/>
      <c r="E1934" s="363"/>
      <c r="F1934" s="363"/>
      <c r="G1934" s="363"/>
      <c r="H1934" s="509"/>
      <c r="I1934" s="509"/>
      <c r="J1934" s="509"/>
      <c r="K1934" s="509"/>
      <c r="L1934" s="509"/>
      <c r="M1934" s="509"/>
      <c r="N1934" s="510"/>
      <c r="O1934" s="507">
        <v>1</v>
      </c>
      <c r="P1934" s="311" t="s">
        <v>242</v>
      </c>
      <c r="Q1934" s="378">
        <f>'master material'!J799</f>
        <v>17255000</v>
      </c>
      <c r="R1934" s="378">
        <f>'master material'!K799</f>
        <v>0</v>
      </c>
      <c r="S1934" s="437">
        <v>17255000</v>
      </c>
      <c r="T1934" s="438"/>
    </row>
    <row r="1935" spans="2:20" ht="15.6" x14ac:dyDescent="0.3">
      <c r="B1935" s="529" t="s">
        <v>1988</v>
      </c>
      <c r="C1935" s="459" t="s">
        <v>1985</v>
      </c>
      <c r="D1935" s="318"/>
      <c r="E1935" s="363"/>
      <c r="F1935" s="363"/>
      <c r="G1935" s="363"/>
      <c r="H1935" s="509"/>
      <c r="I1935" s="509"/>
      <c r="J1935" s="509"/>
      <c r="K1935" s="509"/>
      <c r="L1935" s="509"/>
      <c r="M1935" s="509"/>
      <c r="N1935" s="510"/>
      <c r="O1935" s="507">
        <v>1</v>
      </c>
      <c r="P1935" s="311" t="s">
        <v>242</v>
      </c>
      <c r="Q1935" s="378">
        <f>'master material'!J800</f>
        <v>22537500</v>
      </c>
      <c r="R1935" s="378">
        <f>'master material'!K800</f>
        <v>0</v>
      </c>
      <c r="S1935" s="437">
        <v>22537500</v>
      </c>
      <c r="T1935" s="438"/>
    </row>
    <row r="1936" spans="2:20" ht="15.6" x14ac:dyDescent="0.3">
      <c r="B1936" s="527">
        <v>3</v>
      </c>
      <c r="C1936" s="343" t="s">
        <v>1989</v>
      </c>
      <c r="D1936" s="318"/>
      <c r="E1936" s="363"/>
      <c r="F1936" s="363"/>
      <c r="G1936" s="363"/>
      <c r="H1936" s="509"/>
      <c r="I1936" s="509"/>
      <c r="J1936" s="509"/>
      <c r="K1936" s="509"/>
      <c r="L1936" s="509"/>
      <c r="M1936" s="509"/>
      <c r="N1936" s="510"/>
      <c r="O1936" s="478"/>
      <c r="P1936" s="311"/>
      <c r="Q1936" s="378">
        <f>'master material'!J801</f>
        <v>0</v>
      </c>
      <c r="R1936" s="378">
        <f>'master material'!K801</f>
        <v>0</v>
      </c>
      <c r="S1936" s="437"/>
      <c r="T1936" s="438"/>
    </row>
    <row r="1937" spans="2:20" ht="15.6" x14ac:dyDescent="0.3">
      <c r="B1937" s="527" t="s">
        <v>342</v>
      </c>
      <c r="C1937" s="526" t="s">
        <v>1968</v>
      </c>
      <c r="D1937" s="343"/>
      <c r="E1937" s="363"/>
      <c r="F1937" s="363"/>
      <c r="G1937" s="363"/>
      <c r="H1937" s="509"/>
      <c r="I1937" s="509"/>
      <c r="J1937" s="509"/>
      <c r="K1937" s="509"/>
      <c r="L1937" s="509"/>
      <c r="M1937" s="509"/>
      <c r="N1937" s="510"/>
      <c r="O1937" s="478"/>
      <c r="P1937" s="311"/>
      <c r="Q1937" s="378">
        <f>'master material'!J802</f>
        <v>0</v>
      </c>
      <c r="R1937" s="378">
        <f>'master material'!K802</f>
        <v>0</v>
      </c>
      <c r="S1937" s="437"/>
      <c r="T1937" s="438"/>
    </row>
    <row r="1938" spans="2:20" ht="15.6" x14ac:dyDescent="0.3">
      <c r="B1938" s="529" t="s">
        <v>1990</v>
      </c>
      <c r="C1938" s="459" t="s">
        <v>1991</v>
      </c>
      <c r="D1938" s="318"/>
      <c r="E1938" s="363"/>
      <c r="F1938" s="363"/>
      <c r="G1938" s="363"/>
      <c r="H1938" s="509"/>
      <c r="I1938" s="509"/>
      <c r="J1938" s="509"/>
      <c r="K1938" s="509"/>
      <c r="L1938" s="509"/>
      <c r="M1938" s="509"/>
      <c r="N1938" s="510"/>
      <c r="O1938" s="507">
        <v>1</v>
      </c>
      <c r="P1938" s="311" t="s">
        <v>242</v>
      </c>
      <c r="Q1938" s="378">
        <f>'master material'!J803</f>
        <v>73700000</v>
      </c>
      <c r="R1938" s="378">
        <f>'master material'!K803</f>
        <v>0</v>
      </c>
      <c r="S1938" s="437">
        <v>73700000</v>
      </c>
      <c r="T1938" s="438"/>
    </row>
    <row r="1939" spans="2:20" ht="15.6" x14ac:dyDescent="0.3">
      <c r="B1939" s="529" t="s">
        <v>1333</v>
      </c>
      <c r="C1939" s="459" t="s">
        <v>1992</v>
      </c>
      <c r="D1939" s="318"/>
      <c r="E1939" s="363"/>
      <c r="F1939" s="363"/>
      <c r="G1939" s="363"/>
      <c r="H1939" s="509"/>
      <c r="I1939" s="509"/>
      <c r="J1939" s="509"/>
      <c r="K1939" s="509"/>
      <c r="L1939" s="509"/>
      <c r="M1939" s="509"/>
      <c r="N1939" s="510"/>
      <c r="O1939" s="507">
        <v>1</v>
      </c>
      <c r="P1939" s="311" t="s">
        <v>242</v>
      </c>
      <c r="Q1939" s="378">
        <f>'master material'!J804</f>
        <v>84450000</v>
      </c>
      <c r="R1939" s="378">
        <f>'master material'!K804</f>
        <v>0</v>
      </c>
      <c r="S1939" s="437">
        <v>84450000</v>
      </c>
      <c r="T1939" s="438"/>
    </row>
    <row r="1940" spans="2:20" ht="15.6" x14ac:dyDescent="0.3">
      <c r="B1940" s="529" t="s">
        <v>1993</v>
      </c>
      <c r="C1940" s="459" t="s">
        <v>1994</v>
      </c>
      <c r="D1940" s="318"/>
      <c r="E1940" s="363"/>
      <c r="F1940" s="363"/>
      <c r="G1940" s="363"/>
      <c r="H1940" s="509"/>
      <c r="I1940" s="509"/>
      <c r="J1940" s="509"/>
      <c r="K1940" s="509"/>
      <c r="L1940" s="509"/>
      <c r="M1940" s="509"/>
      <c r="N1940" s="510"/>
      <c r="O1940" s="507">
        <v>1</v>
      </c>
      <c r="P1940" s="311" t="s">
        <v>242</v>
      </c>
      <c r="Q1940" s="378">
        <f>'master material'!J805</f>
        <v>100400000</v>
      </c>
      <c r="R1940" s="378">
        <f>'master material'!K805</f>
        <v>0</v>
      </c>
      <c r="S1940" s="437">
        <v>100400000</v>
      </c>
      <c r="T1940" s="438"/>
    </row>
    <row r="1941" spans="2:20" ht="15.6" x14ac:dyDescent="0.3">
      <c r="B1941" s="527" t="s">
        <v>344</v>
      </c>
      <c r="C1941" s="526" t="s">
        <v>1975</v>
      </c>
      <c r="D1941" s="343"/>
      <c r="E1941" s="363"/>
      <c r="F1941" s="363"/>
      <c r="G1941" s="363"/>
      <c r="H1941" s="509"/>
      <c r="I1941" s="509"/>
      <c r="J1941" s="509"/>
      <c r="K1941" s="509"/>
      <c r="L1941" s="509"/>
      <c r="M1941" s="509"/>
      <c r="N1941" s="510"/>
      <c r="O1941" s="507"/>
      <c r="P1941" s="311"/>
      <c r="Q1941" s="378">
        <f>'master material'!J806</f>
        <v>0</v>
      </c>
      <c r="R1941" s="378">
        <f>'master material'!K806</f>
        <v>0</v>
      </c>
      <c r="S1941" s="437"/>
      <c r="T1941" s="438"/>
    </row>
    <row r="1942" spans="2:20" ht="15.6" x14ac:dyDescent="0.3">
      <c r="B1942" s="529" t="s">
        <v>1336</v>
      </c>
      <c r="C1942" s="459" t="s">
        <v>1991</v>
      </c>
      <c r="D1942" s="318"/>
      <c r="E1942" s="363"/>
      <c r="F1942" s="363"/>
      <c r="G1942" s="363"/>
      <c r="H1942" s="509"/>
      <c r="I1942" s="509"/>
      <c r="J1942" s="509"/>
      <c r="K1942" s="509"/>
      <c r="L1942" s="509"/>
      <c r="M1942" s="509"/>
      <c r="N1942" s="510"/>
      <c r="O1942" s="507">
        <v>1</v>
      </c>
      <c r="P1942" s="311" t="s">
        <v>242</v>
      </c>
      <c r="Q1942" s="378">
        <f>'master material'!J807</f>
        <v>68650000</v>
      </c>
      <c r="R1942" s="378">
        <f>'master material'!K807</f>
        <v>0</v>
      </c>
      <c r="S1942" s="437">
        <v>68650000</v>
      </c>
      <c r="T1942" s="438"/>
    </row>
    <row r="1943" spans="2:20" ht="15.6" x14ac:dyDescent="0.3">
      <c r="B1943" s="529" t="s">
        <v>1995</v>
      </c>
      <c r="C1943" s="459" t="s">
        <v>1992</v>
      </c>
      <c r="D1943" s="318"/>
      <c r="E1943" s="363"/>
      <c r="F1943" s="363"/>
      <c r="G1943" s="363"/>
      <c r="H1943" s="509"/>
      <c r="I1943" s="509"/>
      <c r="J1943" s="509"/>
      <c r="K1943" s="509"/>
      <c r="L1943" s="509"/>
      <c r="M1943" s="509"/>
      <c r="N1943" s="510"/>
      <c r="O1943" s="507">
        <v>1</v>
      </c>
      <c r="P1943" s="311" t="s">
        <v>242</v>
      </c>
      <c r="Q1943" s="378">
        <f>'master material'!J808</f>
        <v>60650000</v>
      </c>
      <c r="R1943" s="378">
        <f>'master material'!K808</f>
        <v>0</v>
      </c>
      <c r="S1943" s="437">
        <v>60650000</v>
      </c>
      <c r="T1943" s="438"/>
    </row>
    <row r="1944" spans="2:20" ht="15.6" x14ac:dyDescent="0.3">
      <c r="B1944" s="529" t="s">
        <v>1996</v>
      </c>
      <c r="C1944" s="459" t="s">
        <v>1994</v>
      </c>
      <c r="D1944" s="318"/>
      <c r="E1944" s="363"/>
      <c r="F1944" s="363"/>
      <c r="G1944" s="363"/>
      <c r="H1944" s="509"/>
      <c r="I1944" s="509"/>
      <c r="J1944" s="509"/>
      <c r="K1944" s="509"/>
      <c r="L1944" s="509"/>
      <c r="M1944" s="509"/>
      <c r="N1944" s="510"/>
      <c r="O1944" s="507">
        <v>1</v>
      </c>
      <c r="P1944" s="311" t="s">
        <v>242</v>
      </c>
      <c r="Q1944" s="378">
        <f>'master material'!J809</f>
        <v>91650000</v>
      </c>
      <c r="R1944" s="378">
        <f>'master material'!K809</f>
        <v>0</v>
      </c>
      <c r="S1944" s="437">
        <v>91650000</v>
      </c>
      <c r="T1944" s="438"/>
    </row>
    <row r="1945" spans="2:20" ht="15.6" x14ac:dyDescent="0.3">
      <c r="B1945" s="527">
        <v>4</v>
      </c>
      <c r="C1945" s="343" t="s">
        <v>1997</v>
      </c>
      <c r="D1945" s="318"/>
      <c r="E1945" s="363"/>
      <c r="F1945" s="363"/>
      <c r="G1945" s="363"/>
      <c r="H1945" s="509"/>
      <c r="I1945" s="509"/>
      <c r="J1945" s="509"/>
      <c r="K1945" s="509"/>
      <c r="L1945" s="509"/>
      <c r="M1945" s="509"/>
      <c r="N1945" s="510"/>
      <c r="O1945" s="478"/>
      <c r="P1945" s="311"/>
      <c r="Q1945" s="378">
        <f>'master material'!J810</f>
        <v>0</v>
      </c>
      <c r="R1945" s="378">
        <f>'master material'!K810</f>
        <v>0</v>
      </c>
      <c r="S1945" s="437"/>
      <c r="T1945" s="438"/>
    </row>
    <row r="1946" spans="2:20" ht="15.6" x14ac:dyDescent="0.3">
      <c r="B1946" s="527" t="s">
        <v>488</v>
      </c>
      <c r="C1946" s="526" t="s">
        <v>1968</v>
      </c>
      <c r="D1946" s="343"/>
      <c r="E1946" s="363"/>
      <c r="F1946" s="363"/>
      <c r="G1946" s="363"/>
      <c r="H1946" s="509"/>
      <c r="I1946" s="509"/>
      <c r="J1946" s="509"/>
      <c r="K1946" s="509"/>
      <c r="L1946" s="509"/>
      <c r="M1946" s="509"/>
      <c r="N1946" s="510"/>
      <c r="O1946" s="478"/>
      <c r="P1946" s="311"/>
      <c r="Q1946" s="378">
        <f>'master material'!J811</f>
        <v>0</v>
      </c>
      <c r="R1946" s="378">
        <f>'master material'!K811</f>
        <v>0</v>
      </c>
      <c r="S1946" s="437"/>
      <c r="T1946" s="438"/>
    </row>
    <row r="1947" spans="2:20" ht="15.6" x14ac:dyDescent="0.3">
      <c r="B1947" s="529" t="s">
        <v>1998</v>
      </c>
      <c r="C1947" s="459" t="s">
        <v>1999</v>
      </c>
      <c r="D1947" s="318"/>
      <c r="E1947" s="363"/>
      <c r="F1947" s="363"/>
      <c r="G1947" s="363"/>
      <c r="H1947" s="509"/>
      <c r="I1947" s="509"/>
      <c r="J1947" s="509"/>
      <c r="K1947" s="509"/>
      <c r="L1947" s="509"/>
      <c r="M1947" s="509"/>
      <c r="N1947" s="510"/>
      <c r="O1947" s="507">
        <v>1</v>
      </c>
      <c r="P1947" s="311" t="s">
        <v>242</v>
      </c>
      <c r="Q1947" s="378">
        <f>'master material'!J812</f>
        <v>12500000</v>
      </c>
      <c r="R1947" s="378">
        <f>'master material'!K812</f>
        <v>0</v>
      </c>
      <c r="S1947" s="437">
        <v>12500000</v>
      </c>
      <c r="T1947" s="438"/>
    </row>
    <row r="1948" spans="2:20" ht="15.6" x14ac:dyDescent="0.3">
      <c r="B1948" s="529" t="s">
        <v>2000</v>
      </c>
      <c r="C1948" s="459" t="s">
        <v>2001</v>
      </c>
      <c r="D1948" s="318"/>
      <c r="E1948" s="363"/>
      <c r="F1948" s="363"/>
      <c r="G1948" s="363"/>
      <c r="H1948" s="509"/>
      <c r="I1948" s="509"/>
      <c r="J1948" s="509"/>
      <c r="K1948" s="509"/>
      <c r="L1948" s="509"/>
      <c r="M1948" s="509"/>
      <c r="N1948" s="510"/>
      <c r="O1948" s="507">
        <v>1</v>
      </c>
      <c r="P1948" s="311" t="s">
        <v>242</v>
      </c>
      <c r="Q1948" s="378">
        <f>'master material'!J813</f>
        <v>17433330</v>
      </c>
      <c r="R1948" s="378">
        <f>'master material'!K813</f>
        <v>0</v>
      </c>
      <c r="S1948" s="437">
        <v>17433330</v>
      </c>
      <c r="T1948" s="438"/>
    </row>
    <row r="1949" spans="2:20" ht="15.6" x14ac:dyDescent="0.3">
      <c r="B1949" s="527" t="s">
        <v>490</v>
      </c>
      <c r="C1949" s="526" t="s">
        <v>1975</v>
      </c>
      <c r="D1949" s="343"/>
      <c r="E1949" s="363"/>
      <c r="F1949" s="363"/>
      <c r="G1949" s="363"/>
      <c r="H1949" s="509"/>
      <c r="I1949" s="509"/>
      <c r="J1949" s="509"/>
      <c r="K1949" s="509"/>
      <c r="L1949" s="509"/>
      <c r="M1949" s="509"/>
      <c r="N1949" s="510"/>
      <c r="O1949" s="478"/>
      <c r="P1949" s="311"/>
      <c r="Q1949" s="378">
        <f>'master material'!J814</f>
        <v>0</v>
      </c>
      <c r="R1949" s="378">
        <f>'master material'!K814</f>
        <v>0</v>
      </c>
      <c r="S1949" s="437"/>
      <c r="T1949" s="438"/>
    </row>
    <row r="1950" spans="2:20" ht="15.6" x14ac:dyDescent="0.3">
      <c r="B1950" s="529" t="s">
        <v>2002</v>
      </c>
      <c r="C1950" s="459" t="s">
        <v>1999</v>
      </c>
      <c r="D1950" s="318"/>
      <c r="E1950" s="363"/>
      <c r="F1950" s="363"/>
      <c r="G1950" s="363"/>
      <c r="H1950" s="509"/>
      <c r="I1950" s="509"/>
      <c r="J1950" s="509"/>
      <c r="K1950" s="509"/>
      <c r="L1950" s="509"/>
      <c r="M1950" s="509"/>
      <c r="N1950" s="510"/>
      <c r="O1950" s="507">
        <v>1</v>
      </c>
      <c r="P1950" s="311" t="s">
        <v>242</v>
      </c>
      <c r="Q1950" s="378">
        <f>'master material'!J815</f>
        <v>17285000</v>
      </c>
      <c r="R1950" s="378">
        <f>'master material'!K815</f>
        <v>0</v>
      </c>
      <c r="S1950" s="437">
        <v>17285000</v>
      </c>
      <c r="T1950" s="438"/>
    </row>
    <row r="1951" spans="2:20" ht="15.6" x14ac:dyDescent="0.3">
      <c r="B1951" s="529" t="s">
        <v>2003</v>
      </c>
      <c r="C1951" s="459" t="s">
        <v>2001</v>
      </c>
      <c r="D1951" s="318"/>
      <c r="E1951" s="363"/>
      <c r="F1951" s="363"/>
      <c r="G1951" s="363"/>
      <c r="H1951" s="509"/>
      <c r="I1951" s="509"/>
      <c r="J1951" s="509"/>
      <c r="K1951" s="509"/>
      <c r="L1951" s="509"/>
      <c r="M1951" s="509"/>
      <c r="N1951" s="510"/>
      <c r="O1951" s="507">
        <v>1</v>
      </c>
      <c r="P1951" s="311" t="s">
        <v>242</v>
      </c>
      <c r="Q1951" s="378">
        <f>'master material'!J816</f>
        <v>25295000</v>
      </c>
      <c r="R1951" s="378">
        <f>'master material'!K816</f>
        <v>0</v>
      </c>
      <c r="S1951" s="437">
        <v>25295000</v>
      </c>
      <c r="T1951" s="438"/>
    </row>
    <row r="1952" spans="2:20" ht="15.6" x14ac:dyDescent="0.3">
      <c r="B1952" s="529" t="s">
        <v>2004</v>
      </c>
      <c r="C1952" s="459" t="s">
        <v>2005</v>
      </c>
      <c r="D1952" s="318"/>
      <c r="E1952" s="363"/>
      <c r="F1952" s="363"/>
      <c r="G1952" s="363"/>
      <c r="H1952" s="509"/>
      <c r="I1952" s="509"/>
      <c r="J1952" s="509"/>
      <c r="K1952" s="509"/>
      <c r="L1952" s="509"/>
      <c r="M1952" s="509"/>
      <c r="N1952" s="510"/>
      <c r="O1952" s="507">
        <v>1</v>
      </c>
      <c r="P1952" s="311" t="s">
        <v>242</v>
      </c>
      <c r="Q1952" s="378">
        <f>'master material'!J817</f>
        <v>33805000</v>
      </c>
      <c r="R1952" s="378">
        <f>'master material'!K817</f>
        <v>0</v>
      </c>
      <c r="S1952" s="437">
        <v>33805000</v>
      </c>
      <c r="T1952" s="438"/>
    </row>
    <row r="1953" spans="2:20" ht="15.6" x14ac:dyDescent="0.3">
      <c r="B1953" s="527">
        <v>5</v>
      </c>
      <c r="C1953" s="343" t="s">
        <v>2006</v>
      </c>
      <c r="D1953" s="318"/>
      <c r="E1953" s="363"/>
      <c r="F1953" s="363"/>
      <c r="G1953" s="363"/>
      <c r="H1953" s="509"/>
      <c r="I1953" s="509"/>
      <c r="J1953" s="509"/>
      <c r="K1953" s="509"/>
      <c r="L1953" s="509"/>
      <c r="M1953" s="509"/>
      <c r="N1953" s="510"/>
      <c r="O1953" s="478"/>
      <c r="P1953" s="311"/>
      <c r="Q1953" s="378">
        <f>'master material'!J818</f>
        <v>0</v>
      </c>
      <c r="R1953" s="378">
        <f>'master material'!K818</f>
        <v>0</v>
      </c>
      <c r="S1953" s="437"/>
      <c r="T1953" s="438"/>
    </row>
    <row r="1954" spans="2:20" ht="15.6" x14ac:dyDescent="0.3">
      <c r="B1954" s="527" t="s">
        <v>495</v>
      </c>
      <c r="C1954" s="524" t="s">
        <v>1968</v>
      </c>
      <c r="D1954" s="343"/>
      <c r="E1954" s="363"/>
      <c r="F1954" s="363"/>
      <c r="G1954" s="363"/>
      <c r="H1954" s="509"/>
      <c r="I1954" s="509"/>
      <c r="J1954" s="509"/>
      <c r="K1954" s="509"/>
      <c r="L1954" s="509"/>
      <c r="M1954" s="509"/>
      <c r="N1954" s="510"/>
      <c r="O1954" s="478"/>
      <c r="P1954" s="311"/>
      <c r="Q1954" s="378">
        <f>'master material'!J819</f>
        <v>0</v>
      </c>
      <c r="R1954" s="378">
        <f>'master material'!K819</f>
        <v>0</v>
      </c>
      <c r="S1954" s="437"/>
      <c r="T1954" s="438"/>
    </row>
    <row r="1955" spans="2:20" ht="15.6" x14ac:dyDescent="0.3">
      <c r="B1955" s="529" t="s">
        <v>2007</v>
      </c>
      <c r="C1955" s="459" t="s">
        <v>2008</v>
      </c>
      <c r="D1955" s="318"/>
      <c r="E1955" s="363"/>
      <c r="F1955" s="363"/>
      <c r="G1955" s="363"/>
      <c r="H1955" s="509"/>
      <c r="I1955" s="509"/>
      <c r="J1955" s="509"/>
      <c r="K1955" s="509"/>
      <c r="L1955" s="509"/>
      <c r="M1955" s="509"/>
      <c r="N1955" s="510"/>
      <c r="O1955" s="507">
        <v>1</v>
      </c>
      <c r="P1955" s="311" t="s">
        <v>242</v>
      </c>
      <c r="Q1955" s="378">
        <f>'master material'!J820</f>
        <v>81236000</v>
      </c>
      <c r="R1955" s="378">
        <f>'master material'!K820</f>
        <v>0</v>
      </c>
      <c r="S1955" s="437">
        <v>81236000</v>
      </c>
      <c r="T1955" s="438"/>
    </row>
    <row r="1956" spans="2:20" ht="15.6" x14ac:dyDescent="0.3">
      <c r="B1956" s="529" t="s">
        <v>2009</v>
      </c>
      <c r="C1956" s="459" t="s">
        <v>2010</v>
      </c>
      <c r="D1956" s="318"/>
      <c r="E1956" s="363"/>
      <c r="F1956" s="363"/>
      <c r="G1956" s="363"/>
      <c r="H1956" s="509"/>
      <c r="I1956" s="509"/>
      <c r="J1956" s="509"/>
      <c r="K1956" s="509"/>
      <c r="L1956" s="509"/>
      <c r="M1956" s="509"/>
      <c r="N1956" s="510"/>
      <c r="O1956" s="507">
        <v>1</v>
      </c>
      <c r="P1956" s="311" t="s">
        <v>242</v>
      </c>
      <c r="Q1956" s="378">
        <f>'master material'!J821</f>
        <v>93494130</v>
      </c>
      <c r="R1956" s="378">
        <f>'master material'!K821</f>
        <v>0</v>
      </c>
      <c r="S1956" s="437">
        <v>93494130</v>
      </c>
      <c r="T1956" s="438"/>
    </row>
    <row r="1957" spans="2:20" ht="15.6" x14ac:dyDescent="0.3">
      <c r="B1957" s="529" t="s">
        <v>2011</v>
      </c>
      <c r="C1957" s="459" t="s">
        <v>2012</v>
      </c>
      <c r="D1957" s="318"/>
      <c r="E1957" s="363"/>
      <c r="F1957" s="363"/>
      <c r="G1957" s="363"/>
      <c r="H1957" s="509"/>
      <c r="I1957" s="509"/>
      <c r="J1957" s="509"/>
      <c r="K1957" s="509"/>
      <c r="L1957" s="509"/>
      <c r="M1957" s="509"/>
      <c r="N1957" s="510"/>
      <c r="O1957" s="507">
        <v>1</v>
      </c>
      <c r="P1957" s="311" t="s">
        <v>242</v>
      </c>
      <c r="Q1957" s="378">
        <f>'master material'!J822</f>
        <v>100660220</v>
      </c>
      <c r="R1957" s="378">
        <f>'master material'!K822</f>
        <v>0</v>
      </c>
      <c r="S1957" s="437">
        <v>100660220</v>
      </c>
      <c r="T1957" s="438"/>
    </row>
    <row r="1958" spans="2:20" ht="15.6" x14ac:dyDescent="0.3">
      <c r="B1958" s="529" t="s">
        <v>2013</v>
      </c>
      <c r="C1958" s="459" t="s">
        <v>2014</v>
      </c>
      <c r="D1958" s="318"/>
      <c r="E1958" s="363"/>
      <c r="F1958" s="363"/>
      <c r="G1958" s="363"/>
      <c r="H1958" s="509"/>
      <c r="I1958" s="509"/>
      <c r="J1958" s="509"/>
      <c r="K1958" s="509"/>
      <c r="L1958" s="509"/>
      <c r="M1958" s="509"/>
      <c r="N1958" s="510"/>
      <c r="O1958" s="507">
        <v>1</v>
      </c>
      <c r="P1958" s="311" t="s">
        <v>242</v>
      </c>
      <c r="Q1958" s="378">
        <f>'master material'!J823</f>
        <v>159247730</v>
      </c>
      <c r="R1958" s="378">
        <f>'master material'!K823</f>
        <v>0</v>
      </c>
      <c r="S1958" s="437">
        <v>159247730</v>
      </c>
      <c r="T1958" s="438"/>
    </row>
    <row r="1959" spans="2:20" ht="15.6" x14ac:dyDescent="0.3">
      <c r="B1959" s="527" t="s">
        <v>496</v>
      </c>
      <c r="C1959" s="526" t="s">
        <v>2015</v>
      </c>
      <c r="D1959" s="343"/>
      <c r="E1959" s="363"/>
      <c r="F1959" s="363"/>
      <c r="G1959" s="363"/>
      <c r="H1959" s="509"/>
      <c r="I1959" s="509"/>
      <c r="J1959" s="509"/>
      <c r="K1959" s="509"/>
      <c r="L1959" s="509"/>
      <c r="M1959" s="509"/>
      <c r="N1959" s="510"/>
      <c r="O1959" s="478"/>
      <c r="P1959" s="311"/>
      <c r="Q1959" s="378">
        <f>'master material'!J824</f>
        <v>0</v>
      </c>
      <c r="R1959" s="378">
        <f>'master material'!K824</f>
        <v>0</v>
      </c>
      <c r="S1959" s="437"/>
      <c r="T1959" s="438"/>
    </row>
    <row r="1960" spans="2:20" ht="15.6" x14ac:dyDescent="0.3">
      <c r="B1960" s="529" t="s">
        <v>2016</v>
      </c>
      <c r="C1960" s="459" t="s">
        <v>2017</v>
      </c>
      <c r="D1960" s="318"/>
      <c r="E1960" s="363"/>
      <c r="F1960" s="363"/>
      <c r="G1960" s="363"/>
      <c r="H1960" s="509"/>
      <c r="I1960" s="509"/>
      <c r="J1960" s="509"/>
      <c r="K1960" s="509"/>
      <c r="L1960" s="509"/>
      <c r="M1960" s="509"/>
      <c r="N1960" s="510"/>
      <c r="O1960" s="507">
        <v>1</v>
      </c>
      <c r="P1960" s="311" t="s">
        <v>242</v>
      </c>
      <c r="Q1960" s="378">
        <f>'master material'!J825</f>
        <v>126648000</v>
      </c>
      <c r="R1960" s="378">
        <f>'master material'!K825</f>
        <v>0</v>
      </c>
      <c r="S1960" s="437">
        <v>126648000</v>
      </c>
      <c r="T1960" s="438"/>
    </row>
    <row r="1961" spans="2:20" ht="15.6" x14ac:dyDescent="0.3">
      <c r="B1961" s="529" t="s">
        <v>2018</v>
      </c>
      <c r="C1961" s="459" t="s">
        <v>2019</v>
      </c>
      <c r="D1961" s="318"/>
      <c r="E1961" s="363"/>
      <c r="F1961" s="363"/>
      <c r="G1961" s="363"/>
      <c r="H1961" s="509"/>
      <c r="I1961" s="509"/>
      <c r="J1961" s="509"/>
      <c r="K1961" s="509"/>
      <c r="L1961" s="509"/>
      <c r="M1961" s="509"/>
      <c r="N1961" s="510"/>
      <c r="O1961" s="507">
        <v>1</v>
      </c>
      <c r="P1961" s="311" t="s">
        <v>242</v>
      </c>
      <c r="Q1961" s="378">
        <f>'master material'!J826</f>
        <v>144927330</v>
      </c>
      <c r="R1961" s="378">
        <f>'master material'!K826</f>
        <v>0</v>
      </c>
      <c r="S1961" s="437">
        <v>144927330</v>
      </c>
      <c r="T1961" s="438"/>
    </row>
    <row r="1962" spans="2:20" ht="15.6" x14ac:dyDescent="0.3">
      <c r="B1962" s="529" t="s">
        <v>2020</v>
      </c>
      <c r="C1962" s="459" t="s">
        <v>2021</v>
      </c>
      <c r="D1962" s="318"/>
      <c r="E1962" s="363"/>
      <c r="F1962" s="363"/>
      <c r="G1962" s="363"/>
      <c r="H1962" s="509"/>
      <c r="I1962" s="509"/>
      <c r="J1962" s="509"/>
      <c r="K1962" s="509"/>
      <c r="L1962" s="509"/>
      <c r="M1962" s="509"/>
      <c r="N1962" s="510"/>
      <c r="O1962" s="507">
        <v>1</v>
      </c>
      <c r="P1962" s="311" t="s">
        <v>242</v>
      </c>
      <c r="Q1962" s="378">
        <f>'master material'!J827</f>
        <v>177991280</v>
      </c>
      <c r="R1962" s="378">
        <f>'master material'!K827</f>
        <v>0</v>
      </c>
      <c r="S1962" s="437">
        <v>177991280</v>
      </c>
      <c r="T1962" s="438"/>
    </row>
    <row r="1963" spans="2:20" ht="15.6" x14ac:dyDescent="0.3">
      <c r="B1963" s="529" t="s">
        <v>2022</v>
      </c>
      <c r="C1963" s="459" t="s">
        <v>2023</v>
      </c>
      <c r="D1963" s="318"/>
      <c r="E1963" s="363"/>
      <c r="F1963" s="363"/>
      <c r="G1963" s="363"/>
      <c r="H1963" s="509"/>
      <c r="I1963" s="509"/>
      <c r="J1963" s="509"/>
      <c r="K1963" s="509"/>
      <c r="L1963" s="509"/>
      <c r="M1963" s="509"/>
      <c r="N1963" s="510"/>
      <c r="O1963" s="507">
        <v>1</v>
      </c>
      <c r="P1963" s="311" t="s">
        <v>242</v>
      </c>
      <c r="Q1963" s="378">
        <f>'master material'!J828</f>
        <v>314313110</v>
      </c>
      <c r="R1963" s="378">
        <f>'master material'!K828</f>
        <v>0</v>
      </c>
      <c r="S1963" s="437">
        <v>314313110</v>
      </c>
      <c r="T1963" s="438"/>
    </row>
    <row r="1964" spans="2:20" ht="15.6" x14ac:dyDescent="0.3">
      <c r="B1964" s="527">
        <v>6</v>
      </c>
      <c r="C1964" s="343" t="s">
        <v>2024</v>
      </c>
      <c r="D1964" s="318"/>
      <c r="E1964" s="363"/>
      <c r="F1964" s="363"/>
      <c r="G1964" s="363" t="s">
        <v>51</v>
      </c>
      <c r="H1964" s="509"/>
      <c r="I1964" s="509"/>
      <c r="J1964" s="509"/>
      <c r="K1964" s="509"/>
      <c r="L1964" s="509"/>
      <c r="M1964" s="509"/>
      <c r="N1964" s="510"/>
      <c r="O1964" s="478"/>
      <c r="P1964" s="481"/>
      <c r="Q1964" s="378">
        <f>'master material'!J829</f>
        <v>0</v>
      </c>
      <c r="R1964" s="378">
        <f>'master material'!K829</f>
        <v>0</v>
      </c>
      <c r="S1964" s="437"/>
      <c r="T1964" s="438"/>
    </row>
    <row r="1965" spans="2:20" ht="15.6" x14ac:dyDescent="0.3">
      <c r="B1965" s="529" t="s">
        <v>499</v>
      </c>
      <c r="C1965" s="459" t="s">
        <v>2025</v>
      </c>
      <c r="D1965" s="349"/>
      <c r="E1965" s="363"/>
      <c r="F1965" s="363"/>
      <c r="G1965" s="363"/>
      <c r="H1965" s="509"/>
      <c r="I1965" s="509"/>
      <c r="J1965" s="509"/>
      <c r="K1965" s="509"/>
      <c r="L1965" s="509"/>
      <c r="M1965" s="509"/>
      <c r="N1965" s="510"/>
      <c r="O1965" s="507">
        <v>1</v>
      </c>
      <c r="P1965" s="311" t="s">
        <v>242</v>
      </c>
      <c r="Q1965" s="378">
        <f>'master material'!J830</f>
        <v>514750</v>
      </c>
      <c r="R1965" s="378">
        <f>'master material'!K830</f>
        <v>0</v>
      </c>
      <c r="S1965" s="437">
        <v>514750</v>
      </c>
      <c r="T1965" s="438"/>
    </row>
    <row r="1966" spans="2:20" ht="15.6" x14ac:dyDescent="0.3">
      <c r="B1966" s="529" t="s">
        <v>500</v>
      </c>
      <c r="C1966" s="459" t="s">
        <v>2026</v>
      </c>
      <c r="D1966" s="349"/>
      <c r="E1966" s="363"/>
      <c r="F1966" s="363"/>
      <c r="G1966" s="363"/>
      <c r="H1966" s="509"/>
      <c r="I1966" s="509"/>
      <c r="J1966" s="509"/>
      <c r="K1966" s="509"/>
      <c r="L1966" s="509"/>
      <c r="M1966" s="509"/>
      <c r="N1966" s="510"/>
      <c r="O1966" s="507">
        <v>1</v>
      </c>
      <c r="P1966" s="311" t="s">
        <v>242</v>
      </c>
      <c r="Q1966" s="378">
        <f>'master material'!J831</f>
        <v>475000</v>
      </c>
      <c r="R1966" s="378">
        <f>'master material'!K831</f>
        <v>0</v>
      </c>
      <c r="S1966" s="437">
        <v>475000</v>
      </c>
      <c r="T1966" s="438"/>
    </row>
    <row r="1967" spans="2:20" ht="15.6" x14ac:dyDescent="0.3">
      <c r="B1967" s="527">
        <v>7</v>
      </c>
      <c r="C1967" s="526" t="s">
        <v>2027</v>
      </c>
      <c r="D1967" s="349"/>
      <c r="E1967" s="363"/>
      <c r="F1967" s="363"/>
      <c r="G1967" s="363"/>
      <c r="H1967" s="509"/>
      <c r="I1967" s="509"/>
      <c r="J1967" s="509"/>
      <c r="K1967" s="509"/>
      <c r="L1967" s="509"/>
      <c r="M1967" s="509"/>
      <c r="N1967" s="510"/>
      <c r="O1967" s="507"/>
      <c r="P1967" s="311"/>
      <c r="Q1967" s="378">
        <f>'master material'!J832</f>
        <v>0</v>
      </c>
      <c r="R1967" s="378">
        <f>'master material'!K832</f>
        <v>0</v>
      </c>
      <c r="S1967" s="437"/>
      <c r="T1967" s="438"/>
    </row>
    <row r="1968" spans="2:20" ht="15.6" x14ac:dyDescent="0.3">
      <c r="B1968" s="529" t="s">
        <v>506</v>
      </c>
      <c r="C1968" s="318" t="s">
        <v>1171</v>
      </c>
      <c r="D1968" s="318"/>
      <c r="E1968" s="363"/>
      <c r="F1968" s="363"/>
      <c r="G1968" s="363"/>
      <c r="H1968" s="509"/>
      <c r="I1968" s="509"/>
      <c r="J1968" s="509"/>
      <c r="K1968" s="509"/>
      <c r="L1968" s="509"/>
      <c r="M1968" s="509"/>
      <c r="N1968" s="510"/>
      <c r="O1968" s="507">
        <v>1</v>
      </c>
      <c r="P1968" s="311" t="s">
        <v>242</v>
      </c>
      <c r="Q1968" s="378">
        <f>'master material'!J833</f>
        <v>18750000</v>
      </c>
      <c r="R1968" s="378">
        <f>'master material'!K833</f>
        <v>0</v>
      </c>
      <c r="S1968" s="437">
        <v>18750000</v>
      </c>
      <c r="T1968" s="438"/>
    </row>
    <row r="1969" spans="2:20" ht="15.6" x14ac:dyDescent="0.3">
      <c r="B1969" s="529" t="s">
        <v>507</v>
      </c>
      <c r="C1969" s="318" t="s">
        <v>1172</v>
      </c>
      <c r="D1969" s="318"/>
      <c r="E1969" s="363"/>
      <c r="F1969" s="363"/>
      <c r="G1969" s="363"/>
      <c r="H1969" s="509"/>
      <c r="I1969" s="509"/>
      <c r="J1969" s="509"/>
      <c r="K1969" s="509"/>
      <c r="L1969" s="509"/>
      <c r="M1969" s="509"/>
      <c r="N1969" s="510"/>
      <c r="O1969" s="507">
        <v>1</v>
      </c>
      <c r="P1969" s="311" t="s">
        <v>242</v>
      </c>
      <c r="Q1969" s="378">
        <f>'master material'!J834</f>
        <v>18750000</v>
      </c>
      <c r="R1969" s="378">
        <f>'master material'!K834</f>
        <v>0</v>
      </c>
      <c r="S1969" s="437">
        <v>18750000</v>
      </c>
      <c r="T1969" s="438"/>
    </row>
    <row r="1970" spans="2:20" ht="15.6" x14ac:dyDescent="0.3">
      <c r="B1970" s="529" t="s">
        <v>770</v>
      </c>
      <c r="C1970" s="318" t="s">
        <v>1173</v>
      </c>
      <c r="D1970" s="318"/>
      <c r="E1970" s="363"/>
      <c r="F1970" s="363"/>
      <c r="G1970" s="363"/>
      <c r="H1970" s="509"/>
      <c r="I1970" s="509"/>
      <c r="J1970" s="509"/>
      <c r="K1970" s="509"/>
      <c r="L1970" s="509"/>
      <c r="M1970" s="509"/>
      <c r="N1970" s="510"/>
      <c r="O1970" s="507">
        <v>1</v>
      </c>
      <c r="P1970" s="311" t="s">
        <v>242</v>
      </c>
      <c r="Q1970" s="378">
        <f>'master material'!J835</f>
        <v>31312500</v>
      </c>
      <c r="R1970" s="378">
        <f>'master material'!K835</f>
        <v>0</v>
      </c>
      <c r="S1970" s="437">
        <v>31312500</v>
      </c>
      <c r="T1970" s="438"/>
    </row>
    <row r="1971" spans="2:20" ht="15.6" x14ac:dyDescent="0.3">
      <c r="B1971" s="529" t="s">
        <v>771</v>
      </c>
      <c r="C1971" s="318" t="s">
        <v>1174</v>
      </c>
      <c r="D1971" s="318"/>
      <c r="E1971" s="363"/>
      <c r="F1971" s="363"/>
      <c r="G1971" s="363"/>
      <c r="H1971" s="509"/>
      <c r="I1971" s="509"/>
      <c r="J1971" s="509"/>
      <c r="K1971" s="509"/>
      <c r="L1971" s="509"/>
      <c r="M1971" s="509"/>
      <c r="N1971" s="510"/>
      <c r="O1971" s="507">
        <v>1</v>
      </c>
      <c r="P1971" s="311" t="s">
        <v>242</v>
      </c>
      <c r="Q1971" s="378">
        <f>'master material'!J836</f>
        <v>27125000</v>
      </c>
      <c r="R1971" s="378">
        <f>'master material'!K836</f>
        <v>0</v>
      </c>
      <c r="S1971" s="437">
        <v>27125000</v>
      </c>
      <c r="T1971" s="438"/>
    </row>
    <row r="1972" spans="2:20" ht="15.6" x14ac:dyDescent="0.3">
      <c r="B1972" s="529" t="s">
        <v>772</v>
      </c>
      <c r="C1972" s="318" t="s">
        <v>1175</v>
      </c>
      <c r="D1972" s="318"/>
      <c r="E1972" s="363"/>
      <c r="F1972" s="363"/>
      <c r="G1972" s="363"/>
      <c r="H1972" s="509"/>
      <c r="I1972" s="509"/>
      <c r="J1972" s="509"/>
      <c r="K1972" s="509"/>
      <c r="L1972" s="509"/>
      <c r="M1972" s="509"/>
      <c r="N1972" s="510"/>
      <c r="O1972" s="507">
        <v>1</v>
      </c>
      <c r="P1972" s="311" t="s">
        <v>242</v>
      </c>
      <c r="Q1972" s="378">
        <f>'master material'!J837</f>
        <v>27125000</v>
      </c>
      <c r="R1972" s="378">
        <f>'master material'!K837</f>
        <v>0</v>
      </c>
      <c r="S1972" s="437">
        <v>27125000</v>
      </c>
      <c r="T1972" s="438"/>
    </row>
    <row r="1973" spans="2:20" ht="15.6" x14ac:dyDescent="0.3">
      <c r="B1973" s="529" t="s">
        <v>773</v>
      </c>
      <c r="C1973" s="318" t="s">
        <v>1176</v>
      </c>
      <c r="D1973" s="318"/>
      <c r="E1973" s="363"/>
      <c r="F1973" s="363"/>
      <c r="G1973" s="363"/>
      <c r="H1973" s="509"/>
      <c r="I1973" s="509"/>
      <c r="J1973" s="509"/>
      <c r="K1973" s="509"/>
      <c r="L1973" s="509"/>
      <c r="M1973" s="509"/>
      <c r="N1973" s="510"/>
      <c r="O1973" s="507">
        <v>1</v>
      </c>
      <c r="P1973" s="311" t="s">
        <v>242</v>
      </c>
      <c r="Q1973" s="378">
        <f>'master material'!J838</f>
        <v>43450000</v>
      </c>
      <c r="R1973" s="378">
        <f>'master material'!K838</f>
        <v>0</v>
      </c>
      <c r="S1973" s="437">
        <v>43450000</v>
      </c>
      <c r="T1973" s="438"/>
    </row>
    <row r="1974" spans="2:20" ht="15.6" x14ac:dyDescent="0.3">
      <c r="B1974" s="529" t="s">
        <v>774</v>
      </c>
      <c r="C1974" s="318" t="s">
        <v>1177</v>
      </c>
      <c r="D1974" s="318"/>
      <c r="E1974" s="363"/>
      <c r="F1974" s="363"/>
      <c r="G1974" s="363"/>
      <c r="H1974" s="509"/>
      <c r="I1974" s="509"/>
      <c r="J1974" s="509"/>
      <c r="K1974" s="509"/>
      <c r="L1974" s="509"/>
      <c r="M1974" s="509"/>
      <c r="N1974" s="510"/>
      <c r="O1974" s="507">
        <v>1</v>
      </c>
      <c r="P1974" s="311" t="s">
        <v>242</v>
      </c>
      <c r="Q1974" s="378">
        <f>'master material'!J839</f>
        <v>50950000</v>
      </c>
      <c r="R1974" s="378">
        <f>'master material'!K839</f>
        <v>0</v>
      </c>
      <c r="S1974" s="437">
        <v>50950000</v>
      </c>
      <c r="T1974" s="438"/>
    </row>
    <row r="1975" spans="2:20" ht="15.6" x14ac:dyDescent="0.3">
      <c r="B1975" s="529" t="s">
        <v>775</v>
      </c>
      <c r="C1975" s="318" t="s">
        <v>1178</v>
      </c>
      <c r="D1975" s="318"/>
      <c r="E1975" s="363"/>
      <c r="F1975" s="363"/>
      <c r="G1975" s="363"/>
      <c r="H1975" s="509"/>
      <c r="I1975" s="509"/>
      <c r="J1975" s="509"/>
      <c r="K1975" s="509"/>
      <c r="L1975" s="509"/>
      <c r="M1975" s="509"/>
      <c r="N1975" s="510"/>
      <c r="O1975" s="507">
        <v>1</v>
      </c>
      <c r="P1975" s="311" t="s">
        <v>242</v>
      </c>
      <c r="Q1975" s="378">
        <f>'master material'!J840</f>
        <v>29250000</v>
      </c>
      <c r="R1975" s="378">
        <f>'master material'!K840</f>
        <v>0</v>
      </c>
      <c r="S1975" s="437">
        <v>29250000</v>
      </c>
      <c r="T1975" s="438"/>
    </row>
    <row r="1976" spans="2:20" ht="15.6" x14ac:dyDescent="0.3">
      <c r="B1976" s="529" t="s">
        <v>776</v>
      </c>
      <c r="C1976" s="318" t="s">
        <v>1179</v>
      </c>
      <c r="D1976" s="318"/>
      <c r="E1976" s="363"/>
      <c r="F1976" s="363"/>
      <c r="G1976" s="363"/>
      <c r="H1976" s="509"/>
      <c r="I1976" s="509"/>
      <c r="J1976" s="509"/>
      <c r="K1976" s="509"/>
      <c r="L1976" s="509"/>
      <c r="M1976" s="509"/>
      <c r="N1976" s="510"/>
      <c r="O1976" s="507">
        <v>1</v>
      </c>
      <c r="P1976" s="311" t="s">
        <v>242</v>
      </c>
      <c r="Q1976" s="378">
        <f>'master material'!J841</f>
        <v>51700000</v>
      </c>
      <c r="R1976" s="378">
        <f>'master material'!K841</f>
        <v>0</v>
      </c>
      <c r="S1976" s="437">
        <v>51700000</v>
      </c>
      <c r="T1976" s="438"/>
    </row>
    <row r="1977" spans="2:20" ht="15.6" x14ac:dyDescent="0.3">
      <c r="B1977" s="529" t="s">
        <v>777</v>
      </c>
      <c r="C1977" s="318" t="s">
        <v>1180</v>
      </c>
      <c r="D1977" s="318"/>
      <c r="E1977" s="363"/>
      <c r="F1977" s="363"/>
      <c r="G1977" s="363"/>
      <c r="H1977" s="509"/>
      <c r="I1977" s="509"/>
      <c r="J1977" s="509"/>
      <c r="K1977" s="509"/>
      <c r="L1977" s="509"/>
      <c r="M1977" s="509"/>
      <c r="N1977" s="510"/>
      <c r="O1977" s="507">
        <v>1</v>
      </c>
      <c r="P1977" s="311" t="s">
        <v>242</v>
      </c>
      <c r="Q1977" s="378">
        <f>'master material'!J842</f>
        <v>54400000</v>
      </c>
      <c r="R1977" s="378">
        <f>'master material'!K842</f>
        <v>0</v>
      </c>
      <c r="S1977" s="437">
        <v>54400000</v>
      </c>
      <c r="T1977" s="438"/>
    </row>
    <row r="1978" spans="2:20" ht="15.6" x14ac:dyDescent="0.3">
      <c r="B1978" s="529" t="s">
        <v>778</v>
      </c>
      <c r="C1978" s="318" t="s">
        <v>1181</v>
      </c>
      <c r="D1978" s="318"/>
      <c r="E1978" s="363"/>
      <c r="F1978" s="363"/>
      <c r="G1978" s="363"/>
      <c r="H1978" s="509"/>
      <c r="I1978" s="509"/>
      <c r="J1978" s="509"/>
      <c r="K1978" s="509"/>
      <c r="L1978" s="509"/>
      <c r="M1978" s="509"/>
      <c r="N1978" s="510"/>
      <c r="O1978" s="507">
        <v>1</v>
      </c>
      <c r="P1978" s="311" t="s">
        <v>242</v>
      </c>
      <c r="Q1978" s="378">
        <f>'master material'!J843</f>
        <v>33400000</v>
      </c>
      <c r="R1978" s="378">
        <f>'master material'!K843</f>
        <v>0</v>
      </c>
      <c r="S1978" s="437">
        <v>33400000</v>
      </c>
      <c r="T1978" s="438"/>
    </row>
    <row r="1979" spans="2:20" ht="15.6" x14ac:dyDescent="0.3">
      <c r="B1979" s="529" t="s">
        <v>1793</v>
      </c>
      <c r="C1979" s="318" t="s">
        <v>1183</v>
      </c>
      <c r="D1979" s="318"/>
      <c r="E1979" s="363"/>
      <c r="F1979" s="363"/>
      <c r="G1979" s="363"/>
      <c r="H1979" s="509"/>
      <c r="I1979" s="509"/>
      <c r="J1979" s="509"/>
      <c r="K1979" s="509"/>
      <c r="L1979" s="509"/>
      <c r="M1979" s="509"/>
      <c r="N1979" s="510"/>
      <c r="O1979" s="507">
        <v>1</v>
      </c>
      <c r="P1979" s="311" t="s">
        <v>242</v>
      </c>
      <c r="Q1979" s="378">
        <f>'master material'!J844</f>
        <v>74500000</v>
      </c>
      <c r="R1979" s="378">
        <f>'master material'!K844</f>
        <v>0</v>
      </c>
      <c r="S1979" s="437">
        <v>74500000</v>
      </c>
      <c r="T1979" s="438"/>
    </row>
    <row r="1980" spans="2:20" ht="15.6" x14ac:dyDescent="0.3">
      <c r="B1980" s="529" t="s">
        <v>2028</v>
      </c>
      <c r="C1980" s="318" t="s">
        <v>1185</v>
      </c>
      <c r="D1980" s="318"/>
      <c r="E1980" s="363"/>
      <c r="F1980" s="363"/>
      <c r="G1980" s="363"/>
      <c r="H1980" s="509"/>
      <c r="I1980" s="509"/>
      <c r="J1980" s="509"/>
      <c r="K1980" s="509"/>
      <c r="L1980" s="509"/>
      <c r="M1980" s="509"/>
      <c r="N1980" s="510"/>
      <c r="O1980" s="507">
        <v>1</v>
      </c>
      <c r="P1980" s="311" t="s">
        <v>242</v>
      </c>
      <c r="Q1980" s="378">
        <f>'master material'!J845</f>
        <v>51000000</v>
      </c>
      <c r="R1980" s="378">
        <f>'master material'!K845</f>
        <v>0</v>
      </c>
      <c r="S1980" s="437">
        <v>51000000</v>
      </c>
      <c r="T1980" s="438"/>
    </row>
    <row r="1981" spans="2:20" ht="15.6" x14ac:dyDescent="0.3">
      <c r="B1981" s="529" t="s">
        <v>2029</v>
      </c>
      <c r="C1981" s="318" t="s">
        <v>1187</v>
      </c>
      <c r="D1981" s="318"/>
      <c r="E1981" s="363"/>
      <c r="F1981" s="363"/>
      <c r="G1981" s="363"/>
      <c r="H1981" s="509"/>
      <c r="I1981" s="509"/>
      <c r="J1981" s="509"/>
      <c r="K1981" s="509"/>
      <c r="L1981" s="509"/>
      <c r="M1981" s="509"/>
      <c r="N1981" s="510"/>
      <c r="O1981" s="507">
        <v>1</v>
      </c>
      <c r="P1981" s="311" t="s">
        <v>242</v>
      </c>
      <c r="Q1981" s="378">
        <f>'master material'!J846</f>
        <v>103750000</v>
      </c>
      <c r="R1981" s="378">
        <f>'master material'!K846</f>
        <v>0</v>
      </c>
      <c r="S1981" s="437">
        <v>103750000</v>
      </c>
      <c r="T1981" s="438"/>
    </row>
    <row r="1982" spans="2:20" ht="15.6" x14ac:dyDescent="0.3">
      <c r="B1982" s="529" t="s">
        <v>2030</v>
      </c>
      <c r="C1982" s="318" t="s">
        <v>1189</v>
      </c>
      <c r="D1982" s="318"/>
      <c r="E1982" s="363"/>
      <c r="F1982" s="363"/>
      <c r="G1982" s="363"/>
      <c r="H1982" s="509"/>
      <c r="I1982" s="509"/>
      <c r="J1982" s="509"/>
      <c r="K1982" s="509"/>
      <c r="L1982" s="509"/>
      <c r="M1982" s="509"/>
      <c r="N1982" s="510"/>
      <c r="O1982" s="507">
        <v>1</v>
      </c>
      <c r="P1982" s="311" t="s">
        <v>242</v>
      </c>
      <c r="Q1982" s="378">
        <f>'master material'!J847</f>
        <v>158625000</v>
      </c>
      <c r="R1982" s="378">
        <f>'master material'!K847</f>
        <v>0</v>
      </c>
      <c r="S1982" s="437">
        <v>158625000</v>
      </c>
      <c r="T1982" s="438"/>
    </row>
    <row r="1983" spans="2:20" ht="15.6" x14ac:dyDescent="0.3">
      <c r="B1983" s="529"/>
      <c r="C1983" s="318"/>
      <c r="D1983" s="318"/>
      <c r="E1983" s="363"/>
      <c r="F1983" s="363"/>
      <c r="G1983" s="363"/>
      <c r="H1983" s="509"/>
      <c r="I1983" s="509"/>
      <c r="J1983" s="509"/>
      <c r="K1983" s="509"/>
      <c r="L1983" s="509"/>
      <c r="M1983" s="509"/>
      <c r="N1983" s="510"/>
      <c r="O1983" s="507"/>
      <c r="P1983" s="311"/>
      <c r="Q1983" s="378">
        <f>'master material'!J848</f>
        <v>0</v>
      </c>
      <c r="R1983" s="378">
        <f>'master material'!K848</f>
        <v>0</v>
      </c>
      <c r="S1983" s="437"/>
      <c r="T1983" s="438"/>
    </row>
    <row r="1984" spans="2:20" ht="15.6" x14ac:dyDescent="0.3">
      <c r="B1984" s="517" t="s">
        <v>2031</v>
      </c>
      <c r="C1984" s="518" t="s">
        <v>2032</v>
      </c>
      <c r="D1984" s="473"/>
      <c r="E1984" s="473"/>
      <c r="F1984" s="473"/>
      <c r="G1984" s="473"/>
      <c r="H1984" s="509"/>
      <c r="I1984" s="509"/>
      <c r="J1984" s="509"/>
      <c r="K1984" s="509"/>
      <c r="L1984" s="509"/>
      <c r="M1984" s="509"/>
      <c r="N1984" s="510"/>
      <c r="O1984" s="474"/>
      <c r="P1984" s="471"/>
      <c r="Q1984" s="378">
        <f>'master material'!J851</f>
        <v>0</v>
      </c>
      <c r="R1984" s="378">
        <f>'master material'!K851</f>
        <v>0</v>
      </c>
      <c r="S1984" s="437"/>
      <c r="T1984" s="438"/>
    </row>
    <row r="1985" spans="2:20" ht="15.6" x14ac:dyDescent="0.3">
      <c r="B1985" s="529">
        <v>1</v>
      </c>
      <c r="C1985" s="349" t="s">
        <v>2033</v>
      </c>
      <c r="D1985" s="349"/>
      <c r="E1985" s="363"/>
      <c r="F1985" s="363"/>
      <c r="G1985" s="363"/>
      <c r="H1985" s="509"/>
      <c r="I1985" s="509"/>
      <c r="J1985" s="509"/>
      <c r="K1985" s="509"/>
      <c r="L1985" s="509"/>
      <c r="M1985" s="509"/>
      <c r="N1985" s="510"/>
      <c r="O1985" s="478"/>
      <c r="P1985" s="311"/>
      <c r="Q1985" s="378">
        <f>'master material'!J852</f>
        <v>0</v>
      </c>
      <c r="R1985" s="378">
        <f>'master material'!K852</f>
        <v>0</v>
      </c>
      <c r="S1985" s="437"/>
      <c r="T1985" s="438"/>
    </row>
    <row r="1986" spans="2:20" ht="15.6" x14ac:dyDescent="0.3">
      <c r="B1986" s="529" t="s">
        <v>156</v>
      </c>
      <c r="C1986" s="318" t="s">
        <v>2034</v>
      </c>
      <c r="D1986" s="318"/>
      <c r="E1986" s="363"/>
      <c r="F1986" s="363"/>
      <c r="G1986" s="363"/>
      <c r="H1986" s="509"/>
      <c r="I1986" s="509"/>
      <c r="J1986" s="509"/>
      <c r="K1986" s="509"/>
      <c r="L1986" s="509"/>
      <c r="M1986" s="509"/>
      <c r="N1986" s="510"/>
      <c r="O1986" s="507">
        <v>1</v>
      </c>
      <c r="P1986" s="311" t="s">
        <v>348</v>
      </c>
      <c r="Q1986" s="378">
        <f>'master material'!J853</f>
        <v>79460</v>
      </c>
      <c r="R1986" s="378">
        <f>'master material'!K853</f>
        <v>0</v>
      </c>
      <c r="S1986" s="437">
        <v>79460</v>
      </c>
      <c r="T1986" s="438"/>
    </row>
    <row r="1987" spans="2:20" ht="15.6" x14ac:dyDescent="0.3">
      <c r="B1987" s="529" t="s">
        <v>157</v>
      </c>
      <c r="C1987" s="318" t="s">
        <v>2035</v>
      </c>
      <c r="D1987" s="318"/>
      <c r="E1987" s="363"/>
      <c r="F1987" s="363"/>
      <c r="G1987" s="363"/>
      <c r="H1987" s="509"/>
      <c r="I1987" s="509"/>
      <c r="J1987" s="509"/>
      <c r="K1987" s="509"/>
      <c r="L1987" s="509"/>
      <c r="M1987" s="509"/>
      <c r="N1987" s="510"/>
      <c r="O1987" s="507">
        <v>1</v>
      </c>
      <c r="P1987" s="311" t="s">
        <v>242</v>
      </c>
      <c r="Q1987" s="378">
        <f>'master material'!J854</f>
        <v>3693000</v>
      </c>
      <c r="R1987" s="378">
        <f>'master material'!K854</f>
        <v>0</v>
      </c>
      <c r="S1987" s="437">
        <v>3693000</v>
      </c>
      <c r="T1987" s="438"/>
    </row>
    <row r="1988" spans="2:20" ht="15.6" x14ac:dyDescent="0.3">
      <c r="B1988" s="529" t="s">
        <v>160</v>
      </c>
      <c r="C1988" s="318" t="s">
        <v>2036</v>
      </c>
      <c r="D1988" s="318"/>
      <c r="E1988" s="363"/>
      <c r="F1988" s="363"/>
      <c r="G1988" s="363"/>
      <c r="H1988" s="509"/>
      <c r="I1988" s="509"/>
      <c r="J1988" s="509"/>
      <c r="K1988" s="509"/>
      <c r="L1988" s="509"/>
      <c r="M1988" s="509"/>
      <c r="N1988" s="510"/>
      <c r="O1988" s="507">
        <v>1</v>
      </c>
      <c r="P1988" s="311" t="s">
        <v>242</v>
      </c>
      <c r="Q1988" s="378">
        <f>'master material'!J855</f>
        <v>12000</v>
      </c>
      <c r="R1988" s="378">
        <f>'master material'!K855</f>
        <v>0</v>
      </c>
      <c r="S1988" s="437">
        <v>12000</v>
      </c>
      <c r="T1988" s="438"/>
    </row>
    <row r="1989" spans="2:20" ht="15.6" x14ac:dyDescent="0.3">
      <c r="B1989" s="529" t="s">
        <v>163</v>
      </c>
      <c r="C1989" s="318" t="s">
        <v>2037</v>
      </c>
      <c r="D1989" s="318"/>
      <c r="E1989" s="363"/>
      <c r="F1989" s="363"/>
      <c r="G1989" s="363"/>
      <c r="H1989" s="509"/>
      <c r="I1989" s="509"/>
      <c r="J1989" s="509"/>
      <c r="K1989" s="509"/>
      <c r="L1989" s="509"/>
      <c r="M1989" s="509"/>
      <c r="N1989" s="510"/>
      <c r="O1989" s="507">
        <v>1</v>
      </c>
      <c r="P1989" s="311" t="s">
        <v>242</v>
      </c>
      <c r="Q1989" s="378">
        <f>'master material'!J856</f>
        <v>598800</v>
      </c>
      <c r="R1989" s="378">
        <f>'master material'!K856</f>
        <v>0</v>
      </c>
      <c r="S1989" s="437">
        <v>598800</v>
      </c>
      <c r="T1989" s="438"/>
    </row>
    <row r="1990" spans="2:20" ht="15.6" x14ac:dyDescent="0.3">
      <c r="B1990" s="529" t="s">
        <v>321</v>
      </c>
      <c r="C1990" s="318" t="s">
        <v>2038</v>
      </c>
      <c r="D1990" s="318"/>
      <c r="E1990" s="363"/>
      <c r="F1990" s="363"/>
      <c r="G1990" s="363"/>
      <c r="H1990" s="509"/>
      <c r="I1990" s="509"/>
      <c r="J1990" s="509"/>
      <c r="K1990" s="509"/>
      <c r="L1990" s="509"/>
      <c r="M1990" s="509"/>
      <c r="N1990" s="510"/>
      <c r="O1990" s="507">
        <v>1</v>
      </c>
      <c r="P1990" s="311" t="s">
        <v>242</v>
      </c>
      <c r="Q1990" s="378">
        <f>'master material'!J857</f>
        <v>177250</v>
      </c>
      <c r="R1990" s="378">
        <f>'master material'!K857</f>
        <v>0</v>
      </c>
      <c r="S1990" s="437">
        <v>177250</v>
      </c>
      <c r="T1990" s="438"/>
    </row>
    <row r="1991" spans="2:20" ht="15.6" x14ac:dyDescent="0.3">
      <c r="B1991" s="529" t="s">
        <v>323</v>
      </c>
      <c r="C1991" s="318" t="s">
        <v>2039</v>
      </c>
      <c r="D1991" s="318"/>
      <c r="E1991" s="363"/>
      <c r="F1991" s="363"/>
      <c r="G1991" s="363"/>
      <c r="H1991" s="509"/>
      <c r="I1991" s="509"/>
      <c r="J1991" s="509"/>
      <c r="K1991" s="509"/>
      <c r="L1991" s="509"/>
      <c r="M1991" s="509"/>
      <c r="N1991" s="510"/>
      <c r="O1991" s="507">
        <v>1</v>
      </c>
      <c r="P1991" s="311" t="s">
        <v>242</v>
      </c>
      <c r="Q1991" s="378">
        <f>'master material'!J858</f>
        <v>220000</v>
      </c>
      <c r="R1991" s="378">
        <f>'master material'!K858</f>
        <v>0</v>
      </c>
      <c r="S1991" s="437">
        <v>220000</v>
      </c>
      <c r="T1991" s="438"/>
    </row>
    <row r="1992" spans="2:20" ht="15.6" x14ac:dyDescent="0.3">
      <c r="B1992" s="529" t="s">
        <v>326</v>
      </c>
      <c r="C1992" s="318" t="s">
        <v>2040</v>
      </c>
      <c r="D1992" s="318"/>
      <c r="E1992" s="363"/>
      <c r="F1992" s="363"/>
      <c r="G1992" s="363"/>
      <c r="H1992" s="509"/>
      <c r="I1992" s="509"/>
      <c r="J1992" s="509"/>
      <c r="K1992" s="509"/>
      <c r="L1992" s="509"/>
      <c r="M1992" s="509"/>
      <c r="N1992" s="510"/>
      <c r="O1992" s="507">
        <v>1</v>
      </c>
      <c r="P1992" s="311" t="s">
        <v>242</v>
      </c>
      <c r="Q1992" s="378">
        <f>'master material'!J859</f>
        <v>79120</v>
      </c>
      <c r="R1992" s="378">
        <f>'master material'!K859</f>
        <v>0</v>
      </c>
      <c r="S1992" s="437">
        <v>79120</v>
      </c>
      <c r="T1992" s="438"/>
    </row>
    <row r="1993" spans="2:20" ht="15.6" x14ac:dyDescent="0.3">
      <c r="B1993" s="529" t="s">
        <v>328</v>
      </c>
      <c r="C1993" s="318" t="s">
        <v>2041</v>
      </c>
      <c r="D1993" s="318"/>
      <c r="E1993" s="363"/>
      <c r="F1993" s="363"/>
      <c r="G1993" s="363"/>
      <c r="H1993" s="509"/>
      <c r="I1993" s="509"/>
      <c r="J1993" s="509"/>
      <c r="K1993" s="509"/>
      <c r="L1993" s="509"/>
      <c r="M1993" s="509"/>
      <c r="N1993" s="510"/>
      <c r="O1993" s="507">
        <v>1</v>
      </c>
      <c r="P1993" s="311" t="s">
        <v>242</v>
      </c>
      <c r="Q1993" s="378">
        <f>'master material'!J860</f>
        <v>5880</v>
      </c>
      <c r="R1993" s="378">
        <f>'master material'!K860</f>
        <v>0</v>
      </c>
      <c r="S1993" s="437">
        <v>5880</v>
      </c>
      <c r="T1993" s="438"/>
    </row>
    <row r="1994" spans="2:20" ht="15.6" x14ac:dyDescent="0.3">
      <c r="B1994" s="529">
        <v>1.9</v>
      </c>
      <c r="C1994" s="318" t="s">
        <v>2042</v>
      </c>
      <c r="D1994" s="318"/>
      <c r="E1994" s="363"/>
      <c r="F1994" s="363"/>
      <c r="G1994" s="363"/>
      <c r="H1994" s="509"/>
      <c r="I1994" s="509"/>
      <c r="J1994" s="509"/>
      <c r="K1994" s="509"/>
      <c r="L1994" s="509"/>
      <c r="M1994" s="509"/>
      <c r="N1994" s="510"/>
      <c r="O1994" s="507">
        <v>1</v>
      </c>
      <c r="P1994" s="311" t="s">
        <v>348</v>
      </c>
      <c r="Q1994" s="378">
        <f>'master material'!J861</f>
        <v>4500</v>
      </c>
      <c r="R1994" s="378">
        <f>'master material'!K861</f>
        <v>0</v>
      </c>
      <c r="S1994" s="437">
        <v>4500</v>
      </c>
      <c r="T1994" s="438"/>
    </row>
    <row r="1995" spans="2:20" ht="15.6" x14ac:dyDescent="0.3">
      <c r="B1995" s="529"/>
      <c r="C1995" s="318"/>
      <c r="D1995" s="318"/>
      <c r="E1995" s="363"/>
      <c r="F1995" s="363"/>
      <c r="G1995" s="363"/>
      <c r="H1995" s="509"/>
      <c r="I1995" s="509"/>
      <c r="J1995" s="509"/>
      <c r="K1995" s="509"/>
      <c r="L1995" s="509"/>
      <c r="M1995" s="509"/>
      <c r="N1995" s="510"/>
      <c r="O1995" s="507"/>
      <c r="P1995" s="311"/>
      <c r="Q1995" s="378">
        <f>'master material'!J862</f>
        <v>0</v>
      </c>
      <c r="R1995" s="378">
        <f>'master material'!K862</f>
        <v>0</v>
      </c>
      <c r="S1995" s="437"/>
      <c r="T1995" s="438"/>
    </row>
    <row r="1996" spans="2:20" ht="15.6" x14ac:dyDescent="0.3">
      <c r="B1996" s="517" t="s">
        <v>2043</v>
      </c>
      <c r="C1996" s="518" t="s">
        <v>2044</v>
      </c>
      <c r="D1996" s="473"/>
      <c r="E1996" s="473"/>
      <c r="F1996" s="473"/>
      <c r="G1996" s="473"/>
      <c r="H1996" s="509"/>
      <c r="I1996" s="509"/>
      <c r="J1996" s="509"/>
      <c r="K1996" s="509"/>
      <c r="L1996" s="509"/>
      <c r="M1996" s="509"/>
      <c r="N1996" s="510"/>
      <c r="O1996" s="474"/>
      <c r="P1996" s="471"/>
      <c r="Q1996" s="378">
        <f>'master material'!J865</f>
        <v>0</v>
      </c>
      <c r="R1996" s="378">
        <f>'master material'!K865</f>
        <v>0</v>
      </c>
      <c r="S1996" s="437"/>
      <c r="T1996" s="438"/>
    </row>
    <row r="1997" spans="2:20" ht="15.6" x14ac:dyDescent="0.3">
      <c r="B1997" s="529" t="s">
        <v>156</v>
      </c>
      <c r="C1997" s="318" t="s">
        <v>2045</v>
      </c>
      <c r="D1997" s="318"/>
      <c r="E1997" s="363"/>
      <c r="F1997" s="363"/>
      <c r="G1997" s="363"/>
      <c r="H1997" s="509"/>
      <c r="I1997" s="509"/>
      <c r="J1997" s="509"/>
      <c r="K1997" s="509"/>
      <c r="L1997" s="509"/>
      <c r="M1997" s="509"/>
      <c r="N1997" s="510"/>
      <c r="O1997" s="507">
        <v>1</v>
      </c>
      <c r="P1997" s="311" t="s">
        <v>305</v>
      </c>
      <c r="Q1997" s="378">
        <f>'master material'!J866</f>
        <v>6373000</v>
      </c>
      <c r="R1997" s="378">
        <f>'master material'!K866</f>
        <v>0</v>
      </c>
      <c r="S1997" s="437">
        <v>6373000</v>
      </c>
      <c r="T1997" s="438"/>
    </row>
    <row r="1998" spans="2:20" ht="15.6" x14ac:dyDescent="0.3">
      <c r="B1998" s="529" t="s">
        <v>157</v>
      </c>
      <c r="C1998" s="318" t="s">
        <v>2046</v>
      </c>
      <c r="D1998" s="318"/>
      <c r="E1998" s="363"/>
      <c r="F1998" s="363"/>
      <c r="G1998" s="363"/>
      <c r="H1998" s="509"/>
      <c r="I1998" s="509"/>
      <c r="J1998" s="509"/>
      <c r="K1998" s="509"/>
      <c r="L1998" s="509"/>
      <c r="M1998" s="509"/>
      <c r="N1998" s="510"/>
      <c r="O1998" s="507">
        <v>1</v>
      </c>
      <c r="P1998" s="311" t="s">
        <v>242</v>
      </c>
      <c r="Q1998" s="378">
        <f>'master material'!J867</f>
        <v>2096660</v>
      </c>
      <c r="R1998" s="378">
        <f>'master material'!K867</f>
        <v>0</v>
      </c>
      <c r="S1998" s="437">
        <v>2096660</v>
      </c>
      <c r="T1998" s="438"/>
    </row>
    <row r="1999" spans="2:20" ht="15.6" x14ac:dyDescent="0.3">
      <c r="B1999" s="529" t="s">
        <v>160</v>
      </c>
      <c r="C1999" s="318" t="s">
        <v>2047</v>
      </c>
      <c r="D1999" s="318"/>
      <c r="E1999" s="363"/>
      <c r="F1999" s="363"/>
      <c r="G1999" s="363"/>
      <c r="H1999" s="509"/>
      <c r="I1999" s="509"/>
      <c r="J1999" s="509"/>
      <c r="K1999" s="509"/>
      <c r="L1999" s="509"/>
      <c r="M1999" s="509"/>
      <c r="N1999" s="510"/>
      <c r="O1999" s="507">
        <v>1</v>
      </c>
      <c r="P1999" s="311" t="s">
        <v>242</v>
      </c>
      <c r="Q1999" s="378">
        <f>'master material'!J868</f>
        <v>2161000</v>
      </c>
      <c r="R1999" s="378">
        <f>'master material'!K868</f>
        <v>0</v>
      </c>
      <c r="S1999" s="437">
        <v>2161000</v>
      </c>
      <c r="T1999" s="438"/>
    </row>
    <row r="2000" spans="2:20" ht="15.6" x14ac:dyDescent="0.3">
      <c r="B2000" s="529" t="s">
        <v>163</v>
      </c>
      <c r="C2000" s="318" t="s">
        <v>2048</v>
      </c>
      <c r="D2000" s="318"/>
      <c r="E2000" s="363"/>
      <c r="F2000" s="363"/>
      <c r="G2000" s="363"/>
      <c r="H2000" s="509"/>
      <c r="I2000" s="509"/>
      <c r="J2000" s="509"/>
      <c r="K2000" s="509"/>
      <c r="L2000" s="509"/>
      <c r="M2000" s="509"/>
      <c r="N2000" s="510"/>
      <c r="O2000" s="507">
        <v>1</v>
      </c>
      <c r="P2000" s="311" t="s">
        <v>242</v>
      </c>
      <c r="Q2000" s="378">
        <f>'master material'!J869</f>
        <v>2718000</v>
      </c>
      <c r="R2000" s="378">
        <f>'master material'!K869</f>
        <v>0</v>
      </c>
      <c r="S2000" s="437">
        <v>2718000</v>
      </c>
      <c r="T2000" s="438"/>
    </row>
    <row r="2001" spans="2:20" ht="15.6" x14ac:dyDescent="0.3">
      <c r="B2001" s="529" t="s">
        <v>321</v>
      </c>
      <c r="C2001" s="318" t="s">
        <v>2049</v>
      </c>
      <c r="D2001" s="318"/>
      <c r="E2001" s="363"/>
      <c r="F2001" s="363"/>
      <c r="G2001" s="363"/>
      <c r="H2001" s="509"/>
      <c r="I2001" s="509"/>
      <c r="J2001" s="509"/>
      <c r="K2001" s="509"/>
      <c r="L2001" s="509"/>
      <c r="M2001" s="509"/>
      <c r="N2001" s="510"/>
      <c r="O2001" s="507">
        <v>1</v>
      </c>
      <c r="P2001" s="311" t="s">
        <v>242</v>
      </c>
      <c r="Q2001" s="378">
        <f>'master material'!J870</f>
        <v>2109830</v>
      </c>
      <c r="R2001" s="378">
        <f>'master material'!K870</f>
        <v>0</v>
      </c>
      <c r="S2001" s="437">
        <v>2109830</v>
      </c>
      <c r="T2001" s="438"/>
    </row>
    <row r="2002" spans="2:20" ht="15.6" x14ac:dyDescent="0.3">
      <c r="B2002" s="529" t="s">
        <v>323</v>
      </c>
      <c r="C2002" s="318" t="s">
        <v>2050</v>
      </c>
      <c r="D2002" s="318"/>
      <c r="E2002" s="363"/>
      <c r="F2002" s="363"/>
      <c r="G2002" s="363"/>
      <c r="H2002" s="509"/>
      <c r="I2002" s="509"/>
      <c r="J2002" s="509"/>
      <c r="K2002" s="509"/>
      <c r="L2002" s="509"/>
      <c r="M2002" s="509"/>
      <c r="N2002" s="510"/>
      <c r="O2002" s="507">
        <v>1</v>
      </c>
      <c r="P2002" s="311" t="s">
        <v>242</v>
      </c>
      <c r="Q2002" s="378">
        <f>'master material'!J871</f>
        <v>1360000</v>
      </c>
      <c r="R2002" s="378">
        <f>'master material'!K871</f>
        <v>0</v>
      </c>
      <c r="S2002" s="437">
        <v>1360000</v>
      </c>
      <c r="T2002" s="438"/>
    </row>
    <row r="2003" spans="2:20" ht="15.6" x14ac:dyDescent="0.3">
      <c r="B2003" s="519" t="s">
        <v>326</v>
      </c>
      <c r="C2003" s="318" t="s">
        <v>2051</v>
      </c>
      <c r="D2003" s="459"/>
      <c r="E2003" s="459"/>
      <c r="F2003" s="459"/>
      <c r="G2003" s="459"/>
      <c r="H2003" s="509"/>
      <c r="I2003" s="509"/>
      <c r="J2003" s="509"/>
      <c r="K2003" s="509"/>
      <c r="L2003" s="509"/>
      <c r="M2003" s="509"/>
      <c r="N2003" s="510"/>
      <c r="O2003" s="507">
        <v>1</v>
      </c>
      <c r="P2003" s="462" t="s">
        <v>59</v>
      </c>
      <c r="Q2003" s="378">
        <f>'master material'!J872</f>
        <v>537490</v>
      </c>
      <c r="R2003" s="378">
        <f>'master material'!K872</f>
        <v>0</v>
      </c>
      <c r="S2003" s="437">
        <v>537490</v>
      </c>
      <c r="T2003" s="438"/>
    </row>
    <row r="2004" spans="2:20" ht="15.6" x14ac:dyDescent="0.3">
      <c r="B2004" s="519" t="s">
        <v>328</v>
      </c>
      <c r="C2004" s="318" t="s">
        <v>2052</v>
      </c>
      <c r="D2004" s="459"/>
      <c r="E2004" s="459"/>
      <c r="F2004" s="459"/>
      <c r="G2004" s="459"/>
      <c r="H2004" s="509"/>
      <c r="I2004" s="509"/>
      <c r="J2004" s="509"/>
      <c r="K2004" s="509"/>
      <c r="L2004" s="509"/>
      <c r="M2004" s="509"/>
      <c r="N2004" s="510"/>
      <c r="O2004" s="507">
        <v>1</v>
      </c>
      <c r="P2004" s="462" t="s">
        <v>2053</v>
      </c>
      <c r="Q2004" s="378">
        <f>'master material'!J873</f>
        <v>6092470</v>
      </c>
      <c r="R2004" s="378">
        <f>'master material'!K873</f>
        <v>0</v>
      </c>
      <c r="S2004" s="437">
        <v>6092470</v>
      </c>
      <c r="T2004" s="438"/>
    </row>
  </sheetData>
  <mergeCells count="7">
    <mergeCell ref="S11:T11"/>
    <mergeCell ref="M136:N136"/>
    <mergeCell ref="M137:N137"/>
    <mergeCell ref="B11:B12"/>
    <mergeCell ref="C11:N12"/>
    <mergeCell ref="O11:P12"/>
    <mergeCell ref="Q11:R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53A3-A250-4D7B-AD7C-3562E3FE501C}">
  <sheetPr>
    <tabColor rgb="FFEE0000"/>
  </sheetPr>
  <dimension ref="A1:U1184"/>
  <sheetViews>
    <sheetView topLeftCell="A1167" zoomScale="75" zoomScaleNormal="75" workbookViewId="0">
      <selection activeCell="C143" sqref="C143"/>
    </sheetView>
  </sheetViews>
  <sheetFormatPr defaultRowHeight="14.4" x14ac:dyDescent="0.3"/>
  <cols>
    <col min="1" max="1" width="2.21875" style="283" customWidth="1"/>
    <col min="2" max="2" width="8.88671875" style="283"/>
    <col min="3" max="3" width="6.6640625" style="283" customWidth="1"/>
    <col min="4" max="4" width="36.44140625" style="283" bestFit="1" customWidth="1"/>
    <col min="5" max="13" width="8.88671875" style="283"/>
    <col min="14" max="14" width="10.33203125" style="283" customWidth="1"/>
    <col min="15" max="15" width="8.88671875" style="283"/>
    <col min="16" max="16" width="12.6640625" style="284" bestFit="1" customWidth="1"/>
    <col min="17" max="17" width="14.33203125" style="366" customWidth="1"/>
    <col min="18" max="18" width="19.6640625" style="366" customWidth="1"/>
    <col min="19" max="19" width="19.109375" style="366" customWidth="1"/>
    <col min="20" max="20" width="19.88671875" style="366" customWidth="1"/>
    <col min="21" max="21" width="1.33203125" style="283" customWidth="1"/>
    <col min="22" max="22" width="4.77734375" style="283" customWidth="1"/>
    <col min="23" max="23" width="3.5546875" style="283" customWidth="1"/>
    <col min="24" max="246" width="8.88671875" style="283"/>
    <col min="247" max="247" width="3.88671875" style="283" customWidth="1"/>
    <col min="248" max="248" width="8.88671875" style="283"/>
    <col min="249" max="249" width="6.6640625" style="283" customWidth="1"/>
    <col min="250" max="250" width="36.44140625" style="283" bestFit="1" customWidth="1"/>
    <col min="251" max="259" width="8.88671875" style="283"/>
    <col min="260" max="260" width="10.33203125" style="283" customWidth="1"/>
    <col min="261" max="261" width="8.88671875" style="283"/>
    <col min="262" max="262" width="12.6640625" style="283" bestFit="1" customWidth="1"/>
    <col min="263" max="263" width="18.77734375" style="283" customWidth="1"/>
    <col min="264" max="264" width="23.77734375" style="283" bestFit="1" customWidth="1"/>
    <col min="265" max="265" width="26.6640625" style="283" bestFit="1" customWidth="1"/>
    <col min="266" max="266" width="31.77734375" style="283" bestFit="1" customWidth="1"/>
    <col min="267" max="267" width="1.33203125" style="283" customWidth="1"/>
    <col min="268" max="269" width="13.6640625" style="283" bestFit="1" customWidth="1"/>
    <col min="270" max="270" width="18.21875" style="283" bestFit="1" customWidth="1"/>
    <col min="271" max="271" width="12.33203125" style="283" bestFit="1" customWidth="1"/>
    <col min="272" max="272" width="13.44140625" style="283" customWidth="1"/>
    <col min="273" max="502" width="8.88671875" style="283"/>
    <col min="503" max="503" width="3.88671875" style="283" customWidth="1"/>
    <col min="504" max="504" width="8.88671875" style="283"/>
    <col min="505" max="505" width="6.6640625" style="283" customWidth="1"/>
    <col min="506" max="506" width="36.44140625" style="283" bestFit="1" customWidth="1"/>
    <col min="507" max="515" width="8.88671875" style="283"/>
    <col min="516" max="516" width="10.33203125" style="283" customWidth="1"/>
    <col min="517" max="517" width="8.88671875" style="283"/>
    <col min="518" max="518" width="12.6640625" style="283" bestFit="1" customWidth="1"/>
    <col min="519" max="519" width="18.77734375" style="283" customWidth="1"/>
    <col min="520" max="520" width="23.77734375" style="283" bestFit="1" customWidth="1"/>
    <col min="521" max="521" width="26.6640625" style="283" bestFit="1" customWidth="1"/>
    <col min="522" max="522" width="31.77734375" style="283" bestFit="1" customWidth="1"/>
    <col min="523" max="523" width="1.33203125" style="283" customWidth="1"/>
    <col min="524" max="525" width="13.6640625" style="283" bestFit="1" customWidth="1"/>
    <col min="526" max="526" width="18.21875" style="283" bestFit="1" customWidth="1"/>
    <col min="527" max="527" width="12.33203125" style="283" bestFit="1" customWidth="1"/>
    <col min="528" max="528" width="13.44140625" style="283" customWidth="1"/>
    <col min="529" max="758" width="8.88671875" style="283"/>
    <col min="759" max="759" width="3.88671875" style="283" customWidth="1"/>
    <col min="760" max="760" width="8.88671875" style="283"/>
    <col min="761" max="761" width="6.6640625" style="283" customWidth="1"/>
    <col min="762" max="762" width="36.44140625" style="283" bestFit="1" customWidth="1"/>
    <col min="763" max="771" width="8.88671875" style="283"/>
    <col min="772" max="772" width="10.33203125" style="283" customWidth="1"/>
    <col min="773" max="773" width="8.88671875" style="283"/>
    <col min="774" max="774" width="12.6640625" style="283" bestFit="1" customWidth="1"/>
    <col min="775" max="775" width="18.77734375" style="283" customWidth="1"/>
    <col min="776" max="776" width="23.77734375" style="283" bestFit="1" customWidth="1"/>
    <col min="777" max="777" width="26.6640625" style="283" bestFit="1" customWidth="1"/>
    <col min="778" max="778" width="31.77734375" style="283" bestFit="1" customWidth="1"/>
    <col min="779" max="779" width="1.33203125" style="283" customWidth="1"/>
    <col min="780" max="781" width="13.6640625" style="283" bestFit="1" customWidth="1"/>
    <col min="782" max="782" width="18.21875" style="283" bestFit="1" customWidth="1"/>
    <col min="783" max="783" width="12.33203125" style="283" bestFit="1" customWidth="1"/>
    <col min="784" max="784" width="13.44140625" style="283" customWidth="1"/>
    <col min="785" max="1014" width="8.88671875" style="283"/>
    <col min="1015" max="1015" width="3.88671875" style="283" customWidth="1"/>
    <col min="1016" max="1016" width="8.88671875" style="283"/>
    <col min="1017" max="1017" width="6.6640625" style="283" customWidth="1"/>
    <col min="1018" max="1018" width="36.44140625" style="283" bestFit="1" customWidth="1"/>
    <col min="1019" max="1027" width="8.88671875" style="283"/>
    <col min="1028" max="1028" width="10.33203125" style="283" customWidth="1"/>
    <col min="1029" max="1029" width="8.88671875" style="283"/>
    <col min="1030" max="1030" width="12.6640625" style="283" bestFit="1" customWidth="1"/>
    <col min="1031" max="1031" width="18.77734375" style="283" customWidth="1"/>
    <col min="1032" max="1032" width="23.77734375" style="283" bestFit="1" customWidth="1"/>
    <col min="1033" max="1033" width="26.6640625" style="283" bestFit="1" customWidth="1"/>
    <col min="1034" max="1034" width="31.77734375" style="283" bestFit="1" customWidth="1"/>
    <col min="1035" max="1035" width="1.33203125" style="283" customWidth="1"/>
    <col min="1036" max="1037" width="13.6640625" style="283" bestFit="1" customWidth="1"/>
    <col min="1038" max="1038" width="18.21875" style="283" bestFit="1" customWidth="1"/>
    <col min="1039" max="1039" width="12.33203125" style="283" bestFit="1" customWidth="1"/>
    <col min="1040" max="1040" width="13.44140625" style="283" customWidth="1"/>
    <col min="1041" max="1270" width="8.88671875" style="283"/>
    <col min="1271" max="1271" width="3.88671875" style="283" customWidth="1"/>
    <col min="1272" max="1272" width="8.88671875" style="283"/>
    <col min="1273" max="1273" width="6.6640625" style="283" customWidth="1"/>
    <col min="1274" max="1274" width="36.44140625" style="283" bestFit="1" customWidth="1"/>
    <col min="1275" max="1283" width="8.88671875" style="283"/>
    <col min="1284" max="1284" width="10.33203125" style="283" customWidth="1"/>
    <col min="1285" max="1285" width="8.88671875" style="283"/>
    <col min="1286" max="1286" width="12.6640625" style="283" bestFit="1" customWidth="1"/>
    <col min="1287" max="1287" width="18.77734375" style="283" customWidth="1"/>
    <col min="1288" max="1288" width="23.77734375" style="283" bestFit="1" customWidth="1"/>
    <col min="1289" max="1289" width="26.6640625" style="283" bestFit="1" customWidth="1"/>
    <col min="1290" max="1290" width="31.77734375" style="283" bestFit="1" customWidth="1"/>
    <col min="1291" max="1291" width="1.33203125" style="283" customWidth="1"/>
    <col min="1292" max="1293" width="13.6640625" style="283" bestFit="1" customWidth="1"/>
    <col min="1294" max="1294" width="18.21875" style="283" bestFit="1" customWidth="1"/>
    <col min="1295" max="1295" width="12.33203125" style="283" bestFit="1" customWidth="1"/>
    <col min="1296" max="1296" width="13.44140625" style="283" customWidth="1"/>
    <col min="1297" max="1526" width="8.88671875" style="283"/>
    <col min="1527" max="1527" width="3.88671875" style="283" customWidth="1"/>
    <col min="1528" max="1528" width="8.88671875" style="283"/>
    <col min="1529" max="1529" width="6.6640625" style="283" customWidth="1"/>
    <col min="1530" max="1530" width="36.44140625" style="283" bestFit="1" customWidth="1"/>
    <col min="1531" max="1539" width="8.88671875" style="283"/>
    <col min="1540" max="1540" width="10.33203125" style="283" customWidth="1"/>
    <col min="1541" max="1541" width="8.88671875" style="283"/>
    <col min="1542" max="1542" width="12.6640625" style="283" bestFit="1" customWidth="1"/>
    <col min="1543" max="1543" width="18.77734375" style="283" customWidth="1"/>
    <col min="1544" max="1544" width="23.77734375" style="283" bestFit="1" customWidth="1"/>
    <col min="1545" max="1545" width="26.6640625" style="283" bestFit="1" customWidth="1"/>
    <col min="1546" max="1546" width="31.77734375" style="283" bestFit="1" customWidth="1"/>
    <col min="1547" max="1547" width="1.33203125" style="283" customWidth="1"/>
    <col min="1548" max="1549" width="13.6640625" style="283" bestFit="1" customWidth="1"/>
    <col min="1550" max="1550" width="18.21875" style="283" bestFit="1" customWidth="1"/>
    <col min="1551" max="1551" width="12.33203125" style="283" bestFit="1" customWidth="1"/>
    <col min="1552" max="1552" width="13.44140625" style="283" customWidth="1"/>
    <col min="1553" max="1782" width="8.88671875" style="283"/>
    <col min="1783" max="1783" width="3.88671875" style="283" customWidth="1"/>
    <col min="1784" max="1784" width="8.88671875" style="283"/>
    <col min="1785" max="1785" width="6.6640625" style="283" customWidth="1"/>
    <col min="1786" max="1786" width="36.44140625" style="283" bestFit="1" customWidth="1"/>
    <col min="1787" max="1795" width="8.88671875" style="283"/>
    <col min="1796" max="1796" width="10.33203125" style="283" customWidth="1"/>
    <col min="1797" max="1797" width="8.88671875" style="283"/>
    <col min="1798" max="1798" width="12.6640625" style="283" bestFit="1" customWidth="1"/>
    <col min="1799" max="1799" width="18.77734375" style="283" customWidth="1"/>
    <col min="1800" max="1800" width="23.77734375" style="283" bestFit="1" customWidth="1"/>
    <col min="1801" max="1801" width="26.6640625" style="283" bestFit="1" customWidth="1"/>
    <col min="1802" max="1802" width="31.77734375" style="283" bestFit="1" customWidth="1"/>
    <col min="1803" max="1803" width="1.33203125" style="283" customWidth="1"/>
    <col min="1804" max="1805" width="13.6640625" style="283" bestFit="1" customWidth="1"/>
    <col min="1806" max="1806" width="18.21875" style="283" bestFit="1" customWidth="1"/>
    <col min="1807" max="1807" width="12.33203125" style="283" bestFit="1" customWidth="1"/>
    <col min="1808" max="1808" width="13.44140625" style="283" customWidth="1"/>
    <col min="1809" max="2038" width="8.88671875" style="283"/>
    <col min="2039" max="2039" width="3.88671875" style="283" customWidth="1"/>
    <col min="2040" max="2040" width="8.88671875" style="283"/>
    <col min="2041" max="2041" width="6.6640625" style="283" customWidth="1"/>
    <col min="2042" max="2042" width="36.44140625" style="283" bestFit="1" customWidth="1"/>
    <col min="2043" max="2051" width="8.88671875" style="283"/>
    <col min="2052" max="2052" width="10.33203125" style="283" customWidth="1"/>
    <col min="2053" max="2053" width="8.88671875" style="283"/>
    <col min="2054" max="2054" width="12.6640625" style="283" bestFit="1" customWidth="1"/>
    <col min="2055" max="2055" width="18.77734375" style="283" customWidth="1"/>
    <col min="2056" max="2056" width="23.77734375" style="283" bestFit="1" customWidth="1"/>
    <col min="2057" max="2057" width="26.6640625" style="283" bestFit="1" customWidth="1"/>
    <col min="2058" max="2058" width="31.77734375" style="283" bestFit="1" customWidth="1"/>
    <col min="2059" max="2059" width="1.33203125" style="283" customWidth="1"/>
    <col min="2060" max="2061" width="13.6640625" style="283" bestFit="1" customWidth="1"/>
    <col min="2062" max="2062" width="18.21875" style="283" bestFit="1" customWidth="1"/>
    <col min="2063" max="2063" width="12.33203125" style="283" bestFit="1" customWidth="1"/>
    <col min="2064" max="2064" width="13.44140625" style="283" customWidth="1"/>
    <col min="2065" max="2294" width="8.88671875" style="283"/>
    <col min="2295" max="2295" width="3.88671875" style="283" customWidth="1"/>
    <col min="2296" max="2296" width="8.88671875" style="283"/>
    <col min="2297" max="2297" width="6.6640625" style="283" customWidth="1"/>
    <col min="2298" max="2298" width="36.44140625" style="283" bestFit="1" customWidth="1"/>
    <col min="2299" max="2307" width="8.88671875" style="283"/>
    <col min="2308" max="2308" width="10.33203125" style="283" customWidth="1"/>
    <col min="2309" max="2309" width="8.88671875" style="283"/>
    <col min="2310" max="2310" width="12.6640625" style="283" bestFit="1" customWidth="1"/>
    <col min="2311" max="2311" width="18.77734375" style="283" customWidth="1"/>
    <col min="2312" max="2312" width="23.77734375" style="283" bestFit="1" customWidth="1"/>
    <col min="2313" max="2313" width="26.6640625" style="283" bestFit="1" customWidth="1"/>
    <col min="2314" max="2314" width="31.77734375" style="283" bestFit="1" customWidth="1"/>
    <col min="2315" max="2315" width="1.33203125" style="283" customWidth="1"/>
    <col min="2316" max="2317" width="13.6640625" style="283" bestFit="1" customWidth="1"/>
    <col min="2318" max="2318" width="18.21875" style="283" bestFit="1" customWidth="1"/>
    <col min="2319" max="2319" width="12.33203125" style="283" bestFit="1" customWidth="1"/>
    <col min="2320" max="2320" width="13.44140625" style="283" customWidth="1"/>
    <col min="2321" max="2550" width="8.88671875" style="283"/>
    <col min="2551" max="2551" width="3.88671875" style="283" customWidth="1"/>
    <col min="2552" max="2552" width="8.88671875" style="283"/>
    <col min="2553" max="2553" width="6.6640625" style="283" customWidth="1"/>
    <col min="2554" max="2554" width="36.44140625" style="283" bestFit="1" customWidth="1"/>
    <col min="2555" max="2563" width="8.88671875" style="283"/>
    <col min="2564" max="2564" width="10.33203125" style="283" customWidth="1"/>
    <col min="2565" max="2565" width="8.88671875" style="283"/>
    <col min="2566" max="2566" width="12.6640625" style="283" bestFit="1" customWidth="1"/>
    <col min="2567" max="2567" width="18.77734375" style="283" customWidth="1"/>
    <col min="2568" max="2568" width="23.77734375" style="283" bestFit="1" customWidth="1"/>
    <col min="2569" max="2569" width="26.6640625" style="283" bestFit="1" customWidth="1"/>
    <col min="2570" max="2570" width="31.77734375" style="283" bestFit="1" customWidth="1"/>
    <col min="2571" max="2571" width="1.33203125" style="283" customWidth="1"/>
    <col min="2572" max="2573" width="13.6640625" style="283" bestFit="1" customWidth="1"/>
    <col min="2574" max="2574" width="18.21875" style="283" bestFit="1" customWidth="1"/>
    <col min="2575" max="2575" width="12.33203125" style="283" bestFit="1" customWidth="1"/>
    <col min="2576" max="2576" width="13.44140625" style="283" customWidth="1"/>
    <col min="2577" max="2806" width="8.88671875" style="283"/>
    <col min="2807" max="2807" width="3.88671875" style="283" customWidth="1"/>
    <col min="2808" max="2808" width="8.88671875" style="283"/>
    <col min="2809" max="2809" width="6.6640625" style="283" customWidth="1"/>
    <col min="2810" max="2810" width="36.44140625" style="283" bestFit="1" customWidth="1"/>
    <col min="2811" max="2819" width="8.88671875" style="283"/>
    <col min="2820" max="2820" width="10.33203125" style="283" customWidth="1"/>
    <col min="2821" max="2821" width="8.88671875" style="283"/>
    <col min="2822" max="2822" width="12.6640625" style="283" bestFit="1" customWidth="1"/>
    <col min="2823" max="2823" width="18.77734375" style="283" customWidth="1"/>
    <col min="2824" max="2824" width="23.77734375" style="283" bestFit="1" customWidth="1"/>
    <col min="2825" max="2825" width="26.6640625" style="283" bestFit="1" customWidth="1"/>
    <col min="2826" max="2826" width="31.77734375" style="283" bestFit="1" customWidth="1"/>
    <col min="2827" max="2827" width="1.33203125" style="283" customWidth="1"/>
    <col min="2828" max="2829" width="13.6640625" style="283" bestFit="1" customWidth="1"/>
    <col min="2830" max="2830" width="18.21875" style="283" bestFit="1" customWidth="1"/>
    <col min="2831" max="2831" width="12.33203125" style="283" bestFit="1" customWidth="1"/>
    <col min="2832" max="2832" width="13.44140625" style="283" customWidth="1"/>
    <col min="2833" max="3062" width="8.88671875" style="283"/>
    <col min="3063" max="3063" width="3.88671875" style="283" customWidth="1"/>
    <col min="3064" max="3064" width="8.88671875" style="283"/>
    <col min="3065" max="3065" width="6.6640625" style="283" customWidth="1"/>
    <col min="3066" max="3066" width="36.44140625" style="283" bestFit="1" customWidth="1"/>
    <col min="3067" max="3075" width="8.88671875" style="283"/>
    <col min="3076" max="3076" width="10.33203125" style="283" customWidth="1"/>
    <col min="3077" max="3077" width="8.88671875" style="283"/>
    <col min="3078" max="3078" width="12.6640625" style="283" bestFit="1" customWidth="1"/>
    <col min="3079" max="3079" width="18.77734375" style="283" customWidth="1"/>
    <col min="3080" max="3080" width="23.77734375" style="283" bestFit="1" customWidth="1"/>
    <col min="3081" max="3081" width="26.6640625" style="283" bestFit="1" customWidth="1"/>
    <col min="3082" max="3082" width="31.77734375" style="283" bestFit="1" customWidth="1"/>
    <col min="3083" max="3083" width="1.33203125" style="283" customWidth="1"/>
    <col min="3084" max="3085" width="13.6640625" style="283" bestFit="1" customWidth="1"/>
    <col min="3086" max="3086" width="18.21875" style="283" bestFit="1" customWidth="1"/>
    <col min="3087" max="3087" width="12.33203125" style="283" bestFit="1" customWidth="1"/>
    <col min="3088" max="3088" width="13.44140625" style="283" customWidth="1"/>
    <col min="3089" max="3318" width="8.88671875" style="283"/>
    <col min="3319" max="3319" width="3.88671875" style="283" customWidth="1"/>
    <col min="3320" max="3320" width="8.88671875" style="283"/>
    <col min="3321" max="3321" width="6.6640625" style="283" customWidth="1"/>
    <col min="3322" max="3322" width="36.44140625" style="283" bestFit="1" customWidth="1"/>
    <col min="3323" max="3331" width="8.88671875" style="283"/>
    <col min="3332" max="3332" width="10.33203125" style="283" customWidth="1"/>
    <col min="3333" max="3333" width="8.88671875" style="283"/>
    <col min="3334" max="3334" width="12.6640625" style="283" bestFit="1" customWidth="1"/>
    <col min="3335" max="3335" width="18.77734375" style="283" customWidth="1"/>
    <col min="3336" max="3336" width="23.77734375" style="283" bestFit="1" customWidth="1"/>
    <col min="3337" max="3337" width="26.6640625" style="283" bestFit="1" customWidth="1"/>
    <col min="3338" max="3338" width="31.77734375" style="283" bestFit="1" customWidth="1"/>
    <col min="3339" max="3339" width="1.33203125" style="283" customWidth="1"/>
    <col min="3340" max="3341" width="13.6640625" style="283" bestFit="1" customWidth="1"/>
    <col min="3342" max="3342" width="18.21875" style="283" bestFit="1" customWidth="1"/>
    <col min="3343" max="3343" width="12.33203125" style="283" bestFit="1" customWidth="1"/>
    <col min="3344" max="3344" width="13.44140625" style="283" customWidth="1"/>
    <col min="3345" max="3574" width="8.88671875" style="283"/>
    <col min="3575" max="3575" width="3.88671875" style="283" customWidth="1"/>
    <col min="3576" max="3576" width="8.88671875" style="283"/>
    <col min="3577" max="3577" width="6.6640625" style="283" customWidth="1"/>
    <col min="3578" max="3578" width="36.44140625" style="283" bestFit="1" customWidth="1"/>
    <col min="3579" max="3587" width="8.88671875" style="283"/>
    <col min="3588" max="3588" width="10.33203125" style="283" customWidth="1"/>
    <col min="3589" max="3589" width="8.88671875" style="283"/>
    <col min="3590" max="3590" width="12.6640625" style="283" bestFit="1" customWidth="1"/>
    <col min="3591" max="3591" width="18.77734375" style="283" customWidth="1"/>
    <col min="3592" max="3592" width="23.77734375" style="283" bestFit="1" customWidth="1"/>
    <col min="3593" max="3593" width="26.6640625" style="283" bestFit="1" customWidth="1"/>
    <col min="3594" max="3594" width="31.77734375" style="283" bestFit="1" customWidth="1"/>
    <col min="3595" max="3595" width="1.33203125" style="283" customWidth="1"/>
    <col min="3596" max="3597" width="13.6640625" style="283" bestFit="1" customWidth="1"/>
    <col min="3598" max="3598" width="18.21875" style="283" bestFit="1" customWidth="1"/>
    <col min="3599" max="3599" width="12.33203125" style="283" bestFit="1" customWidth="1"/>
    <col min="3600" max="3600" width="13.44140625" style="283" customWidth="1"/>
    <col min="3601" max="3830" width="8.88671875" style="283"/>
    <col min="3831" max="3831" width="3.88671875" style="283" customWidth="1"/>
    <col min="3832" max="3832" width="8.88671875" style="283"/>
    <col min="3833" max="3833" width="6.6640625" style="283" customWidth="1"/>
    <col min="3834" max="3834" width="36.44140625" style="283" bestFit="1" customWidth="1"/>
    <col min="3835" max="3843" width="8.88671875" style="283"/>
    <col min="3844" max="3844" width="10.33203125" style="283" customWidth="1"/>
    <col min="3845" max="3845" width="8.88671875" style="283"/>
    <col min="3846" max="3846" width="12.6640625" style="283" bestFit="1" customWidth="1"/>
    <col min="3847" max="3847" width="18.77734375" style="283" customWidth="1"/>
    <col min="3848" max="3848" width="23.77734375" style="283" bestFit="1" customWidth="1"/>
    <col min="3849" max="3849" width="26.6640625" style="283" bestFit="1" customWidth="1"/>
    <col min="3850" max="3850" width="31.77734375" style="283" bestFit="1" customWidth="1"/>
    <col min="3851" max="3851" width="1.33203125" style="283" customWidth="1"/>
    <col min="3852" max="3853" width="13.6640625" style="283" bestFit="1" customWidth="1"/>
    <col min="3854" max="3854" width="18.21875" style="283" bestFit="1" customWidth="1"/>
    <col min="3855" max="3855" width="12.33203125" style="283" bestFit="1" customWidth="1"/>
    <col min="3856" max="3856" width="13.44140625" style="283" customWidth="1"/>
    <col min="3857" max="4086" width="8.88671875" style="283"/>
    <col min="4087" max="4087" width="3.88671875" style="283" customWidth="1"/>
    <col min="4088" max="4088" width="8.88671875" style="283"/>
    <col min="4089" max="4089" width="6.6640625" style="283" customWidth="1"/>
    <col min="4090" max="4090" width="36.44140625" style="283" bestFit="1" customWidth="1"/>
    <col min="4091" max="4099" width="8.88671875" style="283"/>
    <col min="4100" max="4100" width="10.33203125" style="283" customWidth="1"/>
    <col min="4101" max="4101" width="8.88671875" style="283"/>
    <col min="4102" max="4102" width="12.6640625" style="283" bestFit="1" customWidth="1"/>
    <col min="4103" max="4103" width="18.77734375" style="283" customWidth="1"/>
    <col min="4104" max="4104" width="23.77734375" style="283" bestFit="1" customWidth="1"/>
    <col min="4105" max="4105" width="26.6640625" style="283" bestFit="1" customWidth="1"/>
    <col min="4106" max="4106" width="31.77734375" style="283" bestFit="1" customWidth="1"/>
    <col min="4107" max="4107" width="1.33203125" style="283" customWidth="1"/>
    <col min="4108" max="4109" width="13.6640625" style="283" bestFit="1" customWidth="1"/>
    <col min="4110" max="4110" width="18.21875" style="283" bestFit="1" customWidth="1"/>
    <col min="4111" max="4111" width="12.33203125" style="283" bestFit="1" customWidth="1"/>
    <col min="4112" max="4112" width="13.44140625" style="283" customWidth="1"/>
    <col min="4113" max="4342" width="8.88671875" style="283"/>
    <col min="4343" max="4343" width="3.88671875" style="283" customWidth="1"/>
    <col min="4344" max="4344" width="8.88671875" style="283"/>
    <col min="4345" max="4345" width="6.6640625" style="283" customWidth="1"/>
    <col min="4346" max="4346" width="36.44140625" style="283" bestFit="1" customWidth="1"/>
    <col min="4347" max="4355" width="8.88671875" style="283"/>
    <col min="4356" max="4356" width="10.33203125" style="283" customWidth="1"/>
    <col min="4357" max="4357" width="8.88671875" style="283"/>
    <col min="4358" max="4358" width="12.6640625" style="283" bestFit="1" customWidth="1"/>
    <col min="4359" max="4359" width="18.77734375" style="283" customWidth="1"/>
    <col min="4360" max="4360" width="23.77734375" style="283" bestFit="1" customWidth="1"/>
    <col min="4361" max="4361" width="26.6640625" style="283" bestFit="1" customWidth="1"/>
    <col min="4362" max="4362" width="31.77734375" style="283" bestFit="1" customWidth="1"/>
    <col min="4363" max="4363" width="1.33203125" style="283" customWidth="1"/>
    <col min="4364" max="4365" width="13.6640625" style="283" bestFit="1" customWidth="1"/>
    <col min="4366" max="4366" width="18.21875" style="283" bestFit="1" customWidth="1"/>
    <col min="4367" max="4367" width="12.33203125" style="283" bestFit="1" customWidth="1"/>
    <col min="4368" max="4368" width="13.44140625" style="283" customWidth="1"/>
    <col min="4369" max="4598" width="8.88671875" style="283"/>
    <col min="4599" max="4599" width="3.88671875" style="283" customWidth="1"/>
    <col min="4600" max="4600" width="8.88671875" style="283"/>
    <col min="4601" max="4601" width="6.6640625" style="283" customWidth="1"/>
    <col min="4602" max="4602" width="36.44140625" style="283" bestFit="1" customWidth="1"/>
    <col min="4603" max="4611" width="8.88671875" style="283"/>
    <col min="4612" max="4612" width="10.33203125" style="283" customWidth="1"/>
    <col min="4613" max="4613" width="8.88671875" style="283"/>
    <col min="4614" max="4614" width="12.6640625" style="283" bestFit="1" customWidth="1"/>
    <col min="4615" max="4615" width="18.77734375" style="283" customWidth="1"/>
    <col min="4616" max="4616" width="23.77734375" style="283" bestFit="1" customWidth="1"/>
    <col min="4617" max="4617" width="26.6640625" style="283" bestFit="1" customWidth="1"/>
    <col min="4618" max="4618" width="31.77734375" style="283" bestFit="1" customWidth="1"/>
    <col min="4619" max="4619" width="1.33203125" style="283" customWidth="1"/>
    <col min="4620" max="4621" width="13.6640625" style="283" bestFit="1" customWidth="1"/>
    <col min="4622" max="4622" width="18.21875" style="283" bestFit="1" customWidth="1"/>
    <col min="4623" max="4623" width="12.33203125" style="283" bestFit="1" customWidth="1"/>
    <col min="4624" max="4624" width="13.44140625" style="283" customWidth="1"/>
    <col min="4625" max="4854" width="8.88671875" style="283"/>
    <col min="4855" max="4855" width="3.88671875" style="283" customWidth="1"/>
    <col min="4856" max="4856" width="8.88671875" style="283"/>
    <col min="4857" max="4857" width="6.6640625" style="283" customWidth="1"/>
    <col min="4858" max="4858" width="36.44140625" style="283" bestFit="1" customWidth="1"/>
    <col min="4859" max="4867" width="8.88671875" style="283"/>
    <col min="4868" max="4868" width="10.33203125" style="283" customWidth="1"/>
    <col min="4869" max="4869" width="8.88671875" style="283"/>
    <col min="4870" max="4870" width="12.6640625" style="283" bestFit="1" customWidth="1"/>
    <col min="4871" max="4871" width="18.77734375" style="283" customWidth="1"/>
    <col min="4872" max="4872" width="23.77734375" style="283" bestFit="1" customWidth="1"/>
    <col min="4873" max="4873" width="26.6640625" style="283" bestFit="1" customWidth="1"/>
    <col min="4874" max="4874" width="31.77734375" style="283" bestFit="1" customWidth="1"/>
    <col min="4875" max="4875" width="1.33203125" style="283" customWidth="1"/>
    <col min="4876" max="4877" width="13.6640625" style="283" bestFit="1" customWidth="1"/>
    <col min="4878" max="4878" width="18.21875" style="283" bestFit="1" customWidth="1"/>
    <col min="4879" max="4879" width="12.33203125" style="283" bestFit="1" customWidth="1"/>
    <col min="4880" max="4880" width="13.44140625" style="283" customWidth="1"/>
    <col min="4881" max="5110" width="8.88671875" style="283"/>
    <col min="5111" max="5111" width="3.88671875" style="283" customWidth="1"/>
    <col min="5112" max="5112" width="8.88671875" style="283"/>
    <col min="5113" max="5113" width="6.6640625" style="283" customWidth="1"/>
    <col min="5114" max="5114" width="36.44140625" style="283" bestFit="1" customWidth="1"/>
    <col min="5115" max="5123" width="8.88671875" style="283"/>
    <col min="5124" max="5124" width="10.33203125" style="283" customWidth="1"/>
    <col min="5125" max="5125" width="8.88671875" style="283"/>
    <col min="5126" max="5126" width="12.6640625" style="283" bestFit="1" customWidth="1"/>
    <col min="5127" max="5127" width="18.77734375" style="283" customWidth="1"/>
    <col min="5128" max="5128" width="23.77734375" style="283" bestFit="1" customWidth="1"/>
    <col min="5129" max="5129" width="26.6640625" style="283" bestFit="1" customWidth="1"/>
    <col min="5130" max="5130" width="31.77734375" style="283" bestFit="1" customWidth="1"/>
    <col min="5131" max="5131" width="1.33203125" style="283" customWidth="1"/>
    <col min="5132" max="5133" width="13.6640625" style="283" bestFit="1" customWidth="1"/>
    <col min="5134" max="5134" width="18.21875" style="283" bestFit="1" customWidth="1"/>
    <col min="5135" max="5135" width="12.33203125" style="283" bestFit="1" customWidth="1"/>
    <col min="5136" max="5136" width="13.44140625" style="283" customWidth="1"/>
    <col min="5137" max="5366" width="8.88671875" style="283"/>
    <col min="5367" max="5367" width="3.88671875" style="283" customWidth="1"/>
    <col min="5368" max="5368" width="8.88671875" style="283"/>
    <col min="5369" max="5369" width="6.6640625" style="283" customWidth="1"/>
    <col min="5370" max="5370" width="36.44140625" style="283" bestFit="1" customWidth="1"/>
    <col min="5371" max="5379" width="8.88671875" style="283"/>
    <col min="5380" max="5380" width="10.33203125" style="283" customWidth="1"/>
    <col min="5381" max="5381" width="8.88671875" style="283"/>
    <col min="5382" max="5382" width="12.6640625" style="283" bestFit="1" customWidth="1"/>
    <col min="5383" max="5383" width="18.77734375" style="283" customWidth="1"/>
    <col min="5384" max="5384" width="23.77734375" style="283" bestFit="1" customWidth="1"/>
    <col min="5385" max="5385" width="26.6640625" style="283" bestFit="1" customWidth="1"/>
    <col min="5386" max="5386" width="31.77734375" style="283" bestFit="1" customWidth="1"/>
    <col min="5387" max="5387" width="1.33203125" style="283" customWidth="1"/>
    <col min="5388" max="5389" width="13.6640625" style="283" bestFit="1" customWidth="1"/>
    <col min="5390" max="5390" width="18.21875" style="283" bestFit="1" customWidth="1"/>
    <col min="5391" max="5391" width="12.33203125" style="283" bestFit="1" customWidth="1"/>
    <col min="5392" max="5392" width="13.44140625" style="283" customWidth="1"/>
    <col min="5393" max="5622" width="8.88671875" style="283"/>
    <col min="5623" max="5623" width="3.88671875" style="283" customWidth="1"/>
    <col min="5624" max="5624" width="8.88671875" style="283"/>
    <col min="5625" max="5625" width="6.6640625" style="283" customWidth="1"/>
    <col min="5626" max="5626" width="36.44140625" style="283" bestFit="1" customWidth="1"/>
    <col min="5627" max="5635" width="8.88671875" style="283"/>
    <col min="5636" max="5636" width="10.33203125" style="283" customWidth="1"/>
    <col min="5637" max="5637" width="8.88671875" style="283"/>
    <col min="5638" max="5638" width="12.6640625" style="283" bestFit="1" customWidth="1"/>
    <col min="5639" max="5639" width="18.77734375" style="283" customWidth="1"/>
    <col min="5640" max="5640" width="23.77734375" style="283" bestFit="1" customWidth="1"/>
    <col min="5641" max="5641" width="26.6640625" style="283" bestFit="1" customWidth="1"/>
    <col min="5642" max="5642" width="31.77734375" style="283" bestFit="1" customWidth="1"/>
    <col min="5643" max="5643" width="1.33203125" style="283" customWidth="1"/>
    <col min="5644" max="5645" width="13.6640625" style="283" bestFit="1" customWidth="1"/>
    <col min="5646" max="5646" width="18.21875" style="283" bestFit="1" customWidth="1"/>
    <col min="5647" max="5647" width="12.33203125" style="283" bestFit="1" customWidth="1"/>
    <col min="5648" max="5648" width="13.44140625" style="283" customWidth="1"/>
    <col min="5649" max="5878" width="8.88671875" style="283"/>
    <col min="5879" max="5879" width="3.88671875" style="283" customWidth="1"/>
    <col min="5880" max="5880" width="8.88671875" style="283"/>
    <col min="5881" max="5881" width="6.6640625" style="283" customWidth="1"/>
    <col min="5882" max="5882" width="36.44140625" style="283" bestFit="1" customWidth="1"/>
    <col min="5883" max="5891" width="8.88671875" style="283"/>
    <col min="5892" max="5892" width="10.33203125" style="283" customWidth="1"/>
    <col min="5893" max="5893" width="8.88671875" style="283"/>
    <col min="5894" max="5894" width="12.6640625" style="283" bestFit="1" customWidth="1"/>
    <col min="5895" max="5895" width="18.77734375" style="283" customWidth="1"/>
    <col min="5896" max="5896" width="23.77734375" style="283" bestFit="1" customWidth="1"/>
    <col min="5897" max="5897" width="26.6640625" style="283" bestFit="1" customWidth="1"/>
    <col min="5898" max="5898" width="31.77734375" style="283" bestFit="1" customWidth="1"/>
    <col min="5899" max="5899" width="1.33203125" style="283" customWidth="1"/>
    <col min="5900" max="5901" width="13.6640625" style="283" bestFit="1" customWidth="1"/>
    <col min="5902" max="5902" width="18.21875" style="283" bestFit="1" customWidth="1"/>
    <col min="5903" max="5903" width="12.33203125" style="283" bestFit="1" customWidth="1"/>
    <col min="5904" max="5904" width="13.44140625" style="283" customWidth="1"/>
    <col min="5905" max="6134" width="8.88671875" style="283"/>
    <col min="6135" max="6135" width="3.88671875" style="283" customWidth="1"/>
    <col min="6136" max="6136" width="8.88671875" style="283"/>
    <col min="6137" max="6137" width="6.6640625" style="283" customWidth="1"/>
    <col min="6138" max="6138" width="36.44140625" style="283" bestFit="1" customWidth="1"/>
    <col min="6139" max="6147" width="8.88671875" style="283"/>
    <col min="6148" max="6148" width="10.33203125" style="283" customWidth="1"/>
    <col min="6149" max="6149" width="8.88671875" style="283"/>
    <col min="6150" max="6150" width="12.6640625" style="283" bestFit="1" customWidth="1"/>
    <col min="6151" max="6151" width="18.77734375" style="283" customWidth="1"/>
    <col min="6152" max="6152" width="23.77734375" style="283" bestFit="1" customWidth="1"/>
    <col min="6153" max="6153" width="26.6640625" style="283" bestFit="1" customWidth="1"/>
    <col min="6154" max="6154" width="31.77734375" style="283" bestFit="1" customWidth="1"/>
    <col min="6155" max="6155" width="1.33203125" style="283" customWidth="1"/>
    <col min="6156" max="6157" width="13.6640625" style="283" bestFit="1" customWidth="1"/>
    <col min="6158" max="6158" width="18.21875" style="283" bestFit="1" customWidth="1"/>
    <col min="6159" max="6159" width="12.33203125" style="283" bestFit="1" customWidth="1"/>
    <col min="6160" max="6160" width="13.44140625" style="283" customWidth="1"/>
    <col min="6161" max="6390" width="8.88671875" style="283"/>
    <col min="6391" max="6391" width="3.88671875" style="283" customWidth="1"/>
    <col min="6392" max="6392" width="8.88671875" style="283"/>
    <col min="6393" max="6393" width="6.6640625" style="283" customWidth="1"/>
    <col min="6394" max="6394" width="36.44140625" style="283" bestFit="1" customWidth="1"/>
    <col min="6395" max="6403" width="8.88671875" style="283"/>
    <col min="6404" max="6404" width="10.33203125" style="283" customWidth="1"/>
    <col min="6405" max="6405" width="8.88671875" style="283"/>
    <col min="6406" max="6406" width="12.6640625" style="283" bestFit="1" customWidth="1"/>
    <col min="6407" max="6407" width="18.77734375" style="283" customWidth="1"/>
    <col min="6408" max="6408" width="23.77734375" style="283" bestFit="1" customWidth="1"/>
    <col min="6409" max="6409" width="26.6640625" style="283" bestFit="1" customWidth="1"/>
    <col min="6410" max="6410" width="31.77734375" style="283" bestFit="1" customWidth="1"/>
    <col min="6411" max="6411" width="1.33203125" style="283" customWidth="1"/>
    <col min="6412" max="6413" width="13.6640625" style="283" bestFit="1" customWidth="1"/>
    <col min="6414" max="6414" width="18.21875" style="283" bestFit="1" customWidth="1"/>
    <col min="6415" max="6415" width="12.33203125" style="283" bestFit="1" customWidth="1"/>
    <col min="6416" max="6416" width="13.44140625" style="283" customWidth="1"/>
    <col min="6417" max="6646" width="8.88671875" style="283"/>
    <col min="6647" max="6647" width="3.88671875" style="283" customWidth="1"/>
    <col min="6648" max="6648" width="8.88671875" style="283"/>
    <col min="6649" max="6649" width="6.6640625" style="283" customWidth="1"/>
    <col min="6650" max="6650" width="36.44140625" style="283" bestFit="1" customWidth="1"/>
    <col min="6651" max="6659" width="8.88671875" style="283"/>
    <col min="6660" max="6660" width="10.33203125" style="283" customWidth="1"/>
    <col min="6661" max="6661" width="8.88671875" style="283"/>
    <col min="6662" max="6662" width="12.6640625" style="283" bestFit="1" customWidth="1"/>
    <col min="6663" max="6663" width="18.77734375" style="283" customWidth="1"/>
    <col min="6664" max="6664" width="23.77734375" style="283" bestFit="1" customWidth="1"/>
    <col min="6665" max="6665" width="26.6640625" style="283" bestFit="1" customWidth="1"/>
    <col min="6666" max="6666" width="31.77734375" style="283" bestFit="1" customWidth="1"/>
    <col min="6667" max="6667" width="1.33203125" style="283" customWidth="1"/>
    <col min="6668" max="6669" width="13.6640625" style="283" bestFit="1" customWidth="1"/>
    <col min="6670" max="6670" width="18.21875" style="283" bestFit="1" customWidth="1"/>
    <col min="6671" max="6671" width="12.33203125" style="283" bestFit="1" customWidth="1"/>
    <col min="6672" max="6672" width="13.44140625" style="283" customWidth="1"/>
    <col min="6673" max="6902" width="8.88671875" style="283"/>
    <col min="6903" max="6903" width="3.88671875" style="283" customWidth="1"/>
    <col min="6904" max="6904" width="8.88671875" style="283"/>
    <col min="6905" max="6905" width="6.6640625" style="283" customWidth="1"/>
    <col min="6906" max="6906" width="36.44140625" style="283" bestFit="1" customWidth="1"/>
    <col min="6907" max="6915" width="8.88671875" style="283"/>
    <col min="6916" max="6916" width="10.33203125" style="283" customWidth="1"/>
    <col min="6917" max="6917" width="8.88671875" style="283"/>
    <col min="6918" max="6918" width="12.6640625" style="283" bestFit="1" customWidth="1"/>
    <col min="6919" max="6919" width="18.77734375" style="283" customWidth="1"/>
    <col min="6920" max="6920" width="23.77734375" style="283" bestFit="1" customWidth="1"/>
    <col min="6921" max="6921" width="26.6640625" style="283" bestFit="1" customWidth="1"/>
    <col min="6922" max="6922" width="31.77734375" style="283" bestFit="1" customWidth="1"/>
    <col min="6923" max="6923" width="1.33203125" style="283" customWidth="1"/>
    <col min="6924" max="6925" width="13.6640625" style="283" bestFit="1" customWidth="1"/>
    <col min="6926" max="6926" width="18.21875" style="283" bestFit="1" customWidth="1"/>
    <col min="6927" max="6927" width="12.33203125" style="283" bestFit="1" customWidth="1"/>
    <col min="6928" max="6928" width="13.44140625" style="283" customWidth="1"/>
    <col min="6929" max="7158" width="8.88671875" style="283"/>
    <col min="7159" max="7159" width="3.88671875" style="283" customWidth="1"/>
    <col min="7160" max="7160" width="8.88671875" style="283"/>
    <col min="7161" max="7161" width="6.6640625" style="283" customWidth="1"/>
    <col min="7162" max="7162" width="36.44140625" style="283" bestFit="1" customWidth="1"/>
    <col min="7163" max="7171" width="8.88671875" style="283"/>
    <col min="7172" max="7172" width="10.33203125" style="283" customWidth="1"/>
    <col min="7173" max="7173" width="8.88671875" style="283"/>
    <col min="7174" max="7174" width="12.6640625" style="283" bestFit="1" customWidth="1"/>
    <col min="7175" max="7175" width="18.77734375" style="283" customWidth="1"/>
    <col min="7176" max="7176" width="23.77734375" style="283" bestFit="1" customWidth="1"/>
    <col min="7177" max="7177" width="26.6640625" style="283" bestFit="1" customWidth="1"/>
    <col min="7178" max="7178" width="31.77734375" style="283" bestFit="1" customWidth="1"/>
    <col min="7179" max="7179" width="1.33203125" style="283" customWidth="1"/>
    <col min="7180" max="7181" width="13.6640625" style="283" bestFit="1" customWidth="1"/>
    <col min="7182" max="7182" width="18.21875" style="283" bestFit="1" customWidth="1"/>
    <col min="7183" max="7183" width="12.33203125" style="283" bestFit="1" customWidth="1"/>
    <col min="7184" max="7184" width="13.44140625" style="283" customWidth="1"/>
    <col min="7185" max="7414" width="8.88671875" style="283"/>
    <col min="7415" max="7415" width="3.88671875" style="283" customWidth="1"/>
    <col min="7416" max="7416" width="8.88671875" style="283"/>
    <col min="7417" max="7417" width="6.6640625" style="283" customWidth="1"/>
    <col min="7418" max="7418" width="36.44140625" style="283" bestFit="1" customWidth="1"/>
    <col min="7419" max="7427" width="8.88671875" style="283"/>
    <col min="7428" max="7428" width="10.33203125" style="283" customWidth="1"/>
    <col min="7429" max="7429" width="8.88671875" style="283"/>
    <col min="7430" max="7430" width="12.6640625" style="283" bestFit="1" customWidth="1"/>
    <col min="7431" max="7431" width="18.77734375" style="283" customWidth="1"/>
    <col min="7432" max="7432" width="23.77734375" style="283" bestFit="1" customWidth="1"/>
    <col min="7433" max="7433" width="26.6640625" style="283" bestFit="1" customWidth="1"/>
    <col min="7434" max="7434" width="31.77734375" style="283" bestFit="1" customWidth="1"/>
    <col min="7435" max="7435" width="1.33203125" style="283" customWidth="1"/>
    <col min="7436" max="7437" width="13.6640625" style="283" bestFit="1" customWidth="1"/>
    <col min="7438" max="7438" width="18.21875" style="283" bestFit="1" customWidth="1"/>
    <col min="7439" max="7439" width="12.33203125" style="283" bestFit="1" customWidth="1"/>
    <col min="7440" max="7440" width="13.44140625" style="283" customWidth="1"/>
    <col min="7441" max="7670" width="8.88671875" style="283"/>
    <col min="7671" max="7671" width="3.88671875" style="283" customWidth="1"/>
    <col min="7672" max="7672" width="8.88671875" style="283"/>
    <col min="7673" max="7673" width="6.6640625" style="283" customWidth="1"/>
    <col min="7674" max="7674" width="36.44140625" style="283" bestFit="1" customWidth="1"/>
    <col min="7675" max="7683" width="8.88671875" style="283"/>
    <col min="7684" max="7684" width="10.33203125" style="283" customWidth="1"/>
    <col min="7685" max="7685" width="8.88671875" style="283"/>
    <col min="7686" max="7686" width="12.6640625" style="283" bestFit="1" customWidth="1"/>
    <col min="7687" max="7687" width="18.77734375" style="283" customWidth="1"/>
    <col min="7688" max="7688" width="23.77734375" style="283" bestFit="1" customWidth="1"/>
    <col min="7689" max="7689" width="26.6640625" style="283" bestFit="1" customWidth="1"/>
    <col min="7690" max="7690" width="31.77734375" style="283" bestFit="1" customWidth="1"/>
    <col min="7691" max="7691" width="1.33203125" style="283" customWidth="1"/>
    <col min="7692" max="7693" width="13.6640625" style="283" bestFit="1" customWidth="1"/>
    <col min="7694" max="7694" width="18.21875" style="283" bestFit="1" customWidth="1"/>
    <col min="7695" max="7695" width="12.33203125" style="283" bestFit="1" customWidth="1"/>
    <col min="7696" max="7696" width="13.44140625" style="283" customWidth="1"/>
    <col min="7697" max="7926" width="8.88671875" style="283"/>
    <col min="7927" max="7927" width="3.88671875" style="283" customWidth="1"/>
    <col min="7928" max="7928" width="8.88671875" style="283"/>
    <col min="7929" max="7929" width="6.6640625" style="283" customWidth="1"/>
    <col min="7930" max="7930" width="36.44140625" style="283" bestFit="1" customWidth="1"/>
    <col min="7931" max="7939" width="8.88671875" style="283"/>
    <col min="7940" max="7940" width="10.33203125" style="283" customWidth="1"/>
    <col min="7941" max="7941" width="8.88671875" style="283"/>
    <col min="7942" max="7942" width="12.6640625" style="283" bestFit="1" customWidth="1"/>
    <col min="7943" max="7943" width="18.77734375" style="283" customWidth="1"/>
    <col min="7944" max="7944" width="23.77734375" style="283" bestFit="1" customWidth="1"/>
    <col min="7945" max="7945" width="26.6640625" style="283" bestFit="1" customWidth="1"/>
    <col min="7946" max="7946" width="31.77734375" style="283" bestFit="1" customWidth="1"/>
    <col min="7947" max="7947" width="1.33203125" style="283" customWidth="1"/>
    <col min="7948" max="7949" width="13.6640625" style="283" bestFit="1" customWidth="1"/>
    <col min="7950" max="7950" width="18.21875" style="283" bestFit="1" customWidth="1"/>
    <col min="7951" max="7951" width="12.33203125" style="283" bestFit="1" customWidth="1"/>
    <col min="7952" max="7952" width="13.44140625" style="283" customWidth="1"/>
    <col min="7953" max="8182" width="8.88671875" style="283"/>
    <col min="8183" max="8183" width="3.88671875" style="283" customWidth="1"/>
    <col min="8184" max="8184" width="8.88671875" style="283"/>
    <col min="8185" max="8185" width="6.6640625" style="283" customWidth="1"/>
    <col min="8186" max="8186" width="36.44140625" style="283" bestFit="1" customWidth="1"/>
    <col min="8187" max="8195" width="8.88671875" style="283"/>
    <col min="8196" max="8196" width="10.33203125" style="283" customWidth="1"/>
    <col min="8197" max="8197" width="8.88671875" style="283"/>
    <col min="8198" max="8198" width="12.6640625" style="283" bestFit="1" customWidth="1"/>
    <col min="8199" max="8199" width="18.77734375" style="283" customWidth="1"/>
    <col min="8200" max="8200" width="23.77734375" style="283" bestFit="1" customWidth="1"/>
    <col min="8201" max="8201" width="26.6640625" style="283" bestFit="1" customWidth="1"/>
    <col min="8202" max="8202" width="31.77734375" style="283" bestFit="1" customWidth="1"/>
    <col min="8203" max="8203" width="1.33203125" style="283" customWidth="1"/>
    <col min="8204" max="8205" width="13.6640625" style="283" bestFit="1" customWidth="1"/>
    <col min="8206" max="8206" width="18.21875" style="283" bestFit="1" customWidth="1"/>
    <col min="8207" max="8207" width="12.33203125" style="283" bestFit="1" customWidth="1"/>
    <col min="8208" max="8208" width="13.44140625" style="283" customWidth="1"/>
    <col min="8209" max="8438" width="8.88671875" style="283"/>
    <col min="8439" max="8439" width="3.88671875" style="283" customWidth="1"/>
    <col min="8440" max="8440" width="8.88671875" style="283"/>
    <col min="8441" max="8441" width="6.6640625" style="283" customWidth="1"/>
    <col min="8442" max="8442" width="36.44140625" style="283" bestFit="1" customWidth="1"/>
    <col min="8443" max="8451" width="8.88671875" style="283"/>
    <col min="8452" max="8452" width="10.33203125" style="283" customWidth="1"/>
    <col min="8453" max="8453" width="8.88671875" style="283"/>
    <col min="8454" max="8454" width="12.6640625" style="283" bestFit="1" customWidth="1"/>
    <col min="8455" max="8455" width="18.77734375" style="283" customWidth="1"/>
    <col min="8456" max="8456" width="23.77734375" style="283" bestFit="1" customWidth="1"/>
    <col min="8457" max="8457" width="26.6640625" style="283" bestFit="1" customWidth="1"/>
    <col min="8458" max="8458" width="31.77734375" style="283" bestFit="1" customWidth="1"/>
    <col min="8459" max="8459" width="1.33203125" style="283" customWidth="1"/>
    <col min="8460" max="8461" width="13.6640625" style="283" bestFit="1" customWidth="1"/>
    <col min="8462" max="8462" width="18.21875" style="283" bestFit="1" customWidth="1"/>
    <col min="8463" max="8463" width="12.33203125" style="283" bestFit="1" customWidth="1"/>
    <col min="8464" max="8464" width="13.44140625" style="283" customWidth="1"/>
    <col min="8465" max="8694" width="8.88671875" style="283"/>
    <col min="8695" max="8695" width="3.88671875" style="283" customWidth="1"/>
    <col min="8696" max="8696" width="8.88671875" style="283"/>
    <col min="8697" max="8697" width="6.6640625" style="283" customWidth="1"/>
    <col min="8698" max="8698" width="36.44140625" style="283" bestFit="1" customWidth="1"/>
    <col min="8699" max="8707" width="8.88671875" style="283"/>
    <col min="8708" max="8708" width="10.33203125" style="283" customWidth="1"/>
    <col min="8709" max="8709" width="8.88671875" style="283"/>
    <col min="8710" max="8710" width="12.6640625" style="283" bestFit="1" customWidth="1"/>
    <col min="8711" max="8711" width="18.77734375" style="283" customWidth="1"/>
    <col min="8712" max="8712" width="23.77734375" style="283" bestFit="1" customWidth="1"/>
    <col min="8713" max="8713" width="26.6640625" style="283" bestFit="1" customWidth="1"/>
    <col min="8714" max="8714" width="31.77734375" style="283" bestFit="1" customWidth="1"/>
    <col min="8715" max="8715" width="1.33203125" style="283" customWidth="1"/>
    <col min="8716" max="8717" width="13.6640625" style="283" bestFit="1" customWidth="1"/>
    <col min="8718" max="8718" width="18.21875" style="283" bestFit="1" customWidth="1"/>
    <col min="8719" max="8719" width="12.33203125" style="283" bestFit="1" customWidth="1"/>
    <col min="8720" max="8720" width="13.44140625" style="283" customWidth="1"/>
    <col min="8721" max="8950" width="8.88671875" style="283"/>
    <col min="8951" max="8951" width="3.88671875" style="283" customWidth="1"/>
    <col min="8952" max="8952" width="8.88671875" style="283"/>
    <col min="8953" max="8953" width="6.6640625" style="283" customWidth="1"/>
    <col min="8954" max="8954" width="36.44140625" style="283" bestFit="1" customWidth="1"/>
    <col min="8955" max="8963" width="8.88671875" style="283"/>
    <col min="8964" max="8964" width="10.33203125" style="283" customWidth="1"/>
    <col min="8965" max="8965" width="8.88671875" style="283"/>
    <col min="8966" max="8966" width="12.6640625" style="283" bestFit="1" customWidth="1"/>
    <col min="8967" max="8967" width="18.77734375" style="283" customWidth="1"/>
    <col min="8968" max="8968" width="23.77734375" style="283" bestFit="1" customWidth="1"/>
    <col min="8969" max="8969" width="26.6640625" style="283" bestFit="1" customWidth="1"/>
    <col min="8970" max="8970" width="31.77734375" style="283" bestFit="1" customWidth="1"/>
    <col min="8971" max="8971" width="1.33203125" style="283" customWidth="1"/>
    <col min="8972" max="8973" width="13.6640625" style="283" bestFit="1" customWidth="1"/>
    <col min="8974" max="8974" width="18.21875" style="283" bestFit="1" customWidth="1"/>
    <col min="8975" max="8975" width="12.33203125" style="283" bestFit="1" customWidth="1"/>
    <col min="8976" max="8976" width="13.44140625" style="283" customWidth="1"/>
    <col min="8977" max="9206" width="8.88671875" style="283"/>
    <col min="9207" max="9207" width="3.88671875" style="283" customWidth="1"/>
    <col min="9208" max="9208" width="8.88671875" style="283"/>
    <col min="9209" max="9209" width="6.6640625" style="283" customWidth="1"/>
    <col min="9210" max="9210" width="36.44140625" style="283" bestFit="1" customWidth="1"/>
    <col min="9211" max="9219" width="8.88671875" style="283"/>
    <col min="9220" max="9220" width="10.33203125" style="283" customWidth="1"/>
    <col min="9221" max="9221" width="8.88671875" style="283"/>
    <col min="9222" max="9222" width="12.6640625" style="283" bestFit="1" customWidth="1"/>
    <col min="9223" max="9223" width="18.77734375" style="283" customWidth="1"/>
    <col min="9224" max="9224" width="23.77734375" style="283" bestFit="1" customWidth="1"/>
    <col min="9225" max="9225" width="26.6640625" style="283" bestFit="1" customWidth="1"/>
    <col min="9226" max="9226" width="31.77734375" style="283" bestFit="1" customWidth="1"/>
    <col min="9227" max="9227" width="1.33203125" style="283" customWidth="1"/>
    <col min="9228" max="9229" width="13.6640625" style="283" bestFit="1" customWidth="1"/>
    <col min="9230" max="9230" width="18.21875" style="283" bestFit="1" customWidth="1"/>
    <col min="9231" max="9231" width="12.33203125" style="283" bestFit="1" customWidth="1"/>
    <col min="9232" max="9232" width="13.44140625" style="283" customWidth="1"/>
    <col min="9233" max="9462" width="8.88671875" style="283"/>
    <col min="9463" max="9463" width="3.88671875" style="283" customWidth="1"/>
    <col min="9464" max="9464" width="8.88671875" style="283"/>
    <col min="9465" max="9465" width="6.6640625" style="283" customWidth="1"/>
    <col min="9466" max="9466" width="36.44140625" style="283" bestFit="1" customWidth="1"/>
    <col min="9467" max="9475" width="8.88671875" style="283"/>
    <col min="9476" max="9476" width="10.33203125" style="283" customWidth="1"/>
    <col min="9477" max="9477" width="8.88671875" style="283"/>
    <col min="9478" max="9478" width="12.6640625" style="283" bestFit="1" customWidth="1"/>
    <col min="9479" max="9479" width="18.77734375" style="283" customWidth="1"/>
    <col min="9480" max="9480" width="23.77734375" style="283" bestFit="1" customWidth="1"/>
    <col min="9481" max="9481" width="26.6640625" style="283" bestFit="1" customWidth="1"/>
    <col min="9482" max="9482" width="31.77734375" style="283" bestFit="1" customWidth="1"/>
    <col min="9483" max="9483" width="1.33203125" style="283" customWidth="1"/>
    <col min="9484" max="9485" width="13.6640625" style="283" bestFit="1" customWidth="1"/>
    <col min="9486" max="9486" width="18.21875" style="283" bestFit="1" customWidth="1"/>
    <col min="9487" max="9487" width="12.33203125" style="283" bestFit="1" customWidth="1"/>
    <col min="9488" max="9488" width="13.44140625" style="283" customWidth="1"/>
    <col min="9489" max="9718" width="8.88671875" style="283"/>
    <col min="9719" max="9719" width="3.88671875" style="283" customWidth="1"/>
    <col min="9720" max="9720" width="8.88671875" style="283"/>
    <col min="9721" max="9721" width="6.6640625" style="283" customWidth="1"/>
    <col min="9722" max="9722" width="36.44140625" style="283" bestFit="1" customWidth="1"/>
    <col min="9723" max="9731" width="8.88671875" style="283"/>
    <col min="9732" max="9732" width="10.33203125" style="283" customWidth="1"/>
    <col min="9733" max="9733" width="8.88671875" style="283"/>
    <col min="9734" max="9734" width="12.6640625" style="283" bestFit="1" customWidth="1"/>
    <col min="9735" max="9735" width="18.77734375" style="283" customWidth="1"/>
    <col min="9736" max="9736" width="23.77734375" style="283" bestFit="1" customWidth="1"/>
    <col min="9737" max="9737" width="26.6640625" style="283" bestFit="1" customWidth="1"/>
    <col min="9738" max="9738" width="31.77734375" style="283" bestFit="1" customWidth="1"/>
    <col min="9739" max="9739" width="1.33203125" style="283" customWidth="1"/>
    <col min="9740" max="9741" width="13.6640625" style="283" bestFit="1" customWidth="1"/>
    <col min="9742" max="9742" width="18.21875" style="283" bestFit="1" customWidth="1"/>
    <col min="9743" max="9743" width="12.33203125" style="283" bestFit="1" customWidth="1"/>
    <col min="9744" max="9744" width="13.44140625" style="283" customWidth="1"/>
    <col min="9745" max="9974" width="8.88671875" style="283"/>
    <col min="9975" max="9975" width="3.88671875" style="283" customWidth="1"/>
    <col min="9976" max="9976" width="8.88671875" style="283"/>
    <col min="9977" max="9977" width="6.6640625" style="283" customWidth="1"/>
    <col min="9978" max="9978" width="36.44140625" style="283" bestFit="1" customWidth="1"/>
    <col min="9979" max="9987" width="8.88671875" style="283"/>
    <col min="9988" max="9988" width="10.33203125" style="283" customWidth="1"/>
    <col min="9989" max="9989" width="8.88671875" style="283"/>
    <col min="9990" max="9990" width="12.6640625" style="283" bestFit="1" customWidth="1"/>
    <col min="9991" max="9991" width="18.77734375" style="283" customWidth="1"/>
    <col min="9992" max="9992" width="23.77734375" style="283" bestFit="1" customWidth="1"/>
    <col min="9993" max="9993" width="26.6640625" style="283" bestFit="1" customWidth="1"/>
    <col min="9994" max="9994" width="31.77734375" style="283" bestFit="1" customWidth="1"/>
    <col min="9995" max="9995" width="1.33203125" style="283" customWidth="1"/>
    <col min="9996" max="9997" width="13.6640625" style="283" bestFit="1" customWidth="1"/>
    <col min="9998" max="9998" width="18.21875" style="283" bestFit="1" customWidth="1"/>
    <col min="9999" max="9999" width="12.33203125" style="283" bestFit="1" customWidth="1"/>
    <col min="10000" max="10000" width="13.44140625" style="283" customWidth="1"/>
    <col min="10001" max="10230" width="8.88671875" style="283"/>
    <col min="10231" max="10231" width="3.88671875" style="283" customWidth="1"/>
    <col min="10232" max="10232" width="8.88671875" style="283"/>
    <col min="10233" max="10233" width="6.6640625" style="283" customWidth="1"/>
    <col min="10234" max="10234" width="36.44140625" style="283" bestFit="1" customWidth="1"/>
    <col min="10235" max="10243" width="8.88671875" style="283"/>
    <col min="10244" max="10244" width="10.33203125" style="283" customWidth="1"/>
    <col min="10245" max="10245" width="8.88671875" style="283"/>
    <col min="10246" max="10246" width="12.6640625" style="283" bestFit="1" customWidth="1"/>
    <col min="10247" max="10247" width="18.77734375" style="283" customWidth="1"/>
    <col min="10248" max="10248" width="23.77734375" style="283" bestFit="1" customWidth="1"/>
    <col min="10249" max="10249" width="26.6640625" style="283" bestFit="1" customWidth="1"/>
    <col min="10250" max="10250" width="31.77734375" style="283" bestFit="1" customWidth="1"/>
    <col min="10251" max="10251" width="1.33203125" style="283" customWidth="1"/>
    <col min="10252" max="10253" width="13.6640625" style="283" bestFit="1" customWidth="1"/>
    <col min="10254" max="10254" width="18.21875" style="283" bestFit="1" customWidth="1"/>
    <col min="10255" max="10255" width="12.33203125" style="283" bestFit="1" customWidth="1"/>
    <col min="10256" max="10256" width="13.44140625" style="283" customWidth="1"/>
    <col min="10257" max="10486" width="8.88671875" style="283"/>
    <col min="10487" max="10487" width="3.88671875" style="283" customWidth="1"/>
    <col min="10488" max="10488" width="8.88671875" style="283"/>
    <col min="10489" max="10489" width="6.6640625" style="283" customWidth="1"/>
    <col min="10490" max="10490" width="36.44140625" style="283" bestFit="1" customWidth="1"/>
    <col min="10491" max="10499" width="8.88671875" style="283"/>
    <col min="10500" max="10500" width="10.33203125" style="283" customWidth="1"/>
    <col min="10501" max="10501" width="8.88671875" style="283"/>
    <col min="10502" max="10502" width="12.6640625" style="283" bestFit="1" customWidth="1"/>
    <col min="10503" max="10503" width="18.77734375" style="283" customWidth="1"/>
    <col min="10504" max="10504" width="23.77734375" style="283" bestFit="1" customWidth="1"/>
    <col min="10505" max="10505" width="26.6640625" style="283" bestFit="1" customWidth="1"/>
    <col min="10506" max="10506" width="31.77734375" style="283" bestFit="1" customWidth="1"/>
    <col min="10507" max="10507" width="1.33203125" style="283" customWidth="1"/>
    <col min="10508" max="10509" width="13.6640625" style="283" bestFit="1" customWidth="1"/>
    <col min="10510" max="10510" width="18.21875" style="283" bestFit="1" customWidth="1"/>
    <col min="10511" max="10511" width="12.33203125" style="283" bestFit="1" customWidth="1"/>
    <col min="10512" max="10512" width="13.44140625" style="283" customWidth="1"/>
    <col min="10513" max="10742" width="8.88671875" style="283"/>
    <col min="10743" max="10743" width="3.88671875" style="283" customWidth="1"/>
    <col min="10744" max="10744" width="8.88671875" style="283"/>
    <col min="10745" max="10745" width="6.6640625" style="283" customWidth="1"/>
    <col min="10746" max="10746" width="36.44140625" style="283" bestFit="1" customWidth="1"/>
    <col min="10747" max="10755" width="8.88671875" style="283"/>
    <col min="10756" max="10756" width="10.33203125" style="283" customWidth="1"/>
    <col min="10757" max="10757" width="8.88671875" style="283"/>
    <col min="10758" max="10758" width="12.6640625" style="283" bestFit="1" customWidth="1"/>
    <col min="10759" max="10759" width="18.77734375" style="283" customWidth="1"/>
    <col min="10760" max="10760" width="23.77734375" style="283" bestFit="1" customWidth="1"/>
    <col min="10761" max="10761" width="26.6640625" style="283" bestFit="1" customWidth="1"/>
    <col min="10762" max="10762" width="31.77734375" style="283" bestFit="1" customWidth="1"/>
    <col min="10763" max="10763" width="1.33203125" style="283" customWidth="1"/>
    <col min="10764" max="10765" width="13.6640625" style="283" bestFit="1" customWidth="1"/>
    <col min="10766" max="10766" width="18.21875" style="283" bestFit="1" customWidth="1"/>
    <col min="10767" max="10767" width="12.33203125" style="283" bestFit="1" customWidth="1"/>
    <col min="10768" max="10768" width="13.44140625" style="283" customWidth="1"/>
    <col min="10769" max="10998" width="8.88671875" style="283"/>
    <col min="10999" max="10999" width="3.88671875" style="283" customWidth="1"/>
    <col min="11000" max="11000" width="8.88671875" style="283"/>
    <col min="11001" max="11001" width="6.6640625" style="283" customWidth="1"/>
    <col min="11002" max="11002" width="36.44140625" style="283" bestFit="1" customWidth="1"/>
    <col min="11003" max="11011" width="8.88671875" style="283"/>
    <col min="11012" max="11012" width="10.33203125" style="283" customWidth="1"/>
    <col min="11013" max="11013" width="8.88671875" style="283"/>
    <col min="11014" max="11014" width="12.6640625" style="283" bestFit="1" customWidth="1"/>
    <col min="11015" max="11015" width="18.77734375" style="283" customWidth="1"/>
    <col min="11016" max="11016" width="23.77734375" style="283" bestFit="1" customWidth="1"/>
    <col min="11017" max="11017" width="26.6640625" style="283" bestFit="1" customWidth="1"/>
    <col min="11018" max="11018" width="31.77734375" style="283" bestFit="1" customWidth="1"/>
    <col min="11019" max="11019" width="1.33203125" style="283" customWidth="1"/>
    <col min="11020" max="11021" width="13.6640625" style="283" bestFit="1" customWidth="1"/>
    <col min="11022" max="11022" width="18.21875" style="283" bestFit="1" customWidth="1"/>
    <col min="11023" max="11023" width="12.33203125" style="283" bestFit="1" customWidth="1"/>
    <col min="11024" max="11024" width="13.44140625" style="283" customWidth="1"/>
    <col min="11025" max="11254" width="8.88671875" style="283"/>
    <col min="11255" max="11255" width="3.88671875" style="283" customWidth="1"/>
    <col min="11256" max="11256" width="8.88671875" style="283"/>
    <col min="11257" max="11257" width="6.6640625" style="283" customWidth="1"/>
    <col min="11258" max="11258" width="36.44140625" style="283" bestFit="1" customWidth="1"/>
    <col min="11259" max="11267" width="8.88671875" style="283"/>
    <col min="11268" max="11268" width="10.33203125" style="283" customWidth="1"/>
    <col min="11269" max="11269" width="8.88671875" style="283"/>
    <col min="11270" max="11270" width="12.6640625" style="283" bestFit="1" customWidth="1"/>
    <col min="11271" max="11271" width="18.77734375" style="283" customWidth="1"/>
    <col min="11272" max="11272" width="23.77734375" style="283" bestFit="1" customWidth="1"/>
    <col min="11273" max="11273" width="26.6640625" style="283" bestFit="1" customWidth="1"/>
    <col min="11274" max="11274" width="31.77734375" style="283" bestFit="1" customWidth="1"/>
    <col min="11275" max="11275" width="1.33203125" style="283" customWidth="1"/>
    <col min="11276" max="11277" width="13.6640625" style="283" bestFit="1" customWidth="1"/>
    <col min="11278" max="11278" width="18.21875" style="283" bestFit="1" customWidth="1"/>
    <col min="11279" max="11279" width="12.33203125" style="283" bestFit="1" customWidth="1"/>
    <col min="11280" max="11280" width="13.44140625" style="283" customWidth="1"/>
    <col min="11281" max="11510" width="8.88671875" style="283"/>
    <col min="11511" max="11511" width="3.88671875" style="283" customWidth="1"/>
    <col min="11512" max="11512" width="8.88671875" style="283"/>
    <col min="11513" max="11513" width="6.6640625" style="283" customWidth="1"/>
    <col min="11514" max="11514" width="36.44140625" style="283" bestFit="1" customWidth="1"/>
    <col min="11515" max="11523" width="8.88671875" style="283"/>
    <col min="11524" max="11524" width="10.33203125" style="283" customWidth="1"/>
    <col min="11525" max="11525" width="8.88671875" style="283"/>
    <col min="11526" max="11526" width="12.6640625" style="283" bestFit="1" customWidth="1"/>
    <col min="11527" max="11527" width="18.77734375" style="283" customWidth="1"/>
    <col min="11528" max="11528" width="23.77734375" style="283" bestFit="1" customWidth="1"/>
    <col min="11529" max="11529" width="26.6640625" style="283" bestFit="1" customWidth="1"/>
    <col min="11530" max="11530" width="31.77734375" style="283" bestFit="1" customWidth="1"/>
    <col min="11531" max="11531" width="1.33203125" style="283" customWidth="1"/>
    <col min="11532" max="11533" width="13.6640625" style="283" bestFit="1" customWidth="1"/>
    <col min="11534" max="11534" width="18.21875" style="283" bestFit="1" customWidth="1"/>
    <col min="11535" max="11535" width="12.33203125" style="283" bestFit="1" customWidth="1"/>
    <col min="11536" max="11536" width="13.44140625" style="283" customWidth="1"/>
    <col min="11537" max="11766" width="8.88671875" style="283"/>
    <col min="11767" max="11767" width="3.88671875" style="283" customWidth="1"/>
    <col min="11768" max="11768" width="8.88671875" style="283"/>
    <col min="11769" max="11769" width="6.6640625" style="283" customWidth="1"/>
    <col min="11770" max="11770" width="36.44140625" style="283" bestFit="1" customWidth="1"/>
    <col min="11771" max="11779" width="8.88671875" style="283"/>
    <col min="11780" max="11780" width="10.33203125" style="283" customWidth="1"/>
    <col min="11781" max="11781" width="8.88671875" style="283"/>
    <col min="11782" max="11782" width="12.6640625" style="283" bestFit="1" customWidth="1"/>
    <col min="11783" max="11783" width="18.77734375" style="283" customWidth="1"/>
    <col min="11784" max="11784" width="23.77734375" style="283" bestFit="1" customWidth="1"/>
    <col min="11785" max="11785" width="26.6640625" style="283" bestFit="1" customWidth="1"/>
    <col min="11786" max="11786" width="31.77734375" style="283" bestFit="1" customWidth="1"/>
    <col min="11787" max="11787" width="1.33203125" style="283" customWidth="1"/>
    <col min="11788" max="11789" width="13.6640625" style="283" bestFit="1" customWidth="1"/>
    <col min="11790" max="11790" width="18.21875" style="283" bestFit="1" customWidth="1"/>
    <col min="11791" max="11791" width="12.33203125" style="283" bestFit="1" customWidth="1"/>
    <col min="11792" max="11792" width="13.44140625" style="283" customWidth="1"/>
    <col min="11793" max="12022" width="8.88671875" style="283"/>
    <col min="12023" max="12023" width="3.88671875" style="283" customWidth="1"/>
    <col min="12024" max="12024" width="8.88671875" style="283"/>
    <col min="12025" max="12025" width="6.6640625" style="283" customWidth="1"/>
    <col min="12026" max="12026" width="36.44140625" style="283" bestFit="1" customWidth="1"/>
    <col min="12027" max="12035" width="8.88671875" style="283"/>
    <col min="12036" max="12036" width="10.33203125" style="283" customWidth="1"/>
    <col min="12037" max="12037" width="8.88671875" style="283"/>
    <col min="12038" max="12038" width="12.6640625" style="283" bestFit="1" customWidth="1"/>
    <col min="12039" max="12039" width="18.77734375" style="283" customWidth="1"/>
    <col min="12040" max="12040" width="23.77734375" style="283" bestFit="1" customWidth="1"/>
    <col min="12041" max="12041" width="26.6640625" style="283" bestFit="1" customWidth="1"/>
    <col min="12042" max="12042" width="31.77734375" style="283" bestFit="1" customWidth="1"/>
    <col min="12043" max="12043" width="1.33203125" style="283" customWidth="1"/>
    <col min="12044" max="12045" width="13.6640625" style="283" bestFit="1" customWidth="1"/>
    <col min="12046" max="12046" width="18.21875" style="283" bestFit="1" customWidth="1"/>
    <col min="12047" max="12047" width="12.33203125" style="283" bestFit="1" customWidth="1"/>
    <col min="12048" max="12048" width="13.44140625" style="283" customWidth="1"/>
    <col min="12049" max="12278" width="8.88671875" style="283"/>
    <col min="12279" max="12279" width="3.88671875" style="283" customWidth="1"/>
    <col min="12280" max="12280" width="8.88671875" style="283"/>
    <col min="12281" max="12281" width="6.6640625" style="283" customWidth="1"/>
    <col min="12282" max="12282" width="36.44140625" style="283" bestFit="1" customWidth="1"/>
    <col min="12283" max="12291" width="8.88671875" style="283"/>
    <col min="12292" max="12292" width="10.33203125" style="283" customWidth="1"/>
    <col min="12293" max="12293" width="8.88671875" style="283"/>
    <col min="12294" max="12294" width="12.6640625" style="283" bestFit="1" customWidth="1"/>
    <col min="12295" max="12295" width="18.77734375" style="283" customWidth="1"/>
    <col min="12296" max="12296" width="23.77734375" style="283" bestFit="1" customWidth="1"/>
    <col min="12297" max="12297" width="26.6640625" style="283" bestFit="1" customWidth="1"/>
    <col min="12298" max="12298" width="31.77734375" style="283" bestFit="1" customWidth="1"/>
    <col min="12299" max="12299" width="1.33203125" style="283" customWidth="1"/>
    <col min="12300" max="12301" width="13.6640625" style="283" bestFit="1" customWidth="1"/>
    <col min="12302" max="12302" width="18.21875" style="283" bestFit="1" customWidth="1"/>
    <col min="12303" max="12303" width="12.33203125" style="283" bestFit="1" customWidth="1"/>
    <col min="12304" max="12304" width="13.44140625" style="283" customWidth="1"/>
    <col min="12305" max="12534" width="8.88671875" style="283"/>
    <col min="12535" max="12535" width="3.88671875" style="283" customWidth="1"/>
    <col min="12536" max="12536" width="8.88671875" style="283"/>
    <col min="12537" max="12537" width="6.6640625" style="283" customWidth="1"/>
    <col min="12538" max="12538" width="36.44140625" style="283" bestFit="1" customWidth="1"/>
    <col min="12539" max="12547" width="8.88671875" style="283"/>
    <col min="12548" max="12548" width="10.33203125" style="283" customWidth="1"/>
    <col min="12549" max="12549" width="8.88671875" style="283"/>
    <col min="12550" max="12550" width="12.6640625" style="283" bestFit="1" customWidth="1"/>
    <col min="12551" max="12551" width="18.77734375" style="283" customWidth="1"/>
    <col min="12552" max="12552" width="23.77734375" style="283" bestFit="1" customWidth="1"/>
    <col min="12553" max="12553" width="26.6640625" style="283" bestFit="1" customWidth="1"/>
    <col min="12554" max="12554" width="31.77734375" style="283" bestFit="1" customWidth="1"/>
    <col min="12555" max="12555" width="1.33203125" style="283" customWidth="1"/>
    <col min="12556" max="12557" width="13.6640625" style="283" bestFit="1" customWidth="1"/>
    <col min="12558" max="12558" width="18.21875" style="283" bestFit="1" customWidth="1"/>
    <col min="12559" max="12559" width="12.33203125" style="283" bestFit="1" customWidth="1"/>
    <col min="12560" max="12560" width="13.44140625" style="283" customWidth="1"/>
    <col min="12561" max="12790" width="8.88671875" style="283"/>
    <col min="12791" max="12791" width="3.88671875" style="283" customWidth="1"/>
    <col min="12792" max="12792" width="8.88671875" style="283"/>
    <col min="12793" max="12793" width="6.6640625" style="283" customWidth="1"/>
    <col min="12794" max="12794" width="36.44140625" style="283" bestFit="1" customWidth="1"/>
    <col min="12795" max="12803" width="8.88671875" style="283"/>
    <col min="12804" max="12804" width="10.33203125" style="283" customWidth="1"/>
    <col min="12805" max="12805" width="8.88671875" style="283"/>
    <col min="12806" max="12806" width="12.6640625" style="283" bestFit="1" customWidth="1"/>
    <col min="12807" max="12807" width="18.77734375" style="283" customWidth="1"/>
    <col min="12808" max="12808" width="23.77734375" style="283" bestFit="1" customWidth="1"/>
    <col min="12809" max="12809" width="26.6640625" style="283" bestFit="1" customWidth="1"/>
    <col min="12810" max="12810" width="31.77734375" style="283" bestFit="1" customWidth="1"/>
    <col min="12811" max="12811" width="1.33203125" style="283" customWidth="1"/>
    <col min="12812" max="12813" width="13.6640625" style="283" bestFit="1" customWidth="1"/>
    <col min="12814" max="12814" width="18.21875" style="283" bestFit="1" customWidth="1"/>
    <col min="12815" max="12815" width="12.33203125" style="283" bestFit="1" customWidth="1"/>
    <col min="12816" max="12816" width="13.44140625" style="283" customWidth="1"/>
    <col min="12817" max="13046" width="8.88671875" style="283"/>
    <col min="13047" max="13047" width="3.88671875" style="283" customWidth="1"/>
    <col min="13048" max="13048" width="8.88671875" style="283"/>
    <col min="13049" max="13049" width="6.6640625" style="283" customWidth="1"/>
    <col min="13050" max="13050" width="36.44140625" style="283" bestFit="1" customWidth="1"/>
    <col min="13051" max="13059" width="8.88671875" style="283"/>
    <col min="13060" max="13060" width="10.33203125" style="283" customWidth="1"/>
    <col min="13061" max="13061" width="8.88671875" style="283"/>
    <col min="13062" max="13062" width="12.6640625" style="283" bestFit="1" customWidth="1"/>
    <col min="13063" max="13063" width="18.77734375" style="283" customWidth="1"/>
    <col min="13064" max="13064" width="23.77734375" style="283" bestFit="1" customWidth="1"/>
    <col min="13065" max="13065" width="26.6640625" style="283" bestFit="1" customWidth="1"/>
    <col min="13066" max="13066" width="31.77734375" style="283" bestFit="1" customWidth="1"/>
    <col min="13067" max="13067" width="1.33203125" style="283" customWidth="1"/>
    <col min="13068" max="13069" width="13.6640625" style="283" bestFit="1" customWidth="1"/>
    <col min="13070" max="13070" width="18.21875" style="283" bestFit="1" customWidth="1"/>
    <col min="13071" max="13071" width="12.33203125" style="283" bestFit="1" customWidth="1"/>
    <col min="13072" max="13072" width="13.44140625" style="283" customWidth="1"/>
    <col min="13073" max="13302" width="8.88671875" style="283"/>
    <col min="13303" max="13303" width="3.88671875" style="283" customWidth="1"/>
    <col min="13304" max="13304" width="8.88671875" style="283"/>
    <col min="13305" max="13305" width="6.6640625" style="283" customWidth="1"/>
    <col min="13306" max="13306" width="36.44140625" style="283" bestFit="1" customWidth="1"/>
    <col min="13307" max="13315" width="8.88671875" style="283"/>
    <col min="13316" max="13316" width="10.33203125" style="283" customWidth="1"/>
    <col min="13317" max="13317" width="8.88671875" style="283"/>
    <col min="13318" max="13318" width="12.6640625" style="283" bestFit="1" customWidth="1"/>
    <col min="13319" max="13319" width="18.77734375" style="283" customWidth="1"/>
    <col min="13320" max="13320" width="23.77734375" style="283" bestFit="1" customWidth="1"/>
    <col min="13321" max="13321" width="26.6640625" style="283" bestFit="1" customWidth="1"/>
    <col min="13322" max="13322" width="31.77734375" style="283" bestFit="1" customWidth="1"/>
    <col min="13323" max="13323" width="1.33203125" style="283" customWidth="1"/>
    <col min="13324" max="13325" width="13.6640625" style="283" bestFit="1" customWidth="1"/>
    <col min="13326" max="13326" width="18.21875" style="283" bestFit="1" customWidth="1"/>
    <col min="13327" max="13327" width="12.33203125" style="283" bestFit="1" customWidth="1"/>
    <col min="13328" max="13328" width="13.44140625" style="283" customWidth="1"/>
    <col min="13329" max="13558" width="8.88671875" style="283"/>
    <col min="13559" max="13559" width="3.88671875" style="283" customWidth="1"/>
    <col min="13560" max="13560" width="8.88671875" style="283"/>
    <col min="13561" max="13561" width="6.6640625" style="283" customWidth="1"/>
    <col min="13562" max="13562" width="36.44140625" style="283" bestFit="1" customWidth="1"/>
    <col min="13563" max="13571" width="8.88671875" style="283"/>
    <col min="13572" max="13572" width="10.33203125" style="283" customWidth="1"/>
    <col min="13573" max="13573" width="8.88671875" style="283"/>
    <col min="13574" max="13574" width="12.6640625" style="283" bestFit="1" customWidth="1"/>
    <col min="13575" max="13575" width="18.77734375" style="283" customWidth="1"/>
    <col min="13576" max="13576" width="23.77734375" style="283" bestFit="1" customWidth="1"/>
    <col min="13577" max="13577" width="26.6640625" style="283" bestFit="1" customWidth="1"/>
    <col min="13578" max="13578" width="31.77734375" style="283" bestFit="1" customWidth="1"/>
    <col min="13579" max="13579" width="1.33203125" style="283" customWidth="1"/>
    <col min="13580" max="13581" width="13.6640625" style="283" bestFit="1" customWidth="1"/>
    <col min="13582" max="13582" width="18.21875" style="283" bestFit="1" customWidth="1"/>
    <col min="13583" max="13583" width="12.33203125" style="283" bestFit="1" customWidth="1"/>
    <col min="13584" max="13584" width="13.44140625" style="283" customWidth="1"/>
    <col min="13585" max="13814" width="8.88671875" style="283"/>
    <col min="13815" max="13815" width="3.88671875" style="283" customWidth="1"/>
    <col min="13816" max="13816" width="8.88671875" style="283"/>
    <col min="13817" max="13817" width="6.6640625" style="283" customWidth="1"/>
    <col min="13818" max="13818" width="36.44140625" style="283" bestFit="1" customWidth="1"/>
    <col min="13819" max="13827" width="8.88671875" style="283"/>
    <col min="13828" max="13828" width="10.33203125" style="283" customWidth="1"/>
    <col min="13829" max="13829" width="8.88671875" style="283"/>
    <col min="13830" max="13830" width="12.6640625" style="283" bestFit="1" customWidth="1"/>
    <col min="13831" max="13831" width="18.77734375" style="283" customWidth="1"/>
    <col min="13832" max="13832" width="23.77734375" style="283" bestFit="1" customWidth="1"/>
    <col min="13833" max="13833" width="26.6640625" style="283" bestFit="1" customWidth="1"/>
    <col min="13834" max="13834" width="31.77734375" style="283" bestFit="1" customWidth="1"/>
    <col min="13835" max="13835" width="1.33203125" style="283" customWidth="1"/>
    <col min="13836" max="13837" width="13.6640625" style="283" bestFit="1" customWidth="1"/>
    <col min="13838" max="13838" width="18.21875" style="283" bestFit="1" customWidth="1"/>
    <col min="13839" max="13839" width="12.33203125" style="283" bestFit="1" customWidth="1"/>
    <col min="13840" max="13840" width="13.44140625" style="283" customWidth="1"/>
    <col min="13841" max="14070" width="8.88671875" style="283"/>
    <col min="14071" max="14071" width="3.88671875" style="283" customWidth="1"/>
    <col min="14072" max="14072" width="8.88671875" style="283"/>
    <col min="14073" max="14073" width="6.6640625" style="283" customWidth="1"/>
    <col min="14074" max="14074" width="36.44140625" style="283" bestFit="1" customWidth="1"/>
    <col min="14075" max="14083" width="8.88671875" style="283"/>
    <col min="14084" max="14084" width="10.33203125" style="283" customWidth="1"/>
    <col min="14085" max="14085" width="8.88671875" style="283"/>
    <col min="14086" max="14086" width="12.6640625" style="283" bestFit="1" customWidth="1"/>
    <col min="14087" max="14087" width="18.77734375" style="283" customWidth="1"/>
    <col min="14088" max="14088" width="23.77734375" style="283" bestFit="1" customWidth="1"/>
    <col min="14089" max="14089" width="26.6640625" style="283" bestFit="1" customWidth="1"/>
    <col min="14090" max="14090" width="31.77734375" style="283" bestFit="1" customWidth="1"/>
    <col min="14091" max="14091" width="1.33203125" style="283" customWidth="1"/>
    <col min="14092" max="14093" width="13.6640625" style="283" bestFit="1" customWidth="1"/>
    <col min="14094" max="14094" width="18.21875" style="283" bestFit="1" customWidth="1"/>
    <col min="14095" max="14095" width="12.33203125" style="283" bestFit="1" customWidth="1"/>
    <col min="14096" max="14096" width="13.44140625" style="283" customWidth="1"/>
    <col min="14097" max="14326" width="8.88671875" style="283"/>
    <col min="14327" max="14327" width="3.88671875" style="283" customWidth="1"/>
    <col min="14328" max="14328" width="8.88671875" style="283"/>
    <col min="14329" max="14329" width="6.6640625" style="283" customWidth="1"/>
    <col min="14330" max="14330" width="36.44140625" style="283" bestFit="1" customWidth="1"/>
    <col min="14331" max="14339" width="8.88671875" style="283"/>
    <col min="14340" max="14340" width="10.33203125" style="283" customWidth="1"/>
    <col min="14341" max="14341" width="8.88671875" style="283"/>
    <col min="14342" max="14342" width="12.6640625" style="283" bestFit="1" customWidth="1"/>
    <col min="14343" max="14343" width="18.77734375" style="283" customWidth="1"/>
    <col min="14344" max="14344" width="23.77734375" style="283" bestFit="1" customWidth="1"/>
    <col min="14345" max="14345" width="26.6640625" style="283" bestFit="1" customWidth="1"/>
    <col min="14346" max="14346" width="31.77734375" style="283" bestFit="1" customWidth="1"/>
    <col min="14347" max="14347" width="1.33203125" style="283" customWidth="1"/>
    <col min="14348" max="14349" width="13.6640625" style="283" bestFit="1" customWidth="1"/>
    <col min="14350" max="14350" width="18.21875" style="283" bestFit="1" customWidth="1"/>
    <col min="14351" max="14351" width="12.33203125" style="283" bestFit="1" customWidth="1"/>
    <col min="14352" max="14352" width="13.44140625" style="283" customWidth="1"/>
    <col min="14353" max="14582" width="8.88671875" style="283"/>
    <col min="14583" max="14583" width="3.88671875" style="283" customWidth="1"/>
    <col min="14584" max="14584" width="8.88671875" style="283"/>
    <col min="14585" max="14585" width="6.6640625" style="283" customWidth="1"/>
    <col min="14586" max="14586" width="36.44140625" style="283" bestFit="1" customWidth="1"/>
    <col min="14587" max="14595" width="8.88671875" style="283"/>
    <col min="14596" max="14596" width="10.33203125" style="283" customWidth="1"/>
    <col min="14597" max="14597" width="8.88671875" style="283"/>
    <col min="14598" max="14598" width="12.6640625" style="283" bestFit="1" customWidth="1"/>
    <col min="14599" max="14599" width="18.77734375" style="283" customWidth="1"/>
    <col min="14600" max="14600" width="23.77734375" style="283" bestFit="1" customWidth="1"/>
    <col min="14601" max="14601" width="26.6640625" style="283" bestFit="1" customWidth="1"/>
    <col min="14602" max="14602" width="31.77734375" style="283" bestFit="1" customWidth="1"/>
    <col min="14603" max="14603" width="1.33203125" style="283" customWidth="1"/>
    <col min="14604" max="14605" width="13.6640625" style="283" bestFit="1" customWidth="1"/>
    <col min="14606" max="14606" width="18.21875" style="283" bestFit="1" customWidth="1"/>
    <col min="14607" max="14607" width="12.33203125" style="283" bestFit="1" customWidth="1"/>
    <col min="14608" max="14608" width="13.44140625" style="283" customWidth="1"/>
    <col min="14609" max="14838" width="8.88671875" style="283"/>
    <col min="14839" max="14839" width="3.88671875" style="283" customWidth="1"/>
    <col min="14840" max="14840" width="8.88671875" style="283"/>
    <col min="14841" max="14841" width="6.6640625" style="283" customWidth="1"/>
    <col min="14842" max="14842" width="36.44140625" style="283" bestFit="1" customWidth="1"/>
    <col min="14843" max="14851" width="8.88671875" style="283"/>
    <col min="14852" max="14852" width="10.33203125" style="283" customWidth="1"/>
    <col min="14853" max="14853" width="8.88671875" style="283"/>
    <col min="14854" max="14854" width="12.6640625" style="283" bestFit="1" customWidth="1"/>
    <col min="14855" max="14855" width="18.77734375" style="283" customWidth="1"/>
    <col min="14856" max="14856" width="23.77734375" style="283" bestFit="1" customWidth="1"/>
    <col min="14857" max="14857" width="26.6640625" style="283" bestFit="1" customWidth="1"/>
    <col min="14858" max="14858" width="31.77734375" style="283" bestFit="1" customWidth="1"/>
    <col min="14859" max="14859" width="1.33203125" style="283" customWidth="1"/>
    <col min="14860" max="14861" width="13.6640625" style="283" bestFit="1" customWidth="1"/>
    <col min="14862" max="14862" width="18.21875" style="283" bestFit="1" customWidth="1"/>
    <col min="14863" max="14863" width="12.33203125" style="283" bestFit="1" customWidth="1"/>
    <col min="14864" max="14864" width="13.44140625" style="283" customWidth="1"/>
    <col min="14865" max="15094" width="8.88671875" style="283"/>
    <col min="15095" max="15095" width="3.88671875" style="283" customWidth="1"/>
    <col min="15096" max="15096" width="8.88671875" style="283"/>
    <col min="15097" max="15097" width="6.6640625" style="283" customWidth="1"/>
    <col min="15098" max="15098" width="36.44140625" style="283" bestFit="1" customWidth="1"/>
    <col min="15099" max="15107" width="8.88671875" style="283"/>
    <col min="15108" max="15108" width="10.33203125" style="283" customWidth="1"/>
    <col min="15109" max="15109" width="8.88671875" style="283"/>
    <col min="15110" max="15110" width="12.6640625" style="283" bestFit="1" customWidth="1"/>
    <col min="15111" max="15111" width="18.77734375" style="283" customWidth="1"/>
    <col min="15112" max="15112" width="23.77734375" style="283" bestFit="1" customWidth="1"/>
    <col min="15113" max="15113" width="26.6640625" style="283" bestFit="1" customWidth="1"/>
    <col min="15114" max="15114" width="31.77734375" style="283" bestFit="1" customWidth="1"/>
    <col min="15115" max="15115" width="1.33203125" style="283" customWidth="1"/>
    <col min="15116" max="15117" width="13.6640625" style="283" bestFit="1" customWidth="1"/>
    <col min="15118" max="15118" width="18.21875" style="283" bestFit="1" customWidth="1"/>
    <col min="15119" max="15119" width="12.33203125" style="283" bestFit="1" customWidth="1"/>
    <col min="15120" max="15120" width="13.44140625" style="283" customWidth="1"/>
    <col min="15121" max="15350" width="8.88671875" style="283"/>
    <col min="15351" max="15351" width="3.88671875" style="283" customWidth="1"/>
    <col min="15352" max="15352" width="8.88671875" style="283"/>
    <col min="15353" max="15353" width="6.6640625" style="283" customWidth="1"/>
    <col min="15354" max="15354" width="36.44140625" style="283" bestFit="1" customWidth="1"/>
    <col min="15355" max="15363" width="8.88671875" style="283"/>
    <col min="15364" max="15364" width="10.33203125" style="283" customWidth="1"/>
    <col min="15365" max="15365" width="8.88671875" style="283"/>
    <col min="15366" max="15366" width="12.6640625" style="283" bestFit="1" customWidth="1"/>
    <col min="15367" max="15367" width="18.77734375" style="283" customWidth="1"/>
    <col min="15368" max="15368" width="23.77734375" style="283" bestFit="1" customWidth="1"/>
    <col min="15369" max="15369" width="26.6640625" style="283" bestFit="1" customWidth="1"/>
    <col min="15370" max="15370" width="31.77734375" style="283" bestFit="1" customWidth="1"/>
    <col min="15371" max="15371" width="1.33203125" style="283" customWidth="1"/>
    <col min="15372" max="15373" width="13.6640625" style="283" bestFit="1" customWidth="1"/>
    <col min="15374" max="15374" width="18.21875" style="283" bestFit="1" customWidth="1"/>
    <col min="15375" max="15375" width="12.33203125" style="283" bestFit="1" customWidth="1"/>
    <col min="15376" max="15376" width="13.44140625" style="283" customWidth="1"/>
    <col min="15377" max="15606" width="8.88671875" style="283"/>
    <col min="15607" max="15607" width="3.88671875" style="283" customWidth="1"/>
    <col min="15608" max="15608" width="8.88671875" style="283"/>
    <col min="15609" max="15609" width="6.6640625" style="283" customWidth="1"/>
    <col min="15610" max="15610" width="36.44140625" style="283" bestFit="1" customWidth="1"/>
    <col min="15611" max="15619" width="8.88671875" style="283"/>
    <col min="15620" max="15620" width="10.33203125" style="283" customWidth="1"/>
    <col min="15621" max="15621" width="8.88671875" style="283"/>
    <col min="15622" max="15622" width="12.6640625" style="283" bestFit="1" customWidth="1"/>
    <col min="15623" max="15623" width="18.77734375" style="283" customWidth="1"/>
    <col min="15624" max="15624" width="23.77734375" style="283" bestFit="1" customWidth="1"/>
    <col min="15625" max="15625" width="26.6640625" style="283" bestFit="1" customWidth="1"/>
    <col min="15626" max="15626" width="31.77734375" style="283" bestFit="1" customWidth="1"/>
    <col min="15627" max="15627" width="1.33203125" style="283" customWidth="1"/>
    <col min="15628" max="15629" width="13.6640625" style="283" bestFit="1" customWidth="1"/>
    <col min="15630" max="15630" width="18.21875" style="283" bestFit="1" customWidth="1"/>
    <col min="15631" max="15631" width="12.33203125" style="283" bestFit="1" customWidth="1"/>
    <col min="15632" max="15632" width="13.44140625" style="283" customWidth="1"/>
    <col min="15633" max="15862" width="8.88671875" style="283"/>
    <col min="15863" max="15863" width="3.88671875" style="283" customWidth="1"/>
    <col min="15864" max="15864" width="8.88671875" style="283"/>
    <col min="15865" max="15865" width="6.6640625" style="283" customWidth="1"/>
    <col min="15866" max="15866" width="36.44140625" style="283" bestFit="1" customWidth="1"/>
    <col min="15867" max="15875" width="8.88671875" style="283"/>
    <col min="15876" max="15876" width="10.33203125" style="283" customWidth="1"/>
    <col min="15877" max="15877" width="8.88671875" style="283"/>
    <col min="15878" max="15878" width="12.6640625" style="283" bestFit="1" customWidth="1"/>
    <col min="15879" max="15879" width="18.77734375" style="283" customWidth="1"/>
    <col min="15880" max="15880" width="23.77734375" style="283" bestFit="1" customWidth="1"/>
    <col min="15881" max="15881" width="26.6640625" style="283" bestFit="1" customWidth="1"/>
    <col min="15882" max="15882" width="31.77734375" style="283" bestFit="1" customWidth="1"/>
    <col min="15883" max="15883" width="1.33203125" style="283" customWidth="1"/>
    <col min="15884" max="15885" width="13.6640625" style="283" bestFit="1" customWidth="1"/>
    <col min="15886" max="15886" width="18.21875" style="283" bestFit="1" customWidth="1"/>
    <col min="15887" max="15887" width="12.33203125" style="283" bestFit="1" customWidth="1"/>
    <col min="15888" max="15888" width="13.44140625" style="283" customWidth="1"/>
    <col min="15889" max="16118" width="8.88671875" style="283"/>
    <col min="16119" max="16119" width="3.88671875" style="283" customWidth="1"/>
    <col min="16120" max="16120" width="8.88671875" style="283"/>
    <col min="16121" max="16121" width="6.6640625" style="283" customWidth="1"/>
    <col min="16122" max="16122" width="36.44140625" style="283" bestFit="1" customWidth="1"/>
    <col min="16123" max="16131" width="8.88671875" style="283"/>
    <col min="16132" max="16132" width="10.33203125" style="283" customWidth="1"/>
    <col min="16133" max="16133" width="8.88671875" style="283"/>
    <col min="16134" max="16134" width="12.6640625" style="283" bestFit="1" customWidth="1"/>
    <col min="16135" max="16135" width="18.77734375" style="283" customWidth="1"/>
    <col min="16136" max="16136" width="23.77734375" style="283" bestFit="1" customWidth="1"/>
    <col min="16137" max="16137" width="26.6640625" style="283" bestFit="1" customWidth="1"/>
    <col min="16138" max="16138" width="31.77734375" style="283" bestFit="1" customWidth="1"/>
    <col min="16139" max="16139" width="1.33203125" style="283" customWidth="1"/>
    <col min="16140" max="16141" width="13.6640625" style="283" bestFit="1" customWidth="1"/>
    <col min="16142" max="16142" width="18.21875" style="283" bestFit="1" customWidth="1"/>
    <col min="16143" max="16143" width="12.33203125" style="283" bestFit="1" customWidth="1"/>
    <col min="16144" max="16144" width="13.44140625" style="283" customWidth="1"/>
    <col min="16145" max="16384" width="8.88671875" style="283"/>
  </cols>
  <sheetData>
    <row r="1" spans="2:21" ht="15" thickBot="1" x14ac:dyDescent="0.35"/>
    <row r="2" spans="2:21" ht="13.5" customHeight="1" x14ac:dyDescent="0.3">
      <c r="B2" s="285"/>
      <c r="C2" s="286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8"/>
      <c r="P2" s="289"/>
      <c r="Q2" s="367"/>
      <c r="R2" s="367"/>
      <c r="S2" s="368"/>
      <c r="T2" s="369"/>
      <c r="U2" s="290"/>
    </row>
    <row r="3" spans="2:21" ht="15.6" x14ac:dyDescent="0.3">
      <c r="B3" s="291" t="s">
        <v>45</v>
      </c>
      <c r="C3" s="236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2"/>
      <c r="P3" s="241"/>
      <c r="Q3" s="370"/>
      <c r="R3" s="370"/>
      <c r="S3" s="370"/>
      <c r="T3" s="371"/>
      <c r="U3" s="293"/>
    </row>
    <row r="4" spans="2:21" ht="15" x14ac:dyDescent="0.3">
      <c r="B4" s="294"/>
      <c r="C4" s="236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2"/>
      <c r="P4" s="241"/>
      <c r="Q4" s="370"/>
      <c r="R4" s="370"/>
      <c r="S4" s="370"/>
      <c r="T4" s="371"/>
      <c r="U4" s="293"/>
    </row>
    <row r="5" spans="2:21" ht="15.6" x14ac:dyDescent="0.3">
      <c r="B5" s="295" t="s">
        <v>46</v>
      </c>
      <c r="C5" s="296"/>
      <c r="D5" s="297"/>
      <c r="E5" s="297"/>
      <c r="F5" s="297" t="s">
        <v>47</v>
      </c>
      <c r="G5" s="297" t="s">
        <v>29</v>
      </c>
      <c r="H5" s="297"/>
      <c r="I5" s="297"/>
      <c r="J5" s="297"/>
      <c r="K5" s="297"/>
      <c r="L5" s="297"/>
      <c r="M5" s="297"/>
      <c r="N5" s="297"/>
      <c r="O5" s="292"/>
      <c r="P5" s="241"/>
      <c r="Q5" s="370"/>
      <c r="R5" s="370"/>
      <c r="S5" s="370"/>
      <c r="T5" s="371"/>
      <c r="U5" s="293"/>
    </row>
    <row r="6" spans="2:21" ht="15.6" x14ac:dyDescent="0.3">
      <c r="B6" s="295" t="s">
        <v>48</v>
      </c>
      <c r="C6" s="296"/>
      <c r="D6" s="297"/>
      <c r="E6" s="297"/>
      <c r="F6" s="297" t="s">
        <v>47</v>
      </c>
      <c r="G6" s="297" t="s">
        <v>30</v>
      </c>
      <c r="H6" s="297"/>
      <c r="I6" s="297"/>
      <c r="J6" s="297"/>
      <c r="K6" s="297"/>
      <c r="L6" s="297"/>
      <c r="M6" s="297"/>
      <c r="N6" s="297"/>
      <c r="O6" s="292"/>
      <c r="P6" s="241"/>
      <c r="Q6" s="370"/>
      <c r="R6" s="370"/>
      <c r="S6" s="370"/>
      <c r="T6" s="371"/>
      <c r="U6" s="293"/>
    </row>
    <row r="7" spans="2:21" ht="15.6" x14ac:dyDescent="0.3">
      <c r="B7" s="295" t="s">
        <v>49</v>
      </c>
      <c r="C7" s="296"/>
      <c r="D7" s="297"/>
      <c r="E7" s="297"/>
      <c r="F7" s="297" t="s">
        <v>47</v>
      </c>
      <c r="G7" s="297" t="s">
        <v>31</v>
      </c>
      <c r="H7" s="297"/>
      <c r="I7" s="297"/>
      <c r="J7" s="297"/>
      <c r="K7" s="297"/>
      <c r="L7" s="297"/>
      <c r="M7" s="297"/>
      <c r="N7" s="297"/>
      <c r="O7" s="298"/>
      <c r="P7" s="241"/>
      <c r="Q7" s="370"/>
      <c r="R7" s="370"/>
      <c r="S7" s="370"/>
      <c r="T7" s="371"/>
      <c r="U7" s="293"/>
    </row>
    <row r="8" spans="2:21" ht="15.6" x14ac:dyDescent="0.3">
      <c r="B8" s="295" t="s">
        <v>50</v>
      </c>
      <c r="C8" s="296"/>
      <c r="D8" s="297"/>
      <c r="E8" s="297"/>
      <c r="F8" s="297" t="s">
        <v>47</v>
      </c>
      <c r="G8" s="297" t="s">
        <v>32</v>
      </c>
      <c r="H8" s="297"/>
      <c r="I8" s="297"/>
      <c r="J8" s="297"/>
      <c r="K8" s="297"/>
      <c r="L8" s="297"/>
      <c r="M8" s="297"/>
      <c r="N8" s="297"/>
      <c r="O8" s="292"/>
      <c r="P8" s="241"/>
      <c r="Q8" s="370"/>
      <c r="R8" s="370"/>
      <c r="S8" s="370"/>
      <c r="T8" s="371"/>
      <c r="U8" s="293"/>
    </row>
    <row r="9" spans="2:21" ht="16.2" thickBot="1" x14ac:dyDescent="0.35">
      <c r="B9" s="299"/>
      <c r="C9" s="300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 t="s">
        <v>51</v>
      </c>
      <c r="O9" s="302"/>
      <c r="P9" s="303"/>
      <c r="Q9" s="372"/>
      <c r="S9" s="372"/>
      <c r="T9" s="373"/>
      <c r="U9" s="293"/>
    </row>
    <row r="10" spans="2:21" ht="35.1" customHeight="1" x14ac:dyDescent="0.3">
      <c r="B10" s="765" t="s">
        <v>0</v>
      </c>
      <c r="C10" s="767" t="s">
        <v>1</v>
      </c>
      <c r="D10" s="768"/>
      <c r="E10" s="768"/>
      <c r="F10" s="768"/>
      <c r="G10" s="768"/>
      <c r="H10" s="768"/>
      <c r="I10" s="768"/>
      <c r="J10" s="768"/>
      <c r="K10" s="768"/>
      <c r="L10" s="768"/>
      <c r="M10" s="768"/>
      <c r="N10" s="768"/>
      <c r="O10" s="771" t="s">
        <v>52</v>
      </c>
      <c r="P10" s="772"/>
      <c r="Q10" s="761" t="s">
        <v>53</v>
      </c>
      <c r="R10" s="775"/>
      <c r="S10" s="761" t="s">
        <v>54</v>
      </c>
      <c r="T10" s="762"/>
      <c r="U10" s="304"/>
    </row>
    <row r="11" spans="2:21" ht="15.6" x14ac:dyDescent="0.3">
      <c r="B11" s="766"/>
      <c r="C11" s="769"/>
      <c r="D11" s="770"/>
      <c r="E11" s="770"/>
      <c r="F11" s="770"/>
      <c r="G11" s="770"/>
      <c r="H11" s="770"/>
      <c r="I11" s="770"/>
      <c r="J11" s="770"/>
      <c r="K11" s="770"/>
      <c r="L11" s="770"/>
      <c r="M11" s="770"/>
      <c r="N11" s="770"/>
      <c r="O11" s="773"/>
      <c r="P11" s="774"/>
      <c r="Q11" s="374" t="s">
        <v>10</v>
      </c>
      <c r="R11" s="374" t="s">
        <v>55</v>
      </c>
      <c r="S11" s="374" t="s">
        <v>10</v>
      </c>
      <c r="T11" s="375" t="s">
        <v>55</v>
      </c>
      <c r="U11" s="304"/>
    </row>
    <row r="12" spans="2:21" ht="15.6" x14ac:dyDescent="0.3">
      <c r="B12" s="306" t="s">
        <v>12</v>
      </c>
      <c r="C12" s="307" t="s">
        <v>33</v>
      </c>
      <c r="D12" s="308"/>
      <c r="E12" s="308"/>
      <c r="F12" s="308"/>
      <c r="G12" s="309"/>
      <c r="H12" s="309"/>
      <c r="I12" s="309"/>
      <c r="J12" s="309"/>
      <c r="K12" s="309"/>
      <c r="L12" s="309"/>
      <c r="M12" s="309"/>
      <c r="N12" s="309"/>
      <c r="O12" s="310"/>
      <c r="P12" s="311"/>
      <c r="Q12" s="376"/>
      <c r="R12" s="376"/>
      <c r="S12" s="376"/>
      <c r="T12" s="377"/>
      <c r="U12" s="293"/>
    </row>
    <row r="13" spans="2:21" ht="15" x14ac:dyDescent="0.3">
      <c r="B13" s="312">
        <v>1</v>
      </c>
      <c r="C13" s="313" t="s">
        <v>56</v>
      </c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10">
        <v>1</v>
      </c>
      <c r="P13" s="311" t="s">
        <v>57</v>
      </c>
      <c r="Q13" s="378"/>
      <c r="R13" s="378">
        <v>11324600</v>
      </c>
      <c r="S13" s="378"/>
      <c r="T13" s="379">
        <f>R13*O13</f>
        <v>11324600</v>
      </c>
      <c r="U13" s="314"/>
    </row>
    <row r="14" spans="2:21" ht="15" x14ac:dyDescent="0.3">
      <c r="B14" s="312">
        <v>2</v>
      </c>
      <c r="C14" s="313" t="s">
        <v>58</v>
      </c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10">
        <v>1</v>
      </c>
      <c r="P14" s="311" t="s">
        <v>59</v>
      </c>
      <c r="Q14" s="378"/>
      <c r="R14" s="378">
        <v>1761180</v>
      </c>
      <c r="S14" s="378"/>
      <c r="T14" s="379">
        <f t="shared" ref="T14:T76" si="0">R14*O14</f>
        <v>1761180</v>
      </c>
      <c r="U14" s="315"/>
    </row>
    <row r="15" spans="2:21" ht="15" x14ac:dyDescent="0.3">
      <c r="B15" s="312">
        <v>3</v>
      </c>
      <c r="C15" s="313" t="s">
        <v>60</v>
      </c>
      <c r="D15" s="309"/>
      <c r="E15" s="309"/>
      <c r="F15" s="309"/>
      <c r="G15" s="309"/>
      <c r="H15" s="309"/>
      <c r="I15" s="309"/>
      <c r="J15" s="309" t="s">
        <v>61</v>
      </c>
      <c r="K15" s="309"/>
      <c r="L15" s="309"/>
      <c r="M15" s="309"/>
      <c r="N15" s="309"/>
      <c r="O15" s="310">
        <v>1</v>
      </c>
      <c r="P15" s="311" t="s">
        <v>62</v>
      </c>
      <c r="Q15" s="378"/>
      <c r="R15" s="378">
        <v>2418000</v>
      </c>
      <c r="S15" s="378"/>
      <c r="T15" s="379">
        <f t="shared" si="0"/>
        <v>2418000</v>
      </c>
      <c r="U15" s="315"/>
    </row>
    <row r="16" spans="2:21" ht="15" x14ac:dyDescent="0.3">
      <c r="B16" s="312">
        <v>4</v>
      </c>
      <c r="C16" s="313" t="s">
        <v>63</v>
      </c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10">
        <v>1</v>
      </c>
      <c r="P16" s="311" t="s">
        <v>62</v>
      </c>
      <c r="Q16" s="378"/>
      <c r="R16" s="378">
        <v>15327770</v>
      </c>
      <c r="S16" s="378"/>
      <c r="T16" s="379">
        <f t="shared" si="0"/>
        <v>15327770</v>
      </c>
      <c r="U16" s="315"/>
    </row>
    <row r="17" spans="2:21" ht="15" x14ac:dyDescent="0.3">
      <c r="B17" s="312">
        <v>5</v>
      </c>
      <c r="C17" s="313" t="s">
        <v>172</v>
      </c>
      <c r="D17" s="309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10">
        <v>1</v>
      </c>
      <c r="P17" s="311" t="s">
        <v>159</v>
      </c>
      <c r="Q17" s="378"/>
      <c r="R17" s="378">
        <v>207400</v>
      </c>
      <c r="S17" s="378"/>
      <c r="T17" s="379">
        <f t="shared" si="0"/>
        <v>207400</v>
      </c>
      <c r="U17" s="316"/>
    </row>
    <row r="18" spans="2:21" ht="15" x14ac:dyDescent="0.3">
      <c r="B18" s="312">
        <v>6</v>
      </c>
      <c r="C18" s="313" t="s">
        <v>173</v>
      </c>
      <c r="D18" s="309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10">
        <v>1</v>
      </c>
      <c r="P18" s="311" t="s">
        <v>159</v>
      </c>
      <c r="Q18" s="378"/>
      <c r="R18" s="378">
        <v>301400</v>
      </c>
      <c r="S18" s="378"/>
      <c r="T18" s="379">
        <f t="shared" si="0"/>
        <v>301400</v>
      </c>
      <c r="U18" s="316"/>
    </row>
    <row r="19" spans="2:21" ht="15" x14ac:dyDescent="0.3">
      <c r="B19" s="312">
        <v>7</v>
      </c>
      <c r="C19" s="313" t="s">
        <v>158</v>
      </c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10">
        <v>1</v>
      </c>
      <c r="P19" s="311" t="s">
        <v>159</v>
      </c>
      <c r="Q19" s="378"/>
      <c r="R19" s="378">
        <v>287580</v>
      </c>
      <c r="S19" s="378"/>
      <c r="T19" s="379">
        <f t="shared" si="0"/>
        <v>287580</v>
      </c>
      <c r="U19" s="316"/>
    </row>
    <row r="20" spans="2:21" ht="15" x14ac:dyDescent="0.3">
      <c r="B20" s="312">
        <v>8</v>
      </c>
      <c r="C20" s="313" t="s">
        <v>174</v>
      </c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10">
        <v>1</v>
      </c>
      <c r="P20" s="311" t="s">
        <v>159</v>
      </c>
      <c r="Q20" s="378"/>
      <c r="R20" s="378">
        <v>301400</v>
      </c>
      <c r="S20" s="378"/>
      <c r="T20" s="379">
        <f t="shared" si="0"/>
        <v>301400</v>
      </c>
      <c r="U20" s="316"/>
    </row>
    <row r="21" spans="2:21" ht="15" x14ac:dyDescent="0.3">
      <c r="B21" s="312">
        <v>9</v>
      </c>
      <c r="C21" s="313" t="s">
        <v>175</v>
      </c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10">
        <v>1</v>
      </c>
      <c r="P21" s="311" t="s">
        <v>159</v>
      </c>
      <c r="Q21" s="378"/>
      <c r="R21" s="378">
        <v>259720</v>
      </c>
      <c r="S21" s="378"/>
      <c r="T21" s="379">
        <f t="shared" si="0"/>
        <v>259720</v>
      </c>
      <c r="U21" s="316"/>
    </row>
    <row r="22" spans="2:21" ht="15" x14ac:dyDescent="0.3">
      <c r="B22" s="312">
        <v>10</v>
      </c>
      <c r="C22" s="313" t="s">
        <v>176</v>
      </c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10">
        <v>1</v>
      </c>
      <c r="P22" s="311" t="s">
        <v>159</v>
      </c>
      <c r="Q22" s="378"/>
      <c r="R22" s="378">
        <v>259720</v>
      </c>
      <c r="S22" s="378"/>
      <c r="T22" s="379">
        <f t="shared" si="0"/>
        <v>259720</v>
      </c>
      <c r="U22" s="316"/>
    </row>
    <row r="23" spans="2:21" ht="15" x14ac:dyDescent="0.3">
      <c r="B23" s="312">
        <v>11</v>
      </c>
      <c r="C23" s="313" t="s">
        <v>177</v>
      </c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10">
        <v>1</v>
      </c>
      <c r="P23" s="311" t="s">
        <v>159</v>
      </c>
      <c r="Q23" s="378"/>
      <c r="R23" s="378">
        <v>259720</v>
      </c>
      <c r="S23" s="378"/>
      <c r="T23" s="379">
        <f t="shared" si="0"/>
        <v>259720</v>
      </c>
      <c r="U23" s="316"/>
    </row>
    <row r="24" spans="2:21" ht="15" x14ac:dyDescent="0.3">
      <c r="B24" s="312">
        <v>12</v>
      </c>
      <c r="C24" s="313" t="s">
        <v>178</v>
      </c>
      <c r="D24" s="309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10">
        <v>1</v>
      </c>
      <c r="P24" s="311" t="s">
        <v>159</v>
      </c>
      <c r="Q24" s="378"/>
      <c r="R24" s="378">
        <v>242060</v>
      </c>
      <c r="S24" s="378"/>
      <c r="T24" s="379">
        <f t="shared" si="0"/>
        <v>242060</v>
      </c>
      <c r="U24" s="316"/>
    </row>
    <row r="25" spans="2:21" ht="15" x14ac:dyDescent="0.3">
      <c r="B25" s="312">
        <v>13</v>
      </c>
      <c r="C25" s="313" t="s">
        <v>179</v>
      </c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10">
        <v>1</v>
      </c>
      <c r="P25" s="311" t="s">
        <v>159</v>
      </c>
      <c r="Q25" s="378"/>
      <c r="R25" s="378">
        <v>242060</v>
      </c>
      <c r="S25" s="378"/>
      <c r="T25" s="379">
        <f t="shared" si="0"/>
        <v>242060</v>
      </c>
      <c r="U25" s="316"/>
    </row>
    <row r="26" spans="2:21" ht="15" x14ac:dyDescent="0.3">
      <c r="B26" s="312">
        <v>14</v>
      </c>
      <c r="C26" s="313" t="s">
        <v>180</v>
      </c>
      <c r="D26" s="309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10">
        <v>1</v>
      </c>
      <c r="P26" s="311" t="s">
        <v>159</v>
      </c>
      <c r="Q26" s="378"/>
      <c r="R26" s="378">
        <v>296470</v>
      </c>
      <c r="S26" s="378"/>
      <c r="T26" s="379">
        <f t="shared" si="0"/>
        <v>296470</v>
      </c>
      <c r="U26" s="315"/>
    </row>
    <row r="27" spans="2:21" ht="15" x14ac:dyDescent="0.3">
      <c r="B27" s="312">
        <v>15</v>
      </c>
      <c r="C27" s="313" t="s">
        <v>181</v>
      </c>
      <c r="D27" s="309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10">
        <v>1</v>
      </c>
      <c r="P27" s="311" t="s">
        <v>182</v>
      </c>
      <c r="Q27" s="378"/>
      <c r="R27" s="378">
        <v>537.07000000000005</v>
      </c>
      <c r="S27" s="378"/>
      <c r="T27" s="379">
        <f t="shared" si="0"/>
        <v>537.07000000000005</v>
      </c>
      <c r="U27" s="315"/>
    </row>
    <row r="28" spans="2:21" ht="15" x14ac:dyDescent="0.3">
      <c r="B28" s="312">
        <v>16</v>
      </c>
      <c r="C28" s="313" t="s">
        <v>183</v>
      </c>
      <c r="D28" s="309"/>
      <c r="E28" s="309"/>
      <c r="F28" s="309"/>
      <c r="G28" s="309"/>
      <c r="H28" s="309"/>
      <c r="I28" s="309"/>
      <c r="J28" s="309"/>
      <c r="K28" s="309"/>
      <c r="L28" s="309"/>
      <c r="M28" s="309"/>
      <c r="N28" s="309"/>
      <c r="O28" s="310">
        <v>1</v>
      </c>
      <c r="P28" s="311" t="s">
        <v>182</v>
      </c>
      <c r="Q28" s="378"/>
      <c r="R28" s="378">
        <v>632.16999999999996</v>
      </c>
      <c r="S28" s="378"/>
      <c r="T28" s="379">
        <f t="shared" si="0"/>
        <v>632.16999999999996</v>
      </c>
      <c r="U28" s="315"/>
    </row>
    <row r="29" spans="2:21" ht="15" x14ac:dyDescent="0.3">
      <c r="B29" s="312">
        <v>17</v>
      </c>
      <c r="C29" s="313" t="s">
        <v>184</v>
      </c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10">
        <v>1</v>
      </c>
      <c r="P29" s="311" t="s">
        <v>182</v>
      </c>
      <c r="Q29" s="378"/>
      <c r="R29" s="378">
        <v>614</v>
      </c>
      <c r="S29" s="378"/>
      <c r="T29" s="379">
        <f t="shared" si="0"/>
        <v>614</v>
      </c>
      <c r="U29" s="315"/>
    </row>
    <row r="30" spans="2:21" ht="15" x14ac:dyDescent="0.3">
      <c r="B30" s="312">
        <v>18</v>
      </c>
      <c r="C30" s="313" t="s">
        <v>185</v>
      </c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10">
        <v>1</v>
      </c>
      <c r="P30" s="311" t="s">
        <v>182</v>
      </c>
      <c r="Q30" s="378"/>
      <c r="R30" s="378">
        <v>532</v>
      </c>
      <c r="S30" s="378"/>
      <c r="T30" s="379">
        <f t="shared" si="0"/>
        <v>532</v>
      </c>
      <c r="U30" s="315"/>
    </row>
    <row r="31" spans="2:21" ht="15" x14ac:dyDescent="0.3">
      <c r="B31" s="312">
        <v>19</v>
      </c>
      <c r="C31" s="313" t="s">
        <v>186</v>
      </c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10">
        <v>1</v>
      </c>
      <c r="P31" s="311" t="s">
        <v>182</v>
      </c>
      <c r="Q31" s="378"/>
      <c r="R31" s="378">
        <v>406</v>
      </c>
      <c r="S31" s="378"/>
      <c r="T31" s="379">
        <f t="shared" si="0"/>
        <v>406</v>
      </c>
      <c r="U31" s="315"/>
    </row>
    <row r="32" spans="2:21" ht="15" x14ac:dyDescent="0.3">
      <c r="B32" s="312">
        <v>20</v>
      </c>
      <c r="C32" s="313" t="s">
        <v>187</v>
      </c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10">
        <v>1</v>
      </c>
      <c r="P32" s="311" t="s">
        <v>182</v>
      </c>
      <c r="Q32" s="378"/>
      <c r="R32" s="378">
        <v>406</v>
      </c>
      <c r="S32" s="378"/>
      <c r="T32" s="379">
        <f t="shared" si="0"/>
        <v>406</v>
      </c>
      <c r="U32" s="315"/>
    </row>
    <row r="33" spans="2:21" ht="15" x14ac:dyDescent="0.3">
      <c r="B33" s="312">
        <v>21</v>
      </c>
      <c r="C33" s="313" t="s">
        <v>188</v>
      </c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10">
        <v>1</v>
      </c>
      <c r="P33" s="311" t="s">
        <v>182</v>
      </c>
      <c r="Q33" s="378"/>
      <c r="R33" s="378">
        <v>406</v>
      </c>
      <c r="S33" s="378"/>
      <c r="T33" s="379">
        <f t="shared" si="0"/>
        <v>406</v>
      </c>
      <c r="U33" s="315"/>
    </row>
    <row r="34" spans="2:21" ht="15" x14ac:dyDescent="0.3">
      <c r="B34" s="312">
        <v>22</v>
      </c>
      <c r="C34" s="313" t="s">
        <v>189</v>
      </c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10">
        <v>1</v>
      </c>
      <c r="P34" s="311" t="s">
        <v>182</v>
      </c>
      <c r="Q34" s="378"/>
      <c r="R34" s="378">
        <v>469</v>
      </c>
      <c r="S34" s="378"/>
      <c r="T34" s="379">
        <f t="shared" si="0"/>
        <v>469</v>
      </c>
      <c r="U34" s="315"/>
    </row>
    <row r="35" spans="2:21" ht="15" x14ac:dyDescent="0.3">
      <c r="B35" s="312">
        <v>23</v>
      </c>
      <c r="C35" s="313" t="s">
        <v>190</v>
      </c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10">
        <v>1</v>
      </c>
      <c r="P35" s="311" t="s">
        <v>182</v>
      </c>
      <c r="Q35" s="378"/>
      <c r="R35" s="378">
        <v>459</v>
      </c>
      <c r="S35" s="378"/>
      <c r="T35" s="379">
        <f t="shared" si="0"/>
        <v>459</v>
      </c>
      <c r="U35" s="315"/>
    </row>
    <row r="36" spans="2:21" ht="15" x14ac:dyDescent="0.3">
      <c r="B36" s="312">
        <v>24</v>
      </c>
      <c r="C36" s="313" t="s">
        <v>191</v>
      </c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10">
        <v>1</v>
      </c>
      <c r="P36" s="311" t="s">
        <v>182</v>
      </c>
      <c r="Q36" s="378"/>
      <c r="R36" s="378">
        <v>496</v>
      </c>
      <c r="S36" s="378"/>
      <c r="T36" s="379">
        <f t="shared" si="0"/>
        <v>496</v>
      </c>
      <c r="U36" s="315"/>
    </row>
    <row r="37" spans="2:21" ht="15" x14ac:dyDescent="0.3">
      <c r="B37" s="312">
        <v>25</v>
      </c>
      <c r="C37" s="313" t="s">
        <v>192</v>
      </c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10">
        <v>1</v>
      </c>
      <c r="P37" s="311" t="s">
        <v>162</v>
      </c>
      <c r="Q37" s="378"/>
      <c r="R37" s="380">
        <v>2685330</v>
      </c>
      <c r="S37" s="378"/>
      <c r="T37" s="379">
        <f t="shared" si="0"/>
        <v>2685330</v>
      </c>
      <c r="U37" s="315"/>
    </row>
    <row r="38" spans="2:21" ht="15" x14ac:dyDescent="0.3">
      <c r="B38" s="312">
        <v>26</v>
      </c>
      <c r="C38" s="313" t="s">
        <v>193</v>
      </c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10">
        <v>1</v>
      </c>
      <c r="P38" s="311" t="s">
        <v>162</v>
      </c>
      <c r="Q38" s="378"/>
      <c r="R38" s="380">
        <v>3160860</v>
      </c>
      <c r="S38" s="378"/>
      <c r="T38" s="379">
        <f t="shared" si="0"/>
        <v>3160860</v>
      </c>
      <c r="U38" s="315"/>
    </row>
    <row r="39" spans="2:21" ht="15" x14ac:dyDescent="0.3">
      <c r="B39" s="312">
        <v>27</v>
      </c>
      <c r="C39" s="313" t="s">
        <v>161</v>
      </c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10">
        <v>1</v>
      </c>
      <c r="P39" s="311" t="s">
        <v>162</v>
      </c>
      <c r="Q39" s="378"/>
      <c r="R39" s="380">
        <v>3073130</v>
      </c>
      <c r="S39" s="378"/>
      <c r="T39" s="379">
        <f t="shared" si="0"/>
        <v>3073130</v>
      </c>
      <c r="U39" s="315"/>
    </row>
    <row r="40" spans="2:21" ht="15" x14ac:dyDescent="0.3">
      <c r="B40" s="312">
        <v>28</v>
      </c>
      <c r="C40" s="313" t="s">
        <v>194</v>
      </c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10">
        <v>1</v>
      </c>
      <c r="P40" s="311" t="s">
        <v>162</v>
      </c>
      <c r="Q40" s="378"/>
      <c r="R40" s="380">
        <v>2660000</v>
      </c>
      <c r="S40" s="378"/>
      <c r="T40" s="379">
        <f t="shared" si="0"/>
        <v>2660000</v>
      </c>
      <c r="U40" s="315"/>
    </row>
    <row r="41" spans="2:21" ht="15" x14ac:dyDescent="0.3">
      <c r="B41" s="312">
        <v>29</v>
      </c>
      <c r="C41" s="313" t="s">
        <v>195</v>
      </c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10">
        <v>1</v>
      </c>
      <c r="P41" s="311" t="s">
        <v>162</v>
      </c>
      <c r="Q41" s="378"/>
      <c r="R41" s="380">
        <v>2033330</v>
      </c>
      <c r="S41" s="378"/>
      <c r="T41" s="379">
        <f t="shared" si="0"/>
        <v>2033330</v>
      </c>
      <c r="U41" s="315"/>
    </row>
    <row r="42" spans="2:21" ht="15" x14ac:dyDescent="0.3">
      <c r="B42" s="312">
        <v>30</v>
      </c>
      <c r="C42" s="313" t="s">
        <v>196</v>
      </c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10">
        <v>1</v>
      </c>
      <c r="P42" s="311" t="s">
        <v>162</v>
      </c>
      <c r="Q42" s="378"/>
      <c r="R42" s="380">
        <v>2033330</v>
      </c>
      <c r="S42" s="378"/>
      <c r="T42" s="379">
        <f t="shared" si="0"/>
        <v>2033330</v>
      </c>
      <c r="U42" s="315"/>
    </row>
    <row r="43" spans="2:21" ht="15" x14ac:dyDescent="0.3">
      <c r="B43" s="312">
        <v>31</v>
      </c>
      <c r="C43" s="313" t="s">
        <v>197</v>
      </c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10">
        <v>1</v>
      </c>
      <c r="P43" s="311" t="s">
        <v>162</v>
      </c>
      <c r="Q43" s="378"/>
      <c r="R43" s="380">
        <v>2033330</v>
      </c>
      <c r="S43" s="378"/>
      <c r="T43" s="379">
        <f t="shared" si="0"/>
        <v>2033330</v>
      </c>
      <c r="U43" s="315"/>
    </row>
    <row r="44" spans="2:21" ht="15" x14ac:dyDescent="0.3">
      <c r="B44" s="312">
        <v>32</v>
      </c>
      <c r="C44" s="313" t="s">
        <v>198</v>
      </c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10">
        <v>1</v>
      </c>
      <c r="P44" s="311" t="s">
        <v>162</v>
      </c>
      <c r="Q44" s="378"/>
      <c r="R44" s="380">
        <v>2348660</v>
      </c>
      <c r="S44" s="378"/>
      <c r="T44" s="379">
        <f t="shared" si="0"/>
        <v>2348660</v>
      </c>
      <c r="U44" s="315"/>
    </row>
    <row r="45" spans="2:21" ht="15" x14ac:dyDescent="0.3">
      <c r="B45" s="312">
        <v>33</v>
      </c>
      <c r="C45" s="313" t="s">
        <v>199</v>
      </c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10">
        <v>1</v>
      </c>
      <c r="P45" s="311" t="s">
        <v>162</v>
      </c>
      <c r="Q45" s="378"/>
      <c r="R45" s="380">
        <v>2296460</v>
      </c>
      <c r="S45" s="378"/>
      <c r="T45" s="379">
        <f t="shared" si="0"/>
        <v>2296460</v>
      </c>
      <c r="U45" s="315"/>
    </row>
    <row r="46" spans="2:21" ht="15" x14ac:dyDescent="0.3">
      <c r="B46" s="312">
        <v>34</v>
      </c>
      <c r="C46" s="313" t="s">
        <v>200</v>
      </c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10">
        <v>1</v>
      </c>
      <c r="P46" s="311" t="s">
        <v>162</v>
      </c>
      <c r="Q46" s="378"/>
      <c r="R46" s="380">
        <v>2484660</v>
      </c>
      <c r="S46" s="378"/>
      <c r="T46" s="379">
        <f t="shared" si="0"/>
        <v>2484660</v>
      </c>
      <c r="U46" s="315"/>
    </row>
    <row r="47" spans="2:21" ht="15" x14ac:dyDescent="0.3">
      <c r="B47" s="312">
        <v>35</v>
      </c>
      <c r="C47" s="313" t="s">
        <v>201</v>
      </c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10">
        <v>1</v>
      </c>
      <c r="P47" s="311" t="s">
        <v>162</v>
      </c>
      <c r="Q47" s="378"/>
      <c r="R47" s="380">
        <v>2900000</v>
      </c>
      <c r="S47" s="378"/>
      <c r="T47" s="379">
        <f t="shared" si="0"/>
        <v>2900000</v>
      </c>
      <c r="U47" s="315"/>
    </row>
    <row r="48" spans="2:21" ht="15" x14ac:dyDescent="0.3">
      <c r="B48" s="312">
        <v>36</v>
      </c>
      <c r="C48" s="313" t="s">
        <v>202</v>
      </c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10">
        <v>1</v>
      </c>
      <c r="P48" s="311" t="s">
        <v>162</v>
      </c>
      <c r="Q48" s="378"/>
      <c r="R48" s="380">
        <v>3796660</v>
      </c>
      <c r="S48" s="378"/>
      <c r="T48" s="379">
        <f t="shared" si="0"/>
        <v>3796660</v>
      </c>
      <c r="U48" s="315"/>
    </row>
    <row r="49" spans="2:21" ht="15" x14ac:dyDescent="0.3">
      <c r="B49" s="312">
        <v>37</v>
      </c>
      <c r="C49" s="313" t="s">
        <v>203</v>
      </c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10">
        <v>1</v>
      </c>
      <c r="P49" s="311" t="s">
        <v>162</v>
      </c>
      <c r="Q49" s="378"/>
      <c r="R49" s="380">
        <v>3705530</v>
      </c>
      <c r="S49" s="378"/>
      <c r="T49" s="379">
        <f t="shared" si="0"/>
        <v>3705530</v>
      </c>
      <c r="U49" s="315"/>
    </row>
    <row r="50" spans="2:21" ht="15" x14ac:dyDescent="0.3">
      <c r="B50" s="312">
        <v>38</v>
      </c>
      <c r="C50" s="313" t="s">
        <v>204</v>
      </c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10">
        <v>1</v>
      </c>
      <c r="P50" s="311" t="s">
        <v>162</v>
      </c>
      <c r="Q50" s="378"/>
      <c r="R50" s="380">
        <v>3220660</v>
      </c>
      <c r="S50" s="378"/>
      <c r="T50" s="379">
        <f t="shared" si="0"/>
        <v>3220660</v>
      </c>
      <c r="U50" s="315"/>
    </row>
    <row r="51" spans="2:21" ht="15" x14ac:dyDescent="0.3">
      <c r="B51" s="312">
        <v>39</v>
      </c>
      <c r="C51" s="313" t="s">
        <v>205</v>
      </c>
      <c r="D51" s="309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10">
        <v>1</v>
      </c>
      <c r="P51" s="311" t="s">
        <v>162</v>
      </c>
      <c r="Q51" s="378"/>
      <c r="R51" s="380">
        <v>2780000</v>
      </c>
      <c r="S51" s="378"/>
      <c r="T51" s="379">
        <f t="shared" si="0"/>
        <v>2780000</v>
      </c>
      <c r="U51" s="315"/>
    </row>
    <row r="52" spans="2:21" ht="15" x14ac:dyDescent="0.3">
      <c r="B52" s="312">
        <v>40</v>
      </c>
      <c r="C52" s="313" t="s">
        <v>206</v>
      </c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10">
        <v>1</v>
      </c>
      <c r="P52" s="311" t="s">
        <v>162</v>
      </c>
      <c r="Q52" s="378"/>
      <c r="R52" s="380">
        <v>2780000</v>
      </c>
      <c r="S52" s="378"/>
      <c r="T52" s="379">
        <f t="shared" si="0"/>
        <v>2780000</v>
      </c>
      <c r="U52" s="315"/>
    </row>
    <row r="53" spans="2:21" ht="15" x14ac:dyDescent="0.3">
      <c r="B53" s="312">
        <v>41</v>
      </c>
      <c r="C53" s="313" t="s">
        <v>207</v>
      </c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10">
        <v>1</v>
      </c>
      <c r="P53" s="311" t="s">
        <v>162</v>
      </c>
      <c r="Q53" s="378"/>
      <c r="R53" s="380">
        <v>2780000</v>
      </c>
      <c r="S53" s="378"/>
      <c r="T53" s="379">
        <f t="shared" si="0"/>
        <v>2780000</v>
      </c>
      <c r="U53" s="315"/>
    </row>
    <row r="54" spans="2:21" ht="15" x14ac:dyDescent="0.3">
      <c r="B54" s="312">
        <v>42</v>
      </c>
      <c r="C54" s="313" t="s">
        <v>208</v>
      </c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10">
        <v>1</v>
      </c>
      <c r="P54" s="311" t="s">
        <v>162</v>
      </c>
      <c r="Q54" s="378"/>
      <c r="R54" s="380">
        <v>2925330</v>
      </c>
      <c r="S54" s="378"/>
      <c r="T54" s="379">
        <f t="shared" si="0"/>
        <v>2925330</v>
      </c>
      <c r="U54" s="315"/>
    </row>
    <row r="55" spans="2:21" ht="15" x14ac:dyDescent="0.3">
      <c r="B55" s="312">
        <v>43</v>
      </c>
      <c r="C55" s="313" t="s">
        <v>209</v>
      </c>
      <c r="D55" s="313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10">
        <v>1</v>
      </c>
      <c r="P55" s="311" t="s">
        <v>162</v>
      </c>
      <c r="Q55" s="378"/>
      <c r="R55" s="380">
        <v>2870130</v>
      </c>
      <c r="S55" s="378"/>
      <c r="T55" s="379">
        <f t="shared" si="0"/>
        <v>2870130</v>
      </c>
      <c r="U55" s="315"/>
    </row>
    <row r="56" spans="2:21" ht="15" x14ac:dyDescent="0.3">
      <c r="B56" s="312">
        <v>44</v>
      </c>
      <c r="C56" s="313" t="s">
        <v>210</v>
      </c>
      <c r="D56" s="313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10">
        <v>1</v>
      </c>
      <c r="P56" s="311" t="s">
        <v>162</v>
      </c>
      <c r="Q56" s="378"/>
      <c r="R56" s="380">
        <v>3107330</v>
      </c>
      <c r="S56" s="378"/>
      <c r="T56" s="379">
        <f t="shared" si="0"/>
        <v>3107330</v>
      </c>
      <c r="U56" s="315"/>
    </row>
    <row r="57" spans="2:21" ht="15" x14ac:dyDescent="0.3">
      <c r="B57" s="312">
        <v>45</v>
      </c>
      <c r="C57" s="313" t="s">
        <v>211</v>
      </c>
      <c r="D57" s="313"/>
      <c r="E57" s="309"/>
      <c r="F57" s="309"/>
      <c r="G57" s="309"/>
      <c r="H57" s="309"/>
      <c r="I57" s="309"/>
      <c r="J57" s="309"/>
      <c r="K57" s="309"/>
      <c r="L57" s="309"/>
      <c r="M57" s="309"/>
      <c r="N57" s="309"/>
      <c r="O57" s="310">
        <v>1</v>
      </c>
      <c r="P57" s="311" t="s">
        <v>162</v>
      </c>
      <c r="Q57" s="378"/>
      <c r="R57" s="380">
        <v>4395860</v>
      </c>
      <c r="S57" s="378"/>
      <c r="T57" s="379">
        <f t="shared" si="0"/>
        <v>4395860</v>
      </c>
      <c r="U57" s="315"/>
    </row>
    <row r="58" spans="2:21" ht="15" x14ac:dyDescent="0.3">
      <c r="B58" s="312">
        <v>46</v>
      </c>
      <c r="C58" s="313" t="s">
        <v>212</v>
      </c>
      <c r="D58" s="313"/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10">
        <v>1</v>
      </c>
      <c r="P58" s="311" t="s">
        <v>162</v>
      </c>
      <c r="Q58" s="378"/>
      <c r="R58" s="380">
        <v>5335330</v>
      </c>
      <c r="S58" s="378"/>
      <c r="T58" s="379">
        <f t="shared" si="0"/>
        <v>5335330</v>
      </c>
      <c r="U58" s="315"/>
    </row>
    <row r="59" spans="2:21" ht="15" x14ac:dyDescent="0.3">
      <c r="B59" s="312">
        <v>47</v>
      </c>
      <c r="C59" s="313" t="s">
        <v>164</v>
      </c>
      <c r="D59" s="313"/>
      <c r="E59" s="309"/>
      <c r="F59" s="309"/>
      <c r="G59" s="309"/>
      <c r="H59" s="309"/>
      <c r="I59" s="309"/>
      <c r="J59" s="309"/>
      <c r="K59" s="309"/>
      <c r="L59" s="309"/>
      <c r="M59" s="309"/>
      <c r="N59" s="309"/>
      <c r="O59" s="310">
        <v>1</v>
      </c>
      <c r="P59" s="311" t="s">
        <v>162</v>
      </c>
      <c r="Q59" s="378"/>
      <c r="R59" s="380">
        <v>5267330</v>
      </c>
      <c r="S59" s="378"/>
      <c r="T59" s="379">
        <f t="shared" si="0"/>
        <v>5267330</v>
      </c>
      <c r="U59" s="315"/>
    </row>
    <row r="60" spans="2:21" ht="15" x14ac:dyDescent="0.3">
      <c r="B60" s="312">
        <v>48</v>
      </c>
      <c r="C60" s="313" t="s">
        <v>213</v>
      </c>
      <c r="D60" s="313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10">
        <v>1</v>
      </c>
      <c r="P60" s="311" t="s">
        <v>162</v>
      </c>
      <c r="Q60" s="378"/>
      <c r="R60" s="380">
        <v>5647000</v>
      </c>
      <c r="S60" s="378"/>
      <c r="T60" s="379">
        <f t="shared" si="0"/>
        <v>5647000</v>
      </c>
      <c r="U60" s="315"/>
    </row>
    <row r="61" spans="2:21" ht="15" x14ac:dyDescent="0.3">
      <c r="B61" s="312">
        <v>49</v>
      </c>
      <c r="C61" s="313" t="s">
        <v>214</v>
      </c>
      <c r="D61" s="313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10">
        <v>1</v>
      </c>
      <c r="P61" s="311" t="s">
        <v>162</v>
      </c>
      <c r="Q61" s="378"/>
      <c r="R61" s="380">
        <v>4274160</v>
      </c>
      <c r="S61" s="378"/>
      <c r="T61" s="379">
        <f t="shared" si="0"/>
        <v>4274160</v>
      </c>
      <c r="U61" s="315"/>
    </row>
    <row r="62" spans="2:21" ht="15" x14ac:dyDescent="0.3">
      <c r="B62" s="312">
        <v>50</v>
      </c>
      <c r="C62" s="313" t="s">
        <v>215</v>
      </c>
      <c r="D62" s="313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10">
        <v>1</v>
      </c>
      <c r="P62" s="311" t="s">
        <v>162</v>
      </c>
      <c r="Q62" s="378"/>
      <c r="R62" s="380">
        <v>4274160</v>
      </c>
      <c r="S62" s="378"/>
      <c r="T62" s="379">
        <f t="shared" si="0"/>
        <v>4274160</v>
      </c>
      <c r="U62" s="315"/>
    </row>
    <row r="63" spans="2:21" ht="15" x14ac:dyDescent="0.3">
      <c r="B63" s="312">
        <v>51</v>
      </c>
      <c r="C63" s="313" t="s">
        <v>216</v>
      </c>
      <c r="D63" s="313"/>
      <c r="E63" s="309"/>
      <c r="F63" s="309"/>
      <c r="G63" s="309"/>
      <c r="H63" s="309"/>
      <c r="I63" s="317"/>
      <c r="J63" s="317"/>
      <c r="K63" s="317"/>
      <c r="L63" s="317"/>
      <c r="M63" s="317"/>
      <c r="N63" s="309"/>
      <c r="O63" s="310">
        <v>1</v>
      </c>
      <c r="P63" s="311" t="s">
        <v>162</v>
      </c>
      <c r="Q63" s="378"/>
      <c r="R63" s="380">
        <v>4274160</v>
      </c>
      <c r="S63" s="378"/>
      <c r="T63" s="379">
        <f t="shared" si="0"/>
        <v>4274160</v>
      </c>
      <c r="U63" s="315"/>
    </row>
    <row r="64" spans="2:21" ht="15" x14ac:dyDescent="0.3">
      <c r="B64" s="312">
        <v>52</v>
      </c>
      <c r="C64" s="313" t="s">
        <v>217</v>
      </c>
      <c r="D64" s="313"/>
      <c r="E64" s="309"/>
      <c r="F64" s="309"/>
      <c r="G64" s="309"/>
      <c r="H64" s="309"/>
      <c r="I64" s="309"/>
      <c r="J64" s="317"/>
      <c r="K64" s="317"/>
      <c r="L64" s="317"/>
      <c r="M64" s="317"/>
      <c r="N64" s="309"/>
      <c r="O64" s="310">
        <v>1</v>
      </c>
      <c r="P64" s="311" t="s">
        <v>162</v>
      </c>
      <c r="Q64" s="378"/>
      <c r="R64" s="380">
        <v>6208220</v>
      </c>
      <c r="S64" s="378"/>
      <c r="T64" s="379">
        <f t="shared" si="0"/>
        <v>6208220</v>
      </c>
      <c r="U64" s="315"/>
    </row>
    <row r="65" spans="2:21" ht="15" x14ac:dyDescent="0.3">
      <c r="B65" s="312">
        <v>53</v>
      </c>
      <c r="C65" s="313" t="s">
        <v>218</v>
      </c>
      <c r="D65" s="313"/>
      <c r="E65" s="309"/>
      <c r="F65" s="309"/>
      <c r="G65" s="309"/>
      <c r="H65" s="309"/>
      <c r="I65" s="309"/>
      <c r="J65" s="317"/>
      <c r="K65" s="317"/>
      <c r="L65" s="317"/>
      <c r="M65" s="317"/>
      <c r="N65" s="309"/>
      <c r="O65" s="310">
        <v>1</v>
      </c>
      <c r="P65" s="311" t="s">
        <v>162</v>
      </c>
      <c r="Q65" s="378"/>
      <c r="R65" s="380">
        <v>6157220</v>
      </c>
      <c r="S65" s="378"/>
      <c r="T65" s="379">
        <f t="shared" si="0"/>
        <v>6157220</v>
      </c>
      <c r="U65" s="315"/>
    </row>
    <row r="66" spans="2:21" ht="15" x14ac:dyDescent="0.3">
      <c r="B66" s="312">
        <v>54</v>
      </c>
      <c r="C66" s="313" t="s">
        <v>219</v>
      </c>
      <c r="D66" s="313"/>
      <c r="E66" s="309"/>
      <c r="F66" s="309"/>
      <c r="G66" s="309"/>
      <c r="H66" s="309"/>
      <c r="I66" s="309"/>
      <c r="J66" s="317"/>
      <c r="K66" s="317"/>
      <c r="L66" s="317"/>
      <c r="M66" s="317"/>
      <c r="N66" s="309"/>
      <c r="O66" s="310">
        <v>1</v>
      </c>
      <c r="P66" s="311" t="s">
        <v>162</v>
      </c>
      <c r="Q66" s="378"/>
      <c r="R66" s="380">
        <v>6553890</v>
      </c>
      <c r="S66" s="378"/>
      <c r="T66" s="379">
        <f t="shared" si="0"/>
        <v>6553890</v>
      </c>
      <c r="U66" s="315"/>
    </row>
    <row r="67" spans="2:21" ht="15" x14ac:dyDescent="0.3">
      <c r="B67" s="312">
        <v>55</v>
      </c>
      <c r="C67" s="313" t="s">
        <v>220</v>
      </c>
      <c r="D67" s="313"/>
      <c r="E67" s="309"/>
      <c r="F67" s="309"/>
      <c r="G67" s="309"/>
      <c r="H67" s="309"/>
      <c r="I67" s="309"/>
      <c r="J67" s="317"/>
      <c r="K67" s="317"/>
      <c r="L67" s="317"/>
      <c r="M67" s="317"/>
      <c r="N67" s="309"/>
      <c r="O67" s="310">
        <v>1</v>
      </c>
      <c r="P67" s="311" t="s">
        <v>162</v>
      </c>
      <c r="Q67" s="378"/>
      <c r="R67" s="380">
        <v>6225030</v>
      </c>
      <c r="S67" s="378"/>
      <c r="T67" s="379">
        <f t="shared" si="0"/>
        <v>6225030</v>
      </c>
      <c r="U67" s="315"/>
    </row>
    <row r="68" spans="2:21" ht="15" x14ac:dyDescent="0.3">
      <c r="B68" s="312">
        <v>56</v>
      </c>
      <c r="C68" s="313" t="s">
        <v>221</v>
      </c>
      <c r="D68" s="313"/>
      <c r="E68" s="309"/>
      <c r="F68" s="309"/>
      <c r="G68" s="309"/>
      <c r="H68" s="309"/>
      <c r="I68" s="309"/>
      <c r="J68" s="317"/>
      <c r="K68" s="317"/>
      <c r="L68" s="317"/>
      <c r="M68" s="317"/>
      <c r="N68" s="309"/>
      <c r="O68" s="310">
        <v>1</v>
      </c>
      <c r="P68" s="311" t="s">
        <v>162</v>
      </c>
      <c r="Q68" s="378"/>
      <c r="R68" s="380">
        <v>6809090</v>
      </c>
      <c r="S68" s="378"/>
      <c r="T68" s="379">
        <f t="shared" si="0"/>
        <v>6809090</v>
      </c>
      <c r="U68" s="315"/>
    </row>
    <row r="69" spans="2:21" ht="15" x14ac:dyDescent="0.3">
      <c r="B69" s="312">
        <v>57</v>
      </c>
      <c r="C69" s="313" t="s">
        <v>222</v>
      </c>
      <c r="D69" s="313"/>
      <c r="E69" s="309"/>
      <c r="F69" s="309"/>
      <c r="G69" s="309"/>
      <c r="H69" s="309"/>
      <c r="I69" s="309"/>
      <c r="J69" s="317"/>
      <c r="K69" s="317"/>
      <c r="L69" s="317"/>
      <c r="M69" s="317"/>
      <c r="N69" s="309"/>
      <c r="O69" s="310">
        <v>1</v>
      </c>
      <c r="P69" s="311" t="s">
        <v>162</v>
      </c>
      <c r="Q69" s="378"/>
      <c r="R69" s="380">
        <v>6743770</v>
      </c>
      <c r="S69" s="378"/>
      <c r="T69" s="379">
        <f t="shared" si="0"/>
        <v>6743770</v>
      </c>
      <c r="U69" s="315"/>
    </row>
    <row r="70" spans="2:21" ht="15" x14ac:dyDescent="0.3">
      <c r="B70" s="312">
        <v>58</v>
      </c>
      <c r="C70" s="313" t="s">
        <v>223</v>
      </c>
      <c r="D70" s="313"/>
      <c r="E70" s="309"/>
      <c r="F70" s="309"/>
      <c r="G70" s="309"/>
      <c r="H70" s="309"/>
      <c r="I70" s="309"/>
      <c r="J70" s="317"/>
      <c r="K70" s="317"/>
      <c r="L70" s="317"/>
      <c r="M70" s="317"/>
      <c r="N70" s="309"/>
      <c r="O70" s="310">
        <v>1</v>
      </c>
      <c r="P70" s="311" t="s">
        <v>162</v>
      </c>
      <c r="Q70" s="378"/>
      <c r="R70" s="380">
        <v>7116910</v>
      </c>
      <c r="S70" s="378"/>
      <c r="T70" s="379">
        <f t="shared" si="0"/>
        <v>7116910</v>
      </c>
      <c r="U70" s="315"/>
    </row>
    <row r="71" spans="2:21" ht="15" x14ac:dyDescent="0.3">
      <c r="B71" s="312">
        <v>59</v>
      </c>
      <c r="C71" s="313" t="s">
        <v>224</v>
      </c>
      <c r="D71" s="313"/>
      <c r="E71" s="309"/>
      <c r="F71" s="309"/>
      <c r="G71" s="309"/>
      <c r="H71" s="309"/>
      <c r="I71" s="309"/>
      <c r="J71" s="317"/>
      <c r="K71" s="317"/>
      <c r="L71" s="317"/>
      <c r="M71" s="317"/>
      <c r="N71" s="309"/>
      <c r="O71" s="310">
        <v>1</v>
      </c>
      <c r="P71" s="311" t="s">
        <v>162</v>
      </c>
      <c r="Q71" s="378"/>
      <c r="R71" s="380">
        <v>5376000</v>
      </c>
      <c r="S71" s="378"/>
      <c r="T71" s="379">
        <f t="shared" si="0"/>
        <v>5376000</v>
      </c>
      <c r="U71" s="315"/>
    </row>
    <row r="72" spans="2:21" ht="15" x14ac:dyDescent="0.3">
      <c r="B72" s="312">
        <v>60</v>
      </c>
      <c r="C72" s="313" t="s">
        <v>225</v>
      </c>
      <c r="D72" s="313"/>
      <c r="E72" s="309"/>
      <c r="F72" s="309"/>
      <c r="G72" s="309"/>
      <c r="H72" s="309"/>
      <c r="I72" s="309"/>
      <c r="J72" s="317"/>
      <c r="K72" s="317"/>
      <c r="L72" s="317"/>
      <c r="M72" s="317"/>
      <c r="N72" s="309"/>
      <c r="O72" s="310">
        <v>1</v>
      </c>
      <c r="P72" s="311" t="s">
        <v>162</v>
      </c>
      <c r="Q72" s="378"/>
      <c r="R72" s="380">
        <v>5376000</v>
      </c>
      <c r="S72" s="378"/>
      <c r="T72" s="379">
        <f t="shared" si="0"/>
        <v>5376000</v>
      </c>
      <c r="U72" s="315"/>
    </row>
    <row r="73" spans="2:21" ht="15" x14ac:dyDescent="0.3">
      <c r="B73" s="312">
        <v>61</v>
      </c>
      <c r="C73" s="313" t="s">
        <v>226</v>
      </c>
      <c r="D73" s="313"/>
      <c r="E73" s="309"/>
      <c r="F73" s="309"/>
      <c r="G73" s="309"/>
      <c r="H73" s="309"/>
      <c r="I73" s="309"/>
      <c r="J73" s="317"/>
      <c r="K73" s="317"/>
      <c r="L73" s="317"/>
      <c r="M73" s="317"/>
      <c r="N73" s="309"/>
      <c r="O73" s="310">
        <v>1</v>
      </c>
      <c r="P73" s="311" t="s">
        <v>162</v>
      </c>
      <c r="Q73" s="378"/>
      <c r="R73" s="380">
        <v>5376000</v>
      </c>
      <c r="S73" s="378"/>
      <c r="T73" s="379">
        <f t="shared" si="0"/>
        <v>5376000</v>
      </c>
      <c r="U73" s="315"/>
    </row>
    <row r="74" spans="2:21" ht="15" x14ac:dyDescent="0.3">
      <c r="B74" s="312">
        <v>62</v>
      </c>
      <c r="C74" s="313" t="s">
        <v>227</v>
      </c>
      <c r="D74" s="313"/>
      <c r="E74" s="309"/>
      <c r="F74" s="309"/>
      <c r="G74" s="309"/>
      <c r="H74" s="309"/>
      <c r="I74" s="309"/>
      <c r="J74" s="317"/>
      <c r="K74" s="317"/>
      <c r="L74" s="317"/>
      <c r="M74" s="317"/>
      <c r="N74" s="309"/>
      <c r="O74" s="310">
        <v>1</v>
      </c>
      <c r="P74" s="311" t="s">
        <v>162</v>
      </c>
      <c r="Q74" s="378"/>
      <c r="R74" s="380">
        <v>8027790</v>
      </c>
      <c r="S74" s="378"/>
      <c r="T74" s="379">
        <f t="shared" si="0"/>
        <v>8027790</v>
      </c>
      <c r="U74" s="315"/>
    </row>
    <row r="75" spans="2:21" ht="15" x14ac:dyDescent="0.3">
      <c r="B75" s="312">
        <v>63</v>
      </c>
      <c r="C75" s="313" t="s">
        <v>228</v>
      </c>
      <c r="D75" s="313"/>
      <c r="E75" s="309"/>
      <c r="F75" s="309"/>
      <c r="G75" s="309"/>
      <c r="H75" s="309"/>
      <c r="I75" s="309"/>
      <c r="J75" s="317"/>
      <c r="K75" s="317"/>
      <c r="L75" s="317"/>
      <c r="M75" s="317"/>
      <c r="N75" s="309"/>
      <c r="O75" s="310">
        <v>1</v>
      </c>
      <c r="P75" s="311" t="s">
        <v>162</v>
      </c>
      <c r="Q75" s="378"/>
      <c r="R75" s="380">
        <v>7977420</v>
      </c>
      <c r="S75" s="378"/>
      <c r="T75" s="379">
        <f t="shared" si="0"/>
        <v>7977420</v>
      </c>
      <c r="U75" s="315"/>
    </row>
    <row r="76" spans="2:21" ht="15" x14ac:dyDescent="0.3">
      <c r="B76" s="312">
        <v>64</v>
      </c>
      <c r="C76" s="313" t="s">
        <v>229</v>
      </c>
      <c r="D76" s="313"/>
      <c r="E76" s="309"/>
      <c r="F76" s="309"/>
      <c r="G76" s="309"/>
      <c r="H76" s="309"/>
      <c r="I76" s="309"/>
      <c r="J76" s="317"/>
      <c r="K76" s="317"/>
      <c r="L76" s="317"/>
      <c r="M76" s="317"/>
      <c r="N76" s="309"/>
      <c r="O76" s="310">
        <v>1</v>
      </c>
      <c r="P76" s="311" t="s">
        <v>162</v>
      </c>
      <c r="Q76" s="378"/>
      <c r="R76" s="380">
        <v>8369190</v>
      </c>
      <c r="S76" s="378"/>
      <c r="T76" s="379">
        <f t="shared" si="0"/>
        <v>8369190</v>
      </c>
      <c r="U76" s="315"/>
    </row>
    <row r="77" spans="2:21" ht="15" x14ac:dyDescent="0.3">
      <c r="B77" s="312">
        <v>65</v>
      </c>
      <c r="C77" s="313" t="s">
        <v>230</v>
      </c>
      <c r="D77" s="313"/>
      <c r="E77" s="309"/>
      <c r="F77" s="309"/>
      <c r="G77" s="309"/>
      <c r="H77" s="309"/>
      <c r="I77" s="309"/>
      <c r="J77" s="317"/>
      <c r="K77" s="317"/>
      <c r="L77" s="317"/>
      <c r="M77" s="317"/>
      <c r="N77" s="309"/>
      <c r="O77" s="310"/>
      <c r="P77" s="311"/>
      <c r="Q77" s="378"/>
      <c r="R77" s="380"/>
      <c r="S77" s="378"/>
      <c r="T77" s="379"/>
      <c r="U77" s="315"/>
    </row>
    <row r="78" spans="2:21" ht="15" x14ac:dyDescent="0.3">
      <c r="B78" s="312" t="s">
        <v>231</v>
      </c>
      <c r="C78" s="313" t="s">
        <v>166</v>
      </c>
      <c r="D78" s="486"/>
      <c r="E78" s="309"/>
      <c r="F78" s="309"/>
      <c r="G78" s="309"/>
      <c r="H78" s="309"/>
      <c r="I78" s="309"/>
      <c r="J78" s="317"/>
      <c r="K78" s="317"/>
      <c r="L78" s="317"/>
      <c r="M78" s="317"/>
      <c r="N78" s="309"/>
      <c r="O78" s="310">
        <v>1</v>
      </c>
      <c r="P78" s="311" t="s">
        <v>167</v>
      </c>
      <c r="Q78" s="378"/>
      <c r="R78" s="380">
        <v>22747.06</v>
      </c>
      <c r="S78" s="378"/>
      <c r="T78" s="379">
        <f>R78*O78</f>
        <v>22747.06</v>
      </c>
      <c r="U78" s="315"/>
    </row>
    <row r="79" spans="2:21" ht="16.350000000000001" customHeight="1" x14ac:dyDescent="0.3">
      <c r="B79" s="312" t="s">
        <v>232</v>
      </c>
      <c r="C79" s="313" t="s">
        <v>233</v>
      </c>
      <c r="D79" s="486"/>
      <c r="E79" s="309"/>
      <c r="F79" s="309"/>
      <c r="G79" s="309"/>
      <c r="H79" s="309"/>
      <c r="I79" s="309"/>
      <c r="J79" s="317"/>
      <c r="K79" s="317"/>
      <c r="L79" s="317"/>
      <c r="M79" s="317"/>
      <c r="N79" s="309"/>
      <c r="O79" s="310">
        <v>1</v>
      </c>
      <c r="P79" s="311" t="s">
        <v>167</v>
      </c>
      <c r="Q79" s="378"/>
      <c r="R79" s="380">
        <v>669010</v>
      </c>
      <c r="S79" s="378"/>
      <c r="T79" s="379">
        <f t="shared" ref="T79:T93" si="1">R79*O79</f>
        <v>669010</v>
      </c>
      <c r="U79" s="315"/>
    </row>
    <row r="80" spans="2:21" ht="15" x14ac:dyDescent="0.3">
      <c r="B80" s="312" t="s">
        <v>234</v>
      </c>
      <c r="C80" s="313" t="s">
        <v>235</v>
      </c>
      <c r="D80" s="486"/>
      <c r="E80" s="309"/>
      <c r="F80" s="309"/>
      <c r="G80" s="309"/>
      <c r="H80" s="309"/>
      <c r="I80" s="309"/>
      <c r="J80" s="317"/>
      <c r="K80" s="317"/>
      <c r="L80" s="317"/>
      <c r="M80" s="317"/>
      <c r="N80" s="309"/>
      <c r="O80" s="310">
        <v>1</v>
      </c>
      <c r="P80" s="311" t="s">
        <v>167</v>
      </c>
      <c r="Q80" s="378"/>
      <c r="R80" s="380">
        <v>2292980</v>
      </c>
      <c r="S80" s="378"/>
      <c r="T80" s="379">
        <f t="shared" si="1"/>
        <v>2292980</v>
      </c>
      <c r="U80" s="315"/>
    </row>
    <row r="81" spans="2:21" ht="15" x14ac:dyDescent="0.3">
      <c r="B81" s="312" t="s">
        <v>236</v>
      </c>
      <c r="C81" s="313" t="s">
        <v>169</v>
      </c>
      <c r="D81" s="486"/>
      <c r="E81" s="309"/>
      <c r="F81" s="309"/>
      <c r="G81" s="309"/>
      <c r="H81" s="309"/>
      <c r="I81" s="309"/>
      <c r="J81" s="317"/>
      <c r="K81" s="317"/>
      <c r="L81" s="317"/>
      <c r="M81" s="317"/>
      <c r="N81" s="309"/>
      <c r="O81" s="310">
        <v>1</v>
      </c>
      <c r="P81" s="311" t="s">
        <v>167</v>
      </c>
      <c r="Q81" s="378"/>
      <c r="R81" s="380">
        <v>1966320</v>
      </c>
      <c r="S81" s="378"/>
      <c r="T81" s="379">
        <f t="shared" si="1"/>
        <v>1966320</v>
      </c>
      <c r="U81" s="315"/>
    </row>
    <row r="82" spans="2:21" ht="15" x14ac:dyDescent="0.3">
      <c r="B82" s="312" t="s">
        <v>237</v>
      </c>
      <c r="C82" s="313" t="s">
        <v>171</v>
      </c>
      <c r="D82" s="486"/>
      <c r="E82" s="309"/>
      <c r="F82" s="309"/>
      <c r="G82" s="309"/>
      <c r="H82" s="309"/>
      <c r="I82" s="309"/>
      <c r="J82" s="317"/>
      <c r="K82" s="317"/>
      <c r="L82" s="317"/>
      <c r="M82" s="317"/>
      <c r="N82" s="309"/>
      <c r="O82" s="310">
        <v>1</v>
      </c>
      <c r="P82" s="311" t="s">
        <v>167</v>
      </c>
      <c r="Q82" s="378"/>
      <c r="R82" s="380">
        <v>135680</v>
      </c>
      <c r="S82" s="378"/>
      <c r="T82" s="379">
        <f t="shared" si="1"/>
        <v>135680</v>
      </c>
      <c r="U82" s="315"/>
    </row>
    <row r="83" spans="2:21" ht="15" x14ac:dyDescent="0.3">
      <c r="B83" s="312" t="s">
        <v>238</v>
      </c>
      <c r="C83" s="313" t="s">
        <v>239</v>
      </c>
      <c r="D83" s="486"/>
      <c r="E83" s="309"/>
      <c r="F83" s="309"/>
      <c r="G83" s="309"/>
      <c r="H83" s="309"/>
      <c r="I83" s="309"/>
      <c r="J83" s="317"/>
      <c r="K83" s="317"/>
      <c r="L83" s="317"/>
      <c r="M83" s="317"/>
      <c r="N83" s="309"/>
      <c r="O83" s="310">
        <v>1</v>
      </c>
      <c r="P83" s="311" t="s">
        <v>167</v>
      </c>
      <c r="Q83" s="378"/>
      <c r="R83" s="380">
        <v>38650</v>
      </c>
      <c r="S83" s="378"/>
      <c r="T83" s="379">
        <f t="shared" si="1"/>
        <v>38650</v>
      </c>
      <c r="U83" s="315"/>
    </row>
    <row r="84" spans="2:21" ht="15" x14ac:dyDescent="0.3">
      <c r="B84" s="312" t="s">
        <v>240</v>
      </c>
      <c r="C84" s="313" t="s">
        <v>241</v>
      </c>
      <c r="D84" s="486"/>
      <c r="E84" s="309"/>
      <c r="F84" s="309"/>
      <c r="G84" s="309"/>
      <c r="H84" s="309"/>
      <c r="I84" s="309"/>
      <c r="J84" s="317"/>
      <c r="K84" s="317"/>
      <c r="L84" s="317"/>
      <c r="M84" s="317"/>
      <c r="N84" s="309"/>
      <c r="O84" s="310">
        <v>1</v>
      </c>
      <c r="P84" s="311" t="s">
        <v>242</v>
      </c>
      <c r="Q84" s="378"/>
      <c r="R84" s="380">
        <v>5558430</v>
      </c>
      <c r="S84" s="378"/>
      <c r="T84" s="379">
        <f t="shared" si="1"/>
        <v>5558430</v>
      </c>
      <c r="U84" s="315"/>
    </row>
    <row r="85" spans="2:21" ht="15" x14ac:dyDescent="0.3">
      <c r="B85" s="312" t="s">
        <v>243</v>
      </c>
      <c r="C85" s="313" t="s">
        <v>244</v>
      </c>
      <c r="D85" s="486"/>
      <c r="E85" s="309"/>
      <c r="F85" s="309"/>
      <c r="G85" s="309"/>
      <c r="H85" s="309"/>
      <c r="I85" s="309"/>
      <c r="J85" s="317"/>
      <c r="K85" s="317"/>
      <c r="L85" s="317"/>
      <c r="M85" s="317"/>
      <c r="N85" s="309"/>
      <c r="O85" s="310">
        <v>1</v>
      </c>
      <c r="P85" s="311" t="s">
        <v>59</v>
      </c>
      <c r="Q85" s="378"/>
      <c r="R85" s="380">
        <v>506100</v>
      </c>
      <c r="S85" s="378"/>
      <c r="T85" s="379">
        <f t="shared" si="1"/>
        <v>506100</v>
      </c>
      <c r="U85" s="315"/>
    </row>
    <row r="86" spans="2:21" ht="15" x14ac:dyDescent="0.3">
      <c r="B86" s="312" t="s">
        <v>245</v>
      </c>
      <c r="C86" s="439" t="s">
        <v>246</v>
      </c>
      <c r="D86" s="486"/>
      <c r="E86" s="309"/>
      <c r="F86" s="309"/>
      <c r="G86" s="309"/>
      <c r="H86" s="309"/>
      <c r="I86" s="309"/>
      <c r="J86" s="317"/>
      <c r="K86" s="317"/>
      <c r="L86" s="317"/>
      <c r="M86" s="317"/>
      <c r="N86" s="309"/>
      <c r="O86" s="310">
        <v>1</v>
      </c>
      <c r="P86" s="311" t="s">
        <v>167</v>
      </c>
      <c r="Q86" s="378"/>
      <c r="R86" s="380">
        <v>43870</v>
      </c>
      <c r="S86" s="378"/>
      <c r="T86" s="379">
        <f t="shared" si="1"/>
        <v>43870</v>
      </c>
      <c r="U86" s="315"/>
    </row>
    <row r="87" spans="2:21" ht="15" x14ac:dyDescent="0.3">
      <c r="B87" s="312" t="s">
        <v>247</v>
      </c>
      <c r="C87" s="439" t="s">
        <v>248</v>
      </c>
      <c r="D87" s="486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10">
        <v>1</v>
      </c>
      <c r="P87" s="311" t="s">
        <v>167</v>
      </c>
      <c r="Q87" s="378"/>
      <c r="R87" s="380">
        <v>52640</v>
      </c>
      <c r="S87" s="378"/>
      <c r="T87" s="379">
        <f>R87*O87</f>
        <v>52640</v>
      </c>
      <c r="U87" s="315"/>
    </row>
    <row r="88" spans="2:21" ht="15" x14ac:dyDescent="0.3">
      <c r="B88" s="312" t="s">
        <v>249</v>
      </c>
      <c r="C88" s="439" t="s">
        <v>250</v>
      </c>
      <c r="D88" s="486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10">
        <v>1</v>
      </c>
      <c r="P88" s="311" t="s">
        <v>167</v>
      </c>
      <c r="Q88" s="378"/>
      <c r="R88" s="380">
        <v>61420</v>
      </c>
      <c r="S88" s="378"/>
      <c r="T88" s="379">
        <f t="shared" si="1"/>
        <v>61420</v>
      </c>
      <c r="U88" s="315"/>
    </row>
    <row r="89" spans="2:21" ht="15" x14ac:dyDescent="0.3">
      <c r="B89" s="312" t="s">
        <v>251</v>
      </c>
      <c r="C89" s="439" t="s">
        <v>252</v>
      </c>
      <c r="D89" s="486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10">
        <v>1</v>
      </c>
      <c r="P89" s="311" t="s">
        <v>59</v>
      </c>
      <c r="Q89" s="378"/>
      <c r="R89" s="380">
        <v>58210</v>
      </c>
      <c r="S89" s="378"/>
      <c r="T89" s="379">
        <f t="shared" si="1"/>
        <v>58210</v>
      </c>
      <c r="U89" s="315"/>
    </row>
    <row r="90" spans="2:21" ht="15" x14ac:dyDescent="0.3">
      <c r="B90" s="312" t="s">
        <v>253</v>
      </c>
      <c r="C90" s="439" t="s">
        <v>254</v>
      </c>
      <c r="D90" s="486"/>
      <c r="E90" s="309"/>
      <c r="F90" s="309"/>
      <c r="G90" s="309"/>
      <c r="H90" s="309"/>
      <c r="I90" s="309"/>
      <c r="J90" s="309"/>
      <c r="K90" s="309"/>
      <c r="L90" s="309"/>
      <c r="M90" s="309"/>
      <c r="N90" s="309"/>
      <c r="O90" s="310">
        <v>1</v>
      </c>
      <c r="P90" s="311" t="s">
        <v>167</v>
      </c>
      <c r="Q90" s="378"/>
      <c r="R90" s="380">
        <v>76190</v>
      </c>
      <c r="S90" s="378"/>
      <c r="T90" s="379">
        <f t="shared" si="1"/>
        <v>76190</v>
      </c>
      <c r="U90" s="315"/>
    </row>
    <row r="91" spans="2:21" ht="15" x14ac:dyDescent="0.3">
      <c r="B91" s="312" t="s">
        <v>255</v>
      </c>
      <c r="C91" s="487" t="s">
        <v>256</v>
      </c>
      <c r="D91" s="486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2">
        <v>1</v>
      </c>
      <c r="P91" s="323" t="s">
        <v>167</v>
      </c>
      <c r="Q91" s="376"/>
      <c r="R91" s="380">
        <v>4864</v>
      </c>
      <c r="S91" s="376"/>
      <c r="T91" s="379">
        <f t="shared" si="1"/>
        <v>4864</v>
      </c>
      <c r="U91" s="316"/>
    </row>
    <row r="92" spans="2:21" ht="15" x14ac:dyDescent="0.3">
      <c r="B92" s="312" t="s">
        <v>257</v>
      </c>
      <c r="C92" s="439" t="s">
        <v>258</v>
      </c>
      <c r="D92" s="486"/>
      <c r="E92" s="309"/>
      <c r="F92" s="321"/>
      <c r="G92" s="321"/>
      <c r="H92" s="321"/>
      <c r="I92" s="321"/>
      <c r="J92" s="321"/>
      <c r="K92" s="321"/>
      <c r="L92" s="321"/>
      <c r="M92" s="321"/>
      <c r="N92" s="321"/>
      <c r="O92" s="322">
        <v>1</v>
      </c>
      <c r="P92" s="323" t="s">
        <v>167</v>
      </c>
      <c r="Q92" s="376"/>
      <c r="R92" s="380">
        <v>2716660</v>
      </c>
      <c r="S92" s="376"/>
      <c r="T92" s="379">
        <f t="shared" si="1"/>
        <v>2716660</v>
      </c>
      <c r="U92" s="315"/>
    </row>
    <row r="93" spans="2:21" ht="15" x14ac:dyDescent="0.3">
      <c r="B93" s="312" t="s">
        <v>259</v>
      </c>
      <c r="C93" s="439" t="s">
        <v>260</v>
      </c>
      <c r="D93" s="486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22">
        <v>1</v>
      </c>
      <c r="P93" s="323" t="s">
        <v>167</v>
      </c>
      <c r="Q93" s="376"/>
      <c r="R93" s="380">
        <v>326920</v>
      </c>
      <c r="S93" s="376"/>
      <c r="T93" s="379">
        <f t="shared" si="1"/>
        <v>326920</v>
      </c>
      <c r="U93" s="315"/>
    </row>
    <row r="94" spans="2:21" s="324" customFormat="1" ht="15" x14ac:dyDescent="0.3">
      <c r="B94" s="312"/>
      <c r="C94" s="313"/>
      <c r="D94" s="309"/>
      <c r="E94" s="309"/>
      <c r="F94" s="309"/>
      <c r="G94" s="309"/>
      <c r="H94" s="309"/>
      <c r="I94" s="309"/>
      <c r="J94" s="309"/>
      <c r="K94" s="309"/>
      <c r="L94" s="309"/>
      <c r="M94" s="309"/>
      <c r="N94" s="309"/>
      <c r="O94" s="322"/>
      <c r="P94" s="323"/>
      <c r="Q94" s="376"/>
      <c r="R94" s="380"/>
      <c r="S94" s="376"/>
      <c r="T94" s="379"/>
      <c r="U94" s="315"/>
    </row>
    <row r="95" spans="2:21" s="324" customFormat="1" ht="15.6" x14ac:dyDescent="0.3">
      <c r="B95" s="306">
        <v>66</v>
      </c>
      <c r="C95" s="332" t="s">
        <v>261</v>
      </c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22"/>
      <c r="P95" s="323"/>
      <c r="Q95" s="376"/>
      <c r="R95" s="380"/>
      <c r="S95" s="376"/>
      <c r="T95" s="379"/>
      <c r="U95" s="315"/>
    </row>
    <row r="96" spans="2:21" s="324" customFormat="1" ht="15" x14ac:dyDescent="0.3">
      <c r="B96" s="312" t="s">
        <v>231</v>
      </c>
      <c r="C96" s="313" t="s">
        <v>262</v>
      </c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  <c r="O96" s="322">
        <v>1</v>
      </c>
      <c r="P96" s="323" t="s">
        <v>167</v>
      </c>
      <c r="Q96" s="376"/>
      <c r="R96" s="380">
        <v>3200000</v>
      </c>
      <c r="S96" s="376"/>
      <c r="T96" s="379">
        <f t="shared" ref="T96:T103" si="2">R96*O96</f>
        <v>3200000</v>
      </c>
      <c r="U96" s="315"/>
    </row>
    <row r="97" spans="2:21" s="324" customFormat="1" ht="15" x14ac:dyDescent="0.3">
      <c r="B97" s="312" t="s">
        <v>232</v>
      </c>
      <c r="C97" s="313" t="s">
        <v>263</v>
      </c>
      <c r="D97" s="309"/>
      <c r="E97" s="309"/>
      <c r="F97" s="309"/>
      <c r="G97" s="309"/>
      <c r="H97" s="309"/>
      <c r="I97" s="309"/>
      <c r="J97" s="309"/>
      <c r="K97" s="309"/>
      <c r="L97" s="309"/>
      <c r="M97" s="309"/>
      <c r="N97" s="309"/>
      <c r="O97" s="322">
        <v>1</v>
      </c>
      <c r="P97" s="323" t="s">
        <v>167</v>
      </c>
      <c r="Q97" s="376"/>
      <c r="R97" s="380">
        <v>1600000</v>
      </c>
      <c r="S97" s="376"/>
      <c r="T97" s="379">
        <f t="shared" si="2"/>
        <v>1600000</v>
      </c>
      <c r="U97" s="315"/>
    </row>
    <row r="98" spans="2:21" s="324" customFormat="1" ht="15" x14ac:dyDescent="0.3">
      <c r="B98" s="312" t="s">
        <v>234</v>
      </c>
      <c r="C98" s="313" t="s">
        <v>264</v>
      </c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22">
        <v>1</v>
      </c>
      <c r="P98" s="323" t="s">
        <v>167</v>
      </c>
      <c r="Q98" s="376"/>
      <c r="R98" s="380">
        <v>500000</v>
      </c>
      <c r="S98" s="376"/>
      <c r="T98" s="379">
        <f t="shared" si="2"/>
        <v>500000</v>
      </c>
      <c r="U98" s="315"/>
    </row>
    <row r="99" spans="2:21" s="325" customFormat="1" ht="15" x14ac:dyDescent="0.3">
      <c r="B99" s="312" t="s">
        <v>236</v>
      </c>
      <c r="C99" s="319" t="s">
        <v>265</v>
      </c>
      <c r="D99" s="320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2">
        <v>1</v>
      </c>
      <c r="P99" s="323" t="s">
        <v>167</v>
      </c>
      <c r="Q99" s="376"/>
      <c r="R99" s="380">
        <v>500000</v>
      </c>
      <c r="S99" s="376"/>
      <c r="T99" s="379">
        <f t="shared" si="2"/>
        <v>500000</v>
      </c>
      <c r="U99" s="316"/>
    </row>
    <row r="100" spans="2:21" s="325" customFormat="1" ht="15" x14ac:dyDescent="0.3">
      <c r="B100" s="312" t="s">
        <v>237</v>
      </c>
      <c r="C100" s="319" t="s">
        <v>266</v>
      </c>
      <c r="D100" s="320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2">
        <v>1</v>
      </c>
      <c r="P100" s="323" t="s">
        <v>167</v>
      </c>
      <c r="Q100" s="376"/>
      <c r="R100" s="380">
        <v>1000000</v>
      </c>
      <c r="S100" s="376"/>
      <c r="T100" s="379">
        <f t="shared" si="2"/>
        <v>1000000</v>
      </c>
      <c r="U100" s="316"/>
    </row>
    <row r="101" spans="2:21" s="324" customFormat="1" ht="15" x14ac:dyDescent="0.3">
      <c r="B101" s="312" t="s">
        <v>238</v>
      </c>
      <c r="C101" s="313" t="s">
        <v>267</v>
      </c>
      <c r="D101" s="309"/>
      <c r="E101" s="309"/>
      <c r="F101" s="309"/>
      <c r="G101" s="309"/>
      <c r="H101" s="309"/>
      <c r="I101" s="309"/>
      <c r="J101" s="309"/>
      <c r="K101" s="309"/>
      <c r="L101" s="309"/>
      <c r="M101" s="309"/>
      <c r="N101" s="309"/>
      <c r="O101" s="310">
        <v>1</v>
      </c>
      <c r="P101" s="311" t="s">
        <v>268</v>
      </c>
      <c r="Q101" s="378"/>
      <c r="R101" s="380">
        <v>1000000</v>
      </c>
      <c r="S101" s="378"/>
      <c r="T101" s="379">
        <f t="shared" si="2"/>
        <v>1000000</v>
      </c>
      <c r="U101" s="315"/>
    </row>
    <row r="102" spans="2:21" ht="15" x14ac:dyDescent="0.3">
      <c r="B102" s="312" t="s">
        <v>240</v>
      </c>
      <c r="C102" s="313" t="s">
        <v>269</v>
      </c>
      <c r="D102" s="309"/>
      <c r="E102" s="309"/>
      <c r="F102" s="309"/>
      <c r="G102" s="309"/>
      <c r="H102" s="309"/>
      <c r="I102" s="309"/>
      <c r="J102" s="309"/>
      <c r="K102" s="309"/>
      <c r="L102" s="309"/>
      <c r="M102" s="309"/>
      <c r="N102" s="309"/>
      <c r="O102" s="310">
        <v>1</v>
      </c>
      <c r="P102" s="311" t="s">
        <v>167</v>
      </c>
      <c r="Q102" s="378"/>
      <c r="R102" s="380">
        <v>1500000</v>
      </c>
      <c r="S102" s="378"/>
      <c r="T102" s="379">
        <f t="shared" si="2"/>
        <v>1500000</v>
      </c>
      <c r="U102" s="315"/>
    </row>
    <row r="103" spans="2:21" ht="15" x14ac:dyDescent="0.3">
      <c r="B103" s="312" t="s">
        <v>243</v>
      </c>
      <c r="C103" s="319" t="s">
        <v>270</v>
      </c>
      <c r="D103" s="327"/>
      <c r="E103" s="321"/>
      <c r="F103" s="309"/>
      <c r="G103" s="309"/>
      <c r="H103" s="309"/>
      <c r="I103" s="309"/>
      <c r="J103" s="309"/>
      <c r="K103" s="309"/>
      <c r="L103" s="309"/>
      <c r="M103" s="309"/>
      <c r="N103" s="309"/>
      <c r="O103" s="310">
        <v>1</v>
      </c>
      <c r="P103" s="311" t="s">
        <v>167</v>
      </c>
      <c r="Q103" s="378"/>
      <c r="R103" s="380">
        <v>1500000</v>
      </c>
      <c r="S103" s="378"/>
      <c r="T103" s="379">
        <f t="shared" si="2"/>
        <v>1500000</v>
      </c>
      <c r="U103" s="315"/>
    </row>
    <row r="104" spans="2:21" ht="15" x14ac:dyDescent="0.3">
      <c r="B104" s="312"/>
      <c r="C104" s="313"/>
      <c r="D104" s="317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10"/>
      <c r="P104" s="311"/>
      <c r="Q104" s="378"/>
      <c r="R104" s="380"/>
      <c r="S104" s="378"/>
      <c r="T104" s="379"/>
      <c r="U104" s="315"/>
    </row>
    <row r="105" spans="2:21" ht="15.6" x14ac:dyDescent="0.3">
      <c r="B105" s="306">
        <v>67</v>
      </c>
      <c r="C105" s="490" t="s">
        <v>271</v>
      </c>
      <c r="D105" s="328"/>
      <c r="E105" s="309"/>
      <c r="F105" s="309"/>
      <c r="G105" s="309"/>
      <c r="H105" s="309"/>
      <c r="I105" s="309"/>
      <c r="J105" s="309"/>
      <c r="K105" s="309"/>
      <c r="L105" s="309"/>
      <c r="M105" s="309"/>
      <c r="N105" s="309"/>
      <c r="O105" s="310"/>
      <c r="P105" s="311"/>
      <c r="Q105" s="378"/>
      <c r="R105" s="380"/>
      <c r="S105" s="378"/>
      <c r="T105" s="379"/>
      <c r="U105" s="316"/>
    </row>
    <row r="106" spans="2:21" ht="15" x14ac:dyDescent="0.3">
      <c r="B106" s="312" t="s">
        <v>231</v>
      </c>
      <c r="C106" s="313" t="s">
        <v>272</v>
      </c>
      <c r="D106" s="486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  <c r="O106" s="310">
        <v>1</v>
      </c>
      <c r="P106" s="311" t="s">
        <v>167</v>
      </c>
      <c r="Q106" s="378"/>
      <c r="R106" s="380">
        <v>8732270</v>
      </c>
      <c r="S106" s="378"/>
      <c r="T106" s="379">
        <f t="shared" ref="T106:T111" si="3">R106*O106</f>
        <v>8732270</v>
      </c>
      <c r="U106" s="315"/>
    </row>
    <row r="107" spans="2:21" ht="15" x14ac:dyDescent="0.3">
      <c r="B107" s="312" t="s">
        <v>232</v>
      </c>
      <c r="C107" s="313" t="s">
        <v>273</v>
      </c>
      <c r="D107" s="486"/>
      <c r="E107" s="309"/>
      <c r="F107" s="309"/>
      <c r="G107" s="309"/>
      <c r="H107" s="309"/>
      <c r="I107" s="309"/>
      <c r="J107" s="309"/>
      <c r="K107" s="309"/>
      <c r="L107" s="309"/>
      <c r="M107" s="309"/>
      <c r="N107" s="309"/>
      <c r="O107" s="310">
        <v>1</v>
      </c>
      <c r="P107" s="311" t="s">
        <v>167</v>
      </c>
      <c r="Q107" s="378"/>
      <c r="R107" s="380">
        <v>6500000</v>
      </c>
      <c r="S107" s="378"/>
      <c r="T107" s="379">
        <f t="shared" si="3"/>
        <v>6500000</v>
      </c>
      <c r="U107" s="315"/>
    </row>
    <row r="108" spans="2:21" ht="15" x14ac:dyDescent="0.3">
      <c r="B108" s="312" t="s">
        <v>234</v>
      </c>
      <c r="C108" s="313" t="s">
        <v>274</v>
      </c>
      <c r="D108" s="486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10">
        <v>1</v>
      </c>
      <c r="P108" s="311" t="s">
        <v>167</v>
      </c>
      <c r="Q108" s="378"/>
      <c r="R108" s="380">
        <v>5000000</v>
      </c>
      <c r="S108" s="378"/>
      <c r="T108" s="379">
        <f t="shared" si="3"/>
        <v>5000000</v>
      </c>
      <c r="U108" s="315"/>
    </row>
    <row r="109" spans="2:21" ht="15" x14ac:dyDescent="0.3">
      <c r="B109" s="312" t="s">
        <v>236</v>
      </c>
      <c r="C109" s="313" t="s">
        <v>275</v>
      </c>
      <c r="D109" s="486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10">
        <v>1</v>
      </c>
      <c r="P109" s="311" t="s">
        <v>167</v>
      </c>
      <c r="Q109" s="378"/>
      <c r="R109" s="380">
        <v>2199760</v>
      </c>
      <c r="S109" s="378"/>
      <c r="T109" s="379">
        <f t="shared" si="3"/>
        <v>2199760</v>
      </c>
      <c r="U109" s="315"/>
    </row>
    <row r="110" spans="2:21" ht="15" x14ac:dyDescent="0.3">
      <c r="B110" s="312" t="s">
        <v>237</v>
      </c>
      <c r="C110" s="313" t="s">
        <v>276</v>
      </c>
      <c r="D110" s="486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  <c r="O110" s="310">
        <v>1</v>
      </c>
      <c r="P110" s="311" t="s">
        <v>167</v>
      </c>
      <c r="Q110" s="378"/>
      <c r="R110" s="380">
        <v>200000</v>
      </c>
      <c r="S110" s="378"/>
      <c r="T110" s="379">
        <f t="shared" si="3"/>
        <v>200000</v>
      </c>
      <c r="U110" s="315"/>
    </row>
    <row r="111" spans="2:21" ht="15" x14ac:dyDescent="0.3">
      <c r="B111" s="312" t="s">
        <v>238</v>
      </c>
      <c r="C111" s="313" t="s">
        <v>277</v>
      </c>
      <c r="D111" s="486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10">
        <v>1</v>
      </c>
      <c r="P111" s="311" t="s">
        <v>278</v>
      </c>
      <c r="Q111" s="378"/>
      <c r="R111" s="380">
        <v>180000</v>
      </c>
      <c r="S111" s="378"/>
      <c r="T111" s="379">
        <f t="shared" si="3"/>
        <v>180000</v>
      </c>
      <c r="U111" s="315"/>
    </row>
    <row r="112" spans="2:21" ht="15" x14ac:dyDescent="0.3">
      <c r="B112" s="312"/>
      <c r="C112" s="313"/>
      <c r="D112" s="328"/>
      <c r="E112" s="309"/>
      <c r="F112" s="309"/>
      <c r="G112" s="309"/>
      <c r="H112" s="309"/>
      <c r="I112" s="309"/>
      <c r="J112" s="309"/>
      <c r="K112" s="309"/>
      <c r="L112" s="309"/>
      <c r="M112" s="309"/>
      <c r="N112" s="309"/>
      <c r="O112" s="310"/>
      <c r="P112" s="311"/>
      <c r="Q112" s="378"/>
      <c r="R112" s="380"/>
      <c r="S112" s="378"/>
      <c r="T112" s="379"/>
      <c r="U112" s="315"/>
    </row>
    <row r="113" spans="2:21" ht="15.6" x14ac:dyDescent="0.3">
      <c r="B113" s="306">
        <v>68</v>
      </c>
      <c r="C113" s="332" t="s">
        <v>279</v>
      </c>
      <c r="D113" s="318"/>
      <c r="E113" s="309"/>
      <c r="F113" s="309"/>
      <c r="G113" s="309"/>
      <c r="H113" s="309"/>
      <c r="I113" s="309"/>
      <c r="J113" s="309"/>
      <c r="K113" s="309"/>
      <c r="L113" s="309"/>
      <c r="M113" s="309"/>
      <c r="N113" s="309"/>
      <c r="O113" s="310"/>
      <c r="P113" s="311"/>
      <c r="Q113" s="378"/>
      <c r="R113" s="380"/>
      <c r="S113" s="378"/>
      <c r="T113" s="379"/>
      <c r="U113" s="315"/>
    </row>
    <row r="114" spans="2:21" ht="15" x14ac:dyDescent="0.3">
      <c r="B114" s="312" t="s">
        <v>231</v>
      </c>
      <c r="C114" s="313" t="s">
        <v>70</v>
      </c>
      <c r="D114" s="317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10">
        <v>1</v>
      </c>
      <c r="P114" s="311" t="s">
        <v>280</v>
      </c>
      <c r="Q114" s="378"/>
      <c r="R114" s="380">
        <v>1216440</v>
      </c>
      <c r="S114" s="378"/>
      <c r="T114" s="379">
        <f>R114*O114</f>
        <v>1216440</v>
      </c>
      <c r="U114" s="315"/>
    </row>
    <row r="115" spans="2:21" ht="15" x14ac:dyDescent="0.3">
      <c r="B115" s="312" t="s">
        <v>232</v>
      </c>
      <c r="C115" s="313" t="s">
        <v>281</v>
      </c>
      <c r="D115" s="328"/>
      <c r="E115" s="309"/>
      <c r="F115" s="309"/>
      <c r="G115" s="309"/>
      <c r="H115" s="309"/>
      <c r="I115" s="309"/>
      <c r="J115" s="309"/>
      <c r="K115" s="309"/>
      <c r="L115" s="309"/>
      <c r="M115" s="309"/>
      <c r="N115" s="309"/>
      <c r="O115" s="310">
        <v>1</v>
      </c>
      <c r="P115" s="311" t="s">
        <v>280</v>
      </c>
      <c r="Q115" s="378"/>
      <c r="R115" s="380">
        <v>1099330</v>
      </c>
      <c r="S115" s="378"/>
      <c r="T115" s="379">
        <f t="shared" ref="T115:T131" si="4">R115*O115</f>
        <v>1099330</v>
      </c>
      <c r="U115" s="315"/>
    </row>
    <row r="116" spans="2:21" ht="15" x14ac:dyDescent="0.3">
      <c r="B116" s="312" t="s">
        <v>234</v>
      </c>
      <c r="C116" s="313" t="s">
        <v>282</v>
      </c>
      <c r="D116" s="328"/>
      <c r="E116" s="309"/>
      <c r="F116" s="309"/>
      <c r="G116" s="309"/>
      <c r="H116" s="309"/>
      <c r="I116" s="309"/>
      <c r="J116" s="309"/>
      <c r="K116" s="309"/>
      <c r="L116" s="309"/>
      <c r="M116" s="309"/>
      <c r="N116" s="309"/>
      <c r="O116" s="310">
        <v>1</v>
      </c>
      <c r="P116" s="311" t="s">
        <v>280</v>
      </c>
      <c r="Q116" s="378"/>
      <c r="R116" s="380">
        <v>1040770</v>
      </c>
      <c r="S116" s="378"/>
      <c r="T116" s="379">
        <f t="shared" si="4"/>
        <v>1040770</v>
      </c>
      <c r="U116" s="315"/>
    </row>
    <row r="117" spans="2:21" ht="15" x14ac:dyDescent="0.3">
      <c r="B117" s="312" t="s">
        <v>236</v>
      </c>
      <c r="C117" s="313" t="s">
        <v>283</v>
      </c>
      <c r="D117" s="328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  <c r="O117" s="310">
        <v>1</v>
      </c>
      <c r="P117" s="311" t="s">
        <v>280</v>
      </c>
      <c r="Q117" s="378"/>
      <c r="R117" s="380">
        <v>1040770</v>
      </c>
      <c r="S117" s="378"/>
      <c r="T117" s="379">
        <f t="shared" si="4"/>
        <v>1040770</v>
      </c>
      <c r="U117" s="315"/>
    </row>
    <row r="118" spans="2:21" ht="15" x14ac:dyDescent="0.3">
      <c r="B118" s="312" t="s">
        <v>237</v>
      </c>
      <c r="C118" s="313" t="s">
        <v>284</v>
      </c>
      <c r="D118" s="328"/>
      <c r="E118" s="309"/>
      <c r="F118" s="309"/>
      <c r="G118" s="309"/>
      <c r="H118" s="309"/>
      <c r="I118" s="309"/>
      <c r="J118" s="309"/>
      <c r="K118" s="309"/>
      <c r="L118" s="309"/>
      <c r="M118" s="309"/>
      <c r="N118" s="309"/>
      <c r="O118" s="310">
        <v>1</v>
      </c>
      <c r="P118" s="311" t="s">
        <v>280</v>
      </c>
      <c r="Q118" s="378"/>
      <c r="R118" s="380">
        <v>1040770</v>
      </c>
      <c r="S118" s="378"/>
      <c r="T118" s="379">
        <f t="shared" si="4"/>
        <v>1040770</v>
      </c>
      <c r="U118" s="315"/>
    </row>
    <row r="119" spans="2:21" ht="15" x14ac:dyDescent="0.3">
      <c r="B119" s="312" t="s">
        <v>238</v>
      </c>
      <c r="C119" s="313" t="s">
        <v>285</v>
      </c>
      <c r="D119" s="328"/>
      <c r="E119" s="309"/>
      <c r="F119" s="309"/>
      <c r="G119" s="309"/>
      <c r="H119" s="309"/>
      <c r="I119" s="309"/>
      <c r="J119" s="309"/>
      <c r="K119" s="309"/>
      <c r="L119" s="309"/>
      <c r="M119" s="309"/>
      <c r="N119" s="309"/>
      <c r="O119" s="310">
        <v>1</v>
      </c>
      <c r="P119" s="311" t="s">
        <v>280</v>
      </c>
      <c r="Q119" s="378"/>
      <c r="R119" s="380">
        <v>1040770</v>
      </c>
      <c r="S119" s="378"/>
      <c r="T119" s="379">
        <f t="shared" si="4"/>
        <v>1040770</v>
      </c>
      <c r="U119" s="315"/>
    </row>
    <row r="120" spans="2:21" ht="15" x14ac:dyDescent="0.3">
      <c r="B120" s="312" t="s">
        <v>240</v>
      </c>
      <c r="C120" s="313" t="s">
        <v>286</v>
      </c>
      <c r="D120" s="329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  <c r="O120" s="310">
        <v>1</v>
      </c>
      <c r="P120" s="311" t="s">
        <v>280</v>
      </c>
      <c r="Q120" s="378"/>
      <c r="R120" s="380">
        <v>1040770</v>
      </c>
      <c r="S120" s="378"/>
      <c r="T120" s="379">
        <f t="shared" si="4"/>
        <v>1040770</v>
      </c>
      <c r="U120" s="315"/>
    </row>
    <row r="121" spans="2:21" ht="15" x14ac:dyDescent="0.3">
      <c r="B121" s="312" t="s">
        <v>243</v>
      </c>
      <c r="C121" s="313" t="s">
        <v>287</v>
      </c>
      <c r="D121" s="318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10">
        <v>1</v>
      </c>
      <c r="P121" s="311" t="s">
        <v>280</v>
      </c>
      <c r="Q121" s="378"/>
      <c r="R121" s="380">
        <v>487330</v>
      </c>
      <c r="S121" s="378"/>
      <c r="T121" s="379">
        <f t="shared" si="4"/>
        <v>487330</v>
      </c>
      <c r="U121" s="315"/>
    </row>
    <row r="122" spans="2:21" ht="15" x14ac:dyDescent="0.3">
      <c r="B122" s="312" t="s">
        <v>245</v>
      </c>
      <c r="C122" s="313" t="s">
        <v>288</v>
      </c>
      <c r="D122" s="309"/>
      <c r="E122" s="309"/>
      <c r="F122" s="309"/>
      <c r="G122" s="309"/>
      <c r="H122" s="309"/>
      <c r="I122" s="309"/>
      <c r="J122" s="309"/>
      <c r="K122" s="309"/>
      <c r="L122" s="309"/>
      <c r="M122" s="309"/>
      <c r="N122" s="309"/>
      <c r="O122" s="310">
        <v>1</v>
      </c>
      <c r="P122" s="311" t="s">
        <v>280</v>
      </c>
      <c r="Q122" s="378"/>
      <c r="R122" s="380">
        <v>487330</v>
      </c>
      <c r="S122" s="378"/>
      <c r="T122" s="379">
        <f t="shared" si="4"/>
        <v>487330</v>
      </c>
      <c r="U122" s="315"/>
    </row>
    <row r="123" spans="2:21" ht="15" x14ac:dyDescent="0.3">
      <c r="B123" s="312" t="s">
        <v>247</v>
      </c>
      <c r="C123" s="313" t="s">
        <v>289</v>
      </c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10">
        <v>1</v>
      </c>
      <c r="P123" s="311" t="s">
        <v>280</v>
      </c>
      <c r="Q123" s="378"/>
      <c r="R123" s="380">
        <v>460880</v>
      </c>
      <c r="S123" s="378"/>
      <c r="T123" s="379">
        <f t="shared" si="4"/>
        <v>460880</v>
      </c>
      <c r="U123" s="315"/>
    </row>
    <row r="124" spans="2:21" ht="15" x14ac:dyDescent="0.3">
      <c r="B124" s="312" t="s">
        <v>249</v>
      </c>
      <c r="C124" s="313" t="s">
        <v>290</v>
      </c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10">
        <v>1</v>
      </c>
      <c r="P124" s="311" t="s">
        <v>280</v>
      </c>
      <c r="Q124" s="378"/>
      <c r="R124" s="380">
        <v>487330</v>
      </c>
      <c r="S124" s="378"/>
      <c r="T124" s="379">
        <f t="shared" si="4"/>
        <v>487330</v>
      </c>
      <c r="U124" s="315"/>
    </row>
    <row r="125" spans="2:21" ht="15" x14ac:dyDescent="0.3">
      <c r="B125" s="312" t="s">
        <v>251</v>
      </c>
      <c r="C125" s="313" t="s">
        <v>291</v>
      </c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  <c r="O125" s="310">
        <v>1</v>
      </c>
      <c r="P125" s="311" t="s">
        <v>280</v>
      </c>
      <c r="Q125" s="378"/>
      <c r="R125" s="380">
        <v>279550</v>
      </c>
      <c r="S125" s="378"/>
      <c r="T125" s="379">
        <f t="shared" si="4"/>
        <v>279550</v>
      </c>
      <c r="U125" s="315"/>
    </row>
    <row r="126" spans="2:21" ht="15" x14ac:dyDescent="0.3">
      <c r="B126" s="312" t="s">
        <v>253</v>
      </c>
      <c r="C126" s="313" t="s">
        <v>292</v>
      </c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10">
        <v>1</v>
      </c>
      <c r="P126" s="311" t="s">
        <v>280</v>
      </c>
      <c r="Q126" s="378"/>
      <c r="R126" s="380">
        <v>487330</v>
      </c>
      <c r="S126" s="378"/>
      <c r="T126" s="379">
        <f t="shared" si="4"/>
        <v>487330</v>
      </c>
      <c r="U126" s="315"/>
    </row>
    <row r="127" spans="2:21" ht="15" x14ac:dyDescent="0.3">
      <c r="B127" s="312" t="s">
        <v>255</v>
      </c>
      <c r="C127" s="313" t="s">
        <v>293</v>
      </c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  <c r="N127" s="309"/>
      <c r="O127" s="310">
        <v>1</v>
      </c>
      <c r="P127" s="311" t="s">
        <v>280</v>
      </c>
      <c r="Q127" s="378"/>
      <c r="R127" s="380">
        <v>162190</v>
      </c>
      <c r="S127" s="378"/>
      <c r="T127" s="379">
        <f t="shared" si="4"/>
        <v>162190</v>
      </c>
      <c r="U127" s="315"/>
    </row>
    <row r="128" spans="2:21" ht="15" x14ac:dyDescent="0.3">
      <c r="B128" s="312" t="s">
        <v>257</v>
      </c>
      <c r="C128" s="313" t="s">
        <v>294</v>
      </c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10">
        <v>1</v>
      </c>
      <c r="P128" s="311" t="s">
        <v>280</v>
      </c>
      <c r="Q128" s="378"/>
      <c r="R128" s="380">
        <v>232270</v>
      </c>
      <c r="S128" s="378"/>
      <c r="T128" s="379">
        <f t="shared" si="4"/>
        <v>232270</v>
      </c>
      <c r="U128" s="315"/>
    </row>
    <row r="129" spans="2:21" ht="15" x14ac:dyDescent="0.3">
      <c r="B129" s="312" t="s">
        <v>259</v>
      </c>
      <c r="C129" s="313" t="s">
        <v>295</v>
      </c>
      <c r="D129" s="309"/>
      <c r="E129" s="309"/>
      <c r="F129" s="309"/>
      <c r="G129" s="309"/>
      <c r="H129" s="309"/>
      <c r="I129" s="309"/>
      <c r="J129" s="309"/>
      <c r="K129" s="309"/>
      <c r="L129" s="309"/>
      <c r="M129" s="309"/>
      <c r="N129" s="309"/>
      <c r="O129" s="310">
        <v>1</v>
      </c>
      <c r="P129" s="311" t="s">
        <v>280</v>
      </c>
      <c r="Q129" s="378"/>
      <c r="R129" s="380">
        <v>232270</v>
      </c>
      <c r="S129" s="378"/>
      <c r="T129" s="379">
        <f t="shared" si="4"/>
        <v>232270</v>
      </c>
      <c r="U129" s="315"/>
    </row>
    <row r="130" spans="2:21" ht="15" x14ac:dyDescent="0.3">
      <c r="B130" s="312" t="s">
        <v>296</v>
      </c>
      <c r="C130" s="313" t="s">
        <v>297</v>
      </c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10">
        <v>1</v>
      </c>
      <c r="P130" s="311" t="s">
        <v>280</v>
      </c>
      <c r="Q130" s="378"/>
      <c r="R130" s="380">
        <v>232270</v>
      </c>
      <c r="S130" s="378"/>
      <c r="T130" s="379">
        <f t="shared" si="4"/>
        <v>232270</v>
      </c>
      <c r="U130" s="315"/>
    </row>
    <row r="131" spans="2:21" ht="15" x14ac:dyDescent="0.3">
      <c r="B131" s="312" t="s">
        <v>298</v>
      </c>
      <c r="C131" s="313" t="s">
        <v>299</v>
      </c>
      <c r="D131" s="309"/>
      <c r="E131" s="309"/>
      <c r="F131" s="309"/>
      <c r="G131" s="309"/>
      <c r="H131" s="309"/>
      <c r="I131" s="309"/>
      <c r="J131" s="309"/>
      <c r="K131" s="309"/>
      <c r="L131" s="309"/>
      <c r="M131" s="309"/>
      <c r="N131" s="309"/>
      <c r="O131" s="310">
        <v>1</v>
      </c>
      <c r="P131" s="311" t="s">
        <v>280</v>
      </c>
      <c r="Q131" s="378"/>
      <c r="R131" s="380">
        <v>184340</v>
      </c>
      <c r="S131" s="378"/>
      <c r="T131" s="379">
        <f t="shared" si="4"/>
        <v>184340</v>
      </c>
      <c r="U131" s="315"/>
    </row>
    <row r="132" spans="2:21" ht="15" x14ac:dyDescent="0.3">
      <c r="B132" s="312"/>
      <c r="C132" s="313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10"/>
      <c r="P132" s="311"/>
      <c r="Q132" s="378"/>
      <c r="R132" s="380"/>
      <c r="S132" s="378"/>
      <c r="T132" s="379"/>
      <c r="U132" s="315"/>
    </row>
    <row r="133" spans="2:21" ht="15.6" x14ac:dyDescent="0.3">
      <c r="B133" s="306">
        <v>69</v>
      </c>
      <c r="C133" s="332" t="s">
        <v>300</v>
      </c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10"/>
      <c r="P133" s="311"/>
      <c r="Q133" s="378"/>
      <c r="R133" s="380"/>
      <c r="S133" s="378"/>
      <c r="T133" s="379"/>
      <c r="U133" s="315"/>
    </row>
    <row r="134" spans="2:21" ht="15" x14ac:dyDescent="0.3">
      <c r="B134" s="312" t="s">
        <v>231</v>
      </c>
      <c r="C134" s="309" t="s">
        <v>301</v>
      </c>
      <c r="D134" s="309"/>
      <c r="E134" s="309"/>
      <c r="F134" s="309"/>
      <c r="G134" s="309"/>
      <c r="H134" s="309"/>
      <c r="I134" s="309"/>
      <c r="J134" s="309"/>
      <c r="K134" s="309"/>
      <c r="L134" s="309"/>
      <c r="M134" s="763"/>
      <c r="N134" s="764"/>
      <c r="O134" s="310">
        <v>1</v>
      </c>
      <c r="P134" s="311" t="s">
        <v>280</v>
      </c>
      <c r="Q134" s="378"/>
      <c r="R134" s="380">
        <v>247020</v>
      </c>
      <c r="S134" s="378"/>
      <c r="T134" s="379">
        <f>R134*O134</f>
        <v>247020</v>
      </c>
      <c r="U134" s="315"/>
    </row>
    <row r="135" spans="2:21" ht="15" x14ac:dyDescent="0.3">
      <c r="B135" s="312" t="s">
        <v>232</v>
      </c>
      <c r="C135" s="309" t="s">
        <v>302</v>
      </c>
      <c r="D135" s="309"/>
      <c r="E135" s="309"/>
      <c r="F135" s="309"/>
      <c r="G135" s="309"/>
      <c r="H135" s="309"/>
      <c r="I135" s="309"/>
      <c r="J135" s="309"/>
      <c r="K135" s="309"/>
      <c r="L135" s="309"/>
      <c r="M135" s="763"/>
      <c r="N135" s="764"/>
      <c r="O135" s="310">
        <v>1</v>
      </c>
      <c r="P135" s="311" t="s">
        <v>280</v>
      </c>
      <c r="Q135" s="378"/>
      <c r="R135" s="380">
        <v>184340</v>
      </c>
      <c r="S135" s="378"/>
      <c r="T135" s="379">
        <f>R135*O135</f>
        <v>184340</v>
      </c>
      <c r="U135" s="315"/>
    </row>
    <row r="136" spans="2:21" ht="15" x14ac:dyDescent="0.3">
      <c r="B136" s="312"/>
      <c r="C136" s="313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309"/>
      <c r="O136" s="310"/>
      <c r="P136" s="311"/>
      <c r="Q136" s="378"/>
      <c r="R136" s="380"/>
      <c r="S136" s="378"/>
      <c r="T136" s="379"/>
      <c r="U136" s="315"/>
    </row>
    <row r="137" spans="2:21" ht="15.6" x14ac:dyDescent="0.3">
      <c r="B137" s="306">
        <v>70</v>
      </c>
      <c r="C137" s="332" t="s">
        <v>303</v>
      </c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10"/>
      <c r="P137" s="311"/>
      <c r="Q137" s="378"/>
      <c r="R137" s="380"/>
      <c r="S137" s="378"/>
      <c r="T137" s="379"/>
      <c r="U137" s="315"/>
    </row>
    <row r="138" spans="2:21" ht="15" x14ac:dyDescent="0.3">
      <c r="B138" s="312" t="s">
        <v>231</v>
      </c>
      <c r="C138" s="313" t="s">
        <v>304</v>
      </c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10">
        <v>1</v>
      </c>
      <c r="P138" s="311" t="s">
        <v>305</v>
      </c>
      <c r="Q138" s="378"/>
      <c r="R138" s="380">
        <v>1500000</v>
      </c>
      <c r="S138" s="378"/>
      <c r="T138" s="379">
        <f>R138*O138</f>
        <v>1500000</v>
      </c>
      <c r="U138" s="315"/>
    </row>
    <row r="139" spans="2:21" ht="15" x14ac:dyDescent="0.3">
      <c r="B139" s="312" t="s">
        <v>232</v>
      </c>
      <c r="C139" s="313" t="s">
        <v>306</v>
      </c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  <c r="O139" s="310">
        <v>1</v>
      </c>
      <c r="P139" s="311" t="s">
        <v>305</v>
      </c>
      <c r="Q139" s="378"/>
      <c r="R139" s="380">
        <v>750000</v>
      </c>
      <c r="S139" s="378"/>
      <c r="T139" s="379">
        <f t="shared" ref="T139:T145" si="5">R139*O139</f>
        <v>750000</v>
      </c>
      <c r="U139" s="315"/>
    </row>
    <row r="140" spans="2:21" ht="15" x14ac:dyDescent="0.3">
      <c r="B140" s="312" t="s">
        <v>234</v>
      </c>
      <c r="C140" s="313" t="s">
        <v>307</v>
      </c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10">
        <v>1</v>
      </c>
      <c r="P140" s="311" t="s">
        <v>305</v>
      </c>
      <c r="Q140" s="378"/>
      <c r="R140" s="380">
        <v>750000</v>
      </c>
      <c r="S140" s="378"/>
      <c r="T140" s="379">
        <f t="shared" si="5"/>
        <v>750000</v>
      </c>
      <c r="U140" s="315"/>
    </row>
    <row r="141" spans="2:21" ht="15" x14ac:dyDescent="0.3">
      <c r="B141" s="312" t="s">
        <v>236</v>
      </c>
      <c r="C141" s="313" t="s">
        <v>308</v>
      </c>
      <c r="D141" s="309"/>
      <c r="E141" s="309"/>
      <c r="F141" s="309"/>
      <c r="G141" s="309"/>
      <c r="H141" s="309"/>
      <c r="I141" s="309"/>
      <c r="J141" s="309"/>
      <c r="K141" s="309"/>
      <c r="L141" s="309"/>
      <c r="M141" s="309"/>
      <c r="N141" s="309"/>
      <c r="O141" s="310">
        <v>1</v>
      </c>
      <c r="P141" s="311" t="s">
        <v>305</v>
      </c>
      <c r="Q141" s="378"/>
      <c r="R141" s="380">
        <v>1500000</v>
      </c>
      <c r="S141" s="378"/>
      <c r="T141" s="379">
        <f t="shared" si="5"/>
        <v>1500000</v>
      </c>
      <c r="U141" s="315"/>
    </row>
    <row r="142" spans="2:21" s="325" customFormat="1" ht="15" x14ac:dyDescent="0.3">
      <c r="B142" s="330" t="s">
        <v>237</v>
      </c>
      <c r="C142" s="319" t="s">
        <v>309</v>
      </c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  <c r="N142" s="320"/>
      <c r="O142" s="322">
        <v>1</v>
      </c>
      <c r="P142" s="323" t="s">
        <v>305</v>
      </c>
      <c r="Q142" s="376"/>
      <c r="R142" s="380">
        <v>750000</v>
      </c>
      <c r="S142" s="376"/>
      <c r="T142" s="379">
        <f t="shared" si="5"/>
        <v>750000</v>
      </c>
      <c r="U142" s="331"/>
    </row>
    <row r="143" spans="2:21" s="325" customFormat="1" ht="15" x14ac:dyDescent="0.3">
      <c r="B143" s="330" t="s">
        <v>238</v>
      </c>
      <c r="C143" s="319" t="s">
        <v>310</v>
      </c>
      <c r="D143" s="320"/>
      <c r="E143" s="320"/>
      <c r="F143" s="320"/>
      <c r="G143" s="320"/>
      <c r="H143" s="320"/>
      <c r="I143" s="320"/>
      <c r="J143" s="320"/>
      <c r="K143" s="320"/>
      <c r="L143" s="320"/>
      <c r="M143" s="320"/>
      <c r="N143" s="320"/>
      <c r="O143" s="322">
        <v>1</v>
      </c>
      <c r="P143" s="323" t="s">
        <v>311</v>
      </c>
      <c r="Q143" s="376"/>
      <c r="R143" s="380">
        <v>7785660</v>
      </c>
      <c r="S143" s="376"/>
      <c r="T143" s="379">
        <f t="shared" si="5"/>
        <v>7785660</v>
      </c>
      <c r="U143" s="331"/>
    </row>
    <row r="144" spans="2:21" s="325" customFormat="1" ht="15" x14ac:dyDescent="0.3">
      <c r="B144" s="330" t="s">
        <v>240</v>
      </c>
      <c r="C144" s="319" t="s">
        <v>312</v>
      </c>
      <c r="D144" s="320"/>
      <c r="E144" s="320"/>
      <c r="F144" s="320"/>
      <c r="G144" s="320"/>
      <c r="H144" s="320"/>
      <c r="I144" s="320"/>
      <c r="J144" s="320"/>
      <c r="K144" s="320"/>
      <c r="L144" s="320"/>
      <c r="M144" s="320"/>
      <c r="N144" s="320"/>
      <c r="O144" s="322">
        <v>1</v>
      </c>
      <c r="P144" s="323" t="s">
        <v>313</v>
      </c>
      <c r="Q144" s="376"/>
      <c r="R144" s="380">
        <v>445120</v>
      </c>
      <c r="S144" s="376"/>
      <c r="T144" s="379">
        <f t="shared" si="5"/>
        <v>445120</v>
      </c>
      <c r="U144" s="331"/>
    </row>
    <row r="145" spans="2:21" ht="15" x14ac:dyDescent="0.3">
      <c r="B145" s="330" t="s">
        <v>243</v>
      </c>
      <c r="C145" s="319" t="s">
        <v>314</v>
      </c>
      <c r="D145" s="320"/>
      <c r="E145" s="320"/>
      <c r="F145" s="320"/>
      <c r="G145" s="320"/>
      <c r="H145" s="320"/>
      <c r="I145" s="320"/>
      <c r="J145" s="320"/>
      <c r="K145" s="320"/>
      <c r="L145" s="320"/>
      <c r="M145" s="320"/>
      <c r="N145" s="320"/>
      <c r="O145" s="322">
        <v>1</v>
      </c>
      <c r="P145" s="323" t="s">
        <v>305</v>
      </c>
      <c r="Q145" s="376"/>
      <c r="R145" s="380">
        <v>750000</v>
      </c>
      <c r="S145" s="376"/>
      <c r="T145" s="379">
        <f t="shared" si="5"/>
        <v>750000</v>
      </c>
      <c r="U145" s="315"/>
    </row>
    <row r="146" spans="2:21" ht="15" x14ac:dyDescent="0.3">
      <c r="B146" s="330"/>
      <c r="C146" s="319"/>
      <c r="D146" s="320"/>
      <c r="E146" s="320"/>
      <c r="F146" s="320"/>
      <c r="G146" s="320"/>
      <c r="H146" s="320"/>
      <c r="I146" s="320"/>
      <c r="J146" s="320"/>
      <c r="K146" s="320"/>
      <c r="L146" s="320"/>
      <c r="M146" s="320"/>
      <c r="N146" s="320"/>
      <c r="O146" s="322"/>
      <c r="P146" s="323"/>
      <c r="Q146" s="376"/>
      <c r="R146" s="380"/>
      <c r="S146" s="376"/>
      <c r="T146" s="379"/>
      <c r="U146" s="315"/>
    </row>
    <row r="147" spans="2:21" ht="15" x14ac:dyDescent="0.3">
      <c r="B147" s="330"/>
      <c r="C147" s="319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2"/>
      <c r="P147" s="323"/>
      <c r="Q147" s="376"/>
      <c r="R147" s="380"/>
      <c r="S147" s="376"/>
      <c r="T147" s="379"/>
      <c r="U147" s="315"/>
    </row>
    <row r="148" spans="2:21" ht="15" x14ac:dyDescent="0.3">
      <c r="B148" s="312"/>
      <c r="C148" s="313"/>
      <c r="D148" s="309"/>
      <c r="E148" s="309"/>
      <c r="F148" s="309"/>
      <c r="G148" s="309"/>
      <c r="H148" s="309"/>
      <c r="I148" s="309"/>
      <c r="J148" s="309"/>
      <c r="K148" s="309"/>
      <c r="L148" s="309"/>
      <c r="M148" s="309"/>
      <c r="N148" s="309"/>
      <c r="O148" s="310"/>
      <c r="P148" s="311"/>
      <c r="Q148" s="378"/>
      <c r="R148" s="380"/>
      <c r="S148" s="378"/>
      <c r="T148" s="379"/>
      <c r="U148" s="315"/>
    </row>
    <row r="149" spans="2:21" ht="15.6" x14ac:dyDescent="0.3">
      <c r="B149" s="306" t="s">
        <v>13</v>
      </c>
      <c r="C149" s="332" t="s">
        <v>34</v>
      </c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  <c r="O149" s="310"/>
      <c r="P149" s="311"/>
      <c r="Q149" s="378"/>
      <c r="R149" s="380"/>
      <c r="S149" s="378"/>
      <c r="T149" s="379"/>
      <c r="U149" s="315"/>
    </row>
    <row r="150" spans="2:21" ht="15.6" x14ac:dyDescent="0.3">
      <c r="B150" s="306">
        <v>1</v>
      </c>
      <c r="C150" s="332" t="s">
        <v>315</v>
      </c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10"/>
      <c r="P150" s="311"/>
      <c r="Q150" s="378"/>
      <c r="R150" s="380"/>
      <c r="S150" s="378"/>
      <c r="T150" s="379"/>
      <c r="U150" s="315"/>
    </row>
    <row r="151" spans="2:21" ht="15" x14ac:dyDescent="0.3">
      <c r="B151" s="312" t="s">
        <v>156</v>
      </c>
      <c r="C151" s="313" t="s">
        <v>316</v>
      </c>
      <c r="D151" s="309"/>
      <c r="E151" s="309"/>
      <c r="F151" s="309"/>
      <c r="G151" s="309"/>
      <c r="H151" s="309"/>
      <c r="I151" s="309"/>
      <c r="J151" s="309"/>
      <c r="K151" s="309"/>
      <c r="L151" s="309"/>
      <c r="M151" s="309"/>
      <c r="N151" s="309"/>
      <c r="O151" s="310">
        <v>1</v>
      </c>
      <c r="P151" s="311" t="s">
        <v>317</v>
      </c>
      <c r="Q151" s="378"/>
      <c r="R151" s="380">
        <v>463</v>
      </c>
      <c r="S151" s="378"/>
      <c r="T151" s="379">
        <f>R151*O151</f>
        <v>463</v>
      </c>
      <c r="U151" s="315"/>
    </row>
    <row r="152" spans="2:21" ht="15" x14ac:dyDescent="0.3">
      <c r="B152" s="312" t="s">
        <v>157</v>
      </c>
      <c r="C152" s="313" t="s">
        <v>318</v>
      </c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10">
        <v>1</v>
      </c>
      <c r="P152" s="311" t="s">
        <v>317</v>
      </c>
      <c r="Q152" s="378"/>
      <c r="R152" s="380">
        <v>463</v>
      </c>
      <c r="S152" s="378"/>
      <c r="T152" s="379">
        <f t="shared" ref="T152:T165" si="6">R152*O152</f>
        <v>463</v>
      </c>
      <c r="U152" s="315"/>
    </row>
    <row r="153" spans="2:21" ht="15" x14ac:dyDescent="0.3">
      <c r="B153" s="312" t="s">
        <v>160</v>
      </c>
      <c r="C153" s="313" t="s">
        <v>319</v>
      </c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10">
        <v>1</v>
      </c>
      <c r="P153" s="311" t="s">
        <v>317</v>
      </c>
      <c r="Q153" s="378"/>
      <c r="R153" s="380">
        <v>463</v>
      </c>
      <c r="S153" s="378"/>
      <c r="T153" s="379">
        <f t="shared" si="6"/>
        <v>463</v>
      </c>
      <c r="U153" s="315"/>
    </row>
    <row r="154" spans="2:21" ht="15" x14ac:dyDescent="0.3">
      <c r="B154" s="312" t="s">
        <v>163</v>
      </c>
      <c r="C154" s="313" t="s">
        <v>320</v>
      </c>
      <c r="D154" s="309"/>
      <c r="E154" s="309"/>
      <c r="F154" s="309"/>
      <c r="G154" s="309"/>
      <c r="H154" s="309"/>
      <c r="I154" s="309"/>
      <c r="J154" s="309"/>
      <c r="K154" s="309"/>
      <c r="L154" s="309"/>
      <c r="M154" s="309"/>
      <c r="N154" s="309"/>
      <c r="O154" s="310">
        <v>1</v>
      </c>
      <c r="P154" s="311" t="s">
        <v>317</v>
      </c>
      <c r="Q154" s="378"/>
      <c r="R154" s="380">
        <v>463</v>
      </c>
      <c r="S154" s="378"/>
      <c r="T154" s="379">
        <f t="shared" si="6"/>
        <v>463</v>
      </c>
      <c r="U154" s="315"/>
    </row>
    <row r="155" spans="2:21" ht="15.6" x14ac:dyDescent="0.3">
      <c r="B155" s="312" t="s">
        <v>321</v>
      </c>
      <c r="C155" s="313" t="s">
        <v>322</v>
      </c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  <c r="O155" s="310">
        <v>1</v>
      </c>
      <c r="P155" s="311" t="s">
        <v>317</v>
      </c>
      <c r="Q155" s="378"/>
      <c r="R155" s="380">
        <v>178</v>
      </c>
      <c r="S155" s="378"/>
      <c r="T155" s="379">
        <f t="shared" si="6"/>
        <v>178</v>
      </c>
      <c r="U155" s="304"/>
    </row>
    <row r="156" spans="2:21" ht="15" x14ac:dyDescent="0.3">
      <c r="B156" s="312" t="s">
        <v>323</v>
      </c>
      <c r="C156" s="313" t="s">
        <v>324</v>
      </c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10">
        <v>1</v>
      </c>
      <c r="P156" s="311" t="s">
        <v>325</v>
      </c>
      <c r="Q156" s="378"/>
      <c r="R156" s="380">
        <v>146246</v>
      </c>
      <c r="S156" s="378"/>
      <c r="T156" s="379">
        <f t="shared" si="6"/>
        <v>146246</v>
      </c>
      <c r="U156" s="293"/>
    </row>
    <row r="157" spans="2:21" ht="15" x14ac:dyDescent="0.3">
      <c r="B157" s="312" t="s">
        <v>326</v>
      </c>
      <c r="C157" s="313" t="s">
        <v>327</v>
      </c>
      <c r="D157" s="309"/>
      <c r="E157" s="309"/>
      <c r="F157" s="309"/>
      <c r="G157" s="309"/>
      <c r="H157" s="309"/>
      <c r="I157" s="309"/>
      <c r="J157" s="309"/>
      <c r="K157" s="309"/>
      <c r="L157" s="309"/>
      <c r="M157" s="309"/>
      <c r="N157" s="309"/>
      <c r="O157" s="310">
        <v>1</v>
      </c>
      <c r="P157" s="311" t="s">
        <v>317</v>
      </c>
      <c r="Q157" s="378"/>
      <c r="R157" s="380">
        <v>463</v>
      </c>
      <c r="S157" s="382"/>
      <c r="T157" s="379">
        <f t="shared" si="6"/>
        <v>463</v>
      </c>
      <c r="U157" s="315"/>
    </row>
    <row r="158" spans="2:21" ht="15" x14ac:dyDescent="0.3">
      <c r="B158" s="312" t="s">
        <v>328</v>
      </c>
      <c r="C158" s="313" t="s">
        <v>322</v>
      </c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10">
        <v>1</v>
      </c>
      <c r="P158" s="311" t="s">
        <v>317</v>
      </c>
      <c r="Q158" s="378"/>
      <c r="R158" s="380">
        <v>178</v>
      </c>
      <c r="S158" s="378"/>
      <c r="T158" s="379">
        <f t="shared" si="6"/>
        <v>178</v>
      </c>
      <c r="U158" s="315"/>
    </row>
    <row r="159" spans="2:21" ht="15.6" x14ac:dyDescent="0.3">
      <c r="B159" s="306">
        <v>2</v>
      </c>
      <c r="C159" s="332" t="s">
        <v>329</v>
      </c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10"/>
      <c r="P159" s="311"/>
      <c r="Q159" s="378"/>
      <c r="R159" s="380"/>
      <c r="S159" s="378"/>
      <c r="T159" s="379"/>
      <c r="U159" s="315"/>
    </row>
    <row r="160" spans="2:21" ht="15" x14ac:dyDescent="0.3">
      <c r="B160" s="312" t="s">
        <v>165</v>
      </c>
      <c r="C160" s="313" t="s">
        <v>330</v>
      </c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09"/>
      <c r="O160" s="310">
        <v>1</v>
      </c>
      <c r="P160" s="311" t="s">
        <v>317</v>
      </c>
      <c r="Q160" s="378"/>
      <c r="R160" s="380">
        <v>178</v>
      </c>
      <c r="S160" s="378"/>
      <c r="T160" s="379">
        <f t="shared" si="6"/>
        <v>178</v>
      </c>
      <c r="U160" s="315"/>
    </row>
    <row r="161" spans="2:21" ht="15" x14ac:dyDescent="0.3">
      <c r="B161" s="312" t="s">
        <v>168</v>
      </c>
      <c r="C161" s="313" t="s">
        <v>331</v>
      </c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10">
        <v>1</v>
      </c>
      <c r="P161" s="311" t="s">
        <v>317</v>
      </c>
      <c r="Q161" s="378"/>
      <c r="R161" s="380">
        <v>178</v>
      </c>
      <c r="S161" s="378"/>
      <c r="T161" s="379">
        <f t="shared" si="6"/>
        <v>178</v>
      </c>
      <c r="U161" s="315"/>
    </row>
    <row r="162" spans="2:21" ht="15" x14ac:dyDescent="0.3">
      <c r="B162" s="312" t="s">
        <v>170</v>
      </c>
      <c r="C162" s="313" t="s">
        <v>332</v>
      </c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10">
        <v>1</v>
      </c>
      <c r="P162" s="311" t="s">
        <v>333</v>
      </c>
      <c r="Q162" s="378"/>
      <c r="R162" s="380">
        <v>501841</v>
      </c>
      <c r="S162" s="378"/>
      <c r="T162" s="379">
        <f t="shared" si="6"/>
        <v>501841</v>
      </c>
      <c r="U162" s="315"/>
    </row>
    <row r="163" spans="2:21" ht="15" x14ac:dyDescent="0.3">
      <c r="B163" s="312" t="s">
        <v>334</v>
      </c>
      <c r="C163" s="313" t="s">
        <v>335</v>
      </c>
      <c r="D163" s="309"/>
      <c r="E163" s="309"/>
      <c r="F163" s="309"/>
      <c r="G163" s="309"/>
      <c r="H163" s="309"/>
      <c r="I163" s="309"/>
      <c r="J163" s="309"/>
      <c r="K163" s="309"/>
      <c r="L163" s="309"/>
      <c r="M163" s="309"/>
      <c r="N163" s="309"/>
      <c r="O163" s="310">
        <v>1</v>
      </c>
      <c r="P163" s="311" t="s">
        <v>336</v>
      </c>
      <c r="Q163" s="378"/>
      <c r="R163" s="380">
        <v>19706</v>
      </c>
      <c r="S163" s="378"/>
      <c r="T163" s="379">
        <f t="shared" si="6"/>
        <v>19706</v>
      </c>
      <c r="U163" s="315"/>
    </row>
    <row r="164" spans="2:21" ht="15" x14ac:dyDescent="0.3">
      <c r="B164" s="312" t="s">
        <v>337</v>
      </c>
      <c r="C164" s="313" t="s">
        <v>338</v>
      </c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  <c r="O164" s="310">
        <v>1</v>
      </c>
      <c r="P164" s="311" t="s">
        <v>336</v>
      </c>
      <c r="Q164" s="378"/>
      <c r="R164" s="380">
        <v>19784</v>
      </c>
      <c r="S164" s="378"/>
      <c r="T164" s="379">
        <f t="shared" si="6"/>
        <v>19784</v>
      </c>
      <c r="U164" s="315"/>
    </row>
    <row r="165" spans="2:21" ht="15" x14ac:dyDescent="0.3">
      <c r="B165" s="312" t="s">
        <v>339</v>
      </c>
      <c r="C165" s="313" t="s">
        <v>340</v>
      </c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10">
        <v>1</v>
      </c>
      <c r="P165" s="311" t="s">
        <v>336</v>
      </c>
      <c r="Q165" s="378"/>
      <c r="R165" s="380">
        <v>25956</v>
      </c>
      <c r="S165" s="378"/>
      <c r="T165" s="379">
        <f t="shared" si="6"/>
        <v>25956</v>
      </c>
      <c r="U165" s="315"/>
    </row>
    <row r="166" spans="2:21" ht="15.6" x14ac:dyDescent="0.3">
      <c r="B166" s="306">
        <v>3</v>
      </c>
      <c r="C166" s="332" t="s">
        <v>341</v>
      </c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09"/>
      <c r="O166" s="310"/>
      <c r="P166" s="311"/>
      <c r="Q166" s="378"/>
      <c r="R166" s="380"/>
      <c r="S166" s="378"/>
      <c r="T166" s="379"/>
      <c r="U166" s="315"/>
    </row>
    <row r="167" spans="2:21" ht="15" x14ac:dyDescent="0.3">
      <c r="B167" s="312" t="s">
        <v>342</v>
      </c>
      <c r="C167" s="313" t="s">
        <v>343</v>
      </c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10">
        <v>1</v>
      </c>
      <c r="P167" s="311" t="s">
        <v>167</v>
      </c>
      <c r="Q167" s="378"/>
      <c r="R167" s="380">
        <v>1157700</v>
      </c>
      <c r="S167" s="378"/>
      <c r="T167" s="379">
        <f>R167*O167</f>
        <v>1157700</v>
      </c>
      <c r="U167" s="315"/>
    </row>
    <row r="168" spans="2:21" ht="15" x14ac:dyDescent="0.3">
      <c r="B168" s="312" t="s">
        <v>344</v>
      </c>
      <c r="C168" s="313" t="s">
        <v>345</v>
      </c>
      <c r="D168" s="309"/>
      <c r="E168" s="309"/>
      <c r="F168" s="309"/>
      <c r="G168" s="309"/>
      <c r="H168" s="309"/>
      <c r="I168" s="309"/>
      <c r="J168" s="309"/>
      <c r="K168" s="309"/>
      <c r="L168" s="309"/>
      <c r="M168" s="309"/>
      <c r="N168" s="309"/>
      <c r="O168" s="310">
        <v>1</v>
      </c>
      <c r="P168" s="311" t="s">
        <v>167</v>
      </c>
      <c r="Q168" s="378"/>
      <c r="R168" s="380">
        <v>501840</v>
      </c>
      <c r="S168" s="378"/>
      <c r="T168" s="379">
        <f>R168*O168</f>
        <v>501840</v>
      </c>
      <c r="U168" s="315"/>
    </row>
    <row r="169" spans="2:21" ht="15" x14ac:dyDescent="0.3">
      <c r="B169" s="312"/>
      <c r="C169" s="313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  <c r="O169" s="310"/>
      <c r="P169" s="311"/>
      <c r="Q169" s="378"/>
      <c r="R169" s="380"/>
      <c r="S169" s="378"/>
      <c r="T169" s="379"/>
      <c r="U169" s="315"/>
    </row>
    <row r="170" spans="2:21" ht="15" x14ac:dyDescent="0.3">
      <c r="B170" s="312"/>
      <c r="C170" s="313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10"/>
      <c r="P170" s="311"/>
      <c r="Q170" s="378"/>
      <c r="R170" s="380"/>
      <c r="S170" s="378"/>
      <c r="T170" s="379"/>
      <c r="U170" s="315"/>
    </row>
    <row r="171" spans="2:21" ht="15" x14ac:dyDescent="0.3">
      <c r="B171" s="312"/>
      <c r="C171" s="313"/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  <c r="O171" s="310"/>
      <c r="P171" s="311"/>
      <c r="Q171" s="378"/>
      <c r="R171" s="380"/>
      <c r="S171" s="378"/>
      <c r="T171" s="379"/>
      <c r="U171" s="315"/>
    </row>
    <row r="172" spans="2:21" ht="15.6" x14ac:dyDescent="0.3">
      <c r="B172" s="306" t="s">
        <v>14</v>
      </c>
      <c r="C172" s="307" t="s">
        <v>35</v>
      </c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10"/>
      <c r="P172" s="311"/>
      <c r="Q172" s="378"/>
      <c r="R172" s="380"/>
      <c r="S172" s="378"/>
      <c r="T172" s="379"/>
      <c r="U172" s="315"/>
    </row>
    <row r="173" spans="2:21" ht="15.6" x14ac:dyDescent="0.3">
      <c r="B173" s="306">
        <v>1</v>
      </c>
      <c r="C173" s="332" t="s">
        <v>346</v>
      </c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10"/>
      <c r="P173" s="311"/>
      <c r="Q173" s="378"/>
      <c r="R173" s="380"/>
      <c r="S173" s="378"/>
      <c r="T173" s="379"/>
      <c r="U173" s="315"/>
    </row>
    <row r="174" spans="2:21" ht="15" x14ac:dyDescent="0.3">
      <c r="B174" s="312" t="s">
        <v>156</v>
      </c>
      <c r="C174" s="313" t="s">
        <v>347</v>
      </c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  <c r="O174" s="310">
        <v>1</v>
      </c>
      <c r="P174" s="311" t="s">
        <v>348</v>
      </c>
      <c r="Q174" s="378"/>
      <c r="R174" s="380">
        <v>251740</v>
      </c>
      <c r="S174" s="378"/>
      <c r="T174" s="379">
        <f t="shared" ref="T174:T217" si="7">O174*R174</f>
        <v>251740</v>
      </c>
      <c r="U174" s="316"/>
    </row>
    <row r="175" spans="2:21" ht="15" x14ac:dyDescent="0.3">
      <c r="B175" s="312" t="s">
        <v>157</v>
      </c>
      <c r="C175" s="313" t="s">
        <v>349</v>
      </c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10">
        <v>1</v>
      </c>
      <c r="P175" s="311" t="s">
        <v>348</v>
      </c>
      <c r="Q175" s="378"/>
      <c r="R175" s="380">
        <v>499220</v>
      </c>
      <c r="S175" s="378"/>
      <c r="T175" s="379">
        <f t="shared" si="7"/>
        <v>499220</v>
      </c>
      <c r="U175" s="315"/>
    </row>
    <row r="176" spans="2:21" ht="15" x14ac:dyDescent="0.3">
      <c r="B176" s="312" t="s">
        <v>160</v>
      </c>
      <c r="C176" s="313" t="s">
        <v>350</v>
      </c>
      <c r="D176" s="309"/>
      <c r="E176" s="309"/>
      <c r="F176" s="309"/>
      <c r="G176" s="309"/>
      <c r="H176" s="309"/>
      <c r="I176" s="309"/>
      <c r="J176" s="309"/>
      <c r="K176" s="309"/>
      <c r="L176" s="309"/>
      <c r="M176" s="309"/>
      <c r="N176" s="309"/>
      <c r="O176" s="310">
        <v>1</v>
      </c>
      <c r="P176" s="311" t="s">
        <v>348</v>
      </c>
      <c r="Q176" s="378"/>
      <c r="R176" s="380">
        <v>358410</v>
      </c>
      <c r="S176" s="378"/>
      <c r="T176" s="379">
        <f t="shared" si="7"/>
        <v>358410</v>
      </c>
      <c r="U176" s="315"/>
    </row>
    <row r="177" spans="2:21" ht="15" x14ac:dyDescent="0.3">
      <c r="B177" s="312" t="s">
        <v>163</v>
      </c>
      <c r="C177" s="313" t="s">
        <v>351</v>
      </c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10">
        <v>1</v>
      </c>
      <c r="P177" s="311" t="s">
        <v>348</v>
      </c>
      <c r="Q177" s="378"/>
      <c r="R177" s="380">
        <v>104520</v>
      </c>
      <c r="S177" s="378"/>
      <c r="T177" s="379">
        <f t="shared" si="7"/>
        <v>104520</v>
      </c>
      <c r="U177" s="315"/>
    </row>
    <row r="178" spans="2:21" ht="15.6" x14ac:dyDescent="0.3">
      <c r="B178" s="326" t="s">
        <v>321</v>
      </c>
      <c r="C178" s="319" t="s">
        <v>352</v>
      </c>
      <c r="D178" s="320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2">
        <v>1</v>
      </c>
      <c r="P178" s="323" t="s">
        <v>348</v>
      </c>
      <c r="Q178" s="378"/>
      <c r="R178" s="380">
        <v>41900</v>
      </c>
      <c r="S178" s="376"/>
      <c r="T178" s="377">
        <f t="shared" si="7"/>
        <v>41900</v>
      </c>
      <c r="U178" s="304"/>
    </row>
    <row r="179" spans="2:21" ht="15.6" x14ac:dyDescent="0.3">
      <c r="B179" s="306">
        <v>2</v>
      </c>
      <c r="C179" s="489" t="s">
        <v>353</v>
      </c>
      <c r="D179" s="320"/>
      <c r="E179" s="320"/>
      <c r="F179" s="320"/>
      <c r="G179" s="320"/>
      <c r="H179" s="320"/>
      <c r="I179" s="320"/>
      <c r="J179" s="320"/>
      <c r="K179" s="320"/>
      <c r="L179" s="320"/>
      <c r="M179" s="320"/>
      <c r="N179" s="320"/>
      <c r="O179" s="322"/>
      <c r="P179" s="323"/>
      <c r="Q179" s="378"/>
      <c r="R179" s="380"/>
      <c r="S179" s="376"/>
      <c r="T179" s="377"/>
      <c r="U179" s="304"/>
    </row>
    <row r="180" spans="2:21" ht="15" x14ac:dyDescent="0.3">
      <c r="B180" s="326">
        <v>2.1</v>
      </c>
      <c r="C180" s="319" t="s">
        <v>354</v>
      </c>
      <c r="D180" s="320"/>
      <c r="E180" s="320"/>
      <c r="F180" s="320"/>
      <c r="G180" s="320"/>
      <c r="H180" s="320"/>
      <c r="I180" s="320"/>
      <c r="J180" s="320"/>
      <c r="K180" s="320"/>
      <c r="L180" s="320"/>
      <c r="M180" s="320"/>
      <c r="N180" s="320"/>
      <c r="O180" s="322">
        <v>1</v>
      </c>
      <c r="P180" s="323" t="s">
        <v>355</v>
      </c>
      <c r="Q180" s="378">
        <v>80450</v>
      </c>
      <c r="R180" s="380">
        <v>40420</v>
      </c>
      <c r="S180" s="376">
        <f t="shared" ref="S180:S218" si="8">O180*Q180</f>
        <v>80450</v>
      </c>
      <c r="T180" s="377">
        <f t="shared" si="7"/>
        <v>40420</v>
      </c>
      <c r="U180" s="315"/>
    </row>
    <row r="181" spans="2:21" ht="15" x14ac:dyDescent="0.3">
      <c r="B181" s="312">
        <v>2.2000000000000002</v>
      </c>
      <c r="C181" s="313" t="s">
        <v>356</v>
      </c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10">
        <v>1</v>
      </c>
      <c r="P181" s="311" t="s">
        <v>348</v>
      </c>
      <c r="Q181" s="378"/>
      <c r="R181" s="380">
        <v>177020</v>
      </c>
      <c r="S181" s="378"/>
      <c r="T181" s="379">
        <f t="shared" si="7"/>
        <v>177020</v>
      </c>
      <c r="U181" s="315"/>
    </row>
    <row r="182" spans="2:21" ht="15" x14ac:dyDescent="0.3">
      <c r="B182" s="312">
        <v>2.2999999999999998</v>
      </c>
      <c r="C182" s="313" t="s">
        <v>357</v>
      </c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  <c r="O182" s="310">
        <v>1</v>
      </c>
      <c r="P182" s="311" t="s">
        <v>348</v>
      </c>
      <c r="Q182" s="378"/>
      <c r="R182" s="380">
        <v>210110</v>
      </c>
      <c r="S182" s="378"/>
      <c r="T182" s="379">
        <f t="shared" si="7"/>
        <v>210110</v>
      </c>
      <c r="U182" s="315"/>
    </row>
    <row r="183" spans="2:21" ht="15" x14ac:dyDescent="0.3">
      <c r="B183" s="312">
        <v>2.4</v>
      </c>
      <c r="C183" s="319" t="s">
        <v>358</v>
      </c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  <c r="O183" s="310">
        <v>1</v>
      </c>
      <c r="P183" s="311" t="s">
        <v>348</v>
      </c>
      <c r="Q183" s="378"/>
      <c r="R183" s="380">
        <v>48140</v>
      </c>
      <c r="S183" s="378"/>
      <c r="T183" s="379">
        <f>O183*R183</f>
        <v>48140</v>
      </c>
      <c r="U183" s="315"/>
    </row>
    <row r="184" spans="2:21" ht="15" x14ac:dyDescent="0.3">
      <c r="B184" s="312">
        <v>2.5</v>
      </c>
      <c r="C184" s="313" t="s">
        <v>359</v>
      </c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10">
        <v>1</v>
      </c>
      <c r="P184" s="311" t="s">
        <v>348</v>
      </c>
      <c r="Q184" s="378">
        <v>175200</v>
      </c>
      <c r="R184" s="380">
        <v>57770</v>
      </c>
      <c r="S184" s="378">
        <f>O184*Q184</f>
        <v>175200</v>
      </c>
      <c r="T184" s="379">
        <f>O184*R184</f>
        <v>57770</v>
      </c>
      <c r="U184" s="315"/>
    </row>
    <row r="185" spans="2:21" ht="15" x14ac:dyDescent="0.3">
      <c r="B185" s="312">
        <v>2.6</v>
      </c>
      <c r="C185" s="313" t="s">
        <v>360</v>
      </c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10">
        <v>1</v>
      </c>
      <c r="P185" s="311" t="s">
        <v>348</v>
      </c>
      <c r="Q185" s="378">
        <v>312600</v>
      </c>
      <c r="R185" s="380">
        <v>57770</v>
      </c>
      <c r="S185" s="378">
        <f t="shared" si="8"/>
        <v>312600</v>
      </c>
      <c r="T185" s="379">
        <f t="shared" si="7"/>
        <v>57770</v>
      </c>
      <c r="U185" s="315"/>
    </row>
    <row r="186" spans="2:21" s="325" customFormat="1" ht="15" x14ac:dyDescent="0.3">
      <c r="B186" s="312">
        <v>2.7</v>
      </c>
      <c r="C186" s="319" t="s">
        <v>361</v>
      </c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N186" s="309"/>
      <c r="O186" s="310">
        <v>1</v>
      </c>
      <c r="P186" s="311" t="s">
        <v>348</v>
      </c>
      <c r="Q186" s="378">
        <v>801730</v>
      </c>
      <c r="R186" s="380">
        <v>389480</v>
      </c>
      <c r="S186" s="378">
        <f t="shared" si="8"/>
        <v>801730</v>
      </c>
      <c r="T186" s="379">
        <f t="shared" si="7"/>
        <v>389480</v>
      </c>
      <c r="U186" s="331"/>
    </row>
    <row r="187" spans="2:21" ht="15" x14ac:dyDescent="0.3">
      <c r="B187" s="312">
        <v>2.8</v>
      </c>
      <c r="C187" s="313" t="s">
        <v>362</v>
      </c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10">
        <v>1</v>
      </c>
      <c r="P187" s="311" t="s">
        <v>348</v>
      </c>
      <c r="Q187" s="378">
        <v>891030</v>
      </c>
      <c r="R187" s="380">
        <v>389480</v>
      </c>
      <c r="S187" s="378">
        <f t="shared" si="8"/>
        <v>891030</v>
      </c>
      <c r="T187" s="379">
        <f t="shared" si="7"/>
        <v>389480</v>
      </c>
      <c r="U187" s="315"/>
    </row>
    <row r="188" spans="2:21" s="325" customFormat="1" ht="15" x14ac:dyDescent="0.3">
      <c r="B188" s="312">
        <v>2.9</v>
      </c>
      <c r="C188" s="313" t="s">
        <v>363</v>
      </c>
      <c r="D188" s="309"/>
      <c r="E188" s="309"/>
      <c r="F188" s="309"/>
      <c r="G188" s="309"/>
      <c r="H188" s="309"/>
      <c r="I188" s="309"/>
      <c r="J188" s="309"/>
      <c r="K188" s="309"/>
      <c r="L188" s="309"/>
      <c r="M188" s="309"/>
      <c r="N188" s="309"/>
      <c r="O188" s="310">
        <v>1</v>
      </c>
      <c r="P188" s="311" t="s">
        <v>348</v>
      </c>
      <c r="Q188" s="378">
        <v>929120</v>
      </c>
      <c r="R188" s="380">
        <v>389480</v>
      </c>
      <c r="S188" s="378">
        <f t="shared" si="8"/>
        <v>929120</v>
      </c>
      <c r="T188" s="379">
        <f t="shared" si="7"/>
        <v>389480</v>
      </c>
      <c r="U188" s="331"/>
    </row>
    <row r="189" spans="2:21" ht="15" x14ac:dyDescent="0.3">
      <c r="B189" s="312" t="s">
        <v>364</v>
      </c>
      <c r="C189" s="333" t="s">
        <v>365</v>
      </c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10">
        <v>1</v>
      </c>
      <c r="P189" s="311" t="s">
        <v>348</v>
      </c>
      <c r="Q189" s="378">
        <v>965950</v>
      </c>
      <c r="R189" s="380">
        <v>389480</v>
      </c>
      <c r="S189" s="378">
        <f t="shared" si="8"/>
        <v>965950</v>
      </c>
      <c r="T189" s="379">
        <f t="shared" si="7"/>
        <v>389480</v>
      </c>
      <c r="U189" s="315"/>
    </row>
    <row r="190" spans="2:21" ht="15" x14ac:dyDescent="0.3">
      <c r="B190" s="312">
        <v>2.11</v>
      </c>
      <c r="C190" s="313" t="s">
        <v>366</v>
      </c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10">
        <v>1</v>
      </c>
      <c r="P190" s="311" t="s">
        <v>182</v>
      </c>
      <c r="Q190" s="378">
        <v>18996.3</v>
      </c>
      <c r="R190" s="380">
        <v>3035.84</v>
      </c>
      <c r="S190" s="378">
        <f t="shared" si="8"/>
        <v>18996.3</v>
      </c>
      <c r="T190" s="379">
        <f t="shared" si="7"/>
        <v>3035.84</v>
      </c>
      <c r="U190" s="315"/>
    </row>
    <row r="191" spans="2:21" ht="15" x14ac:dyDescent="0.3">
      <c r="B191" s="330">
        <v>2.12</v>
      </c>
      <c r="C191" s="319" t="s">
        <v>367</v>
      </c>
      <c r="D191" s="320"/>
      <c r="E191" s="320"/>
      <c r="F191" s="320"/>
      <c r="G191" s="320"/>
      <c r="H191" s="320"/>
      <c r="I191" s="320"/>
      <c r="J191" s="320"/>
      <c r="K191" s="320"/>
      <c r="L191" s="320"/>
      <c r="M191" s="320"/>
      <c r="N191" s="320"/>
      <c r="O191" s="322">
        <v>1</v>
      </c>
      <c r="P191" s="323" t="s">
        <v>59</v>
      </c>
      <c r="Q191" s="378">
        <v>128990</v>
      </c>
      <c r="R191" s="380">
        <v>15300</v>
      </c>
      <c r="S191" s="376">
        <f t="shared" si="8"/>
        <v>128990</v>
      </c>
      <c r="T191" s="377">
        <f t="shared" si="7"/>
        <v>15300</v>
      </c>
      <c r="U191" s="315"/>
    </row>
    <row r="192" spans="2:21" ht="15" x14ac:dyDescent="0.3">
      <c r="B192" s="330">
        <v>2.13</v>
      </c>
      <c r="C192" s="319" t="s">
        <v>368</v>
      </c>
      <c r="D192" s="320"/>
      <c r="E192" s="320"/>
      <c r="F192" s="320"/>
      <c r="G192" s="320"/>
      <c r="H192" s="320"/>
      <c r="I192" s="320"/>
      <c r="J192" s="320"/>
      <c r="K192" s="320"/>
      <c r="L192" s="320"/>
      <c r="M192" s="320"/>
      <c r="N192" s="320"/>
      <c r="O192" s="322">
        <v>1</v>
      </c>
      <c r="P192" s="323" t="s">
        <v>59</v>
      </c>
      <c r="Q192" s="378">
        <v>163700</v>
      </c>
      <c r="R192" s="380">
        <v>156250</v>
      </c>
      <c r="S192" s="376">
        <f t="shared" si="8"/>
        <v>163700</v>
      </c>
      <c r="T192" s="377">
        <f t="shared" si="7"/>
        <v>156250</v>
      </c>
      <c r="U192" s="315"/>
    </row>
    <row r="193" spans="2:21" ht="15" x14ac:dyDescent="0.3">
      <c r="B193" s="312">
        <v>2.14</v>
      </c>
      <c r="C193" s="313" t="s">
        <v>369</v>
      </c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10">
        <v>1</v>
      </c>
      <c r="P193" s="311" t="s">
        <v>348</v>
      </c>
      <c r="Q193" s="378">
        <v>775170</v>
      </c>
      <c r="R193" s="380">
        <v>471460</v>
      </c>
      <c r="S193" s="378">
        <f t="shared" si="8"/>
        <v>775170</v>
      </c>
      <c r="T193" s="379">
        <f t="shared" si="7"/>
        <v>471460</v>
      </c>
      <c r="U193" s="315"/>
    </row>
    <row r="194" spans="2:21" ht="15" x14ac:dyDescent="0.3">
      <c r="B194" s="326">
        <v>2.15</v>
      </c>
      <c r="C194" s="313" t="s">
        <v>370</v>
      </c>
      <c r="D194" s="320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34"/>
      <c r="P194" s="335"/>
      <c r="Q194" s="378"/>
      <c r="R194" s="380"/>
      <c r="S194" s="383"/>
      <c r="T194" s="384"/>
      <c r="U194" s="315"/>
    </row>
    <row r="195" spans="2:21" ht="15" x14ac:dyDescent="0.3">
      <c r="B195" s="488" t="s">
        <v>2062</v>
      </c>
      <c r="C195" s="313" t="s">
        <v>2054</v>
      </c>
      <c r="D195" s="336"/>
      <c r="E195" s="309"/>
      <c r="F195" s="309"/>
      <c r="G195" s="309"/>
      <c r="H195" s="309"/>
      <c r="I195" s="309"/>
      <c r="J195" s="309"/>
      <c r="K195" s="309"/>
      <c r="L195" s="309"/>
      <c r="M195" s="309"/>
      <c r="N195" s="309"/>
      <c r="O195" s="310">
        <v>1</v>
      </c>
      <c r="P195" s="311" t="s">
        <v>348</v>
      </c>
      <c r="Q195" s="378"/>
      <c r="R195" s="380">
        <v>144430</v>
      </c>
      <c r="S195" s="378"/>
      <c r="T195" s="379">
        <f t="shared" si="7"/>
        <v>144430</v>
      </c>
      <c r="U195" s="315"/>
    </row>
    <row r="196" spans="2:21" ht="15" x14ac:dyDescent="0.3">
      <c r="B196" s="488" t="s">
        <v>2062</v>
      </c>
      <c r="C196" s="313" t="s">
        <v>2055</v>
      </c>
      <c r="D196" s="336"/>
      <c r="E196" s="309"/>
      <c r="F196" s="309"/>
      <c r="G196" s="309"/>
      <c r="H196" s="309"/>
      <c r="I196" s="309"/>
      <c r="J196" s="309"/>
      <c r="K196" s="309"/>
      <c r="L196" s="309"/>
      <c r="M196" s="309"/>
      <c r="N196" s="309"/>
      <c r="O196" s="310">
        <v>1</v>
      </c>
      <c r="P196" s="311" t="s">
        <v>348</v>
      </c>
      <c r="Q196" s="378">
        <v>753460</v>
      </c>
      <c r="R196" s="380">
        <v>297900</v>
      </c>
      <c r="S196" s="378">
        <f t="shared" si="8"/>
        <v>753460</v>
      </c>
      <c r="T196" s="379">
        <f t="shared" si="7"/>
        <v>297900</v>
      </c>
      <c r="U196" s="315"/>
    </row>
    <row r="197" spans="2:21" ht="15" x14ac:dyDescent="0.3">
      <c r="B197" s="488" t="s">
        <v>2062</v>
      </c>
      <c r="C197" s="313" t="s">
        <v>2056</v>
      </c>
      <c r="D197" s="309"/>
      <c r="E197" s="309"/>
      <c r="F197" s="309"/>
      <c r="G197" s="309"/>
      <c r="H197" s="309"/>
      <c r="I197" s="309"/>
      <c r="J197" s="309"/>
      <c r="K197" s="309"/>
      <c r="L197" s="309"/>
      <c r="M197" s="309"/>
      <c r="N197" s="309"/>
      <c r="O197" s="310">
        <v>1</v>
      </c>
      <c r="P197" s="311" t="s">
        <v>59</v>
      </c>
      <c r="Q197" s="378">
        <v>77160</v>
      </c>
      <c r="R197" s="380">
        <v>82530</v>
      </c>
      <c r="S197" s="378">
        <f t="shared" si="8"/>
        <v>77160</v>
      </c>
      <c r="T197" s="379">
        <f t="shared" si="7"/>
        <v>82530</v>
      </c>
      <c r="U197" s="315"/>
    </row>
    <row r="198" spans="2:21" ht="15" x14ac:dyDescent="0.3">
      <c r="B198" s="488" t="s">
        <v>2062</v>
      </c>
      <c r="C198" s="313" t="s">
        <v>2057</v>
      </c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10">
        <v>1</v>
      </c>
      <c r="P198" s="311" t="s">
        <v>59</v>
      </c>
      <c r="Q198" s="378">
        <v>20290</v>
      </c>
      <c r="R198" s="380">
        <v>94290</v>
      </c>
      <c r="S198" s="378">
        <f t="shared" si="8"/>
        <v>20290</v>
      </c>
      <c r="T198" s="379">
        <f t="shared" si="7"/>
        <v>94290</v>
      </c>
      <c r="U198" s="315"/>
    </row>
    <row r="199" spans="2:21" ht="15" x14ac:dyDescent="0.3">
      <c r="B199" s="488" t="s">
        <v>2062</v>
      </c>
      <c r="C199" s="313" t="s">
        <v>2058</v>
      </c>
      <c r="D199" s="336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10">
        <v>1</v>
      </c>
      <c r="P199" s="311" t="s">
        <v>355</v>
      </c>
      <c r="Q199" s="378">
        <v>111020</v>
      </c>
      <c r="R199" s="380">
        <v>63580</v>
      </c>
      <c r="S199" s="378">
        <f t="shared" si="8"/>
        <v>111020</v>
      </c>
      <c r="T199" s="379">
        <f t="shared" si="7"/>
        <v>63580</v>
      </c>
      <c r="U199" s="293"/>
    </row>
    <row r="200" spans="2:21" ht="15" x14ac:dyDescent="0.3">
      <c r="B200" s="312" t="s">
        <v>371</v>
      </c>
      <c r="C200" s="313" t="s">
        <v>372</v>
      </c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  <c r="N200" s="309"/>
      <c r="O200" s="310"/>
      <c r="P200" s="311"/>
      <c r="Q200" s="378"/>
      <c r="R200" s="380"/>
      <c r="S200" s="378"/>
      <c r="T200" s="379"/>
      <c r="U200" s="293"/>
    </row>
    <row r="201" spans="2:21" ht="15" x14ac:dyDescent="0.3">
      <c r="B201" s="488" t="s">
        <v>2062</v>
      </c>
      <c r="C201" s="313" t="s">
        <v>2059</v>
      </c>
      <c r="D201" s="336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  <c r="O201" s="310">
        <v>1</v>
      </c>
      <c r="P201" s="311" t="s">
        <v>348</v>
      </c>
      <c r="Q201" s="378"/>
      <c r="R201" s="380">
        <v>144430</v>
      </c>
      <c r="S201" s="378"/>
      <c r="T201" s="379">
        <f t="shared" si="7"/>
        <v>144430</v>
      </c>
      <c r="U201" s="315"/>
    </row>
    <row r="202" spans="2:21" s="325" customFormat="1" ht="15" x14ac:dyDescent="0.3">
      <c r="B202" s="488" t="s">
        <v>2062</v>
      </c>
      <c r="C202" s="313" t="s">
        <v>2055</v>
      </c>
      <c r="D202" s="336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10">
        <v>1</v>
      </c>
      <c r="P202" s="311" t="s">
        <v>348</v>
      </c>
      <c r="Q202" s="378">
        <v>753460</v>
      </c>
      <c r="R202" s="380">
        <v>297900</v>
      </c>
      <c r="S202" s="378">
        <f t="shared" si="8"/>
        <v>753460</v>
      </c>
      <c r="T202" s="379">
        <f t="shared" si="7"/>
        <v>297900</v>
      </c>
      <c r="U202" s="331"/>
    </row>
    <row r="203" spans="2:21" ht="15" x14ac:dyDescent="0.3">
      <c r="B203" s="488" t="s">
        <v>2062</v>
      </c>
      <c r="C203" s="313" t="s">
        <v>2060</v>
      </c>
      <c r="D203" s="336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  <c r="O203" s="310">
        <v>1</v>
      </c>
      <c r="P203" s="311" t="s">
        <v>59</v>
      </c>
      <c r="Q203" s="378">
        <v>77160</v>
      </c>
      <c r="R203" s="380">
        <v>82530</v>
      </c>
      <c r="S203" s="378">
        <f t="shared" si="8"/>
        <v>77160</v>
      </c>
      <c r="T203" s="379">
        <f t="shared" si="7"/>
        <v>82530</v>
      </c>
      <c r="U203" s="315"/>
    </row>
    <row r="204" spans="2:21" ht="15" x14ac:dyDescent="0.3">
      <c r="B204" s="488" t="s">
        <v>2062</v>
      </c>
      <c r="C204" s="313" t="s">
        <v>2057</v>
      </c>
      <c r="D204" s="336"/>
      <c r="E204" s="309"/>
      <c r="F204" s="309"/>
      <c r="G204" s="309"/>
      <c r="H204" s="309"/>
      <c r="I204" s="309"/>
      <c r="J204" s="309"/>
      <c r="K204" s="309"/>
      <c r="L204" s="309"/>
      <c r="M204" s="309"/>
      <c r="N204" s="309"/>
      <c r="O204" s="310">
        <v>1</v>
      </c>
      <c r="P204" s="311" t="s">
        <v>59</v>
      </c>
      <c r="Q204" s="378">
        <v>20290</v>
      </c>
      <c r="R204" s="380">
        <v>94290</v>
      </c>
      <c r="S204" s="378">
        <f t="shared" si="8"/>
        <v>20290</v>
      </c>
      <c r="T204" s="379">
        <f t="shared" si="7"/>
        <v>94290</v>
      </c>
      <c r="U204" s="316"/>
    </row>
    <row r="205" spans="2:21" ht="15" x14ac:dyDescent="0.3">
      <c r="B205" s="488" t="s">
        <v>2062</v>
      </c>
      <c r="C205" s="313" t="s">
        <v>2061</v>
      </c>
      <c r="D205" s="336"/>
      <c r="E205" s="309"/>
      <c r="F205" s="309"/>
      <c r="G205" s="309"/>
      <c r="H205" s="309"/>
      <c r="I205" s="309"/>
      <c r="J205" s="309"/>
      <c r="K205" s="309"/>
      <c r="L205" s="309"/>
      <c r="M205" s="309"/>
      <c r="N205" s="309"/>
      <c r="O205" s="310">
        <v>1</v>
      </c>
      <c r="P205" s="311" t="s">
        <v>59</v>
      </c>
      <c r="Q205" s="378">
        <v>99530</v>
      </c>
      <c r="R205" s="380">
        <v>220010</v>
      </c>
      <c r="S205" s="378">
        <f t="shared" si="8"/>
        <v>99530</v>
      </c>
      <c r="T205" s="379">
        <f t="shared" si="7"/>
        <v>220010</v>
      </c>
      <c r="U205" s="315"/>
    </row>
    <row r="206" spans="2:21" ht="15" x14ac:dyDescent="0.3">
      <c r="B206" s="330" t="s">
        <v>373</v>
      </c>
      <c r="C206" s="319" t="s">
        <v>374</v>
      </c>
      <c r="D206" s="320"/>
      <c r="E206" s="320"/>
      <c r="F206" s="320"/>
      <c r="G206" s="320"/>
      <c r="H206" s="320"/>
      <c r="I206" s="320"/>
      <c r="J206" s="320"/>
      <c r="K206" s="320"/>
      <c r="L206" s="320"/>
      <c r="M206" s="320"/>
      <c r="N206" s="320"/>
      <c r="O206" s="322">
        <v>1</v>
      </c>
      <c r="P206" s="323" t="s">
        <v>348</v>
      </c>
      <c r="Q206" s="378">
        <v>18716710</v>
      </c>
      <c r="R206" s="380">
        <v>2875000</v>
      </c>
      <c r="S206" s="376">
        <f t="shared" si="8"/>
        <v>18716710</v>
      </c>
      <c r="T206" s="377">
        <f t="shared" si="7"/>
        <v>2875000</v>
      </c>
      <c r="U206" s="315"/>
    </row>
    <row r="207" spans="2:21" ht="15" x14ac:dyDescent="0.3">
      <c r="B207" s="330" t="s">
        <v>375</v>
      </c>
      <c r="C207" s="319" t="s">
        <v>376</v>
      </c>
      <c r="D207" s="320"/>
      <c r="E207" s="320"/>
      <c r="F207" s="320"/>
      <c r="G207" s="320"/>
      <c r="H207" s="320"/>
      <c r="I207" s="320"/>
      <c r="J207" s="320"/>
      <c r="K207" s="320"/>
      <c r="L207" s="320"/>
      <c r="M207" s="320"/>
      <c r="N207" s="320"/>
      <c r="O207" s="322">
        <v>1</v>
      </c>
      <c r="P207" s="323" t="s">
        <v>59</v>
      </c>
      <c r="Q207" s="378">
        <v>45510</v>
      </c>
      <c r="R207" s="380">
        <v>15780</v>
      </c>
      <c r="S207" s="376">
        <f t="shared" si="8"/>
        <v>45510</v>
      </c>
      <c r="T207" s="376">
        <f t="shared" si="7"/>
        <v>15780</v>
      </c>
      <c r="U207" s="315"/>
    </row>
    <row r="208" spans="2:21" ht="15" x14ac:dyDescent="0.3">
      <c r="B208" s="330" t="s">
        <v>377</v>
      </c>
      <c r="C208" s="319" t="s">
        <v>378</v>
      </c>
      <c r="D208" s="320"/>
      <c r="E208" s="320"/>
      <c r="F208" s="320"/>
      <c r="G208" s="320"/>
      <c r="H208" s="320"/>
      <c r="I208" s="320"/>
      <c r="J208" s="320"/>
      <c r="K208" s="320"/>
      <c r="L208" s="320"/>
      <c r="M208" s="320"/>
      <c r="N208" s="320"/>
      <c r="O208" s="322">
        <v>1</v>
      </c>
      <c r="P208" s="323" t="s">
        <v>182</v>
      </c>
      <c r="Q208" s="378">
        <v>3</v>
      </c>
      <c r="R208" s="380">
        <v>283.05</v>
      </c>
      <c r="S208" s="376">
        <f t="shared" si="8"/>
        <v>3</v>
      </c>
      <c r="T208" s="377">
        <f t="shared" si="7"/>
        <v>283.05</v>
      </c>
      <c r="U208" s="315"/>
    </row>
    <row r="209" spans="2:21" ht="15" x14ac:dyDescent="0.3">
      <c r="B209" s="330" t="s">
        <v>379</v>
      </c>
      <c r="C209" s="319" t="s">
        <v>380</v>
      </c>
      <c r="D209" s="320"/>
      <c r="E209" s="320"/>
      <c r="F209" s="320"/>
      <c r="G209" s="320"/>
      <c r="H209" s="320"/>
      <c r="I209" s="320"/>
      <c r="J209" s="320"/>
      <c r="K209" s="320"/>
      <c r="L209" s="320"/>
      <c r="M209" s="320"/>
      <c r="N209" s="320"/>
      <c r="O209" s="322">
        <v>1</v>
      </c>
      <c r="P209" s="323" t="s">
        <v>182</v>
      </c>
      <c r="Q209" s="378">
        <v>18500</v>
      </c>
      <c r="R209" s="380">
        <v>23040</v>
      </c>
      <c r="S209" s="376">
        <f t="shared" si="8"/>
        <v>18500</v>
      </c>
      <c r="T209" s="377">
        <f t="shared" si="7"/>
        <v>23040</v>
      </c>
      <c r="U209" s="315"/>
    </row>
    <row r="210" spans="2:21" ht="15" x14ac:dyDescent="0.3">
      <c r="B210" s="330" t="s">
        <v>381</v>
      </c>
      <c r="C210" s="319" t="s">
        <v>382</v>
      </c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  <c r="N210" s="320"/>
      <c r="O210" s="322">
        <v>1</v>
      </c>
      <c r="P210" s="323" t="s">
        <v>182</v>
      </c>
      <c r="Q210" s="378">
        <v>106020</v>
      </c>
      <c r="R210" s="380">
        <v>23040</v>
      </c>
      <c r="S210" s="376">
        <f t="shared" si="8"/>
        <v>106020</v>
      </c>
      <c r="T210" s="377">
        <f t="shared" si="7"/>
        <v>23040</v>
      </c>
      <c r="U210" s="316"/>
    </row>
    <row r="211" spans="2:21" ht="15.6" x14ac:dyDescent="0.3">
      <c r="B211" s="305">
        <v>3</v>
      </c>
      <c r="C211" s="489" t="s">
        <v>383</v>
      </c>
      <c r="D211" s="320"/>
      <c r="E211" s="320"/>
      <c r="F211" s="320"/>
      <c r="G211" s="320"/>
      <c r="H211" s="320"/>
      <c r="I211" s="320"/>
      <c r="J211" s="320"/>
      <c r="K211" s="320"/>
      <c r="L211" s="320"/>
      <c r="M211" s="320"/>
      <c r="N211" s="320"/>
      <c r="O211" s="322"/>
      <c r="P211" s="323"/>
      <c r="Q211" s="378"/>
      <c r="R211" s="380"/>
      <c r="S211" s="376"/>
      <c r="T211" s="377"/>
      <c r="U211" s="315"/>
    </row>
    <row r="212" spans="2:21" ht="15" x14ac:dyDescent="0.3">
      <c r="B212" s="330" t="s">
        <v>342</v>
      </c>
      <c r="C212" s="333" t="s">
        <v>384</v>
      </c>
      <c r="D212" s="320"/>
      <c r="E212" s="320"/>
      <c r="F212" s="320"/>
      <c r="G212" s="320"/>
      <c r="H212" s="320"/>
      <c r="I212" s="320"/>
      <c r="J212" s="320"/>
      <c r="K212" s="320"/>
      <c r="L212" s="320"/>
      <c r="M212" s="320"/>
      <c r="N212" s="320"/>
      <c r="O212" s="322">
        <v>1</v>
      </c>
      <c r="P212" s="323" t="s">
        <v>385</v>
      </c>
      <c r="Q212" s="378">
        <v>168000</v>
      </c>
      <c r="R212" s="380"/>
      <c r="S212" s="376">
        <f t="shared" si="8"/>
        <v>168000</v>
      </c>
      <c r="T212" s="377"/>
      <c r="U212" s="315"/>
    </row>
    <row r="213" spans="2:21" ht="15" x14ac:dyDescent="0.3">
      <c r="B213" s="330" t="s">
        <v>344</v>
      </c>
      <c r="C213" s="333" t="s">
        <v>386</v>
      </c>
      <c r="D213" s="320"/>
      <c r="E213" s="320"/>
      <c r="F213" s="320"/>
      <c r="G213" s="320"/>
      <c r="H213" s="320"/>
      <c r="I213" s="320"/>
      <c r="J213" s="320"/>
      <c r="K213" s="320"/>
      <c r="L213" s="320"/>
      <c r="M213" s="320"/>
      <c r="N213" s="320"/>
      <c r="O213" s="322">
        <v>1</v>
      </c>
      <c r="P213" s="323" t="s">
        <v>387</v>
      </c>
      <c r="Q213" s="378"/>
      <c r="R213" s="380">
        <v>65790</v>
      </c>
      <c r="S213" s="376"/>
      <c r="T213" s="377">
        <f t="shared" si="7"/>
        <v>65790</v>
      </c>
      <c r="U213" s="315"/>
    </row>
    <row r="214" spans="2:21" ht="15" x14ac:dyDescent="0.3">
      <c r="B214" s="330" t="s">
        <v>388</v>
      </c>
      <c r="C214" s="333" t="s">
        <v>389</v>
      </c>
      <c r="D214" s="320"/>
      <c r="E214" s="320"/>
      <c r="F214" s="320"/>
      <c r="G214" s="320"/>
      <c r="H214" s="320"/>
      <c r="I214" s="320"/>
      <c r="J214" s="320"/>
      <c r="K214" s="320"/>
      <c r="L214" s="320"/>
      <c r="M214" s="320"/>
      <c r="N214" s="320"/>
      <c r="O214" s="322">
        <v>1</v>
      </c>
      <c r="P214" s="323" t="s">
        <v>390</v>
      </c>
      <c r="Q214" s="378"/>
      <c r="R214" s="380">
        <v>12325880</v>
      </c>
      <c r="S214" s="376"/>
      <c r="T214" s="377">
        <f t="shared" si="7"/>
        <v>12325880</v>
      </c>
      <c r="U214" s="293"/>
    </row>
    <row r="215" spans="2:21" ht="15" x14ac:dyDescent="0.3">
      <c r="B215" s="330" t="s">
        <v>391</v>
      </c>
      <c r="C215" s="333" t="s">
        <v>392</v>
      </c>
      <c r="D215" s="320"/>
      <c r="E215" s="320"/>
      <c r="F215" s="320"/>
      <c r="G215" s="320"/>
      <c r="H215" s="320"/>
      <c r="I215" s="320"/>
      <c r="J215" s="320"/>
      <c r="K215" s="320"/>
      <c r="L215" s="320"/>
      <c r="M215" s="320"/>
      <c r="N215" s="320"/>
      <c r="O215" s="322">
        <v>1</v>
      </c>
      <c r="P215" s="323" t="s">
        <v>387</v>
      </c>
      <c r="Q215" s="378">
        <v>37250</v>
      </c>
      <c r="R215" s="380">
        <v>31660</v>
      </c>
      <c r="S215" s="376">
        <f t="shared" si="8"/>
        <v>37250</v>
      </c>
      <c r="T215" s="377">
        <f t="shared" si="7"/>
        <v>31660</v>
      </c>
      <c r="U215" s="293"/>
    </row>
    <row r="216" spans="2:21" ht="15" x14ac:dyDescent="0.3">
      <c r="B216" s="330" t="s">
        <v>393</v>
      </c>
      <c r="C216" s="333" t="s">
        <v>394</v>
      </c>
      <c r="D216" s="320"/>
      <c r="E216" s="320"/>
      <c r="F216" s="320"/>
      <c r="G216" s="320"/>
      <c r="H216" s="320"/>
      <c r="I216" s="320"/>
      <c r="J216" s="320"/>
      <c r="K216" s="320"/>
      <c r="L216" s="320"/>
      <c r="M216" s="320"/>
      <c r="N216" s="320"/>
      <c r="O216" s="322">
        <v>1</v>
      </c>
      <c r="P216" s="323" t="s">
        <v>387</v>
      </c>
      <c r="Q216" s="378"/>
      <c r="R216" s="380">
        <v>65790</v>
      </c>
      <c r="S216" s="376"/>
      <c r="T216" s="377">
        <f t="shared" si="7"/>
        <v>65790</v>
      </c>
      <c r="U216" s="293"/>
    </row>
    <row r="217" spans="2:21" ht="15" x14ac:dyDescent="0.3">
      <c r="B217" s="330" t="s">
        <v>395</v>
      </c>
      <c r="C217" s="333" t="s">
        <v>396</v>
      </c>
      <c r="D217" s="320"/>
      <c r="E217" s="320"/>
      <c r="F217" s="320"/>
      <c r="G217" s="320"/>
      <c r="H217" s="320"/>
      <c r="I217" s="320"/>
      <c r="J217" s="320"/>
      <c r="K217" s="320"/>
      <c r="L217" s="320"/>
      <c r="M217" s="320"/>
      <c r="N217" s="320"/>
      <c r="O217" s="322">
        <v>1</v>
      </c>
      <c r="P217" s="323" t="s">
        <v>387</v>
      </c>
      <c r="Q217" s="378"/>
      <c r="R217" s="380">
        <v>65790</v>
      </c>
      <c r="S217" s="376"/>
      <c r="T217" s="377">
        <f t="shared" si="7"/>
        <v>65790</v>
      </c>
      <c r="U217" s="315"/>
    </row>
    <row r="218" spans="2:21" s="325" customFormat="1" ht="15" x14ac:dyDescent="0.3">
      <c r="B218" s="330" t="s">
        <v>397</v>
      </c>
      <c r="C218" s="333" t="s">
        <v>398</v>
      </c>
      <c r="D218" s="320"/>
      <c r="E218" s="320"/>
      <c r="F218" s="320"/>
      <c r="G218" s="320"/>
      <c r="H218" s="320"/>
      <c r="I218" s="320"/>
      <c r="J218" s="320"/>
      <c r="K218" s="320"/>
      <c r="L218" s="320"/>
      <c r="M218" s="320"/>
      <c r="N218" s="320"/>
      <c r="O218" s="322">
        <v>1</v>
      </c>
      <c r="P218" s="323" t="s">
        <v>348</v>
      </c>
      <c r="Q218" s="378">
        <v>260500</v>
      </c>
      <c r="R218" s="380"/>
      <c r="S218" s="376">
        <f t="shared" si="8"/>
        <v>260500</v>
      </c>
      <c r="T218" s="377"/>
      <c r="U218" s="337"/>
    </row>
    <row r="219" spans="2:21" s="325" customFormat="1" ht="15" x14ac:dyDescent="0.3">
      <c r="B219" s="330"/>
      <c r="C219" s="333"/>
      <c r="D219" s="320"/>
      <c r="E219" s="320"/>
      <c r="F219" s="320"/>
      <c r="G219" s="320"/>
      <c r="H219" s="320"/>
      <c r="I219" s="320"/>
      <c r="J219" s="320"/>
      <c r="K219" s="320"/>
      <c r="L219" s="320"/>
      <c r="M219" s="320"/>
      <c r="N219" s="320"/>
      <c r="O219" s="322"/>
      <c r="P219" s="323"/>
      <c r="Q219" s="378"/>
      <c r="R219" s="380"/>
      <c r="S219" s="376"/>
      <c r="T219" s="385"/>
      <c r="U219" s="331"/>
    </row>
    <row r="220" spans="2:21" s="325" customFormat="1" ht="15" x14ac:dyDescent="0.3">
      <c r="B220" s="330"/>
      <c r="C220" s="333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2"/>
      <c r="P220" s="323"/>
      <c r="Q220" s="378"/>
      <c r="R220" s="380"/>
      <c r="S220" s="376"/>
      <c r="T220" s="385"/>
      <c r="U220" s="331"/>
    </row>
    <row r="221" spans="2:21" s="325" customFormat="1" ht="15" x14ac:dyDescent="0.3">
      <c r="B221" s="330"/>
      <c r="C221" s="333"/>
      <c r="D221" s="320"/>
      <c r="E221" s="320"/>
      <c r="F221" s="320"/>
      <c r="G221" s="320"/>
      <c r="H221" s="320"/>
      <c r="I221" s="320"/>
      <c r="J221" s="320"/>
      <c r="K221" s="320"/>
      <c r="L221" s="320"/>
      <c r="M221" s="320"/>
      <c r="N221" s="320"/>
      <c r="O221" s="322"/>
      <c r="P221" s="323"/>
      <c r="Q221" s="376"/>
      <c r="R221" s="381"/>
      <c r="S221" s="376"/>
      <c r="T221" s="385"/>
      <c r="U221" s="331"/>
    </row>
    <row r="222" spans="2:21" s="325" customFormat="1" ht="15.6" x14ac:dyDescent="0.3">
      <c r="B222" s="306" t="s">
        <v>15</v>
      </c>
      <c r="C222" s="307" t="s">
        <v>36</v>
      </c>
      <c r="D222" s="308"/>
      <c r="E222" s="309"/>
      <c r="F222" s="309"/>
      <c r="G222" s="309"/>
      <c r="H222" s="309"/>
      <c r="I222" s="309"/>
      <c r="J222" s="309"/>
      <c r="K222" s="308"/>
      <c r="L222" s="309"/>
      <c r="M222" s="309"/>
      <c r="N222" s="309"/>
      <c r="O222" s="310"/>
      <c r="P222" s="311"/>
      <c r="Q222" s="378"/>
      <c r="R222" s="380"/>
      <c r="S222" s="378"/>
      <c r="T222" s="379"/>
      <c r="U222" s="331"/>
    </row>
    <row r="223" spans="2:21" s="325" customFormat="1" ht="15.6" x14ac:dyDescent="0.3">
      <c r="B223" s="306">
        <v>1</v>
      </c>
      <c r="C223" s="491" t="s">
        <v>399</v>
      </c>
      <c r="D223" s="309"/>
      <c r="E223" s="309"/>
      <c r="F223" s="309"/>
      <c r="G223" s="309"/>
      <c r="H223" s="309"/>
      <c r="I223" s="309"/>
      <c r="J223" s="309"/>
      <c r="K223" s="308"/>
      <c r="L223" s="309"/>
      <c r="M223" s="309"/>
      <c r="N223" s="309"/>
      <c r="O223" s="310"/>
      <c r="P223" s="311"/>
      <c r="Q223" s="378"/>
      <c r="R223" s="380"/>
      <c r="S223" s="378"/>
      <c r="T223" s="379"/>
      <c r="U223" s="331"/>
    </row>
    <row r="224" spans="2:21" s="325" customFormat="1" ht="15.6" x14ac:dyDescent="0.3">
      <c r="B224" s="312" t="s">
        <v>156</v>
      </c>
      <c r="C224" s="313" t="s">
        <v>400</v>
      </c>
      <c r="D224" s="309"/>
      <c r="E224" s="309"/>
      <c r="F224" s="309"/>
      <c r="G224" s="309"/>
      <c r="H224" s="309"/>
      <c r="I224" s="309"/>
      <c r="J224" s="309"/>
      <c r="K224" s="308"/>
      <c r="L224" s="309"/>
      <c r="M224" s="309"/>
      <c r="N224" s="309"/>
      <c r="O224" s="310">
        <v>1</v>
      </c>
      <c r="P224" s="311" t="s">
        <v>355</v>
      </c>
      <c r="Q224" s="378"/>
      <c r="R224" s="380">
        <v>181370</v>
      </c>
      <c r="S224" s="378"/>
      <c r="T224" s="379">
        <f t="shared" ref="T224:T234" si="9">O224*R224</f>
        <v>181370</v>
      </c>
      <c r="U224" s="331"/>
    </row>
    <row r="225" spans="2:21" s="325" customFormat="1" ht="15.6" x14ac:dyDescent="0.3">
      <c r="B225" s="312" t="s">
        <v>157</v>
      </c>
      <c r="C225" s="313" t="s">
        <v>401</v>
      </c>
      <c r="D225" s="309"/>
      <c r="E225" s="309"/>
      <c r="F225" s="309"/>
      <c r="G225" s="309"/>
      <c r="H225" s="309"/>
      <c r="I225" s="309"/>
      <c r="J225" s="309"/>
      <c r="K225" s="308"/>
      <c r="L225" s="309"/>
      <c r="M225" s="309"/>
      <c r="N225" s="309"/>
      <c r="O225" s="310">
        <v>1</v>
      </c>
      <c r="P225" s="311" t="s">
        <v>355</v>
      </c>
      <c r="Q225" s="378"/>
      <c r="R225" s="380">
        <v>181370</v>
      </c>
      <c r="S225" s="378"/>
      <c r="T225" s="379">
        <f t="shared" si="9"/>
        <v>181370</v>
      </c>
      <c r="U225" s="331"/>
    </row>
    <row r="226" spans="2:21" ht="15.6" x14ac:dyDescent="0.3">
      <c r="B226" s="312" t="s">
        <v>160</v>
      </c>
      <c r="C226" s="313" t="s">
        <v>402</v>
      </c>
      <c r="D226" s="309"/>
      <c r="E226" s="309"/>
      <c r="F226" s="309"/>
      <c r="G226" s="309"/>
      <c r="H226" s="309"/>
      <c r="I226" s="309"/>
      <c r="J226" s="309"/>
      <c r="K226" s="308"/>
      <c r="L226" s="309"/>
      <c r="M226" s="309"/>
      <c r="N226" s="309"/>
      <c r="O226" s="310">
        <v>1</v>
      </c>
      <c r="P226" s="311" t="s">
        <v>182</v>
      </c>
      <c r="Q226" s="378"/>
      <c r="R226" s="380">
        <v>6113</v>
      </c>
      <c r="S226" s="378"/>
      <c r="T226" s="379">
        <f t="shared" si="9"/>
        <v>6113</v>
      </c>
      <c r="U226" s="304"/>
    </row>
    <row r="227" spans="2:21" ht="15.6" x14ac:dyDescent="0.3">
      <c r="B227" s="312" t="s">
        <v>163</v>
      </c>
      <c r="C227" s="313" t="s">
        <v>403</v>
      </c>
      <c r="D227" s="309"/>
      <c r="E227" s="309"/>
      <c r="F227" s="309"/>
      <c r="G227" s="309"/>
      <c r="H227" s="309"/>
      <c r="I227" s="309"/>
      <c r="J227" s="309"/>
      <c r="K227" s="308"/>
      <c r="L227" s="309"/>
      <c r="M227" s="309"/>
      <c r="N227" s="309"/>
      <c r="O227" s="310">
        <v>1</v>
      </c>
      <c r="P227" s="311" t="s">
        <v>182</v>
      </c>
      <c r="Q227" s="378"/>
      <c r="R227" s="380">
        <v>8095</v>
      </c>
      <c r="S227" s="378"/>
      <c r="T227" s="379">
        <f t="shared" si="9"/>
        <v>8095</v>
      </c>
      <c r="U227" s="304"/>
    </row>
    <row r="228" spans="2:21" ht="15.6" x14ac:dyDescent="0.3">
      <c r="B228" s="306">
        <v>2</v>
      </c>
      <c r="C228" s="491" t="s">
        <v>404</v>
      </c>
      <c r="D228" s="309"/>
      <c r="E228" s="309"/>
      <c r="F228" s="309"/>
      <c r="G228" s="309"/>
      <c r="H228" s="309"/>
      <c r="I228" s="309"/>
      <c r="J228" s="309"/>
      <c r="K228" s="308"/>
      <c r="L228" s="309"/>
      <c r="M228" s="309"/>
      <c r="N228" s="309"/>
      <c r="O228" s="310"/>
      <c r="P228" s="311"/>
      <c r="Q228" s="378"/>
      <c r="R228" s="380"/>
      <c r="S228" s="378"/>
      <c r="T228" s="379"/>
      <c r="U228" s="338"/>
    </row>
    <row r="229" spans="2:21" ht="15.6" x14ac:dyDescent="0.3">
      <c r="B229" s="312" t="s">
        <v>165</v>
      </c>
      <c r="C229" s="313" t="s">
        <v>405</v>
      </c>
      <c r="D229" s="309"/>
      <c r="E229" s="309"/>
      <c r="F229" s="309"/>
      <c r="G229" s="309"/>
      <c r="H229" s="309"/>
      <c r="I229" s="309"/>
      <c r="J229" s="309"/>
      <c r="K229" s="308"/>
      <c r="L229" s="309"/>
      <c r="M229" s="309"/>
      <c r="N229" s="309"/>
      <c r="O229" s="310">
        <v>1</v>
      </c>
      <c r="P229" s="311" t="s">
        <v>355</v>
      </c>
      <c r="Q229" s="378"/>
      <c r="R229" s="380">
        <v>558310</v>
      </c>
      <c r="S229" s="378"/>
      <c r="T229" s="379">
        <f t="shared" si="9"/>
        <v>558310</v>
      </c>
      <c r="U229" s="338"/>
    </row>
    <row r="230" spans="2:21" ht="15.6" x14ac:dyDescent="0.3">
      <c r="B230" s="312" t="s">
        <v>168</v>
      </c>
      <c r="C230" s="313" t="s">
        <v>406</v>
      </c>
      <c r="D230" s="309"/>
      <c r="E230" s="309"/>
      <c r="F230" s="309"/>
      <c r="G230" s="309"/>
      <c r="H230" s="309"/>
      <c r="I230" s="309"/>
      <c r="J230" s="309"/>
      <c r="K230" s="308"/>
      <c r="L230" s="309"/>
      <c r="M230" s="309"/>
      <c r="N230" s="309"/>
      <c r="O230" s="310">
        <v>1</v>
      </c>
      <c r="P230" s="311" t="s">
        <v>355</v>
      </c>
      <c r="Q230" s="378"/>
      <c r="R230" s="380">
        <v>651360</v>
      </c>
      <c r="S230" s="378"/>
      <c r="T230" s="379">
        <f t="shared" si="9"/>
        <v>651360</v>
      </c>
      <c r="U230" s="338"/>
    </row>
    <row r="231" spans="2:21" ht="15.6" x14ac:dyDescent="0.3">
      <c r="B231" s="312" t="s">
        <v>170</v>
      </c>
      <c r="C231" s="313" t="s">
        <v>407</v>
      </c>
      <c r="D231" s="309"/>
      <c r="E231" s="309"/>
      <c r="F231" s="309"/>
      <c r="G231" s="309"/>
      <c r="H231" s="309"/>
      <c r="I231" s="309"/>
      <c r="J231" s="309"/>
      <c r="K231" s="308"/>
      <c r="L231" s="309"/>
      <c r="M231" s="309"/>
      <c r="N231" s="309"/>
      <c r="O231" s="310">
        <v>1</v>
      </c>
      <c r="P231" s="311" t="s">
        <v>355</v>
      </c>
      <c r="Q231" s="378"/>
      <c r="R231" s="380">
        <v>744420</v>
      </c>
      <c r="S231" s="378"/>
      <c r="T231" s="379">
        <f t="shared" si="9"/>
        <v>744420</v>
      </c>
      <c r="U231" s="338"/>
    </row>
    <row r="232" spans="2:21" ht="15.6" x14ac:dyDescent="0.3">
      <c r="B232" s="312" t="s">
        <v>334</v>
      </c>
      <c r="C232" s="313" t="s">
        <v>408</v>
      </c>
      <c r="D232" s="309"/>
      <c r="E232" s="309"/>
      <c r="F232" s="309"/>
      <c r="G232" s="309"/>
      <c r="H232" s="309"/>
      <c r="I232" s="309"/>
      <c r="J232" s="309"/>
      <c r="K232" s="308"/>
      <c r="L232" s="309"/>
      <c r="M232" s="309"/>
      <c r="N232" s="309"/>
      <c r="O232" s="310">
        <v>1</v>
      </c>
      <c r="P232" s="311" t="s">
        <v>355</v>
      </c>
      <c r="Q232" s="378"/>
      <c r="R232" s="380">
        <v>837470</v>
      </c>
      <c r="S232" s="378"/>
      <c r="T232" s="379">
        <f t="shared" si="9"/>
        <v>837470</v>
      </c>
      <c r="U232" s="338"/>
    </row>
    <row r="233" spans="2:21" ht="15.6" x14ac:dyDescent="0.3">
      <c r="B233" s="312" t="s">
        <v>337</v>
      </c>
      <c r="C233" s="313" t="s">
        <v>409</v>
      </c>
      <c r="D233" s="309"/>
      <c r="E233" s="309"/>
      <c r="F233" s="309"/>
      <c r="G233" s="309"/>
      <c r="H233" s="309"/>
      <c r="I233" s="309"/>
      <c r="J233" s="309"/>
      <c r="K233" s="308"/>
      <c r="L233" s="309"/>
      <c r="M233" s="309"/>
      <c r="N233" s="309"/>
      <c r="O233" s="310">
        <v>1</v>
      </c>
      <c r="P233" s="311" t="s">
        <v>355</v>
      </c>
      <c r="Q233" s="378"/>
      <c r="R233" s="380">
        <v>930520</v>
      </c>
      <c r="S233" s="378"/>
      <c r="T233" s="379">
        <f t="shared" si="9"/>
        <v>930520</v>
      </c>
      <c r="U233" s="338"/>
    </row>
    <row r="234" spans="2:21" ht="15.6" x14ac:dyDescent="0.3">
      <c r="B234" s="312" t="s">
        <v>339</v>
      </c>
      <c r="C234" s="313" t="s">
        <v>410</v>
      </c>
      <c r="D234" s="309"/>
      <c r="E234" s="309"/>
      <c r="F234" s="309"/>
      <c r="G234" s="309"/>
      <c r="H234" s="309"/>
      <c r="I234" s="309"/>
      <c r="J234" s="309"/>
      <c r="K234" s="308"/>
      <c r="L234" s="309"/>
      <c r="M234" s="309"/>
      <c r="N234" s="309"/>
      <c r="O234" s="310">
        <v>1</v>
      </c>
      <c r="P234" s="311" t="s">
        <v>355</v>
      </c>
      <c r="Q234" s="378"/>
      <c r="R234" s="380">
        <v>1116630</v>
      </c>
      <c r="S234" s="378"/>
      <c r="T234" s="379">
        <f t="shared" si="9"/>
        <v>1116630</v>
      </c>
      <c r="U234" s="338"/>
    </row>
    <row r="235" spans="2:21" ht="15.6" x14ac:dyDescent="0.3">
      <c r="B235" s="312"/>
      <c r="C235" s="313"/>
      <c r="D235" s="309"/>
      <c r="E235" s="309"/>
      <c r="F235" s="309"/>
      <c r="G235" s="309"/>
      <c r="H235" s="309"/>
      <c r="I235" s="309"/>
      <c r="J235" s="309"/>
      <c r="K235" s="308"/>
      <c r="L235" s="309"/>
      <c r="M235" s="309"/>
      <c r="N235" s="309"/>
      <c r="O235" s="310"/>
      <c r="P235" s="311"/>
      <c r="Q235" s="378"/>
      <c r="R235" s="380"/>
      <c r="S235" s="378"/>
      <c r="T235" s="379"/>
      <c r="U235" s="338"/>
    </row>
    <row r="236" spans="2:21" ht="15.6" x14ac:dyDescent="0.3">
      <c r="B236" s="312"/>
      <c r="C236" s="313"/>
      <c r="D236" s="309"/>
      <c r="E236" s="309"/>
      <c r="F236" s="309"/>
      <c r="G236" s="309"/>
      <c r="H236" s="309"/>
      <c r="I236" s="309"/>
      <c r="J236" s="309"/>
      <c r="K236" s="308"/>
      <c r="L236" s="309"/>
      <c r="M236" s="309"/>
      <c r="N236" s="309"/>
      <c r="O236" s="310"/>
      <c r="P236" s="311"/>
      <c r="Q236" s="378"/>
      <c r="R236" s="380"/>
      <c r="S236" s="378"/>
      <c r="T236" s="379"/>
      <c r="U236" s="338"/>
    </row>
    <row r="237" spans="2:21" ht="15.6" x14ac:dyDescent="0.3">
      <c r="B237" s="306" t="s">
        <v>16</v>
      </c>
      <c r="C237" s="307" t="s">
        <v>37</v>
      </c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  <c r="N237" s="309"/>
      <c r="O237" s="310"/>
      <c r="P237" s="311"/>
      <c r="Q237" s="376"/>
      <c r="R237" s="381"/>
      <c r="S237" s="378"/>
      <c r="T237" s="379"/>
      <c r="U237" s="338"/>
    </row>
    <row r="238" spans="2:21" ht="15.6" x14ac:dyDescent="0.3">
      <c r="B238" s="306">
        <v>1</v>
      </c>
      <c r="C238" s="491" t="s">
        <v>411</v>
      </c>
      <c r="D238" s="309"/>
      <c r="E238" s="309"/>
      <c r="F238" s="309"/>
      <c r="G238" s="309"/>
      <c r="H238" s="309"/>
      <c r="I238" s="309"/>
      <c r="J238" s="309"/>
      <c r="K238" s="308"/>
      <c r="L238" s="309"/>
      <c r="M238" s="309"/>
      <c r="N238" s="309"/>
      <c r="O238" s="310"/>
      <c r="P238" s="311"/>
      <c r="Q238" s="378"/>
      <c r="R238" s="380"/>
      <c r="S238" s="378"/>
      <c r="T238" s="379"/>
      <c r="U238" s="338"/>
    </row>
    <row r="239" spans="2:21" ht="15.6" x14ac:dyDescent="0.3">
      <c r="B239" s="312" t="s">
        <v>156</v>
      </c>
      <c r="C239" s="313" t="s">
        <v>412</v>
      </c>
      <c r="D239" s="309"/>
      <c r="E239" s="309"/>
      <c r="F239" s="309"/>
      <c r="G239" s="309"/>
      <c r="H239" s="309"/>
      <c r="I239" s="309"/>
      <c r="J239" s="309"/>
      <c r="K239" s="308"/>
      <c r="L239" s="309"/>
      <c r="M239" s="309"/>
      <c r="N239" s="309"/>
      <c r="O239" s="310">
        <v>1</v>
      </c>
      <c r="P239" s="311" t="s">
        <v>355</v>
      </c>
      <c r="Q239" s="378"/>
      <c r="R239" s="380">
        <v>181370</v>
      </c>
      <c r="S239" s="378"/>
      <c r="T239" s="379">
        <f>O239*R239</f>
        <v>181370</v>
      </c>
      <c r="U239" s="338"/>
    </row>
    <row r="240" spans="2:21" ht="15.6" x14ac:dyDescent="0.3">
      <c r="B240" s="312" t="s">
        <v>157</v>
      </c>
      <c r="C240" s="313" t="s">
        <v>413</v>
      </c>
      <c r="D240" s="309"/>
      <c r="E240" s="309"/>
      <c r="F240" s="309"/>
      <c r="G240" s="309"/>
      <c r="H240" s="309"/>
      <c r="I240" s="309"/>
      <c r="J240" s="309"/>
      <c r="K240" s="308"/>
      <c r="L240" s="309"/>
      <c r="M240" s="309"/>
      <c r="N240" s="309"/>
      <c r="O240" s="310">
        <v>1</v>
      </c>
      <c r="P240" s="311" t="s">
        <v>355</v>
      </c>
      <c r="Q240" s="378"/>
      <c r="R240" s="380">
        <v>181370</v>
      </c>
      <c r="S240" s="378"/>
      <c r="T240" s="379">
        <f>O240*R240</f>
        <v>181370</v>
      </c>
      <c r="U240" s="338"/>
    </row>
    <row r="241" spans="2:21" ht="15.6" x14ac:dyDescent="0.3">
      <c r="B241" s="312" t="s">
        <v>160</v>
      </c>
      <c r="C241" s="313" t="s">
        <v>414</v>
      </c>
      <c r="D241" s="309"/>
      <c r="E241" s="309"/>
      <c r="F241" s="309"/>
      <c r="G241" s="309"/>
      <c r="H241" s="309"/>
      <c r="I241" s="309"/>
      <c r="J241" s="309"/>
      <c r="K241" s="308"/>
      <c r="L241" s="309"/>
      <c r="M241" s="309"/>
      <c r="N241" s="309"/>
      <c r="O241" s="310">
        <v>1</v>
      </c>
      <c r="P241" s="311" t="s">
        <v>182</v>
      </c>
      <c r="Q241" s="378"/>
      <c r="R241" s="380">
        <v>6110</v>
      </c>
      <c r="S241" s="378"/>
      <c r="T241" s="379">
        <f>O241*R241</f>
        <v>6110</v>
      </c>
      <c r="U241" s="339"/>
    </row>
    <row r="242" spans="2:21" ht="15.6" x14ac:dyDescent="0.3">
      <c r="B242" s="312" t="s">
        <v>163</v>
      </c>
      <c r="C242" s="313" t="s">
        <v>415</v>
      </c>
      <c r="D242" s="309"/>
      <c r="E242" s="309"/>
      <c r="F242" s="309"/>
      <c r="G242" s="309"/>
      <c r="H242" s="309"/>
      <c r="I242" s="309"/>
      <c r="J242" s="309"/>
      <c r="K242" s="308"/>
      <c r="L242" s="309"/>
      <c r="M242" s="309"/>
      <c r="N242" s="309"/>
      <c r="O242" s="310">
        <v>1</v>
      </c>
      <c r="P242" s="311" t="s">
        <v>182</v>
      </c>
      <c r="Q242" s="378"/>
      <c r="R242" s="380">
        <v>10260</v>
      </c>
      <c r="S242" s="378"/>
      <c r="T242" s="379">
        <f>O242*R242</f>
        <v>10260</v>
      </c>
      <c r="U242" s="339"/>
    </row>
    <row r="243" spans="2:21" ht="15.6" x14ac:dyDescent="0.3">
      <c r="B243" s="312" t="s">
        <v>321</v>
      </c>
      <c r="C243" s="313" t="s">
        <v>416</v>
      </c>
      <c r="D243" s="309"/>
      <c r="E243" s="309"/>
      <c r="F243" s="309"/>
      <c r="G243" s="309"/>
      <c r="H243" s="309"/>
      <c r="I243" s="309"/>
      <c r="J243" s="309"/>
      <c r="K243" s="308"/>
      <c r="L243" s="309"/>
      <c r="M243" s="309"/>
      <c r="N243" s="309"/>
      <c r="O243" s="310">
        <v>1</v>
      </c>
      <c r="P243" s="311" t="s">
        <v>182</v>
      </c>
      <c r="Q243" s="378" t="s">
        <v>417</v>
      </c>
      <c r="R243" s="380">
        <v>30329</v>
      </c>
      <c r="S243" s="378">
        <f>O243*Q243</f>
        <v>21275</v>
      </c>
      <c r="T243" s="379">
        <f>O243*R243</f>
        <v>30329</v>
      </c>
      <c r="U243" s="293"/>
    </row>
    <row r="244" spans="2:21" ht="15.6" x14ac:dyDescent="0.3">
      <c r="B244" s="306">
        <v>2</v>
      </c>
      <c r="C244" s="491" t="s">
        <v>418</v>
      </c>
      <c r="D244" s="309"/>
      <c r="E244" s="309"/>
      <c r="F244" s="309"/>
      <c r="G244" s="309"/>
      <c r="H244" s="309"/>
      <c r="I244" s="309"/>
      <c r="J244" s="309"/>
      <c r="K244" s="308"/>
      <c r="L244" s="309"/>
      <c r="M244" s="309"/>
      <c r="N244" s="309"/>
      <c r="O244" s="310"/>
      <c r="P244" s="311"/>
      <c r="Q244" s="378"/>
      <c r="R244" s="380"/>
      <c r="S244" s="378"/>
      <c r="T244" s="379"/>
      <c r="U244" s="338"/>
    </row>
    <row r="245" spans="2:21" ht="15.6" x14ac:dyDescent="0.3">
      <c r="B245" s="312" t="s">
        <v>165</v>
      </c>
      <c r="C245" s="313" t="s">
        <v>419</v>
      </c>
      <c r="D245" s="309"/>
      <c r="E245" s="309"/>
      <c r="F245" s="309"/>
      <c r="G245" s="309"/>
      <c r="H245" s="309"/>
      <c r="I245" s="309"/>
      <c r="J245" s="309"/>
      <c r="K245" s="308"/>
      <c r="L245" s="309"/>
      <c r="M245" s="309"/>
      <c r="N245" s="309"/>
      <c r="O245" s="310"/>
      <c r="P245" s="311"/>
      <c r="Q245" s="378"/>
      <c r="R245" s="380"/>
      <c r="S245" s="378"/>
      <c r="T245" s="379"/>
      <c r="U245" s="338"/>
    </row>
    <row r="246" spans="2:21" ht="15.6" x14ac:dyDescent="0.3">
      <c r="B246" s="488" t="s">
        <v>2062</v>
      </c>
      <c r="C246" s="313" t="s">
        <v>420</v>
      </c>
      <c r="D246" s="309"/>
      <c r="E246" s="309"/>
      <c r="F246" s="309"/>
      <c r="G246" s="309"/>
      <c r="H246" s="309"/>
      <c r="I246" s="309"/>
      <c r="J246" s="309"/>
      <c r="K246" s="308"/>
      <c r="L246" s="309"/>
      <c r="M246" s="309"/>
      <c r="N246" s="309"/>
      <c r="O246" s="310">
        <v>1</v>
      </c>
      <c r="P246" s="311" t="s">
        <v>355</v>
      </c>
      <c r="Q246" s="378"/>
      <c r="R246" s="380">
        <v>931950</v>
      </c>
      <c r="S246" s="378"/>
      <c r="T246" s="379">
        <f t="shared" ref="T246:T306" si="10">O246*R246</f>
        <v>931950</v>
      </c>
      <c r="U246" s="338"/>
    </row>
    <row r="247" spans="2:21" ht="15.6" x14ac:dyDescent="0.3">
      <c r="B247" s="488" t="s">
        <v>2062</v>
      </c>
      <c r="C247" s="313" t="s">
        <v>421</v>
      </c>
      <c r="D247" s="309"/>
      <c r="E247" s="309"/>
      <c r="F247" s="309"/>
      <c r="G247" s="309"/>
      <c r="H247" s="309"/>
      <c r="I247" s="309"/>
      <c r="J247" s="309"/>
      <c r="K247" s="308"/>
      <c r="L247" s="309"/>
      <c r="M247" s="309"/>
      <c r="N247" s="309"/>
      <c r="O247" s="310">
        <v>1</v>
      </c>
      <c r="P247" s="311" t="s">
        <v>355</v>
      </c>
      <c r="Q247" s="378"/>
      <c r="R247" s="380">
        <v>1006680</v>
      </c>
      <c r="S247" s="378"/>
      <c r="T247" s="379">
        <f t="shared" si="10"/>
        <v>1006680</v>
      </c>
      <c r="U247" s="338"/>
    </row>
    <row r="248" spans="2:21" ht="15.6" x14ac:dyDescent="0.3">
      <c r="B248" s="488" t="s">
        <v>2062</v>
      </c>
      <c r="C248" s="313" t="s">
        <v>422</v>
      </c>
      <c r="D248" s="309"/>
      <c r="E248" s="309"/>
      <c r="F248" s="309"/>
      <c r="G248" s="309"/>
      <c r="H248" s="309"/>
      <c r="I248" s="309"/>
      <c r="J248" s="309"/>
      <c r="K248" s="308"/>
      <c r="L248" s="309"/>
      <c r="M248" s="309"/>
      <c r="N248" s="309"/>
      <c r="O248" s="310">
        <v>1</v>
      </c>
      <c r="P248" s="311" t="s">
        <v>355</v>
      </c>
      <c r="Q248" s="378"/>
      <c r="R248" s="380">
        <v>1081400</v>
      </c>
      <c r="S248" s="378"/>
      <c r="T248" s="379">
        <f t="shared" si="10"/>
        <v>1081400</v>
      </c>
      <c r="U248" s="338"/>
    </row>
    <row r="249" spans="2:21" ht="15.6" x14ac:dyDescent="0.3">
      <c r="B249" s="488" t="s">
        <v>2062</v>
      </c>
      <c r="C249" s="313" t="s">
        <v>423</v>
      </c>
      <c r="D249" s="309"/>
      <c r="E249" s="309"/>
      <c r="F249" s="309"/>
      <c r="G249" s="309"/>
      <c r="H249" s="309"/>
      <c r="I249" s="309"/>
      <c r="J249" s="309"/>
      <c r="K249" s="308"/>
      <c r="L249" s="309"/>
      <c r="M249" s="309"/>
      <c r="N249" s="309"/>
      <c r="O249" s="310">
        <v>1</v>
      </c>
      <c r="P249" s="311" t="s">
        <v>355</v>
      </c>
      <c r="Q249" s="378"/>
      <c r="R249" s="380">
        <v>1156120</v>
      </c>
      <c r="S249" s="378"/>
      <c r="T249" s="379">
        <f t="shared" si="10"/>
        <v>1156120</v>
      </c>
      <c r="U249" s="338"/>
    </row>
    <row r="250" spans="2:21" ht="15.6" x14ac:dyDescent="0.3">
      <c r="B250" s="488" t="s">
        <v>2062</v>
      </c>
      <c r="C250" s="313" t="s">
        <v>424</v>
      </c>
      <c r="D250" s="309"/>
      <c r="E250" s="309"/>
      <c r="F250" s="309"/>
      <c r="G250" s="309"/>
      <c r="H250" s="309"/>
      <c r="I250" s="309"/>
      <c r="J250" s="309"/>
      <c r="K250" s="308"/>
      <c r="L250" s="309"/>
      <c r="M250" s="309"/>
      <c r="N250" s="309"/>
      <c r="O250" s="310">
        <v>1</v>
      </c>
      <c r="P250" s="311" t="s">
        <v>355</v>
      </c>
      <c r="Q250" s="378"/>
      <c r="R250" s="380">
        <v>1230840</v>
      </c>
      <c r="S250" s="378"/>
      <c r="T250" s="379">
        <f t="shared" si="10"/>
        <v>1230840</v>
      </c>
      <c r="U250" s="338"/>
    </row>
    <row r="251" spans="2:21" ht="15.6" x14ac:dyDescent="0.3">
      <c r="B251" s="488" t="s">
        <v>2062</v>
      </c>
      <c r="C251" s="313" t="s">
        <v>425</v>
      </c>
      <c r="D251" s="309"/>
      <c r="E251" s="309"/>
      <c r="F251" s="309"/>
      <c r="G251" s="309"/>
      <c r="H251" s="309"/>
      <c r="I251" s="309"/>
      <c r="J251" s="309"/>
      <c r="K251" s="308"/>
      <c r="L251" s="309"/>
      <c r="M251" s="309"/>
      <c r="N251" s="309"/>
      <c r="O251" s="310">
        <v>1</v>
      </c>
      <c r="P251" s="311" t="s">
        <v>355</v>
      </c>
      <c r="Q251" s="378"/>
      <c r="R251" s="380">
        <v>1305560</v>
      </c>
      <c r="S251" s="378"/>
      <c r="T251" s="379">
        <f t="shared" si="10"/>
        <v>1305560</v>
      </c>
      <c r="U251" s="338"/>
    </row>
    <row r="252" spans="2:21" ht="15.6" x14ac:dyDescent="0.3">
      <c r="B252" s="488" t="s">
        <v>2062</v>
      </c>
      <c r="C252" s="313" t="s">
        <v>426</v>
      </c>
      <c r="D252" s="309"/>
      <c r="E252" s="309"/>
      <c r="F252" s="309"/>
      <c r="G252" s="309"/>
      <c r="H252" s="309"/>
      <c r="I252" s="309"/>
      <c r="J252" s="309"/>
      <c r="K252" s="308"/>
      <c r="L252" s="309"/>
      <c r="M252" s="309"/>
      <c r="N252" s="309"/>
      <c r="O252" s="310">
        <v>1</v>
      </c>
      <c r="P252" s="311" t="s">
        <v>355</v>
      </c>
      <c r="Q252" s="378"/>
      <c r="R252" s="380">
        <v>1380290</v>
      </c>
      <c r="S252" s="378"/>
      <c r="T252" s="379">
        <f t="shared" si="10"/>
        <v>1380290</v>
      </c>
      <c r="U252" s="338"/>
    </row>
    <row r="253" spans="2:21" ht="15.6" x14ac:dyDescent="0.3">
      <c r="B253" s="312" t="s">
        <v>168</v>
      </c>
      <c r="C253" s="313" t="s">
        <v>427</v>
      </c>
      <c r="D253" s="309"/>
      <c r="E253" s="309"/>
      <c r="F253" s="309"/>
      <c r="G253" s="309"/>
      <c r="H253" s="309"/>
      <c r="I253" s="309"/>
      <c r="J253" s="309"/>
      <c r="K253" s="308"/>
      <c r="L253" s="309"/>
      <c r="M253" s="309"/>
      <c r="N253" s="309"/>
      <c r="O253" s="310"/>
      <c r="P253" s="311"/>
      <c r="Q253" s="378"/>
      <c r="R253" s="380"/>
      <c r="S253" s="378"/>
      <c r="T253" s="379"/>
      <c r="U253" s="338"/>
    </row>
    <row r="254" spans="2:21" ht="15.6" x14ac:dyDescent="0.3">
      <c r="B254" s="488" t="s">
        <v>2062</v>
      </c>
      <c r="C254" s="313" t="s">
        <v>420</v>
      </c>
      <c r="D254" s="309"/>
      <c r="E254" s="309"/>
      <c r="F254" s="309"/>
      <c r="G254" s="309"/>
      <c r="H254" s="309"/>
      <c r="I254" s="309"/>
      <c r="J254" s="309"/>
      <c r="K254" s="308"/>
      <c r="L254" s="309"/>
      <c r="M254" s="309"/>
      <c r="N254" s="309"/>
      <c r="O254" s="310">
        <v>1</v>
      </c>
      <c r="P254" s="311" t="s">
        <v>355</v>
      </c>
      <c r="Q254" s="378"/>
      <c r="R254" s="380">
        <v>1087280</v>
      </c>
      <c r="S254" s="378"/>
      <c r="T254" s="379">
        <f t="shared" si="10"/>
        <v>1087280</v>
      </c>
      <c r="U254" s="338"/>
    </row>
    <row r="255" spans="2:21" ht="15.6" x14ac:dyDescent="0.3">
      <c r="B255" s="488" t="s">
        <v>2062</v>
      </c>
      <c r="C255" s="313" t="s">
        <v>421</v>
      </c>
      <c r="D255" s="309"/>
      <c r="E255" s="309"/>
      <c r="F255" s="309"/>
      <c r="G255" s="309"/>
      <c r="H255" s="309"/>
      <c r="I255" s="309"/>
      <c r="J255" s="309"/>
      <c r="K255" s="308"/>
      <c r="L255" s="309"/>
      <c r="M255" s="309"/>
      <c r="N255" s="309"/>
      <c r="O255" s="310">
        <v>1</v>
      </c>
      <c r="P255" s="311" t="s">
        <v>355</v>
      </c>
      <c r="Q255" s="378"/>
      <c r="R255" s="380">
        <v>1174460</v>
      </c>
      <c r="S255" s="378"/>
      <c r="T255" s="379">
        <f t="shared" si="10"/>
        <v>1174460</v>
      </c>
      <c r="U255" s="338"/>
    </row>
    <row r="256" spans="2:21" ht="15.6" x14ac:dyDescent="0.3">
      <c r="B256" s="488" t="s">
        <v>2062</v>
      </c>
      <c r="C256" s="313" t="s">
        <v>422</v>
      </c>
      <c r="D256" s="309"/>
      <c r="E256" s="309"/>
      <c r="F256" s="309"/>
      <c r="G256" s="309"/>
      <c r="H256" s="309"/>
      <c r="I256" s="309"/>
      <c r="J256" s="309"/>
      <c r="K256" s="308"/>
      <c r="L256" s="309"/>
      <c r="M256" s="309"/>
      <c r="N256" s="309"/>
      <c r="O256" s="310">
        <v>1</v>
      </c>
      <c r="P256" s="311" t="s">
        <v>355</v>
      </c>
      <c r="Q256" s="378"/>
      <c r="R256" s="380">
        <v>1261630</v>
      </c>
      <c r="S256" s="378"/>
      <c r="T256" s="379">
        <f t="shared" si="10"/>
        <v>1261630</v>
      </c>
      <c r="U256" s="338"/>
    </row>
    <row r="257" spans="2:21" ht="15.6" x14ac:dyDescent="0.3">
      <c r="B257" s="488" t="s">
        <v>2062</v>
      </c>
      <c r="C257" s="313" t="s">
        <v>423</v>
      </c>
      <c r="D257" s="309"/>
      <c r="E257" s="309"/>
      <c r="F257" s="309"/>
      <c r="G257" s="309"/>
      <c r="H257" s="309"/>
      <c r="I257" s="309"/>
      <c r="J257" s="309"/>
      <c r="K257" s="308"/>
      <c r="L257" s="309"/>
      <c r="M257" s="309"/>
      <c r="N257" s="309"/>
      <c r="O257" s="310">
        <v>1</v>
      </c>
      <c r="P257" s="311" t="s">
        <v>355</v>
      </c>
      <c r="Q257" s="378"/>
      <c r="R257" s="380">
        <v>1348810</v>
      </c>
      <c r="S257" s="378"/>
      <c r="T257" s="379">
        <f t="shared" si="10"/>
        <v>1348810</v>
      </c>
      <c r="U257" s="338"/>
    </row>
    <row r="258" spans="2:21" ht="15.6" x14ac:dyDescent="0.3">
      <c r="B258" s="488" t="s">
        <v>2062</v>
      </c>
      <c r="C258" s="313" t="s">
        <v>424</v>
      </c>
      <c r="D258" s="309"/>
      <c r="E258" s="309"/>
      <c r="F258" s="309"/>
      <c r="G258" s="309"/>
      <c r="H258" s="309"/>
      <c r="I258" s="309"/>
      <c r="J258" s="309"/>
      <c r="K258" s="308"/>
      <c r="L258" s="309"/>
      <c r="M258" s="309"/>
      <c r="N258" s="309"/>
      <c r="O258" s="310">
        <v>1</v>
      </c>
      <c r="P258" s="311" t="s">
        <v>355</v>
      </c>
      <c r="Q258" s="378"/>
      <c r="R258" s="380">
        <v>1435980</v>
      </c>
      <c r="S258" s="378"/>
      <c r="T258" s="379">
        <f t="shared" si="10"/>
        <v>1435980</v>
      </c>
      <c r="U258" s="338"/>
    </row>
    <row r="259" spans="2:21" ht="15.6" x14ac:dyDescent="0.3">
      <c r="B259" s="488" t="s">
        <v>2062</v>
      </c>
      <c r="C259" s="313" t="s">
        <v>425</v>
      </c>
      <c r="D259" s="309"/>
      <c r="E259" s="309"/>
      <c r="F259" s="309"/>
      <c r="G259" s="309"/>
      <c r="H259" s="309"/>
      <c r="I259" s="309"/>
      <c r="J259" s="309"/>
      <c r="K259" s="308"/>
      <c r="L259" s="309"/>
      <c r="M259" s="309"/>
      <c r="N259" s="309"/>
      <c r="O259" s="310">
        <v>1</v>
      </c>
      <c r="P259" s="311" t="s">
        <v>355</v>
      </c>
      <c r="Q259" s="378"/>
      <c r="R259" s="380">
        <v>1523160</v>
      </c>
      <c r="S259" s="378"/>
      <c r="T259" s="379">
        <f t="shared" si="10"/>
        <v>1523160</v>
      </c>
      <c r="U259" s="338"/>
    </row>
    <row r="260" spans="2:21" ht="15.6" x14ac:dyDescent="0.3">
      <c r="B260" s="488" t="s">
        <v>2062</v>
      </c>
      <c r="C260" s="313" t="s">
        <v>426</v>
      </c>
      <c r="D260" s="309"/>
      <c r="E260" s="309"/>
      <c r="F260" s="309"/>
      <c r="G260" s="309"/>
      <c r="H260" s="309"/>
      <c r="I260" s="309"/>
      <c r="J260" s="309"/>
      <c r="K260" s="308"/>
      <c r="L260" s="309"/>
      <c r="M260" s="309"/>
      <c r="N260" s="309"/>
      <c r="O260" s="310">
        <v>1</v>
      </c>
      <c r="P260" s="311" t="s">
        <v>355</v>
      </c>
      <c r="Q260" s="378"/>
      <c r="R260" s="380">
        <v>1610330</v>
      </c>
      <c r="S260" s="378"/>
      <c r="T260" s="379">
        <f t="shared" si="10"/>
        <v>1610330</v>
      </c>
      <c r="U260" s="338"/>
    </row>
    <row r="261" spans="2:21" ht="15.6" x14ac:dyDescent="0.3">
      <c r="B261" s="312" t="s">
        <v>170</v>
      </c>
      <c r="C261" s="313" t="s">
        <v>428</v>
      </c>
      <c r="D261" s="309"/>
      <c r="E261" s="309"/>
      <c r="F261" s="309"/>
      <c r="G261" s="309"/>
      <c r="H261" s="309"/>
      <c r="I261" s="309"/>
      <c r="J261" s="309"/>
      <c r="K261" s="308"/>
      <c r="L261" s="309"/>
      <c r="M261" s="309"/>
      <c r="N261" s="309"/>
      <c r="O261" s="310"/>
      <c r="P261" s="311"/>
      <c r="Q261" s="378"/>
      <c r="R261" s="380"/>
      <c r="S261" s="378"/>
      <c r="T261" s="379"/>
      <c r="U261" s="338"/>
    </row>
    <row r="262" spans="2:21" ht="15.6" x14ac:dyDescent="0.3">
      <c r="B262" s="488" t="s">
        <v>2062</v>
      </c>
      <c r="C262" s="313" t="s">
        <v>420</v>
      </c>
      <c r="D262" s="309"/>
      <c r="E262" s="309"/>
      <c r="F262" s="309"/>
      <c r="G262" s="309"/>
      <c r="H262" s="309"/>
      <c r="I262" s="309"/>
      <c r="J262" s="309"/>
      <c r="K262" s="308"/>
      <c r="L262" s="309"/>
      <c r="M262" s="309"/>
      <c r="N262" s="309"/>
      <c r="O262" s="310">
        <v>1</v>
      </c>
      <c r="P262" s="311" t="s">
        <v>355</v>
      </c>
      <c r="Q262" s="378"/>
      <c r="R262" s="380">
        <v>1242610</v>
      </c>
      <c r="S262" s="378"/>
      <c r="T262" s="379">
        <f t="shared" si="10"/>
        <v>1242610</v>
      </c>
      <c r="U262" s="338"/>
    </row>
    <row r="263" spans="2:21" ht="15.6" x14ac:dyDescent="0.3">
      <c r="B263" s="488" t="s">
        <v>2062</v>
      </c>
      <c r="C263" s="313" t="s">
        <v>421</v>
      </c>
      <c r="D263" s="309"/>
      <c r="E263" s="309"/>
      <c r="F263" s="309"/>
      <c r="G263" s="309"/>
      <c r="H263" s="309"/>
      <c r="I263" s="309"/>
      <c r="J263" s="309"/>
      <c r="K263" s="308"/>
      <c r="L263" s="309"/>
      <c r="M263" s="309"/>
      <c r="N263" s="309"/>
      <c r="O263" s="310">
        <v>1</v>
      </c>
      <c r="P263" s="311" t="s">
        <v>355</v>
      </c>
      <c r="Q263" s="378"/>
      <c r="R263" s="380">
        <v>1342240</v>
      </c>
      <c r="S263" s="378"/>
      <c r="T263" s="379">
        <f t="shared" si="10"/>
        <v>1342240</v>
      </c>
      <c r="U263" s="338"/>
    </row>
    <row r="264" spans="2:21" ht="15.6" x14ac:dyDescent="0.3">
      <c r="B264" s="488" t="s">
        <v>2062</v>
      </c>
      <c r="C264" s="313" t="s">
        <v>422</v>
      </c>
      <c r="D264" s="309"/>
      <c r="E264" s="309"/>
      <c r="F264" s="309"/>
      <c r="G264" s="309"/>
      <c r="H264" s="309"/>
      <c r="I264" s="309"/>
      <c r="J264" s="309"/>
      <c r="K264" s="308"/>
      <c r="L264" s="309"/>
      <c r="M264" s="309"/>
      <c r="N264" s="309"/>
      <c r="O264" s="310">
        <v>1</v>
      </c>
      <c r="P264" s="311" t="s">
        <v>355</v>
      </c>
      <c r="Q264" s="378"/>
      <c r="R264" s="380">
        <v>1441870</v>
      </c>
      <c r="S264" s="378"/>
      <c r="T264" s="379">
        <f t="shared" si="10"/>
        <v>1441870</v>
      </c>
      <c r="U264" s="338"/>
    </row>
    <row r="265" spans="2:21" ht="15.6" x14ac:dyDescent="0.3">
      <c r="B265" s="488" t="s">
        <v>2062</v>
      </c>
      <c r="C265" s="313" t="s">
        <v>423</v>
      </c>
      <c r="D265" s="309"/>
      <c r="E265" s="309"/>
      <c r="F265" s="309"/>
      <c r="G265" s="309"/>
      <c r="H265" s="309"/>
      <c r="I265" s="309"/>
      <c r="J265" s="309"/>
      <c r="K265" s="308"/>
      <c r="L265" s="309"/>
      <c r="M265" s="309"/>
      <c r="N265" s="309"/>
      <c r="O265" s="310">
        <v>1</v>
      </c>
      <c r="P265" s="311" t="s">
        <v>355</v>
      </c>
      <c r="Q265" s="378"/>
      <c r="R265" s="380">
        <v>1541490</v>
      </c>
      <c r="S265" s="378"/>
      <c r="T265" s="379">
        <f t="shared" si="10"/>
        <v>1541490</v>
      </c>
      <c r="U265" s="338"/>
    </row>
    <row r="266" spans="2:21" ht="15.6" x14ac:dyDescent="0.3">
      <c r="B266" s="488" t="s">
        <v>2062</v>
      </c>
      <c r="C266" s="313" t="s">
        <v>424</v>
      </c>
      <c r="D266" s="309"/>
      <c r="E266" s="309"/>
      <c r="F266" s="309"/>
      <c r="G266" s="309"/>
      <c r="H266" s="309"/>
      <c r="I266" s="309"/>
      <c r="J266" s="309"/>
      <c r="K266" s="308"/>
      <c r="L266" s="309"/>
      <c r="M266" s="309"/>
      <c r="N266" s="309"/>
      <c r="O266" s="310">
        <v>1</v>
      </c>
      <c r="P266" s="311" t="s">
        <v>355</v>
      </c>
      <c r="Q266" s="378"/>
      <c r="R266" s="380">
        <v>1641120</v>
      </c>
      <c r="S266" s="378"/>
      <c r="T266" s="379">
        <f t="shared" si="10"/>
        <v>1641120</v>
      </c>
      <c r="U266" s="338"/>
    </row>
    <row r="267" spans="2:21" ht="15.6" x14ac:dyDescent="0.3">
      <c r="B267" s="488" t="s">
        <v>2062</v>
      </c>
      <c r="C267" s="313" t="s">
        <v>425</v>
      </c>
      <c r="D267" s="309"/>
      <c r="E267" s="309"/>
      <c r="F267" s="309"/>
      <c r="G267" s="309"/>
      <c r="H267" s="309"/>
      <c r="I267" s="309"/>
      <c r="J267" s="309"/>
      <c r="K267" s="308"/>
      <c r="L267" s="309"/>
      <c r="M267" s="309"/>
      <c r="N267" s="309"/>
      <c r="O267" s="310">
        <v>1</v>
      </c>
      <c r="P267" s="311" t="s">
        <v>355</v>
      </c>
      <c r="Q267" s="378"/>
      <c r="R267" s="380">
        <v>1740750</v>
      </c>
      <c r="S267" s="378"/>
      <c r="T267" s="379">
        <f t="shared" si="10"/>
        <v>1740750</v>
      </c>
      <c r="U267" s="338"/>
    </row>
    <row r="268" spans="2:21" ht="15.6" x14ac:dyDescent="0.3">
      <c r="B268" s="488" t="s">
        <v>2062</v>
      </c>
      <c r="C268" s="313" t="s">
        <v>426</v>
      </c>
      <c r="D268" s="309"/>
      <c r="E268" s="309"/>
      <c r="F268" s="309"/>
      <c r="G268" s="309"/>
      <c r="H268" s="309"/>
      <c r="I268" s="309"/>
      <c r="J268" s="309"/>
      <c r="K268" s="308"/>
      <c r="L268" s="309"/>
      <c r="M268" s="309"/>
      <c r="N268" s="309"/>
      <c r="O268" s="310">
        <v>1</v>
      </c>
      <c r="P268" s="311" t="s">
        <v>355</v>
      </c>
      <c r="Q268" s="378"/>
      <c r="R268" s="380">
        <v>1840380</v>
      </c>
      <c r="S268" s="378"/>
      <c r="T268" s="379">
        <f t="shared" si="10"/>
        <v>1840380</v>
      </c>
      <c r="U268" s="338"/>
    </row>
    <row r="269" spans="2:21" ht="15.6" x14ac:dyDescent="0.3">
      <c r="B269" s="312" t="s">
        <v>334</v>
      </c>
      <c r="C269" s="313" t="s">
        <v>429</v>
      </c>
      <c r="D269" s="309"/>
      <c r="E269" s="309"/>
      <c r="F269" s="309"/>
      <c r="G269" s="309"/>
      <c r="H269" s="309"/>
      <c r="I269" s="309"/>
      <c r="J269" s="309"/>
      <c r="K269" s="308"/>
      <c r="L269" s="309"/>
      <c r="M269" s="309"/>
      <c r="N269" s="309"/>
      <c r="O269" s="310"/>
      <c r="P269" s="311"/>
      <c r="Q269" s="378"/>
      <c r="R269" s="380"/>
      <c r="S269" s="378"/>
      <c r="T269" s="379"/>
      <c r="U269" s="338"/>
    </row>
    <row r="270" spans="2:21" ht="15.6" x14ac:dyDescent="0.3">
      <c r="B270" s="488" t="s">
        <v>2062</v>
      </c>
      <c r="C270" s="313" t="s">
        <v>420</v>
      </c>
      <c r="D270" s="309"/>
      <c r="E270" s="309"/>
      <c r="F270" s="309"/>
      <c r="G270" s="309"/>
      <c r="H270" s="309"/>
      <c r="I270" s="309"/>
      <c r="J270" s="309"/>
      <c r="K270" s="308"/>
      <c r="L270" s="309"/>
      <c r="M270" s="309"/>
      <c r="N270" s="309"/>
      <c r="O270" s="310">
        <v>1</v>
      </c>
      <c r="P270" s="311" t="s">
        <v>355</v>
      </c>
      <c r="Q270" s="378"/>
      <c r="R270" s="380">
        <v>1397930</v>
      </c>
      <c r="S270" s="378"/>
      <c r="T270" s="379">
        <f t="shared" si="10"/>
        <v>1397930</v>
      </c>
      <c r="U270" s="338"/>
    </row>
    <row r="271" spans="2:21" ht="15.6" x14ac:dyDescent="0.3">
      <c r="B271" s="488" t="s">
        <v>2062</v>
      </c>
      <c r="C271" s="313" t="s">
        <v>421</v>
      </c>
      <c r="D271" s="309"/>
      <c r="E271" s="309"/>
      <c r="F271" s="309"/>
      <c r="G271" s="309"/>
      <c r="H271" s="309"/>
      <c r="I271" s="309"/>
      <c r="J271" s="309"/>
      <c r="K271" s="308"/>
      <c r="L271" s="309"/>
      <c r="M271" s="309"/>
      <c r="N271" s="309"/>
      <c r="O271" s="310">
        <v>1</v>
      </c>
      <c r="P271" s="311" t="s">
        <v>355</v>
      </c>
      <c r="Q271" s="378"/>
      <c r="R271" s="380">
        <v>1510020</v>
      </c>
      <c r="S271" s="378"/>
      <c r="T271" s="379">
        <f t="shared" si="10"/>
        <v>1510020</v>
      </c>
      <c r="U271" s="304"/>
    </row>
    <row r="272" spans="2:21" ht="15.6" x14ac:dyDescent="0.3">
      <c r="B272" s="488" t="s">
        <v>2062</v>
      </c>
      <c r="C272" s="313" t="s">
        <v>422</v>
      </c>
      <c r="D272" s="309"/>
      <c r="E272" s="309"/>
      <c r="F272" s="309"/>
      <c r="G272" s="309"/>
      <c r="H272" s="309"/>
      <c r="I272" s="309"/>
      <c r="J272" s="309"/>
      <c r="K272" s="308"/>
      <c r="L272" s="309"/>
      <c r="M272" s="309"/>
      <c r="N272" s="309"/>
      <c r="O272" s="310">
        <v>1</v>
      </c>
      <c r="P272" s="311" t="s">
        <v>355</v>
      </c>
      <c r="Q272" s="378"/>
      <c r="R272" s="380">
        <v>1622100</v>
      </c>
      <c r="S272" s="378"/>
      <c r="T272" s="379">
        <f t="shared" si="10"/>
        <v>1622100</v>
      </c>
      <c r="U272" s="304"/>
    </row>
    <row r="273" spans="2:21" ht="15.6" x14ac:dyDescent="0.3">
      <c r="B273" s="488" t="s">
        <v>2062</v>
      </c>
      <c r="C273" s="313" t="s">
        <v>423</v>
      </c>
      <c r="D273" s="309"/>
      <c r="E273" s="309"/>
      <c r="F273" s="309"/>
      <c r="G273" s="309"/>
      <c r="H273" s="309"/>
      <c r="I273" s="309"/>
      <c r="J273" s="309"/>
      <c r="K273" s="308"/>
      <c r="L273" s="309"/>
      <c r="M273" s="309"/>
      <c r="N273" s="309"/>
      <c r="O273" s="310">
        <v>1</v>
      </c>
      <c r="P273" s="311" t="s">
        <v>355</v>
      </c>
      <c r="Q273" s="378"/>
      <c r="R273" s="380">
        <v>1734180</v>
      </c>
      <c r="S273" s="378"/>
      <c r="T273" s="379">
        <f t="shared" si="10"/>
        <v>1734180</v>
      </c>
    </row>
    <row r="274" spans="2:21" ht="15.6" x14ac:dyDescent="0.3">
      <c r="B274" s="488" t="s">
        <v>2062</v>
      </c>
      <c r="C274" s="313" t="s">
        <v>424</v>
      </c>
      <c r="D274" s="309"/>
      <c r="E274" s="309"/>
      <c r="F274" s="309"/>
      <c r="G274" s="309"/>
      <c r="H274" s="309"/>
      <c r="I274" s="309"/>
      <c r="J274" s="309"/>
      <c r="K274" s="308"/>
      <c r="L274" s="309"/>
      <c r="M274" s="309"/>
      <c r="N274" s="309"/>
      <c r="O274" s="310">
        <v>1</v>
      </c>
      <c r="P274" s="311" t="s">
        <v>355</v>
      </c>
      <c r="Q274" s="378"/>
      <c r="R274" s="380">
        <v>1846260</v>
      </c>
      <c r="S274" s="378"/>
      <c r="T274" s="379">
        <f t="shared" si="10"/>
        <v>1846260</v>
      </c>
      <c r="U274" s="338"/>
    </row>
    <row r="275" spans="2:21" ht="15.6" x14ac:dyDescent="0.3">
      <c r="B275" s="312" t="s">
        <v>337</v>
      </c>
      <c r="C275" s="313" t="s">
        <v>430</v>
      </c>
      <c r="D275" s="309"/>
      <c r="E275" s="309"/>
      <c r="F275" s="309"/>
      <c r="G275" s="309"/>
      <c r="H275" s="309"/>
      <c r="I275" s="309"/>
      <c r="J275" s="309"/>
      <c r="K275" s="308"/>
      <c r="L275" s="309"/>
      <c r="M275" s="309"/>
      <c r="N275" s="309"/>
      <c r="O275" s="310"/>
      <c r="P275" s="311"/>
      <c r="Q275" s="378"/>
      <c r="R275" s="380"/>
      <c r="S275" s="378"/>
      <c r="T275" s="379"/>
      <c r="U275" s="338"/>
    </row>
    <row r="276" spans="2:21" ht="15.6" x14ac:dyDescent="0.3">
      <c r="B276" s="488" t="s">
        <v>2062</v>
      </c>
      <c r="C276" s="313" t="s">
        <v>420</v>
      </c>
      <c r="D276" s="309"/>
      <c r="E276" s="309"/>
      <c r="F276" s="309"/>
      <c r="G276" s="309"/>
      <c r="H276" s="309"/>
      <c r="I276" s="309"/>
      <c r="J276" s="309"/>
      <c r="K276" s="308"/>
      <c r="L276" s="309"/>
      <c r="M276" s="309"/>
      <c r="N276" s="309"/>
      <c r="O276" s="310">
        <v>1</v>
      </c>
      <c r="P276" s="311" t="s">
        <v>355</v>
      </c>
      <c r="Q276" s="378"/>
      <c r="R276" s="380">
        <v>1553260</v>
      </c>
      <c r="S276" s="378"/>
      <c r="T276" s="379">
        <f t="shared" si="10"/>
        <v>1553260</v>
      </c>
      <c r="U276" s="338"/>
    </row>
    <row r="277" spans="2:21" ht="15.6" x14ac:dyDescent="0.3">
      <c r="B277" s="488" t="s">
        <v>2062</v>
      </c>
      <c r="C277" s="313" t="s">
        <v>421</v>
      </c>
      <c r="D277" s="309"/>
      <c r="E277" s="309"/>
      <c r="F277" s="309"/>
      <c r="G277" s="309"/>
      <c r="H277" s="309"/>
      <c r="I277" s="309"/>
      <c r="J277" s="309"/>
      <c r="K277" s="308"/>
      <c r="L277" s="309"/>
      <c r="M277" s="309"/>
      <c r="N277" s="309"/>
      <c r="O277" s="310">
        <v>1</v>
      </c>
      <c r="P277" s="311" t="s">
        <v>355</v>
      </c>
      <c r="Q277" s="378"/>
      <c r="R277" s="380">
        <v>1677800</v>
      </c>
      <c r="S277" s="378"/>
      <c r="T277" s="379">
        <f t="shared" si="10"/>
        <v>1677800</v>
      </c>
      <c r="U277" s="338"/>
    </row>
    <row r="278" spans="2:21" ht="15.6" x14ac:dyDescent="0.3">
      <c r="B278" s="488" t="s">
        <v>2062</v>
      </c>
      <c r="C278" s="313" t="s">
        <v>422</v>
      </c>
      <c r="D278" s="309"/>
      <c r="E278" s="309"/>
      <c r="F278" s="309"/>
      <c r="G278" s="309"/>
      <c r="H278" s="309"/>
      <c r="I278" s="309"/>
      <c r="J278" s="309"/>
      <c r="K278" s="308"/>
      <c r="L278" s="309"/>
      <c r="M278" s="309"/>
      <c r="N278" s="309"/>
      <c r="O278" s="310">
        <v>1</v>
      </c>
      <c r="P278" s="311" t="s">
        <v>355</v>
      </c>
      <c r="Q278" s="378"/>
      <c r="R278" s="380">
        <v>1802330</v>
      </c>
      <c r="S278" s="378"/>
      <c r="T278" s="379">
        <f t="shared" si="10"/>
        <v>1802330</v>
      </c>
      <c r="U278" s="338"/>
    </row>
    <row r="279" spans="2:21" ht="15.6" x14ac:dyDescent="0.3">
      <c r="B279" s="488" t="s">
        <v>2062</v>
      </c>
      <c r="C279" s="313" t="s">
        <v>423</v>
      </c>
      <c r="D279" s="309" t="s">
        <v>2063</v>
      </c>
      <c r="E279" s="309"/>
      <c r="F279" s="309"/>
      <c r="G279" s="309"/>
      <c r="H279" s="309"/>
      <c r="I279" s="309"/>
      <c r="J279" s="309"/>
      <c r="K279" s="308"/>
      <c r="L279" s="309"/>
      <c r="M279" s="309"/>
      <c r="N279" s="309"/>
      <c r="O279" s="310">
        <v>1</v>
      </c>
      <c r="P279" s="311" t="s">
        <v>355</v>
      </c>
      <c r="Q279" s="378"/>
      <c r="R279" s="380">
        <v>1926870</v>
      </c>
      <c r="S279" s="378"/>
      <c r="T279" s="379">
        <f t="shared" si="10"/>
        <v>1926870</v>
      </c>
      <c r="U279" s="338"/>
    </row>
    <row r="280" spans="2:21" ht="15.6" x14ac:dyDescent="0.3">
      <c r="B280" s="488" t="s">
        <v>2062</v>
      </c>
      <c r="C280" s="313" t="s">
        <v>424</v>
      </c>
      <c r="D280" s="309"/>
      <c r="E280" s="309"/>
      <c r="F280" s="309"/>
      <c r="G280" s="309"/>
      <c r="H280" s="309"/>
      <c r="I280" s="309"/>
      <c r="J280" s="309"/>
      <c r="K280" s="308"/>
      <c r="L280" s="309"/>
      <c r="M280" s="309"/>
      <c r="N280" s="309"/>
      <c r="O280" s="310">
        <v>1</v>
      </c>
      <c r="P280" s="311" t="s">
        <v>355</v>
      </c>
      <c r="Q280" s="378"/>
      <c r="R280" s="380">
        <v>2051410</v>
      </c>
      <c r="S280" s="378"/>
      <c r="T280" s="379">
        <f t="shared" si="10"/>
        <v>2051410</v>
      </c>
      <c r="U280" s="338"/>
    </row>
    <row r="281" spans="2:21" ht="15.6" x14ac:dyDescent="0.3">
      <c r="B281" s="312" t="s">
        <v>339</v>
      </c>
      <c r="C281" s="313" t="s">
        <v>431</v>
      </c>
      <c r="D281" s="309"/>
      <c r="E281" s="309"/>
      <c r="F281" s="309"/>
      <c r="G281" s="309"/>
      <c r="H281" s="309"/>
      <c r="I281" s="309"/>
      <c r="J281" s="309"/>
      <c r="K281" s="308"/>
      <c r="L281" s="309"/>
      <c r="M281" s="309"/>
      <c r="N281" s="309"/>
      <c r="O281" s="310"/>
      <c r="P281" s="311"/>
      <c r="Q281" s="378"/>
      <c r="R281" s="380"/>
      <c r="S281" s="378"/>
      <c r="T281" s="379"/>
      <c r="U281" s="338"/>
    </row>
    <row r="282" spans="2:21" s="325" customFormat="1" ht="15.6" x14ac:dyDescent="0.3">
      <c r="B282" s="488" t="s">
        <v>2062</v>
      </c>
      <c r="C282" s="313" t="s">
        <v>420</v>
      </c>
      <c r="D282" s="309"/>
      <c r="E282" s="309"/>
      <c r="F282" s="309"/>
      <c r="G282" s="309"/>
      <c r="H282" s="309"/>
      <c r="I282" s="309"/>
      <c r="J282" s="309"/>
      <c r="K282" s="308"/>
      <c r="L282" s="309"/>
      <c r="M282" s="309"/>
      <c r="N282" s="309"/>
      <c r="O282" s="310">
        <v>1</v>
      </c>
      <c r="P282" s="311" t="s">
        <v>355</v>
      </c>
      <c r="Q282" s="378"/>
      <c r="R282" s="380">
        <v>1863910</v>
      </c>
      <c r="S282" s="378"/>
      <c r="T282" s="379">
        <f t="shared" si="10"/>
        <v>1863910</v>
      </c>
      <c r="U282" s="340"/>
    </row>
    <row r="283" spans="2:21" s="325" customFormat="1" ht="15.6" x14ac:dyDescent="0.3">
      <c r="B283" s="488" t="s">
        <v>2062</v>
      </c>
      <c r="C283" s="313" t="s">
        <v>421</v>
      </c>
      <c r="D283" s="309"/>
      <c r="E283" s="309"/>
      <c r="F283" s="309"/>
      <c r="G283" s="309"/>
      <c r="H283" s="309"/>
      <c r="I283" s="309"/>
      <c r="J283" s="309"/>
      <c r="K283" s="308"/>
      <c r="L283" s="309"/>
      <c r="M283" s="309"/>
      <c r="N283" s="309"/>
      <c r="O283" s="310">
        <v>1</v>
      </c>
      <c r="P283" s="311" t="s">
        <v>355</v>
      </c>
      <c r="Q283" s="378"/>
      <c r="R283" s="380">
        <v>2013360</v>
      </c>
      <c r="S283" s="378"/>
      <c r="T283" s="379">
        <f t="shared" si="10"/>
        <v>2013360</v>
      </c>
      <c r="U283" s="340"/>
    </row>
    <row r="284" spans="2:21" s="325" customFormat="1" ht="15.6" x14ac:dyDescent="0.3">
      <c r="B284" s="488" t="s">
        <v>2062</v>
      </c>
      <c r="C284" s="313" t="s">
        <v>422</v>
      </c>
      <c r="D284" s="309"/>
      <c r="E284" s="309"/>
      <c r="F284" s="309"/>
      <c r="G284" s="309"/>
      <c r="H284" s="309"/>
      <c r="I284" s="309"/>
      <c r="J284" s="309"/>
      <c r="K284" s="308"/>
      <c r="L284" s="309"/>
      <c r="M284" s="309"/>
      <c r="N284" s="309"/>
      <c r="O284" s="310">
        <v>1</v>
      </c>
      <c r="P284" s="311" t="s">
        <v>355</v>
      </c>
      <c r="Q284" s="378"/>
      <c r="R284" s="380">
        <v>2162800</v>
      </c>
      <c r="S284" s="378"/>
      <c r="T284" s="379">
        <f t="shared" si="10"/>
        <v>2162800</v>
      </c>
      <c r="U284" s="340"/>
    </row>
    <row r="285" spans="2:21" s="325" customFormat="1" ht="15.6" x14ac:dyDescent="0.3">
      <c r="B285" s="488" t="s">
        <v>2062</v>
      </c>
      <c r="C285" s="313" t="s">
        <v>423</v>
      </c>
      <c r="D285" s="309"/>
      <c r="E285" s="309"/>
      <c r="F285" s="309"/>
      <c r="G285" s="309"/>
      <c r="H285" s="309"/>
      <c r="I285" s="309"/>
      <c r="J285" s="309"/>
      <c r="K285" s="308"/>
      <c r="L285" s="309"/>
      <c r="M285" s="309"/>
      <c r="N285" s="309"/>
      <c r="O285" s="310">
        <v>1</v>
      </c>
      <c r="P285" s="311" t="s">
        <v>355</v>
      </c>
      <c r="Q285" s="378"/>
      <c r="R285" s="380">
        <v>2312240</v>
      </c>
      <c r="S285" s="378"/>
      <c r="T285" s="379">
        <f t="shared" si="10"/>
        <v>2312240</v>
      </c>
      <c r="U285" s="340"/>
    </row>
    <row r="286" spans="2:21" s="325" customFormat="1" ht="15.6" x14ac:dyDescent="0.3">
      <c r="B286" s="312" t="s">
        <v>432</v>
      </c>
      <c r="C286" s="313" t="s">
        <v>433</v>
      </c>
      <c r="D286" s="309"/>
      <c r="E286" s="309"/>
      <c r="F286" s="309"/>
      <c r="G286" s="309"/>
      <c r="H286" s="309"/>
      <c r="I286" s="309"/>
      <c r="J286" s="309"/>
      <c r="K286" s="308"/>
      <c r="L286" s="309"/>
      <c r="M286" s="309"/>
      <c r="N286" s="309"/>
      <c r="O286" s="310">
        <v>1</v>
      </c>
      <c r="P286" s="311" t="s">
        <v>355</v>
      </c>
      <c r="Q286" s="378"/>
      <c r="R286" s="380"/>
      <c r="S286" s="378"/>
      <c r="T286" s="379"/>
      <c r="U286" s="340"/>
    </row>
    <row r="287" spans="2:21" ht="15.6" x14ac:dyDescent="0.3">
      <c r="B287" s="488" t="s">
        <v>2062</v>
      </c>
      <c r="C287" s="313" t="s">
        <v>420</v>
      </c>
      <c r="D287" s="309"/>
      <c r="E287" s="309"/>
      <c r="F287" s="309"/>
      <c r="G287" s="309"/>
      <c r="H287" s="309"/>
      <c r="I287" s="309"/>
      <c r="J287" s="309"/>
      <c r="K287" s="308"/>
      <c r="L287" s="309"/>
      <c r="M287" s="309"/>
      <c r="N287" s="309"/>
      <c r="O287" s="310">
        <v>1</v>
      </c>
      <c r="P287" s="311" t="s">
        <v>355</v>
      </c>
      <c r="Q287" s="378"/>
      <c r="R287" s="380">
        <v>2174560</v>
      </c>
      <c r="S287" s="378"/>
      <c r="T287" s="379">
        <f t="shared" si="10"/>
        <v>2174560</v>
      </c>
      <c r="U287" s="293"/>
    </row>
    <row r="288" spans="2:21" ht="15.6" x14ac:dyDescent="0.3">
      <c r="B288" s="488" t="s">
        <v>2062</v>
      </c>
      <c r="C288" s="313" t="s">
        <v>421</v>
      </c>
      <c r="D288" s="309"/>
      <c r="E288" s="309"/>
      <c r="F288" s="309"/>
      <c r="G288" s="309"/>
      <c r="H288" s="309"/>
      <c r="I288" s="309"/>
      <c r="J288" s="309"/>
      <c r="K288" s="308"/>
      <c r="L288" s="309"/>
      <c r="M288" s="309"/>
      <c r="N288" s="309"/>
      <c r="O288" s="310">
        <v>1</v>
      </c>
      <c r="P288" s="311" t="s">
        <v>355</v>
      </c>
      <c r="Q288" s="378"/>
      <c r="R288" s="380">
        <v>2348920</v>
      </c>
      <c r="S288" s="378"/>
      <c r="T288" s="379">
        <f t="shared" si="10"/>
        <v>2348920</v>
      </c>
      <c r="U288" s="341"/>
    </row>
    <row r="289" spans="2:21" ht="15.6" x14ac:dyDescent="0.3">
      <c r="B289" s="488" t="s">
        <v>2062</v>
      </c>
      <c r="C289" s="313" t="s">
        <v>422</v>
      </c>
      <c r="D289" s="309"/>
      <c r="E289" s="309"/>
      <c r="F289" s="309"/>
      <c r="G289" s="309"/>
      <c r="H289" s="309"/>
      <c r="I289" s="309"/>
      <c r="J289" s="309"/>
      <c r="K289" s="308"/>
      <c r="L289" s="309"/>
      <c r="M289" s="309"/>
      <c r="N289" s="309"/>
      <c r="O289" s="310">
        <v>1</v>
      </c>
      <c r="P289" s="311" t="s">
        <v>355</v>
      </c>
      <c r="Q289" s="378"/>
      <c r="R289" s="380">
        <v>2523270</v>
      </c>
      <c r="S289" s="378"/>
      <c r="T289" s="379">
        <f t="shared" si="10"/>
        <v>2523270</v>
      </c>
      <c r="U289" s="341"/>
    </row>
    <row r="290" spans="2:21" ht="15.6" x14ac:dyDescent="0.3">
      <c r="B290" s="312" t="s">
        <v>434</v>
      </c>
      <c r="C290" s="313" t="s">
        <v>435</v>
      </c>
      <c r="D290" s="309"/>
      <c r="E290" s="309"/>
      <c r="F290" s="309"/>
      <c r="G290" s="309"/>
      <c r="H290" s="309"/>
      <c r="I290" s="309"/>
      <c r="J290" s="309"/>
      <c r="K290" s="308"/>
      <c r="L290" s="309"/>
      <c r="M290" s="309"/>
      <c r="N290" s="309"/>
      <c r="O290" s="310"/>
      <c r="P290" s="311"/>
      <c r="Q290" s="378"/>
      <c r="R290" s="380"/>
      <c r="S290" s="378"/>
      <c r="T290" s="379"/>
      <c r="U290" s="341"/>
    </row>
    <row r="291" spans="2:21" ht="15.6" x14ac:dyDescent="0.3">
      <c r="B291" s="488" t="s">
        <v>2062</v>
      </c>
      <c r="C291" s="313" t="s">
        <v>420</v>
      </c>
      <c r="D291" s="309"/>
      <c r="E291" s="309"/>
      <c r="F291" s="309"/>
      <c r="G291" s="309"/>
      <c r="H291" s="309"/>
      <c r="I291" s="309"/>
      <c r="J291" s="309"/>
      <c r="K291" s="308"/>
      <c r="L291" s="309"/>
      <c r="M291" s="309"/>
      <c r="N291" s="309"/>
      <c r="O291" s="310">
        <v>1</v>
      </c>
      <c r="P291" s="311" t="s">
        <v>355</v>
      </c>
      <c r="Q291" s="378"/>
      <c r="R291" s="380">
        <v>2485220</v>
      </c>
      <c r="S291" s="378"/>
      <c r="T291" s="379">
        <f t="shared" si="10"/>
        <v>2485220</v>
      </c>
      <c r="U291" s="341"/>
    </row>
    <row r="292" spans="2:21" ht="15.6" x14ac:dyDescent="0.3">
      <c r="B292" s="488" t="s">
        <v>2062</v>
      </c>
      <c r="C292" s="313" t="s">
        <v>421</v>
      </c>
      <c r="D292" s="309"/>
      <c r="E292" s="309"/>
      <c r="F292" s="309"/>
      <c r="G292" s="309"/>
      <c r="H292" s="309"/>
      <c r="I292" s="309"/>
      <c r="J292" s="309"/>
      <c r="K292" s="308"/>
      <c r="L292" s="309"/>
      <c r="M292" s="309"/>
      <c r="N292" s="309"/>
      <c r="O292" s="310">
        <v>1</v>
      </c>
      <c r="P292" s="311" t="s">
        <v>355</v>
      </c>
      <c r="Q292" s="378"/>
      <c r="R292" s="380">
        <v>2684480</v>
      </c>
      <c r="S292" s="378"/>
      <c r="T292" s="379">
        <f t="shared" si="10"/>
        <v>2684480</v>
      </c>
      <c r="U292" s="341"/>
    </row>
    <row r="293" spans="2:21" ht="15.6" x14ac:dyDescent="0.3">
      <c r="B293" s="488" t="s">
        <v>2062</v>
      </c>
      <c r="C293" s="313" t="s">
        <v>422</v>
      </c>
      <c r="D293" s="309"/>
      <c r="E293" s="309"/>
      <c r="F293" s="309"/>
      <c r="G293" s="309"/>
      <c r="H293" s="309"/>
      <c r="I293" s="309"/>
      <c r="J293" s="309"/>
      <c r="K293" s="308"/>
      <c r="L293" s="309"/>
      <c r="M293" s="309"/>
      <c r="N293" s="309"/>
      <c r="O293" s="310">
        <v>1</v>
      </c>
      <c r="P293" s="311" t="s">
        <v>355</v>
      </c>
      <c r="Q293" s="386"/>
      <c r="R293" s="394">
        <v>2883730</v>
      </c>
      <c r="S293" s="386"/>
      <c r="T293" s="393">
        <f t="shared" si="10"/>
        <v>2883730</v>
      </c>
      <c r="U293" s="341"/>
    </row>
    <row r="294" spans="2:21" ht="15.6" x14ac:dyDescent="0.3">
      <c r="B294" s="312" t="s">
        <v>436</v>
      </c>
      <c r="C294" s="313" t="s">
        <v>437</v>
      </c>
      <c r="D294" s="309"/>
      <c r="E294" s="309"/>
      <c r="F294" s="309"/>
      <c r="G294" s="309"/>
      <c r="H294" s="309"/>
      <c r="I294" s="309"/>
      <c r="J294" s="309"/>
      <c r="K294" s="308"/>
      <c r="L294" s="309"/>
      <c r="M294" s="309"/>
      <c r="N294" s="309"/>
      <c r="O294" s="310">
        <v>1</v>
      </c>
      <c r="P294" s="311" t="s">
        <v>355</v>
      </c>
      <c r="Q294" s="386"/>
      <c r="R294" s="394"/>
      <c r="S294" s="386"/>
      <c r="T294" s="393"/>
      <c r="U294" s="341"/>
    </row>
    <row r="295" spans="2:21" ht="15.6" x14ac:dyDescent="0.3">
      <c r="B295" s="488" t="s">
        <v>2062</v>
      </c>
      <c r="C295" s="313" t="s">
        <v>420</v>
      </c>
      <c r="D295" s="309"/>
      <c r="E295" s="309"/>
      <c r="F295" s="309"/>
      <c r="G295" s="309"/>
      <c r="H295" s="309"/>
      <c r="I295" s="309"/>
      <c r="J295" s="309"/>
      <c r="K295" s="308"/>
      <c r="L295" s="309"/>
      <c r="M295" s="309"/>
      <c r="N295" s="309"/>
      <c r="O295" s="310">
        <v>1</v>
      </c>
      <c r="P295" s="311" t="s">
        <v>355</v>
      </c>
      <c r="Q295" s="386"/>
      <c r="R295" s="394">
        <v>2795870</v>
      </c>
      <c r="S295" s="386"/>
      <c r="T295" s="393">
        <f t="shared" si="10"/>
        <v>2795870</v>
      </c>
      <c r="U295" s="341"/>
    </row>
    <row r="296" spans="2:21" ht="15.6" x14ac:dyDescent="0.3">
      <c r="B296" s="488" t="s">
        <v>2062</v>
      </c>
      <c r="C296" s="313" t="s">
        <v>421</v>
      </c>
      <c r="D296" s="309"/>
      <c r="E296" s="309"/>
      <c r="F296" s="309"/>
      <c r="G296" s="309"/>
      <c r="H296" s="309"/>
      <c r="I296" s="309"/>
      <c r="J296" s="309"/>
      <c r="K296" s="308"/>
      <c r="L296" s="309"/>
      <c r="M296" s="309"/>
      <c r="N296" s="309"/>
      <c r="O296" s="310">
        <v>1</v>
      </c>
      <c r="P296" s="311" t="s">
        <v>355</v>
      </c>
      <c r="Q296" s="386"/>
      <c r="R296" s="394">
        <v>3020040</v>
      </c>
      <c r="S296" s="386"/>
      <c r="T296" s="393">
        <f t="shared" si="10"/>
        <v>3020040</v>
      </c>
      <c r="U296" s="341"/>
    </row>
    <row r="297" spans="2:21" ht="15.6" x14ac:dyDescent="0.3">
      <c r="B297" s="312" t="s">
        <v>364</v>
      </c>
      <c r="C297" s="313" t="s">
        <v>438</v>
      </c>
      <c r="D297" s="309"/>
      <c r="E297" s="309"/>
      <c r="F297" s="309"/>
      <c r="G297" s="309"/>
      <c r="H297" s="309"/>
      <c r="I297" s="309"/>
      <c r="J297" s="309"/>
      <c r="K297" s="308"/>
      <c r="L297" s="309"/>
      <c r="M297" s="309"/>
      <c r="N297" s="309"/>
      <c r="O297" s="310">
        <v>1</v>
      </c>
      <c r="P297" s="311" t="s">
        <v>355</v>
      </c>
      <c r="Q297" s="386"/>
      <c r="R297" s="392">
        <v>2795868</v>
      </c>
      <c r="S297" s="386"/>
      <c r="T297" s="393">
        <f t="shared" si="10"/>
        <v>2795868</v>
      </c>
      <c r="U297" s="341"/>
    </row>
    <row r="298" spans="2:21" ht="15.6" x14ac:dyDescent="0.3">
      <c r="B298" s="312" t="s">
        <v>439</v>
      </c>
      <c r="C298" s="313" t="s">
        <v>440</v>
      </c>
      <c r="D298" s="309"/>
      <c r="E298" s="309"/>
      <c r="F298" s="309"/>
      <c r="G298" s="309"/>
      <c r="H298" s="309"/>
      <c r="I298" s="309"/>
      <c r="J298" s="309"/>
      <c r="K298" s="308"/>
      <c r="L298" s="309"/>
      <c r="M298" s="309"/>
      <c r="N298" s="309"/>
      <c r="O298" s="310">
        <v>1</v>
      </c>
      <c r="P298" s="311" t="s">
        <v>355</v>
      </c>
      <c r="Q298" s="386"/>
      <c r="R298" s="392">
        <v>3075462</v>
      </c>
      <c r="S298" s="386"/>
      <c r="T298" s="393">
        <f t="shared" si="10"/>
        <v>3075462</v>
      </c>
      <c r="U298" s="304"/>
    </row>
    <row r="299" spans="2:21" ht="15.6" x14ac:dyDescent="0.3">
      <c r="B299" s="312" t="s">
        <v>441</v>
      </c>
      <c r="C299" s="313" t="s">
        <v>442</v>
      </c>
      <c r="D299" s="309"/>
      <c r="E299" s="309"/>
      <c r="F299" s="309"/>
      <c r="G299" s="309"/>
      <c r="H299" s="309"/>
      <c r="I299" s="309"/>
      <c r="J299" s="309"/>
      <c r="K299" s="308"/>
      <c r="L299" s="309"/>
      <c r="M299" s="309"/>
      <c r="N299" s="309"/>
      <c r="O299" s="310">
        <v>1</v>
      </c>
      <c r="P299" s="311" t="s">
        <v>355</v>
      </c>
      <c r="Q299" s="386"/>
      <c r="R299" s="392">
        <v>3355047</v>
      </c>
      <c r="S299" s="386"/>
      <c r="T299" s="393">
        <f t="shared" si="10"/>
        <v>3355047</v>
      </c>
      <c r="U299" s="304"/>
    </row>
    <row r="300" spans="2:21" ht="15.6" x14ac:dyDescent="0.3">
      <c r="B300" s="312" t="s">
        <v>443</v>
      </c>
      <c r="C300" s="313" t="s">
        <v>444</v>
      </c>
      <c r="D300" s="309"/>
      <c r="E300" s="309"/>
      <c r="F300" s="309"/>
      <c r="G300" s="309"/>
      <c r="H300" s="309"/>
      <c r="I300" s="309"/>
      <c r="J300" s="309"/>
      <c r="K300" s="308"/>
      <c r="L300" s="309"/>
      <c r="M300" s="309"/>
      <c r="N300" s="309"/>
      <c r="O300" s="310">
        <v>1</v>
      </c>
      <c r="P300" s="311" t="s">
        <v>355</v>
      </c>
      <c r="Q300" s="386"/>
      <c r="R300" s="392">
        <v>3634632</v>
      </c>
      <c r="S300" s="386"/>
      <c r="T300" s="393">
        <f t="shared" si="10"/>
        <v>3634632</v>
      </c>
      <c r="U300" s="315"/>
    </row>
    <row r="301" spans="2:21" ht="15.6" x14ac:dyDescent="0.3">
      <c r="B301" s="312" t="s">
        <v>445</v>
      </c>
      <c r="C301" s="313" t="s">
        <v>446</v>
      </c>
      <c r="D301" s="309"/>
      <c r="E301" s="309"/>
      <c r="F301" s="309"/>
      <c r="G301" s="309"/>
      <c r="H301" s="309"/>
      <c r="I301" s="309"/>
      <c r="J301" s="309"/>
      <c r="K301" s="308"/>
      <c r="L301" s="309"/>
      <c r="M301" s="309"/>
      <c r="N301" s="309"/>
      <c r="O301" s="310">
        <v>1</v>
      </c>
      <c r="P301" s="311" t="s">
        <v>355</v>
      </c>
      <c r="Q301" s="386"/>
      <c r="R301" s="392">
        <v>3914217</v>
      </c>
      <c r="S301" s="386"/>
      <c r="T301" s="393">
        <f t="shared" si="10"/>
        <v>3914217</v>
      </c>
      <c r="U301" s="315"/>
    </row>
    <row r="302" spans="2:21" ht="15.6" x14ac:dyDescent="0.3">
      <c r="B302" s="312" t="s">
        <v>447</v>
      </c>
      <c r="C302" s="313" t="s">
        <v>448</v>
      </c>
      <c r="D302" s="309"/>
      <c r="E302" s="309"/>
      <c r="F302" s="309"/>
      <c r="G302" s="309"/>
      <c r="H302" s="309"/>
      <c r="I302" s="309"/>
      <c r="J302" s="309"/>
      <c r="K302" s="308"/>
      <c r="L302" s="309"/>
      <c r="M302" s="309"/>
      <c r="N302" s="309"/>
      <c r="O302" s="310">
        <v>1</v>
      </c>
      <c r="P302" s="311" t="s">
        <v>355</v>
      </c>
      <c r="Q302" s="386"/>
      <c r="R302" s="392">
        <v>4193811</v>
      </c>
      <c r="S302" s="386"/>
      <c r="T302" s="393">
        <f t="shared" si="10"/>
        <v>4193811</v>
      </c>
      <c r="U302" s="315"/>
    </row>
    <row r="303" spans="2:21" ht="15.6" x14ac:dyDescent="0.3">
      <c r="B303" s="312" t="s">
        <v>371</v>
      </c>
      <c r="C303" s="313" t="s">
        <v>449</v>
      </c>
      <c r="D303" s="309"/>
      <c r="E303" s="309"/>
      <c r="F303" s="309"/>
      <c r="G303" s="309"/>
      <c r="H303" s="309"/>
      <c r="I303" s="309"/>
      <c r="J303" s="309"/>
      <c r="K303" s="308"/>
      <c r="L303" s="309"/>
      <c r="M303" s="309"/>
      <c r="N303" s="309"/>
      <c r="O303" s="310">
        <v>1</v>
      </c>
      <c r="P303" s="311" t="s">
        <v>355</v>
      </c>
      <c r="Q303" s="386"/>
      <c r="R303" s="392">
        <v>4473396</v>
      </c>
      <c r="S303" s="386"/>
      <c r="T303" s="393">
        <f t="shared" si="10"/>
        <v>4473396</v>
      </c>
      <c r="U303" s="315"/>
    </row>
    <row r="304" spans="2:21" ht="15.6" x14ac:dyDescent="0.3">
      <c r="B304" s="312" t="s">
        <v>373</v>
      </c>
      <c r="C304" s="313" t="s">
        <v>450</v>
      </c>
      <c r="D304" s="309"/>
      <c r="E304" s="309"/>
      <c r="F304" s="309"/>
      <c r="G304" s="309"/>
      <c r="H304" s="309"/>
      <c r="I304" s="309"/>
      <c r="J304" s="309"/>
      <c r="K304" s="308"/>
      <c r="L304" s="309"/>
      <c r="M304" s="309"/>
      <c r="N304" s="309"/>
      <c r="O304" s="310">
        <v>1</v>
      </c>
      <c r="P304" s="311" t="s">
        <v>355</v>
      </c>
      <c r="Q304" s="386"/>
      <c r="R304" s="392">
        <v>4752981</v>
      </c>
      <c r="S304" s="386"/>
      <c r="T304" s="393">
        <f t="shared" si="10"/>
        <v>4752981</v>
      </c>
      <c r="U304" s="315"/>
    </row>
    <row r="305" spans="2:21" ht="15.6" x14ac:dyDescent="0.3">
      <c r="B305" s="312" t="s">
        <v>375</v>
      </c>
      <c r="C305" s="313" t="s">
        <v>451</v>
      </c>
      <c r="D305" s="309"/>
      <c r="E305" s="309"/>
      <c r="F305" s="309"/>
      <c r="G305" s="309"/>
      <c r="H305" s="309"/>
      <c r="I305" s="309"/>
      <c r="J305" s="309"/>
      <c r="K305" s="308"/>
      <c r="L305" s="309"/>
      <c r="M305" s="309"/>
      <c r="N305" s="309"/>
      <c r="O305" s="310">
        <v>1</v>
      </c>
      <c r="P305" s="311" t="s">
        <v>355</v>
      </c>
      <c r="Q305" s="386"/>
      <c r="R305" s="392">
        <v>5032575</v>
      </c>
      <c r="S305" s="386"/>
      <c r="T305" s="393">
        <f t="shared" si="10"/>
        <v>5032575</v>
      </c>
      <c r="U305" s="315"/>
    </row>
    <row r="306" spans="2:21" ht="15.6" x14ac:dyDescent="0.3">
      <c r="B306" s="312" t="s">
        <v>377</v>
      </c>
      <c r="C306" s="313" t="s">
        <v>452</v>
      </c>
      <c r="D306" s="309"/>
      <c r="E306" s="309"/>
      <c r="F306" s="309"/>
      <c r="G306" s="309"/>
      <c r="H306" s="309"/>
      <c r="I306" s="309"/>
      <c r="J306" s="309"/>
      <c r="K306" s="308"/>
      <c r="L306" s="309"/>
      <c r="M306" s="309"/>
      <c r="N306" s="309"/>
      <c r="O306" s="310">
        <v>1</v>
      </c>
      <c r="P306" s="311" t="s">
        <v>355</v>
      </c>
      <c r="Q306" s="386"/>
      <c r="R306" s="392">
        <v>5312160</v>
      </c>
      <c r="S306" s="386"/>
      <c r="T306" s="393">
        <f t="shared" si="10"/>
        <v>5312160</v>
      </c>
      <c r="U306" s="315"/>
    </row>
    <row r="307" spans="2:21" ht="15.6" x14ac:dyDescent="0.3">
      <c r="B307" s="312"/>
      <c r="C307" s="313"/>
      <c r="D307" s="309"/>
      <c r="E307" s="309"/>
      <c r="F307" s="309"/>
      <c r="G307" s="309"/>
      <c r="H307" s="309"/>
      <c r="I307" s="309"/>
      <c r="J307" s="309"/>
      <c r="K307" s="308"/>
      <c r="L307" s="309"/>
      <c r="M307" s="309"/>
      <c r="N307" s="309"/>
      <c r="O307" s="310"/>
      <c r="P307" s="311"/>
      <c r="Q307" s="386"/>
      <c r="R307" s="392"/>
      <c r="S307" s="386"/>
      <c r="T307" s="393"/>
      <c r="U307" s="315"/>
    </row>
    <row r="308" spans="2:21" ht="15.6" x14ac:dyDescent="0.3">
      <c r="B308" s="312"/>
      <c r="C308" s="313"/>
      <c r="D308" s="309"/>
      <c r="E308" s="309"/>
      <c r="F308" s="309"/>
      <c r="G308" s="309"/>
      <c r="H308" s="309"/>
      <c r="I308" s="309"/>
      <c r="J308" s="309"/>
      <c r="K308" s="308"/>
      <c r="L308" s="309"/>
      <c r="M308" s="309"/>
      <c r="N308" s="309"/>
      <c r="O308" s="310"/>
      <c r="P308" s="311"/>
      <c r="Q308" s="386"/>
      <c r="R308" s="392"/>
      <c r="S308" s="386"/>
      <c r="T308" s="393"/>
      <c r="U308" s="315"/>
    </row>
    <row r="309" spans="2:21" ht="15.6" x14ac:dyDescent="0.3">
      <c r="B309" s="312"/>
      <c r="C309" s="313"/>
      <c r="D309" s="309"/>
      <c r="E309" s="309"/>
      <c r="F309" s="309"/>
      <c r="G309" s="309"/>
      <c r="H309" s="309"/>
      <c r="I309" s="309"/>
      <c r="J309" s="309"/>
      <c r="K309" s="308"/>
      <c r="L309" s="309"/>
      <c r="M309" s="309"/>
      <c r="N309" s="309"/>
      <c r="O309" s="310"/>
      <c r="P309" s="311"/>
      <c r="Q309" s="386"/>
      <c r="R309" s="394"/>
      <c r="S309" s="386"/>
      <c r="T309" s="393"/>
      <c r="U309" s="338"/>
    </row>
    <row r="310" spans="2:21" ht="15.6" x14ac:dyDescent="0.3">
      <c r="B310" s="306" t="s">
        <v>17</v>
      </c>
      <c r="C310" s="307" t="s">
        <v>38</v>
      </c>
      <c r="D310" s="308"/>
      <c r="E310" s="343"/>
      <c r="F310" s="309"/>
      <c r="G310" s="309"/>
      <c r="H310" s="309"/>
      <c r="I310" s="309"/>
      <c r="J310" s="309"/>
      <c r="K310" s="309"/>
      <c r="L310" s="309"/>
      <c r="M310" s="343"/>
      <c r="N310" s="343"/>
      <c r="O310" s="310"/>
      <c r="P310" s="311"/>
      <c r="Q310" s="376"/>
      <c r="R310" s="381"/>
      <c r="S310" s="378"/>
      <c r="T310" s="379"/>
      <c r="U310" s="315"/>
    </row>
    <row r="311" spans="2:21" ht="15.6" x14ac:dyDescent="0.3">
      <c r="B311" s="306">
        <v>1</v>
      </c>
      <c r="C311" s="491" t="s">
        <v>453</v>
      </c>
      <c r="D311" s="309"/>
      <c r="E311" s="309"/>
      <c r="F311" s="309"/>
      <c r="G311" s="309"/>
      <c r="H311" s="309"/>
      <c r="I311" s="309"/>
      <c r="J311" s="309"/>
      <c r="K311" s="308"/>
      <c r="L311" s="309"/>
      <c r="M311" s="309"/>
      <c r="N311" s="309"/>
      <c r="O311" s="310"/>
      <c r="P311" s="311"/>
      <c r="Q311" s="378"/>
      <c r="R311" s="380"/>
      <c r="S311" s="378"/>
      <c r="T311" s="379"/>
      <c r="U311" s="315"/>
    </row>
    <row r="312" spans="2:21" ht="15.6" x14ac:dyDescent="0.3">
      <c r="B312" s="312" t="s">
        <v>156</v>
      </c>
      <c r="C312" s="313" t="s">
        <v>454</v>
      </c>
      <c r="D312" s="309"/>
      <c r="E312" s="309"/>
      <c r="F312" s="309"/>
      <c r="G312" s="309"/>
      <c r="H312" s="309"/>
      <c r="I312" s="309"/>
      <c r="J312" s="309"/>
      <c r="K312" s="308"/>
      <c r="L312" s="309"/>
      <c r="M312" s="309"/>
      <c r="N312" s="309"/>
      <c r="O312" s="310">
        <v>1</v>
      </c>
      <c r="P312" s="311" t="s">
        <v>355</v>
      </c>
      <c r="Q312" s="378"/>
      <c r="R312" s="380">
        <v>181370</v>
      </c>
      <c r="S312" s="378"/>
      <c r="T312" s="379">
        <f t="shared" ref="T312:T333" si="11">O312*R312</f>
        <v>181370</v>
      </c>
      <c r="U312" s="315"/>
    </row>
    <row r="313" spans="2:21" ht="15.6" x14ac:dyDescent="0.3">
      <c r="B313" s="312" t="s">
        <v>157</v>
      </c>
      <c r="C313" s="313" t="s">
        <v>455</v>
      </c>
      <c r="D313" s="309"/>
      <c r="E313" s="309"/>
      <c r="F313" s="309"/>
      <c r="G313" s="309"/>
      <c r="H313" s="309"/>
      <c r="I313" s="309"/>
      <c r="J313" s="309"/>
      <c r="K313" s="308"/>
      <c r="L313" s="309"/>
      <c r="M313" s="309"/>
      <c r="N313" s="309"/>
      <c r="O313" s="310">
        <v>1</v>
      </c>
      <c r="P313" s="311" t="s">
        <v>355</v>
      </c>
      <c r="Q313" s="378"/>
      <c r="R313" s="380">
        <v>181370</v>
      </c>
      <c r="S313" s="378"/>
      <c r="T313" s="379">
        <f t="shared" si="11"/>
        <v>181370</v>
      </c>
      <c r="U313" s="338"/>
    </row>
    <row r="314" spans="2:21" ht="15.6" x14ac:dyDescent="0.3">
      <c r="B314" s="312" t="s">
        <v>160</v>
      </c>
      <c r="C314" s="313" t="s">
        <v>456</v>
      </c>
      <c r="D314" s="309"/>
      <c r="E314" s="309"/>
      <c r="F314" s="309"/>
      <c r="G314" s="309"/>
      <c r="H314" s="309"/>
      <c r="I314" s="309"/>
      <c r="J314" s="309"/>
      <c r="K314" s="308"/>
      <c r="L314" s="309"/>
      <c r="M314" s="309"/>
      <c r="N314" s="309"/>
      <c r="O314" s="310">
        <v>1</v>
      </c>
      <c r="P314" s="311" t="s">
        <v>182</v>
      </c>
      <c r="Q314" s="378"/>
      <c r="R314" s="380">
        <v>6113</v>
      </c>
      <c r="S314" s="378"/>
      <c r="T314" s="379">
        <f t="shared" si="11"/>
        <v>6113</v>
      </c>
      <c r="U314" s="338"/>
    </row>
    <row r="315" spans="2:21" ht="15.6" x14ac:dyDescent="0.3">
      <c r="B315" s="312" t="s">
        <v>163</v>
      </c>
      <c r="C315" s="313" t="s">
        <v>457</v>
      </c>
      <c r="D315" s="309"/>
      <c r="E315" s="309"/>
      <c r="F315" s="309"/>
      <c r="G315" s="309"/>
      <c r="H315" s="309"/>
      <c r="I315" s="309"/>
      <c r="J315" s="309"/>
      <c r="K315" s="308"/>
      <c r="L315" s="309"/>
      <c r="M315" s="309"/>
      <c r="N315" s="309"/>
      <c r="O315" s="310">
        <v>1</v>
      </c>
      <c r="P315" s="311" t="s">
        <v>182</v>
      </c>
      <c r="Q315" s="378"/>
      <c r="R315" s="380">
        <v>14313</v>
      </c>
      <c r="S315" s="378"/>
      <c r="T315" s="379">
        <f t="shared" si="11"/>
        <v>14313</v>
      </c>
      <c r="U315" s="338"/>
    </row>
    <row r="316" spans="2:21" ht="15.6" x14ac:dyDescent="0.3">
      <c r="B316" s="312" t="s">
        <v>321</v>
      </c>
      <c r="C316" s="313" t="s">
        <v>416</v>
      </c>
      <c r="D316" s="309"/>
      <c r="E316" s="309"/>
      <c r="F316" s="309"/>
      <c r="G316" s="309"/>
      <c r="H316" s="309"/>
      <c r="I316" s="309"/>
      <c r="J316" s="309"/>
      <c r="K316" s="308"/>
      <c r="L316" s="309"/>
      <c r="M316" s="309"/>
      <c r="N316" s="309"/>
      <c r="O316" s="310">
        <v>1</v>
      </c>
      <c r="P316" s="311" t="s">
        <v>182</v>
      </c>
      <c r="Q316" s="378">
        <v>21275</v>
      </c>
      <c r="R316" s="380">
        <v>30329</v>
      </c>
      <c r="S316" s="378">
        <f>O316*Q316</f>
        <v>21275</v>
      </c>
      <c r="T316" s="379">
        <f t="shared" si="11"/>
        <v>30329</v>
      </c>
      <c r="U316" s="315"/>
    </row>
    <row r="317" spans="2:21" ht="15.6" x14ac:dyDescent="0.3">
      <c r="B317" s="306">
        <v>2</v>
      </c>
      <c r="C317" s="491" t="s">
        <v>458</v>
      </c>
      <c r="D317" s="309"/>
      <c r="E317" s="309"/>
      <c r="F317" s="309"/>
      <c r="G317" s="309"/>
      <c r="H317" s="309"/>
      <c r="I317" s="309"/>
      <c r="J317" s="309"/>
      <c r="K317" s="308"/>
      <c r="L317" s="309"/>
      <c r="M317" s="309"/>
      <c r="N317" s="309"/>
      <c r="O317" s="310"/>
      <c r="P317" s="311"/>
      <c r="Q317" s="378"/>
      <c r="R317" s="380"/>
      <c r="S317" s="378"/>
      <c r="T317" s="379"/>
      <c r="U317" s="315"/>
    </row>
    <row r="318" spans="2:21" ht="15.6" x14ac:dyDescent="0.3">
      <c r="B318" s="312" t="s">
        <v>165</v>
      </c>
      <c r="C318" s="313" t="s">
        <v>459</v>
      </c>
      <c r="D318" s="309"/>
      <c r="E318" s="309"/>
      <c r="F318" s="309"/>
      <c r="G318" s="309"/>
      <c r="H318" s="309"/>
      <c r="I318" s="309"/>
      <c r="J318" s="309"/>
      <c r="K318" s="308"/>
      <c r="L318" s="309"/>
      <c r="M318" s="309"/>
      <c r="N318" s="309"/>
      <c r="O318" s="310">
        <v>1</v>
      </c>
      <c r="P318" s="311" t="s">
        <v>355</v>
      </c>
      <c r="Q318" s="378"/>
      <c r="R318" s="380">
        <v>1156120</v>
      </c>
      <c r="S318" s="378"/>
      <c r="T318" s="379">
        <f t="shared" si="11"/>
        <v>1156120</v>
      </c>
      <c r="U318" s="338"/>
    </row>
    <row r="319" spans="2:21" ht="15.6" x14ac:dyDescent="0.3">
      <c r="B319" s="326" t="s">
        <v>168</v>
      </c>
      <c r="C319" s="319" t="s">
        <v>460</v>
      </c>
      <c r="D319" s="320"/>
      <c r="E319" s="320"/>
      <c r="F319" s="320"/>
      <c r="G319" s="320"/>
      <c r="H319" s="320"/>
      <c r="I319" s="320"/>
      <c r="J319" s="320"/>
      <c r="K319" s="344"/>
      <c r="L319" s="320"/>
      <c r="M319" s="320"/>
      <c r="N319" s="320"/>
      <c r="O319" s="322">
        <v>1</v>
      </c>
      <c r="P319" s="323" t="s">
        <v>355</v>
      </c>
      <c r="Q319" s="376"/>
      <c r="R319" s="380">
        <v>1348810</v>
      </c>
      <c r="S319" s="376"/>
      <c r="T319" s="377">
        <f t="shared" si="11"/>
        <v>1348810</v>
      </c>
      <c r="U319" s="338"/>
    </row>
    <row r="320" spans="2:21" ht="15.6" x14ac:dyDescent="0.3">
      <c r="B320" s="326" t="s">
        <v>170</v>
      </c>
      <c r="C320" s="319" t="s">
        <v>461</v>
      </c>
      <c r="D320" s="320"/>
      <c r="E320" s="320"/>
      <c r="F320" s="320"/>
      <c r="G320" s="320"/>
      <c r="H320" s="320"/>
      <c r="I320" s="320"/>
      <c r="J320" s="320"/>
      <c r="K320" s="344"/>
      <c r="L320" s="320"/>
      <c r="M320" s="320"/>
      <c r="N320" s="320"/>
      <c r="O320" s="322">
        <v>1</v>
      </c>
      <c r="P320" s="323" t="s">
        <v>355</v>
      </c>
      <c r="Q320" s="376"/>
      <c r="R320" s="380">
        <v>1541490</v>
      </c>
      <c r="S320" s="376"/>
      <c r="T320" s="377">
        <f t="shared" si="11"/>
        <v>1541490</v>
      </c>
      <c r="U320" s="338"/>
    </row>
    <row r="321" spans="2:21" ht="15.6" x14ac:dyDescent="0.3">
      <c r="B321" s="326" t="s">
        <v>334</v>
      </c>
      <c r="C321" s="319" t="s">
        <v>462</v>
      </c>
      <c r="D321" s="320"/>
      <c r="E321" s="320"/>
      <c r="F321" s="320"/>
      <c r="G321" s="320"/>
      <c r="H321" s="320"/>
      <c r="I321" s="320"/>
      <c r="J321" s="320"/>
      <c r="K321" s="344"/>
      <c r="L321" s="320"/>
      <c r="M321" s="320"/>
      <c r="N321" s="320"/>
      <c r="O321" s="322">
        <v>1</v>
      </c>
      <c r="P321" s="323" t="s">
        <v>355</v>
      </c>
      <c r="Q321" s="376"/>
      <c r="R321" s="380">
        <v>1734180</v>
      </c>
      <c r="S321" s="376"/>
      <c r="T321" s="377">
        <f t="shared" si="11"/>
        <v>1734180</v>
      </c>
      <c r="U321" s="315"/>
    </row>
    <row r="322" spans="2:21" ht="15.6" x14ac:dyDescent="0.3">
      <c r="B322" s="326" t="s">
        <v>337</v>
      </c>
      <c r="C322" s="319" t="s">
        <v>463</v>
      </c>
      <c r="D322" s="320"/>
      <c r="E322" s="320"/>
      <c r="F322" s="320"/>
      <c r="G322" s="320"/>
      <c r="H322" s="320"/>
      <c r="I322" s="320"/>
      <c r="J322" s="320"/>
      <c r="K322" s="344"/>
      <c r="L322" s="320"/>
      <c r="M322" s="320"/>
      <c r="N322" s="320"/>
      <c r="O322" s="322">
        <v>1</v>
      </c>
      <c r="P322" s="323" t="s">
        <v>355</v>
      </c>
      <c r="Q322" s="376"/>
      <c r="R322" s="380">
        <v>1926870</v>
      </c>
      <c r="S322" s="376"/>
      <c r="T322" s="377">
        <f t="shared" si="11"/>
        <v>1926870</v>
      </c>
      <c r="U322" s="315"/>
    </row>
    <row r="323" spans="2:21" ht="15.6" x14ac:dyDescent="0.3">
      <c r="B323" s="326" t="s">
        <v>339</v>
      </c>
      <c r="C323" s="319" t="s">
        <v>464</v>
      </c>
      <c r="D323" s="320"/>
      <c r="E323" s="320"/>
      <c r="F323" s="320"/>
      <c r="G323" s="320"/>
      <c r="H323" s="320"/>
      <c r="I323" s="320"/>
      <c r="J323" s="320"/>
      <c r="K323" s="344"/>
      <c r="L323" s="320"/>
      <c r="M323" s="320"/>
      <c r="N323" s="320"/>
      <c r="O323" s="322">
        <v>1</v>
      </c>
      <c r="P323" s="323" t="s">
        <v>355</v>
      </c>
      <c r="Q323" s="376"/>
      <c r="R323" s="380">
        <v>2312240</v>
      </c>
      <c r="S323" s="376"/>
      <c r="T323" s="377">
        <f t="shared" si="11"/>
        <v>2312240</v>
      </c>
      <c r="U323" s="338"/>
    </row>
    <row r="324" spans="2:21" ht="15.6" x14ac:dyDescent="0.3">
      <c r="B324" s="305">
        <v>3</v>
      </c>
      <c r="C324" s="492" t="s">
        <v>465</v>
      </c>
      <c r="D324" s="320"/>
      <c r="E324" s="320"/>
      <c r="F324" s="320"/>
      <c r="G324" s="320"/>
      <c r="H324" s="320"/>
      <c r="I324" s="320"/>
      <c r="J324" s="320"/>
      <c r="K324" s="320"/>
      <c r="L324" s="320"/>
      <c r="M324" s="320"/>
      <c r="N324" s="320"/>
      <c r="O324" s="322"/>
      <c r="P324" s="323"/>
      <c r="Q324" s="376"/>
      <c r="R324" s="381"/>
      <c r="S324" s="376"/>
      <c r="T324" s="377"/>
      <c r="U324" s="338"/>
    </row>
    <row r="325" spans="2:21" ht="15" x14ac:dyDescent="0.3">
      <c r="B325" s="330" t="s">
        <v>342</v>
      </c>
      <c r="C325" s="319" t="s">
        <v>466</v>
      </c>
      <c r="D325" s="320"/>
      <c r="E325" s="320"/>
      <c r="F325" s="320"/>
      <c r="G325" s="320"/>
      <c r="H325" s="320"/>
      <c r="I325" s="320"/>
      <c r="J325" s="320"/>
      <c r="K325" s="320"/>
      <c r="L325" s="320"/>
      <c r="M325" s="320"/>
      <c r="N325" s="320"/>
      <c r="O325" s="322">
        <v>1</v>
      </c>
      <c r="P325" s="323" t="s">
        <v>182</v>
      </c>
      <c r="Q325" s="376">
        <v>21275</v>
      </c>
      <c r="R325" s="381">
        <v>30329</v>
      </c>
      <c r="S325" s="376">
        <f>O325*Q325</f>
        <v>21275</v>
      </c>
      <c r="T325" s="377">
        <f t="shared" si="11"/>
        <v>30329</v>
      </c>
      <c r="U325" s="315"/>
    </row>
    <row r="326" spans="2:21" ht="15" x14ac:dyDescent="0.3">
      <c r="B326" s="330" t="s">
        <v>344</v>
      </c>
      <c r="C326" s="319" t="s">
        <v>467</v>
      </c>
      <c r="D326" s="320"/>
      <c r="E326" s="320"/>
      <c r="F326" s="320"/>
      <c r="G326" s="320"/>
      <c r="H326" s="320"/>
      <c r="I326" s="320"/>
      <c r="J326" s="320"/>
      <c r="K326" s="320"/>
      <c r="L326" s="320"/>
      <c r="M326" s="320"/>
      <c r="N326" s="320"/>
      <c r="O326" s="322">
        <v>1</v>
      </c>
      <c r="P326" s="323" t="s">
        <v>355</v>
      </c>
      <c r="Q326" s="376">
        <v>72751</v>
      </c>
      <c r="R326" s="381">
        <v>108627</v>
      </c>
      <c r="S326" s="376">
        <f>O326*Q326</f>
        <v>72751</v>
      </c>
      <c r="T326" s="377">
        <f t="shared" si="11"/>
        <v>108627</v>
      </c>
      <c r="U326" s="315"/>
    </row>
    <row r="327" spans="2:21" ht="15" x14ac:dyDescent="0.3">
      <c r="B327" s="330" t="s">
        <v>388</v>
      </c>
      <c r="C327" s="319" t="s">
        <v>468</v>
      </c>
      <c r="D327" s="320"/>
      <c r="E327" s="320"/>
      <c r="F327" s="320"/>
      <c r="G327" s="320"/>
      <c r="H327" s="320"/>
      <c r="I327" s="320"/>
      <c r="J327" s="320"/>
      <c r="K327" s="320"/>
      <c r="L327" s="320"/>
      <c r="M327" s="320"/>
      <c r="N327" s="320"/>
      <c r="O327" s="322">
        <v>1</v>
      </c>
      <c r="P327" s="323" t="s">
        <v>182</v>
      </c>
      <c r="Q327" s="376">
        <v>21275</v>
      </c>
      <c r="R327" s="381">
        <v>30329</v>
      </c>
      <c r="S327" s="376">
        <f>O327*Q327</f>
        <v>21275</v>
      </c>
      <c r="T327" s="377">
        <f t="shared" si="11"/>
        <v>30329</v>
      </c>
      <c r="U327" s="338"/>
    </row>
    <row r="328" spans="2:21" ht="15" x14ac:dyDescent="0.3">
      <c r="B328" s="330" t="s">
        <v>391</v>
      </c>
      <c r="C328" s="319" t="s">
        <v>469</v>
      </c>
      <c r="D328" s="320"/>
      <c r="E328" s="320"/>
      <c r="F328" s="320"/>
      <c r="G328" s="320"/>
      <c r="H328" s="320"/>
      <c r="I328" s="320"/>
      <c r="J328" s="320"/>
      <c r="K328" s="320"/>
      <c r="L328" s="320"/>
      <c r="M328" s="320"/>
      <c r="N328" s="320"/>
      <c r="O328" s="322">
        <v>1</v>
      </c>
      <c r="P328" s="323" t="s">
        <v>355</v>
      </c>
      <c r="Q328" s="376">
        <v>72751</v>
      </c>
      <c r="R328" s="381">
        <v>108627</v>
      </c>
      <c r="S328" s="376">
        <f>O328*Q328</f>
        <v>72751</v>
      </c>
      <c r="T328" s="377">
        <f t="shared" si="11"/>
        <v>108627</v>
      </c>
      <c r="U328" s="338"/>
    </row>
    <row r="329" spans="2:21" ht="15" x14ac:dyDescent="0.3">
      <c r="B329" s="330" t="s">
        <v>393</v>
      </c>
      <c r="C329" s="319" t="s">
        <v>470</v>
      </c>
      <c r="D329" s="320"/>
      <c r="E329" s="320"/>
      <c r="F329" s="320"/>
      <c r="G329" s="320"/>
      <c r="H329" s="320"/>
      <c r="I329" s="320"/>
      <c r="J329" s="320"/>
      <c r="K329" s="320"/>
      <c r="L329" s="320"/>
      <c r="M329" s="320"/>
      <c r="N329" s="320"/>
      <c r="O329" s="322">
        <v>1</v>
      </c>
      <c r="P329" s="323" t="s">
        <v>182</v>
      </c>
      <c r="Q329" s="376"/>
      <c r="R329" s="381">
        <v>5411</v>
      </c>
      <c r="S329" s="376"/>
      <c r="T329" s="377">
        <f t="shared" si="11"/>
        <v>5411</v>
      </c>
      <c r="U329" s="338"/>
    </row>
    <row r="330" spans="2:21" ht="15" x14ac:dyDescent="0.3">
      <c r="B330" s="330" t="s">
        <v>395</v>
      </c>
      <c r="C330" s="319" t="s">
        <v>471</v>
      </c>
      <c r="D330" s="320"/>
      <c r="E330" s="320"/>
      <c r="F330" s="320"/>
      <c r="G330" s="320"/>
      <c r="H330" s="320"/>
      <c r="I330" s="320"/>
      <c r="J330" s="320"/>
      <c r="K330" s="320"/>
      <c r="L330" s="320"/>
      <c r="M330" s="320"/>
      <c r="N330" s="320"/>
      <c r="O330" s="322">
        <v>1</v>
      </c>
      <c r="P330" s="323" t="s">
        <v>355</v>
      </c>
      <c r="Q330" s="376">
        <v>184730</v>
      </c>
      <c r="R330" s="381">
        <v>1120830</v>
      </c>
      <c r="S330" s="376">
        <f>O330*Q330</f>
        <v>184730</v>
      </c>
      <c r="T330" s="377">
        <f t="shared" si="11"/>
        <v>1120830</v>
      </c>
      <c r="U330" s="315"/>
    </row>
    <row r="331" spans="2:21" ht="15" x14ac:dyDescent="0.3">
      <c r="B331" s="330" t="s">
        <v>397</v>
      </c>
      <c r="C331" s="319" t="s">
        <v>472</v>
      </c>
      <c r="D331" s="320"/>
      <c r="E331" s="320"/>
      <c r="F331" s="320"/>
      <c r="G331" s="320"/>
      <c r="H331" s="320"/>
      <c r="I331" s="320"/>
      <c r="J331" s="320"/>
      <c r="K331" s="320"/>
      <c r="L331" s="320"/>
      <c r="M331" s="320"/>
      <c r="N331" s="320"/>
      <c r="O331" s="322">
        <v>1</v>
      </c>
      <c r="P331" s="323" t="s">
        <v>182</v>
      </c>
      <c r="Q331" s="376">
        <v>72751</v>
      </c>
      <c r="R331" s="381">
        <v>108627</v>
      </c>
      <c r="S331" s="376">
        <f>O331*Q331</f>
        <v>72751</v>
      </c>
      <c r="T331" s="377">
        <f t="shared" si="11"/>
        <v>108627</v>
      </c>
      <c r="U331" s="315"/>
    </row>
    <row r="332" spans="2:21" ht="15" x14ac:dyDescent="0.3">
      <c r="B332" s="330" t="s">
        <v>473</v>
      </c>
      <c r="C332" s="319" t="s">
        <v>474</v>
      </c>
      <c r="D332" s="320"/>
      <c r="E332" s="320"/>
      <c r="F332" s="320"/>
      <c r="G332" s="320"/>
      <c r="H332" s="320"/>
      <c r="I332" s="320"/>
      <c r="J332" s="320"/>
      <c r="K332" s="320"/>
      <c r="L332" s="320"/>
      <c r="M332" s="320"/>
      <c r="N332" s="320"/>
      <c r="O332" s="322">
        <v>1</v>
      </c>
      <c r="P332" s="323" t="s">
        <v>182</v>
      </c>
      <c r="Q332" s="376"/>
      <c r="R332" s="381">
        <v>5411</v>
      </c>
      <c r="S332" s="376"/>
      <c r="T332" s="377">
        <f t="shared" si="11"/>
        <v>5411</v>
      </c>
      <c r="U332" s="338"/>
    </row>
    <row r="333" spans="2:21" ht="15" x14ac:dyDescent="0.3">
      <c r="B333" s="330" t="s">
        <v>475</v>
      </c>
      <c r="C333" s="319" t="s">
        <v>476</v>
      </c>
      <c r="D333" s="320"/>
      <c r="E333" s="320"/>
      <c r="F333" s="320"/>
      <c r="G333" s="320"/>
      <c r="H333" s="320"/>
      <c r="I333" s="320"/>
      <c r="J333" s="320"/>
      <c r="K333" s="320"/>
      <c r="L333" s="320"/>
      <c r="M333" s="320"/>
      <c r="N333" s="320"/>
      <c r="O333" s="322">
        <v>1</v>
      </c>
      <c r="P333" s="323" t="s">
        <v>387</v>
      </c>
      <c r="Q333" s="376">
        <v>36948</v>
      </c>
      <c r="R333" s="381">
        <v>224166</v>
      </c>
      <c r="S333" s="376">
        <f>O333*Q333</f>
        <v>36948</v>
      </c>
      <c r="T333" s="377">
        <f t="shared" si="11"/>
        <v>224166</v>
      </c>
      <c r="U333" s="338"/>
    </row>
    <row r="334" spans="2:21" ht="15" x14ac:dyDescent="0.3">
      <c r="B334" s="312"/>
      <c r="C334" s="313"/>
      <c r="D334" s="345"/>
      <c r="E334" s="309"/>
      <c r="F334" s="309"/>
      <c r="G334" s="309"/>
      <c r="H334" s="309"/>
      <c r="I334" s="309"/>
      <c r="J334" s="309"/>
      <c r="K334" s="309"/>
      <c r="L334" s="309"/>
      <c r="M334" s="309"/>
      <c r="N334" s="309"/>
      <c r="O334" s="342"/>
      <c r="P334" s="311"/>
      <c r="Q334" s="378"/>
      <c r="R334" s="380"/>
      <c r="S334" s="378"/>
      <c r="T334" s="379"/>
      <c r="U334" s="338"/>
    </row>
    <row r="335" spans="2:21" ht="15" x14ac:dyDescent="0.3">
      <c r="B335" s="312"/>
      <c r="C335" s="313"/>
      <c r="D335" s="345"/>
      <c r="E335" s="309"/>
      <c r="F335" s="309"/>
      <c r="G335" s="309"/>
      <c r="H335" s="309"/>
      <c r="I335" s="309"/>
      <c r="J335" s="309"/>
      <c r="K335" s="309"/>
      <c r="L335" s="309"/>
      <c r="M335" s="309"/>
      <c r="N335" s="309"/>
      <c r="O335" s="342"/>
      <c r="P335" s="311"/>
      <c r="Q335" s="378"/>
      <c r="R335" s="380"/>
      <c r="S335" s="378"/>
      <c r="T335" s="379"/>
      <c r="U335" s="315"/>
    </row>
    <row r="336" spans="2:21" ht="15.6" x14ac:dyDescent="0.3">
      <c r="B336" s="306" t="s">
        <v>18</v>
      </c>
      <c r="C336" s="307" t="s">
        <v>39</v>
      </c>
      <c r="D336" s="308"/>
      <c r="E336" s="308"/>
      <c r="F336" s="309"/>
      <c r="G336" s="309"/>
      <c r="H336" s="309"/>
      <c r="I336" s="309"/>
      <c r="J336" s="309"/>
      <c r="K336" s="309"/>
      <c r="L336" s="309"/>
      <c r="M336" s="309"/>
      <c r="N336" s="309"/>
      <c r="O336" s="346"/>
      <c r="P336" s="311"/>
      <c r="Q336" s="378"/>
      <c r="R336" s="380"/>
      <c r="S336" s="378"/>
      <c r="T336" s="379"/>
      <c r="U336" s="315"/>
    </row>
    <row r="337" spans="2:21" ht="15" x14ac:dyDescent="0.3">
      <c r="B337" s="312"/>
      <c r="C337" s="313"/>
      <c r="D337" s="318"/>
      <c r="E337" s="318"/>
      <c r="F337" s="309"/>
      <c r="G337" s="309"/>
      <c r="H337" s="309"/>
      <c r="I337" s="309"/>
      <c r="J337" s="309"/>
      <c r="K337" s="309"/>
      <c r="L337" s="309"/>
      <c r="M337" s="309"/>
      <c r="N337" s="309"/>
      <c r="O337" s="342"/>
      <c r="P337" s="311"/>
      <c r="Q337" s="378"/>
      <c r="R337" s="380"/>
      <c r="S337" s="378"/>
      <c r="T337" s="379"/>
      <c r="U337" s="338"/>
    </row>
    <row r="338" spans="2:21" ht="15.6" x14ac:dyDescent="0.3">
      <c r="B338" s="312">
        <v>1</v>
      </c>
      <c r="C338" s="332" t="s">
        <v>477</v>
      </c>
      <c r="D338" s="309"/>
      <c r="E338" s="308"/>
      <c r="F338" s="309"/>
      <c r="G338" s="309"/>
      <c r="H338" s="309"/>
      <c r="I338" s="309"/>
      <c r="J338" s="309"/>
      <c r="K338" s="309"/>
      <c r="L338" s="309"/>
      <c r="M338" s="309"/>
      <c r="N338" s="309"/>
      <c r="O338" s="342"/>
      <c r="P338" s="311"/>
      <c r="Q338" s="378"/>
      <c r="R338" s="380"/>
      <c r="S338" s="378"/>
      <c r="T338" s="379"/>
      <c r="U338" s="338"/>
    </row>
    <row r="339" spans="2:21" ht="15.6" x14ac:dyDescent="0.3">
      <c r="B339" s="312" t="s">
        <v>156</v>
      </c>
      <c r="C339" s="313" t="s">
        <v>478</v>
      </c>
      <c r="D339" s="309"/>
      <c r="E339" s="308"/>
      <c r="F339" s="309"/>
      <c r="G339" s="309"/>
      <c r="H339" s="309"/>
      <c r="I339" s="309"/>
      <c r="J339" s="309"/>
      <c r="K339" s="309"/>
      <c r="L339" s="309"/>
      <c r="M339" s="309"/>
      <c r="N339" s="309"/>
      <c r="O339" s="342">
        <v>1</v>
      </c>
      <c r="P339" s="311" t="s">
        <v>59</v>
      </c>
      <c r="Q339" s="378"/>
      <c r="R339" s="380">
        <v>227048</v>
      </c>
      <c r="S339" s="378"/>
      <c r="T339" s="379">
        <f t="shared" ref="T339:T402" si="12">O339*R339</f>
        <v>227048</v>
      </c>
      <c r="U339" s="338"/>
    </row>
    <row r="340" spans="2:21" ht="15.6" x14ac:dyDescent="0.3">
      <c r="B340" s="312" t="s">
        <v>157</v>
      </c>
      <c r="C340" s="313" t="s">
        <v>479</v>
      </c>
      <c r="D340" s="309"/>
      <c r="E340" s="308"/>
      <c r="F340" s="309"/>
      <c r="G340" s="309"/>
      <c r="H340" s="309"/>
      <c r="I340" s="309"/>
      <c r="J340" s="309"/>
      <c r="K340" s="309"/>
      <c r="L340" s="309"/>
      <c r="M340" s="309"/>
      <c r="N340" s="309"/>
      <c r="O340" s="342">
        <v>1</v>
      </c>
      <c r="P340" s="311" t="s">
        <v>59</v>
      </c>
      <c r="Q340" s="378">
        <v>20487</v>
      </c>
      <c r="R340" s="380">
        <v>27309</v>
      </c>
      <c r="S340" s="378">
        <f t="shared" ref="S340:S403" si="13">O340*Q340</f>
        <v>20487</v>
      </c>
      <c r="T340" s="379">
        <f t="shared" si="12"/>
        <v>27309</v>
      </c>
      <c r="U340" s="315"/>
    </row>
    <row r="341" spans="2:21" ht="15.6" x14ac:dyDescent="0.3">
      <c r="B341" s="312" t="s">
        <v>160</v>
      </c>
      <c r="C341" s="313" t="s">
        <v>480</v>
      </c>
      <c r="D341" s="309"/>
      <c r="E341" s="308"/>
      <c r="F341" s="309"/>
      <c r="G341" s="309"/>
      <c r="H341" s="309"/>
      <c r="I341" s="309"/>
      <c r="J341" s="309"/>
      <c r="K341" s="309"/>
      <c r="L341" s="309"/>
      <c r="M341" s="309"/>
      <c r="N341" s="309"/>
      <c r="O341" s="342">
        <v>1</v>
      </c>
      <c r="P341" s="311" t="s">
        <v>59</v>
      </c>
      <c r="Q341" s="378"/>
      <c r="R341" s="380">
        <v>264017</v>
      </c>
      <c r="S341" s="378"/>
      <c r="T341" s="379">
        <f t="shared" si="12"/>
        <v>264017</v>
      </c>
      <c r="U341" s="315"/>
    </row>
    <row r="342" spans="2:21" ht="15.6" x14ac:dyDescent="0.3">
      <c r="B342" s="312" t="s">
        <v>163</v>
      </c>
      <c r="C342" s="313" t="s">
        <v>481</v>
      </c>
      <c r="D342" s="309"/>
      <c r="E342" s="308"/>
      <c r="F342" s="309"/>
      <c r="G342" s="309"/>
      <c r="H342" s="309"/>
      <c r="I342" s="309"/>
      <c r="J342" s="309"/>
      <c r="K342" s="309"/>
      <c r="L342" s="309"/>
      <c r="M342" s="309"/>
      <c r="N342" s="309"/>
      <c r="O342" s="342">
        <v>1</v>
      </c>
      <c r="P342" s="311" t="s">
        <v>305</v>
      </c>
      <c r="Q342" s="378"/>
      <c r="R342" s="380">
        <v>421269</v>
      </c>
      <c r="S342" s="378"/>
      <c r="T342" s="379">
        <f t="shared" si="12"/>
        <v>421269</v>
      </c>
      <c r="U342" s="338"/>
    </row>
    <row r="343" spans="2:21" ht="15.6" x14ac:dyDescent="0.3">
      <c r="B343" s="312"/>
      <c r="C343" s="313"/>
      <c r="D343" s="309"/>
      <c r="E343" s="308"/>
      <c r="F343" s="309"/>
      <c r="G343" s="309"/>
      <c r="H343" s="309"/>
      <c r="I343" s="309"/>
      <c r="J343" s="309"/>
      <c r="K343" s="309"/>
      <c r="L343" s="309"/>
      <c r="M343" s="309"/>
      <c r="N343" s="309"/>
      <c r="O343" s="342"/>
      <c r="P343" s="311"/>
      <c r="Q343" s="378"/>
      <c r="R343" s="380"/>
      <c r="S343" s="378"/>
      <c r="T343" s="379"/>
      <c r="U343" s="338"/>
    </row>
    <row r="344" spans="2:21" ht="15.6" x14ac:dyDescent="0.3">
      <c r="B344" s="312">
        <v>2</v>
      </c>
      <c r="C344" s="332" t="s">
        <v>482</v>
      </c>
      <c r="D344" s="309"/>
      <c r="E344" s="308"/>
      <c r="F344" s="309"/>
      <c r="G344" s="309"/>
      <c r="H344" s="309"/>
      <c r="I344" s="309"/>
      <c r="J344" s="309"/>
      <c r="K344" s="309"/>
      <c r="L344" s="309"/>
      <c r="M344" s="309"/>
      <c r="N344" s="309"/>
      <c r="O344" s="342"/>
      <c r="P344" s="311"/>
      <c r="Q344" s="378"/>
      <c r="R344" s="380"/>
      <c r="S344" s="378"/>
      <c r="T344" s="379"/>
      <c r="U344" s="338"/>
    </row>
    <row r="345" spans="2:21" ht="15" x14ac:dyDescent="0.3">
      <c r="B345" s="312" t="s">
        <v>165</v>
      </c>
      <c r="C345" s="313" t="s">
        <v>483</v>
      </c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  <c r="N345" s="309"/>
      <c r="O345" s="342">
        <v>1</v>
      </c>
      <c r="P345" s="311" t="s">
        <v>59</v>
      </c>
      <c r="Q345" s="386"/>
      <c r="R345" s="380">
        <v>89833</v>
      </c>
      <c r="S345" s="378"/>
      <c r="T345" s="379">
        <f>O345*R345</f>
        <v>89833</v>
      </c>
      <c r="U345" s="315"/>
    </row>
    <row r="346" spans="2:21" ht="15" x14ac:dyDescent="0.3">
      <c r="B346" s="312" t="s">
        <v>168</v>
      </c>
      <c r="C346" s="313" t="s">
        <v>484</v>
      </c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  <c r="N346" s="309"/>
      <c r="O346" s="342">
        <v>1</v>
      </c>
      <c r="P346" s="311" t="s">
        <v>59</v>
      </c>
      <c r="Q346" s="386"/>
      <c r="R346" s="380">
        <v>164917</v>
      </c>
      <c r="S346" s="378"/>
      <c r="T346" s="379">
        <f>O346*R346</f>
        <v>164917</v>
      </c>
      <c r="U346" s="315"/>
    </row>
    <row r="347" spans="2:21" ht="15" x14ac:dyDescent="0.3">
      <c r="B347" s="312" t="s">
        <v>170</v>
      </c>
      <c r="C347" s="313" t="s">
        <v>485</v>
      </c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  <c r="N347" s="309"/>
      <c r="O347" s="342">
        <v>1</v>
      </c>
      <c r="P347" s="311" t="s">
        <v>59</v>
      </c>
      <c r="Q347" s="386"/>
      <c r="R347" s="380">
        <v>88167</v>
      </c>
      <c r="S347" s="378"/>
      <c r="T347" s="379">
        <f>O347*R347</f>
        <v>88167</v>
      </c>
      <c r="U347" s="315"/>
    </row>
    <row r="348" spans="2:21" ht="15" x14ac:dyDescent="0.3">
      <c r="B348" s="312"/>
      <c r="C348" s="313"/>
      <c r="D348" s="345"/>
      <c r="E348" s="309"/>
      <c r="F348" s="309"/>
      <c r="G348" s="309"/>
      <c r="H348" s="309"/>
      <c r="I348" s="309"/>
      <c r="J348" s="309"/>
      <c r="K348" s="309"/>
      <c r="L348" s="309"/>
      <c r="M348" s="309"/>
      <c r="N348" s="309"/>
      <c r="O348" s="342"/>
      <c r="P348" s="311"/>
      <c r="Q348" s="378"/>
      <c r="R348" s="380"/>
      <c r="S348" s="378"/>
      <c r="T348" s="379"/>
      <c r="U348" s="338"/>
    </row>
    <row r="349" spans="2:21" ht="15.6" x14ac:dyDescent="0.3">
      <c r="B349" s="312"/>
      <c r="C349" s="332" t="s">
        <v>486</v>
      </c>
      <c r="D349" s="318"/>
      <c r="E349" s="309"/>
      <c r="F349" s="309"/>
      <c r="G349" s="309"/>
      <c r="H349" s="309"/>
      <c r="I349" s="309"/>
      <c r="J349" s="309"/>
      <c r="K349" s="309"/>
      <c r="L349" s="309"/>
      <c r="M349" s="309"/>
      <c r="N349" s="309"/>
      <c r="O349" s="342"/>
      <c r="P349" s="311"/>
      <c r="Q349" s="378"/>
      <c r="R349" s="380"/>
      <c r="S349" s="378"/>
      <c r="T349" s="379"/>
      <c r="U349" s="338"/>
    </row>
    <row r="350" spans="2:21" ht="15.6" x14ac:dyDescent="0.3">
      <c r="B350" s="312">
        <v>4</v>
      </c>
      <c r="C350" s="332" t="s">
        <v>487</v>
      </c>
      <c r="D350" s="318"/>
      <c r="E350" s="309"/>
      <c r="F350" s="309"/>
      <c r="G350" s="309"/>
      <c r="H350" s="309"/>
      <c r="I350" s="309"/>
      <c r="J350" s="309"/>
      <c r="K350" s="309"/>
      <c r="L350" s="309"/>
      <c r="M350" s="309"/>
      <c r="N350" s="309"/>
      <c r="O350" s="342"/>
      <c r="P350" s="311"/>
      <c r="Q350" s="378"/>
      <c r="R350" s="380"/>
      <c r="S350" s="378"/>
      <c r="T350" s="379"/>
      <c r="U350" s="338"/>
    </row>
    <row r="351" spans="2:21" ht="15" x14ac:dyDescent="0.3">
      <c r="B351" s="312" t="s">
        <v>488</v>
      </c>
      <c r="C351" s="313" t="s">
        <v>489</v>
      </c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  <c r="N351" s="309"/>
      <c r="O351" s="342">
        <v>1</v>
      </c>
      <c r="P351" s="311" t="s">
        <v>59</v>
      </c>
      <c r="Q351" s="378">
        <v>48025</v>
      </c>
      <c r="R351" s="380">
        <v>31517</v>
      </c>
      <c r="S351" s="378">
        <f t="shared" si="13"/>
        <v>48025</v>
      </c>
      <c r="T351" s="379">
        <f t="shared" si="12"/>
        <v>31517</v>
      </c>
      <c r="U351" s="315"/>
    </row>
    <row r="352" spans="2:21" ht="15" x14ac:dyDescent="0.3">
      <c r="B352" s="312" t="s">
        <v>490</v>
      </c>
      <c r="C352" s="313" t="s">
        <v>491</v>
      </c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  <c r="N352" s="309"/>
      <c r="O352" s="342">
        <v>1</v>
      </c>
      <c r="P352" s="311" t="s">
        <v>59</v>
      </c>
      <c r="Q352" s="378">
        <v>49973</v>
      </c>
      <c r="R352" s="380">
        <v>31517</v>
      </c>
      <c r="S352" s="378">
        <f t="shared" si="13"/>
        <v>49973</v>
      </c>
      <c r="T352" s="379">
        <f t="shared" si="12"/>
        <v>31517</v>
      </c>
      <c r="U352" s="315"/>
    </row>
    <row r="353" spans="2:21" ht="15" x14ac:dyDescent="0.3">
      <c r="B353" s="312" t="s">
        <v>492</v>
      </c>
      <c r="C353" s="313" t="s">
        <v>493</v>
      </c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  <c r="N353" s="309"/>
      <c r="O353" s="342">
        <v>1</v>
      </c>
      <c r="P353" s="311" t="s">
        <v>59</v>
      </c>
      <c r="Q353" s="378">
        <v>39349</v>
      </c>
      <c r="R353" s="380">
        <v>31517</v>
      </c>
      <c r="S353" s="378">
        <f t="shared" si="13"/>
        <v>39349</v>
      </c>
      <c r="T353" s="379">
        <f t="shared" si="12"/>
        <v>31517</v>
      </c>
      <c r="U353" s="338"/>
    </row>
    <row r="354" spans="2:21" ht="15" x14ac:dyDescent="0.3">
      <c r="B354" s="312"/>
      <c r="C354" s="313"/>
      <c r="D354" s="345"/>
      <c r="E354" s="309"/>
      <c r="F354" s="309"/>
      <c r="G354" s="309"/>
      <c r="H354" s="309"/>
      <c r="I354" s="309"/>
      <c r="J354" s="309"/>
      <c r="K354" s="309"/>
      <c r="L354" s="309"/>
      <c r="M354" s="309"/>
      <c r="N354" s="309"/>
      <c r="O354" s="342"/>
      <c r="P354" s="311"/>
      <c r="Q354" s="378"/>
      <c r="R354" s="380"/>
      <c r="S354" s="378"/>
      <c r="T354" s="379"/>
      <c r="U354" s="338"/>
    </row>
    <row r="355" spans="2:21" ht="15.6" x14ac:dyDescent="0.3">
      <c r="B355" s="312">
        <v>5</v>
      </c>
      <c r="C355" s="332" t="s">
        <v>494</v>
      </c>
      <c r="D355" s="318"/>
      <c r="E355" s="309"/>
      <c r="F355" s="309"/>
      <c r="G355" s="309"/>
      <c r="H355" s="309"/>
      <c r="I355" s="309"/>
      <c r="J355" s="309"/>
      <c r="K355" s="309"/>
      <c r="L355" s="309"/>
      <c r="M355" s="309"/>
      <c r="N355" s="309"/>
      <c r="O355" s="342"/>
      <c r="P355" s="311"/>
      <c r="Q355" s="378"/>
      <c r="R355" s="380"/>
      <c r="S355" s="378"/>
      <c r="T355" s="379"/>
      <c r="U355" s="338"/>
    </row>
    <row r="356" spans="2:21" ht="15" x14ac:dyDescent="0.3">
      <c r="B356" s="312" t="s">
        <v>495</v>
      </c>
      <c r="C356" s="313" t="s">
        <v>489</v>
      </c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  <c r="N356" s="309"/>
      <c r="O356" s="342">
        <v>1</v>
      </c>
      <c r="P356" s="311" t="s">
        <v>59</v>
      </c>
      <c r="Q356" s="378">
        <v>48025</v>
      </c>
      <c r="R356" s="380">
        <v>31517</v>
      </c>
      <c r="S356" s="378">
        <f t="shared" si="13"/>
        <v>48025</v>
      </c>
      <c r="T356" s="379">
        <f t="shared" si="12"/>
        <v>31517</v>
      </c>
      <c r="U356" s="315"/>
    </row>
    <row r="357" spans="2:21" ht="15" x14ac:dyDescent="0.3">
      <c r="B357" s="312" t="s">
        <v>496</v>
      </c>
      <c r="C357" s="313" t="s">
        <v>491</v>
      </c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  <c r="N357" s="309"/>
      <c r="O357" s="342">
        <v>1</v>
      </c>
      <c r="P357" s="311" t="s">
        <v>59</v>
      </c>
      <c r="Q357" s="378">
        <v>49973</v>
      </c>
      <c r="R357" s="380">
        <v>31517</v>
      </c>
      <c r="S357" s="378">
        <f t="shared" si="13"/>
        <v>49973</v>
      </c>
      <c r="T357" s="379">
        <f t="shared" si="12"/>
        <v>31517</v>
      </c>
      <c r="U357" s="315"/>
    </row>
    <row r="358" spans="2:21" ht="15" x14ac:dyDescent="0.3">
      <c r="B358" s="312" t="s">
        <v>497</v>
      </c>
      <c r="C358" s="313" t="s">
        <v>493</v>
      </c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  <c r="N358" s="309"/>
      <c r="O358" s="342">
        <v>1</v>
      </c>
      <c r="P358" s="311" t="s">
        <v>59</v>
      </c>
      <c r="Q358" s="378">
        <v>39349</v>
      </c>
      <c r="R358" s="380">
        <v>31517</v>
      </c>
      <c r="S358" s="378">
        <f t="shared" si="13"/>
        <v>39349</v>
      </c>
      <c r="T358" s="379">
        <f t="shared" si="12"/>
        <v>31517</v>
      </c>
      <c r="U358" s="338"/>
    </row>
    <row r="359" spans="2:21" ht="15" x14ac:dyDescent="0.3">
      <c r="B359" s="312"/>
      <c r="C359" s="313"/>
      <c r="D359" s="345"/>
      <c r="E359" s="309"/>
      <c r="F359" s="309"/>
      <c r="G359" s="309"/>
      <c r="H359" s="309"/>
      <c r="I359" s="309"/>
      <c r="J359" s="309"/>
      <c r="K359" s="309"/>
      <c r="L359" s="309"/>
      <c r="M359" s="309"/>
      <c r="N359" s="309"/>
      <c r="O359" s="342"/>
      <c r="P359" s="311"/>
      <c r="Q359" s="378"/>
      <c r="R359" s="380"/>
      <c r="S359" s="378"/>
      <c r="T359" s="379"/>
      <c r="U359" s="338"/>
    </row>
    <row r="360" spans="2:21" ht="15.6" x14ac:dyDescent="0.3">
      <c r="B360" s="312">
        <v>6</v>
      </c>
      <c r="C360" s="332" t="s">
        <v>498</v>
      </c>
      <c r="D360" s="318"/>
      <c r="E360" s="309"/>
      <c r="F360" s="309"/>
      <c r="G360" s="309"/>
      <c r="H360" s="309"/>
      <c r="I360" s="309"/>
      <c r="J360" s="309"/>
      <c r="K360" s="309"/>
      <c r="L360" s="309"/>
      <c r="M360" s="309"/>
      <c r="N360" s="309"/>
      <c r="O360" s="342"/>
      <c r="P360" s="311"/>
      <c r="Q360" s="378"/>
      <c r="R360" s="380"/>
      <c r="S360" s="378"/>
      <c r="T360" s="379"/>
      <c r="U360" s="338"/>
    </row>
    <row r="361" spans="2:21" ht="15" x14ac:dyDescent="0.3">
      <c r="B361" s="312" t="s">
        <v>499</v>
      </c>
      <c r="C361" s="313" t="s">
        <v>489</v>
      </c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  <c r="N361" s="309"/>
      <c r="O361" s="342">
        <v>1</v>
      </c>
      <c r="P361" s="311" t="s">
        <v>59</v>
      </c>
      <c r="Q361" s="378">
        <v>48914</v>
      </c>
      <c r="R361" s="380">
        <v>31517</v>
      </c>
      <c r="S361" s="378">
        <f t="shared" si="13"/>
        <v>48914</v>
      </c>
      <c r="T361" s="379">
        <f t="shared" si="12"/>
        <v>31517</v>
      </c>
      <c r="U361" s="315"/>
    </row>
    <row r="362" spans="2:21" ht="15" x14ac:dyDescent="0.3">
      <c r="B362" s="312" t="s">
        <v>500</v>
      </c>
      <c r="C362" s="313" t="s">
        <v>501</v>
      </c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  <c r="N362" s="309"/>
      <c r="O362" s="342">
        <v>1</v>
      </c>
      <c r="P362" s="311" t="s">
        <v>59</v>
      </c>
      <c r="Q362" s="378">
        <v>47709</v>
      </c>
      <c r="R362" s="380">
        <v>31517</v>
      </c>
      <c r="S362" s="378">
        <f t="shared" si="13"/>
        <v>47709</v>
      </c>
      <c r="T362" s="379">
        <f t="shared" si="12"/>
        <v>31517</v>
      </c>
      <c r="U362" s="315"/>
    </row>
    <row r="363" spans="2:21" ht="15" x14ac:dyDescent="0.3">
      <c r="B363" s="312" t="s">
        <v>502</v>
      </c>
      <c r="C363" s="313" t="s">
        <v>503</v>
      </c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  <c r="N363" s="309"/>
      <c r="O363" s="342">
        <v>1</v>
      </c>
      <c r="P363" s="311" t="s">
        <v>59</v>
      </c>
      <c r="Q363" s="378">
        <v>56520</v>
      </c>
      <c r="R363" s="380">
        <v>31517</v>
      </c>
      <c r="S363" s="378">
        <f t="shared" si="13"/>
        <v>56520</v>
      </c>
      <c r="T363" s="379">
        <f t="shared" si="12"/>
        <v>31517</v>
      </c>
      <c r="U363" s="338"/>
    </row>
    <row r="364" spans="2:21" ht="15" x14ac:dyDescent="0.3">
      <c r="B364" s="312"/>
      <c r="C364" s="313"/>
      <c r="D364" s="345"/>
      <c r="E364" s="309"/>
      <c r="F364" s="309"/>
      <c r="G364" s="309"/>
      <c r="H364" s="309"/>
      <c r="I364" s="309"/>
      <c r="J364" s="309"/>
      <c r="K364" s="309"/>
      <c r="L364" s="309"/>
      <c r="M364" s="309"/>
      <c r="N364" s="309"/>
      <c r="O364" s="342"/>
      <c r="P364" s="311"/>
      <c r="Q364" s="378"/>
      <c r="R364" s="380"/>
      <c r="S364" s="378"/>
      <c r="T364" s="379"/>
      <c r="U364" s="338"/>
    </row>
    <row r="365" spans="2:21" ht="15.6" x14ac:dyDescent="0.3">
      <c r="B365" s="312">
        <v>7</v>
      </c>
      <c r="C365" s="332" t="s">
        <v>504</v>
      </c>
      <c r="D365" s="318"/>
      <c r="E365" s="309"/>
      <c r="F365" s="309"/>
      <c r="G365" s="309"/>
      <c r="H365" s="309"/>
      <c r="I365" s="309"/>
      <c r="J365" s="309"/>
      <c r="K365" s="309"/>
      <c r="L365" s="309"/>
      <c r="M365" s="309"/>
      <c r="N365" s="309"/>
      <c r="O365" s="342"/>
      <c r="P365" s="311"/>
      <c r="Q365" s="378"/>
      <c r="R365" s="380"/>
      <c r="S365" s="378"/>
      <c r="T365" s="379"/>
      <c r="U365" s="338"/>
    </row>
    <row r="366" spans="2:21" ht="15" x14ac:dyDescent="0.3">
      <c r="B366" s="312" t="s">
        <v>505</v>
      </c>
      <c r="C366" s="313" t="s">
        <v>489</v>
      </c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  <c r="N366" s="309"/>
      <c r="O366" s="342">
        <v>1</v>
      </c>
      <c r="P366" s="311" t="s">
        <v>59</v>
      </c>
      <c r="Q366" s="378">
        <v>48025</v>
      </c>
      <c r="R366" s="380">
        <v>33317</v>
      </c>
      <c r="S366" s="378">
        <f t="shared" si="13"/>
        <v>48025</v>
      </c>
      <c r="T366" s="379">
        <f t="shared" si="12"/>
        <v>33317</v>
      </c>
      <c r="U366" s="315"/>
    </row>
    <row r="367" spans="2:21" ht="15" x14ac:dyDescent="0.3">
      <c r="B367" s="312" t="s">
        <v>506</v>
      </c>
      <c r="C367" s="313" t="s">
        <v>491</v>
      </c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  <c r="N367" s="309"/>
      <c r="O367" s="342">
        <v>1</v>
      </c>
      <c r="P367" s="311" t="s">
        <v>59</v>
      </c>
      <c r="Q367" s="378">
        <v>49973</v>
      </c>
      <c r="R367" s="380">
        <v>33317</v>
      </c>
      <c r="S367" s="378">
        <f t="shared" si="13"/>
        <v>49973</v>
      </c>
      <c r="T367" s="379">
        <f t="shared" si="12"/>
        <v>33317</v>
      </c>
      <c r="U367" s="315"/>
    </row>
    <row r="368" spans="2:21" ht="15" x14ac:dyDescent="0.3">
      <c r="B368" s="312" t="s">
        <v>507</v>
      </c>
      <c r="C368" s="313" t="s">
        <v>493</v>
      </c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  <c r="N368" s="309"/>
      <c r="O368" s="342">
        <v>1</v>
      </c>
      <c r="P368" s="311" t="s">
        <v>59</v>
      </c>
      <c r="Q368" s="378">
        <v>39349</v>
      </c>
      <c r="R368" s="380">
        <v>33317</v>
      </c>
      <c r="S368" s="378">
        <f t="shared" si="13"/>
        <v>39349</v>
      </c>
      <c r="T368" s="379">
        <f t="shared" si="12"/>
        <v>33317</v>
      </c>
      <c r="U368" s="338"/>
    </row>
    <row r="369" spans="2:21" ht="15" x14ac:dyDescent="0.3">
      <c r="B369" s="312"/>
      <c r="C369" s="313"/>
      <c r="D369" s="345"/>
      <c r="E369" s="309"/>
      <c r="F369" s="309"/>
      <c r="G369" s="309"/>
      <c r="H369" s="309"/>
      <c r="I369" s="309"/>
      <c r="J369" s="309"/>
      <c r="K369" s="309"/>
      <c r="L369" s="309"/>
      <c r="M369" s="309"/>
      <c r="N369" s="309"/>
      <c r="O369" s="342"/>
      <c r="P369" s="311"/>
      <c r="Q369" s="378"/>
      <c r="R369" s="380"/>
      <c r="S369" s="378"/>
      <c r="T369" s="379"/>
      <c r="U369" s="338"/>
    </row>
    <row r="370" spans="2:21" ht="15.6" x14ac:dyDescent="0.3">
      <c r="B370" s="312">
        <v>8</v>
      </c>
      <c r="C370" s="332" t="s">
        <v>508</v>
      </c>
      <c r="D370" s="318"/>
      <c r="E370" s="309"/>
      <c r="F370" s="309"/>
      <c r="G370" s="309"/>
      <c r="H370" s="309"/>
      <c r="I370" s="309"/>
      <c r="J370" s="309"/>
      <c r="K370" s="309"/>
      <c r="L370" s="309"/>
      <c r="M370" s="309"/>
      <c r="N370" s="309"/>
      <c r="O370" s="342"/>
      <c r="P370" s="311"/>
      <c r="Q370" s="378"/>
      <c r="R370" s="380"/>
      <c r="S370" s="378"/>
      <c r="T370" s="379"/>
      <c r="U370" s="338"/>
    </row>
    <row r="371" spans="2:21" ht="15" x14ac:dyDescent="0.3">
      <c r="B371" s="312" t="s">
        <v>509</v>
      </c>
      <c r="C371" s="313" t="s">
        <v>489</v>
      </c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  <c r="N371" s="309"/>
      <c r="O371" s="342">
        <v>1</v>
      </c>
      <c r="P371" s="311" t="s">
        <v>59</v>
      </c>
      <c r="Q371" s="378">
        <v>48025</v>
      </c>
      <c r="R371" s="380">
        <v>33317</v>
      </c>
      <c r="S371" s="378">
        <f t="shared" si="13"/>
        <v>48025</v>
      </c>
      <c r="T371" s="379">
        <f t="shared" si="12"/>
        <v>33317</v>
      </c>
      <c r="U371" s="315"/>
    </row>
    <row r="372" spans="2:21" ht="15" x14ac:dyDescent="0.3">
      <c r="B372" s="312" t="s">
        <v>510</v>
      </c>
      <c r="C372" s="313" t="s">
        <v>491</v>
      </c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  <c r="N372" s="309"/>
      <c r="O372" s="342">
        <v>1</v>
      </c>
      <c r="P372" s="311" t="s">
        <v>59</v>
      </c>
      <c r="Q372" s="378">
        <v>49973</v>
      </c>
      <c r="R372" s="380">
        <v>33317</v>
      </c>
      <c r="S372" s="378">
        <f t="shared" si="13"/>
        <v>49973</v>
      </c>
      <c r="T372" s="379">
        <f t="shared" si="12"/>
        <v>33317</v>
      </c>
      <c r="U372" s="315"/>
    </row>
    <row r="373" spans="2:21" ht="15" x14ac:dyDescent="0.3">
      <c r="B373" s="312" t="s">
        <v>511</v>
      </c>
      <c r="C373" s="313" t="s">
        <v>493</v>
      </c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  <c r="N373" s="309"/>
      <c r="O373" s="342">
        <v>1</v>
      </c>
      <c r="P373" s="311" t="s">
        <v>59</v>
      </c>
      <c r="Q373" s="378">
        <v>39349</v>
      </c>
      <c r="R373" s="380">
        <v>33317</v>
      </c>
      <c r="S373" s="378">
        <f t="shared" si="13"/>
        <v>39349</v>
      </c>
      <c r="T373" s="379">
        <f t="shared" si="12"/>
        <v>33317</v>
      </c>
      <c r="U373" s="338"/>
    </row>
    <row r="374" spans="2:21" ht="15" x14ac:dyDescent="0.3">
      <c r="B374" s="312"/>
      <c r="C374" s="313"/>
      <c r="D374" s="345"/>
      <c r="E374" s="309"/>
      <c r="F374" s="309"/>
      <c r="G374" s="309"/>
      <c r="H374" s="309"/>
      <c r="I374" s="309"/>
      <c r="J374" s="309"/>
      <c r="K374" s="309"/>
      <c r="L374" s="309"/>
      <c r="M374" s="309"/>
      <c r="N374" s="309"/>
      <c r="O374" s="342"/>
      <c r="P374" s="311"/>
      <c r="Q374" s="378"/>
      <c r="R374" s="380"/>
      <c r="S374" s="378"/>
      <c r="T374" s="379"/>
      <c r="U374" s="338"/>
    </row>
    <row r="375" spans="2:21" ht="15.6" x14ac:dyDescent="0.3">
      <c r="B375" s="312">
        <v>9</v>
      </c>
      <c r="C375" s="332" t="s">
        <v>512</v>
      </c>
      <c r="D375" s="318"/>
      <c r="E375" s="309"/>
      <c r="F375" s="309"/>
      <c r="G375" s="309"/>
      <c r="H375" s="309"/>
      <c r="I375" s="309"/>
      <c r="J375" s="309"/>
      <c r="K375" s="309"/>
      <c r="L375" s="309"/>
      <c r="M375" s="309"/>
      <c r="N375" s="309"/>
      <c r="O375" s="342"/>
      <c r="P375" s="311"/>
      <c r="Q375" s="378"/>
      <c r="R375" s="380"/>
      <c r="S375" s="378"/>
      <c r="T375" s="379"/>
      <c r="U375" s="338"/>
    </row>
    <row r="376" spans="2:21" ht="15" x14ac:dyDescent="0.3">
      <c r="B376" s="312" t="s">
        <v>513</v>
      </c>
      <c r="C376" s="313" t="s">
        <v>489</v>
      </c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  <c r="N376" s="309"/>
      <c r="O376" s="342">
        <v>1</v>
      </c>
      <c r="P376" s="311" t="s">
        <v>59</v>
      </c>
      <c r="Q376" s="378">
        <v>48914</v>
      </c>
      <c r="R376" s="380">
        <v>33317</v>
      </c>
      <c r="S376" s="378">
        <f t="shared" si="13"/>
        <v>48914</v>
      </c>
      <c r="T376" s="379">
        <f t="shared" si="12"/>
        <v>33317</v>
      </c>
      <c r="U376" s="315"/>
    </row>
    <row r="377" spans="2:21" ht="15" x14ac:dyDescent="0.3">
      <c r="B377" s="312" t="s">
        <v>514</v>
      </c>
      <c r="C377" s="313" t="s">
        <v>501</v>
      </c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  <c r="N377" s="309"/>
      <c r="O377" s="342">
        <v>1</v>
      </c>
      <c r="P377" s="311" t="s">
        <v>59</v>
      </c>
      <c r="Q377" s="378">
        <v>47709</v>
      </c>
      <c r="R377" s="380">
        <v>33317</v>
      </c>
      <c r="S377" s="378">
        <f t="shared" si="13"/>
        <v>47709</v>
      </c>
      <c r="T377" s="379">
        <f t="shared" si="12"/>
        <v>33317</v>
      </c>
      <c r="U377" s="315"/>
    </row>
    <row r="378" spans="2:21" ht="15" x14ac:dyDescent="0.3">
      <c r="B378" s="312" t="s">
        <v>515</v>
      </c>
      <c r="C378" s="313" t="s">
        <v>503</v>
      </c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  <c r="N378" s="309"/>
      <c r="O378" s="342">
        <v>1</v>
      </c>
      <c r="P378" s="311" t="s">
        <v>59</v>
      </c>
      <c r="Q378" s="378">
        <v>56520</v>
      </c>
      <c r="R378" s="380">
        <v>33317</v>
      </c>
      <c r="S378" s="378">
        <f t="shared" si="13"/>
        <v>56520</v>
      </c>
      <c r="T378" s="379">
        <f t="shared" si="12"/>
        <v>33317</v>
      </c>
      <c r="U378" s="338"/>
    </row>
    <row r="379" spans="2:21" ht="15" x14ac:dyDescent="0.3">
      <c r="B379" s="312"/>
      <c r="C379" s="313"/>
      <c r="D379" s="345"/>
      <c r="E379" s="309"/>
      <c r="F379" s="309"/>
      <c r="G379" s="309"/>
      <c r="H379" s="309"/>
      <c r="I379" s="309"/>
      <c r="J379" s="309"/>
      <c r="K379" s="309"/>
      <c r="L379" s="309"/>
      <c r="M379" s="309"/>
      <c r="N379" s="309"/>
      <c r="O379" s="342"/>
      <c r="P379" s="311"/>
      <c r="Q379" s="378"/>
      <c r="R379" s="380"/>
      <c r="S379" s="378"/>
      <c r="T379" s="379"/>
      <c r="U379" s="338"/>
    </row>
    <row r="380" spans="2:21" ht="15.6" x14ac:dyDescent="0.3">
      <c r="B380" s="312">
        <v>10</v>
      </c>
      <c r="C380" s="332" t="s">
        <v>516</v>
      </c>
      <c r="D380" s="318"/>
      <c r="E380" s="309"/>
      <c r="F380" s="309"/>
      <c r="G380" s="309"/>
      <c r="H380" s="309"/>
      <c r="I380" s="309"/>
      <c r="J380" s="309"/>
      <c r="K380" s="309"/>
      <c r="L380" s="309"/>
      <c r="M380" s="309"/>
      <c r="N380" s="309"/>
      <c r="O380" s="342"/>
      <c r="P380" s="311"/>
      <c r="Q380" s="378"/>
      <c r="R380" s="380"/>
      <c r="S380" s="378"/>
      <c r="T380" s="379"/>
      <c r="U380" s="338"/>
    </row>
    <row r="381" spans="2:21" ht="15" x14ac:dyDescent="0.3">
      <c r="B381" s="312" t="s">
        <v>517</v>
      </c>
      <c r="C381" s="313" t="s">
        <v>518</v>
      </c>
      <c r="D381" s="309" t="s">
        <v>518</v>
      </c>
      <c r="E381" s="309"/>
      <c r="F381" s="309"/>
      <c r="G381" s="309"/>
      <c r="H381" s="309"/>
      <c r="I381" s="309"/>
      <c r="J381" s="309"/>
      <c r="K381" s="309"/>
      <c r="L381" s="309"/>
      <c r="M381" s="309"/>
      <c r="N381" s="309"/>
      <c r="O381" s="342">
        <v>1</v>
      </c>
      <c r="P381" s="311" t="s">
        <v>59</v>
      </c>
      <c r="Q381" s="378">
        <v>52668</v>
      </c>
      <c r="R381" s="380">
        <v>31517</v>
      </c>
      <c r="S381" s="378">
        <f t="shared" si="13"/>
        <v>52668</v>
      </c>
      <c r="T381" s="379">
        <f t="shared" si="12"/>
        <v>31517</v>
      </c>
      <c r="U381" s="315"/>
    </row>
    <row r="382" spans="2:21" ht="15" x14ac:dyDescent="0.3">
      <c r="B382" s="312" t="s">
        <v>519</v>
      </c>
      <c r="C382" s="313" t="s">
        <v>501</v>
      </c>
      <c r="D382" s="309" t="s">
        <v>501</v>
      </c>
      <c r="E382" s="309"/>
      <c r="F382" s="309"/>
      <c r="G382" s="309"/>
      <c r="H382" s="309"/>
      <c r="I382" s="309"/>
      <c r="J382" s="309"/>
      <c r="K382" s="309"/>
      <c r="L382" s="309"/>
      <c r="M382" s="309"/>
      <c r="N382" s="309"/>
      <c r="O382" s="342">
        <v>1</v>
      </c>
      <c r="P382" s="311" t="s">
        <v>59</v>
      </c>
      <c r="Q382" s="378">
        <v>47709</v>
      </c>
      <c r="R382" s="380">
        <v>31517</v>
      </c>
      <c r="S382" s="378">
        <f t="shared" si="13"/>
        <v>47709</v>
      </c>
      <c r="T382" s="379">
        <f t="shared" si="12"/>
        <v>31517</v>
      </c>
      <c r="U382" s="315"/>
    </row>
    <row r="383" spans="2:21" ht="15" x14ac:dyDescent="0.3">
      <c r="B383" s="312" t="s">
        <v>520</v>
      </c>
      <c r="C383" s="313" t="s">
        <v>503</v>
      </c>
      <c r="D383" s="309" t="s">
        <v>503</v>
      </c>
      <c r="E383" s="309"/>
      <c r="F383" s="309"/>
      <c r="G383" s="309"/>
      <c r="H383" s="309"/>
      <c r="I383" s="309"/>
      <c r="J383" s="309"/>
      <c r="K383" s="309"/>
      <c r="L383" s="309"/>
      <c r="M383" s="309"/>
      <c r="N383" s="309"/>
      <c r="O383" s="342">
        <v>1</v>
      </c>
      <c r="P383" s="311" t="s">
        <v>59</v>
      </c>
      <c r="Q383" s="378">
        <v>56520</v>
      </c>
      <c r="R383" s="380">
        <v>31517</v>
      </c>
      <c r="S383" s="378">
        <f t="shared" si="13"/>
        <v>56520</v>
      </c>
      <c r="T383" s="379">
        <f t="shared" si="12"/>
        <v>31517</v>
      </c>
      <c r="U383" s="315"/>
    </row>
    <row r="384" spans="2:21" ht="15" x14ac:dyDescent="0.3">
      <c r="B384" s="312"/>
      <c r="C384" s="313"/>
      <c r="D384" s="345"/>
      <c r="E384" s="309"/>
      <c r="F384" s="309"/>
      <c r="G384" s="309"/>
      <c r="H384" s="309"/>
      <c r="I384" s="309"/>
      <c r="J384" s="309"/>
      <c r="K384" s="309"/>
      <c r="L384" s="309"/>
      <c r="M384" s="309"/>
      <c r="N384" s="309"/>
      <c r="O384" s="342"/>
      <c r="P384" s="311"/>
      <c r="Q384" s="378"/>
      <c r="R384" s="380"/>
      <c r="S384" s="378"/>
      <c r="T384" s="379"/>
      <c r="U384" s="338"/>
    </row>
    <row r="385" spans="2:21" ht="15.6" x14ac:dyDescent="0.3">
      <c r="B385" s="312"/>
      <c r="C385" s="332" t="s">
        <v>521</v>
      </c>
      <c r="D385" s="318"/>
      <c r="E385" s="309"/>
      <c r="F385" s="309"/>
      <c r="G385" s="309"/>
      <c r="H385" s="309"/>
      <c r="I385" s="309"/>
      <c r="J385" s="309"/>
      <c r="K385" s="309"/>
      <c r="L385" s="309"/>
      <c r="M385" s="309"/>
      <c r="N385" s="309"/>
      <c r="O385" s="342"/>
      <c r="P385" s="311"/>
      <c r="Q385" s="378"/>
      <c r="R385" s="380"/>
      <c r="S385" s="378"/>
      <c r="T385" s="379"/>
      <c r="U385" s="338"/>
    </row>
    <row r="386" spans="2:21" ht="15.6" x14ac:dyDescent="0.3">
      <c r="B386" s="312">
        <v>11</v>
      </c>
      <c r="C386" s="332" t="s">
        <v>522</v>
      </c>
      <c r="D386" s="318"/>
      <c r="E386" s="309"/>
      <c r="F386" s="309"/>
      <c r="G386" s="309"/>
      <c r="H386" s="309"/>
      <c r="I386" s="309"/>
      <c r="J386" s="309"/>
      <c r="K386" s="309"/>
      <c r="L386" s="309"/>
      <c r="M386" s="309"/>
      <c r="N386" s="309"/>
      <c r="O386" s="342"/>
      <c r="P386" s="311"/>
      <c r="Q386" s="378"/>
      <c r="R386" s="380"/>
      <c r="S386" s="378"/>
      <c r="T386" s="379"/>
      <c r="U386" s="315"/>
    </row>
    <row r="387" spans="2:21" ht="15" x14ac:dyDescent="0.3">
      <c r="B387" s="312" t="s">
        <v>523</v>
      </c>
      <c r="C387" s="313" t="s">
        <v>524</v>
      </c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  <c r="N387" s="309"/>
      <c r="O387" s="342">
        <v>1</v>
      </c>
      <c r="P387" s="311" t="s">
        <v>59</v>
      </c>
      <c r="Q387" s="378">
        <v>38420</v>
      </c>
      <c r="R387" s="380">
        <v>31517</v>
      </c>
      <c r="S387" s="378">
        <f t="shared" si="13"/>
        <v>38420</v>
      </c>
      <c r="T387" s="379">
        <f t="shared" si="12"/>
        <v>31517</v>
      </c>
      <c r="U387" s="315"/>
    </row>
    <row r="388" spans="2:21" ht="15" x14ac:dyDescent="0.3">
      <c r="B388" s="312" t="s">
        <v>525</v>
      </c>
      <c r="C388" s="313" t="s">
        <v>526</v>
      </c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  <c r="N388" s="309"/>
      <c r="O388" s="342">
        <v>1</v>
      </c>
      <c r="P388" s="311" t="s">
        <v>59</v>
      </c>
      <c r="Q388" s="378">
        <v>39478</v>
      </c>
      <c r="R388" s="380">
        <v>31517</v>
      </c>
      <c r="S388" s="378">
        <f t="shared" si="13"/>
        <v>39478</v>
      </c>
      <c r="T388" s="379">
        <f t="shared" si="12"/>
        <v>31517</v>
      </c>
      <c r="U388" s="338"/>
    </row>
    <row r="389" spans="2:21" ht="15" x14ac:dyDescent="0.3">
      <c r="B389" s="312" t="s">
        <v>527</v>
      </c>
      <c r="C389" s="313" t="s">
        <v>528</v>
      </c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  <c r="N389" s="309"/>
      <c r="O389" s="342">
        <v>1</v>
      </c>
      <c r="P389" s="311" t="s">
        <v>59</v>
      </c>
      <c r="Q389" s="378">
        <v>19987</v>
      </c>
      <c r="R389" s="380">
        <v>31517</v>
      </c>
      <c r="S389" s="378">
        <f t="shared" si="13"/>
        <v>19987</v>
      </c>
      <c r="T389" s="379">
        <f t="shared" si="12"/>
        <v>31517</v>
      </c>
      <c r="U389" s="338"/>
    </row>
    <row r="390" spans="2:21" ht="15" x14ac:dyDescent="0.3">
      <c r="B390" s="312"/>
      <c r="C390" s="313"/>
      <c r="D390" s="345"/>
      <c r="E390" s="309"/>
      <c r="F390" s="309"/>
      <c r="G390" s="309"/>
      <c r="H390" s="309"/>
      <c r="I390" s="309"/>
      <c r="J390" s="309"/>
      <c r="K390" s="309"/>
      <c r="L390" s="309"/>
      <c r="M390" s="309"/>
      <c r="N390" s="309"/>
      <c r="O390" s="342"/>
      <c r="P390" s="311"/>
      <c r="Q390" s="378"/>
      <c r="R390" s="380"/>
      <c r="S390" s="378"/>
      <c r="T390" s="379"/>
      <c r="U390" s="315"/>
    </row>
    <row r="391" spans="2:21" ht="15.6" x14ac:dyDescent="0.3">
      <c r="B391" s="312">
        <v>12</v>
      </c>
      <c r="C391" s="332" t="s">
        <v>529</v>
      </c>
      <c r="D391" s="318"/>
      <c r="E391" s="309"/>
      <c r="F391" s="309"/>
      <c r="G391" s="309"/>
      <c r="H391" s="309"/>
      <c r="I391" s="309"/>
      <c r="J391" s="309"/>
      <c r="K391" s="309"/>
      <c r="L391" s="309"/>
      <c r="M391" s="309"/>
      <c r="N391" s="309"/>
      <c r="O391" s="342"/>
      <c r="P391" s="311"/>
      <c r="Q391" s="378"/>
      <c r="R391" s="380"/>
      <c r="S391" s="378"/>
      <c r="T391" s="379"/>
      <c r="U391" s="315"/>
    </row>
    <row r="392" spans="2:21" ht="15" x14ac:dyDescent="0.3">
      <c r="B392" s="312" t="s">
        <v>530</v>
      </c>
      <c r="C392" s="313" t="s">
        <v>524</v>
      </c>
      <c r="D392" s="309"/>
      <c r="E392" s="309"/>
      <c r="F392" s="309"/>
      <c r="G392" s="309"/>
      <c r="H392" s="309"/>
      <c r="I392" s="309"/>
      <c r="J392" s="309"/>
      <c r="K392" s="309"/>
      <c r="L392" s="309"/>
      <c r="M392" s="309"/>
      <c r="N392" s="309"/>
      <c r="O392" s="342">
        <v>1</v>
      </c>
      <c r="P392" s="311" t="s">
        <v>59</v>
      </c>
      <c r="Q392" s="378">
        <v>38420</v>
      </c>
      <c r="R392" s="380">
        <v>31517</v>
      </c>
      <c r="S392" s="378">
        <f t="shared" si="13"/>
        <v>38420</v>
      </c>
      <c r="T392" s="379">
        <f t="shared" si="12"/>
        <v>31517</v>
      </c>
      <c r="U392" s="315"/>
    </row>
    <row r="393" spans="2:21" ht="15" x14ac:dyDescent="0.3">
      <c r="B393" s="312" t="s">
        <v>531</v>
      </c>
      <c r="C393" s="313" t="s">
        <v>526</v>
      </c>
      <c r="D393" s="309"/>
      <c r="E393" s="309"/>
      <c r="F393" s="309"/>
      <c r="G393" s="309"/>
      <c r="H393" s="309"/>
      <c r="I393" s="309"/>
      <c r="J393" s="309"/>
      <c r="K393" s="309"/>
      <c r="L393" s="309"/>
      <c r="M393" s="309"/>
      <c r="N393" s="309"/>
      <c r="O393" s="342">
        <v>1</v>
      </c>
      <c r="P393" s="311" t="s">
        <v>59</v>
      </c>
      <c r="Q393" s="378">
        <v>39478</v>
      </c>
      <c r="R393" s="380">
        <v>31517</v>
      </c>
      <c r="S393" s="378">
        <f t="shared" si="13"/>
        <v>39478</v>
      </c>
      <c r="T393" s="379">
        <f t="shared" si="12"/>
        <v>31517</v>
      </c>
      <c r="U393" s="338"/>
    </row>
    <row r="394" spans="2:21" ht="15" x14ac:dyDescent="0.3">
      <c r="B394" s="312" t="s">
        <v>532</v>
      </c>
      <c r="C394" s="313" t="s">
        <v>528</v>
      </c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  <c r="N394" s="309"/>
      <c r="O394" s="342">
        <v>1</v>
      </c>
      <c r="P394" s="311" t="s">
        <v>59</v>
      </c>
      <c r="Q394" s="378">
        <v>19987</v>
      </c>
      <c r="R394" s="380">
        <v>31517</v>
      </c>
      <c r="S394" s="378">
        <f t="shared" si="13"/>
        <v>19987</v>
      </c>
      <c r="T394" s="379">
        <f t="shared" si="12"/>
        <v>31517</v>
      </c>
      <c r="U394" s="338"/>
    </row>
    <row r="395" spans="2:21" ht="15" x14ac:dyDescent="0.3">
      <c r="B395" s="312"/>
      <c r="C395" s="313"/>
      <c r="D395" s="345"/>
      <c r="E395" s="309"/>
      <c r="F395" s="309"/>
      <c r="G395" s="309"/>
      <c r="H395" s="309"/>
      <c r="I395" s="309"/>
      <c r="J395" s="309"/>
      <c r="K395" s="309"/>
      <c r="L395" s="309"/>
      <c r="M395" s="309"/>
      <c r="N395" s="309"/>
      <c r="O395" s="342"/>
      <c r="P395" s="311"/>
      <c r="Q395" s="378"/>
      <c r="R395" s="380"/>
      <c r="S395" s="378"/>
      <c r="T395" s="379"/>
      <c r="U395" s="338"/>
    </row>
    <row r="396" spans="2:21" ht="15.6" x14ac:dyDescent="0.3">
      <c r="B396" s="312">
        <v>13</v>
      </c>
      <c r="C396" s="332" t="s">
        <v>533</v>
      </c>
      <c r="D396" s="318"/>
      <c r="E396" s="309"/>
      <c r="F396" s="309"/>
      <c r="G396" s="309"/>
      <c r="H396" s="309"/>
      <c r="I396" s="309"/>
      <c r="J396" s="309"/>
      <c r="K396" s="309"/>
      <c r="L396" s="309"/>
      <c r="M396" s="309"/>
      <c r="N396" s="309"/>
      <c r="O396" s="342"/>
      <c r="P396" s="311"/>
      <c r="Q396" s="378"/>
      <c r="R396" s="380"/>
      <c r="S396" s="378"/>
      <c r="T396" s="379"/>
      <c r="U396" s="315"/>
    </row>
    <row r="397" spans="2:21" ht="15" x14ac:dyDescent="0.3">
      <c r="B397" s="312" t="s">
        <v>534</v>
      </c>
      <c r="C397" s="313" t="s">
        <v>524</v>
      </c>
      <c r="D397" s="309"/>
      <c r="E397" s="309"/>
      <c r="F397" s="309"/>
      <c r="G397" s="309"/>
      <c r="H397" s="309"/>
      <c r="I397" s="309"/>
      <c r="J397" s="309"/>
      <c r="K397" s="309"/>
      <c r="L397" s="309"/>
      <c r="M397" s="309"/>
      <c r="N397" s="309"/>
      <c r="O397" s="342">
        <v>1</v>
      </c>
      <c r="P397" s="311" t="s">
        <v>59</v>
      </c>
      <c r="Q397" s="378">
        <v>37093</v>
      </c>
      <c r="R397" s="380">
        <v>31517</v>
      </c>
      <c r="S397" s="378">
        <f t="shared" si="13"/>
        <v>37093</v>
      </c>
      <c r="T397" s="379">
        <f t="shared" si="12"/>
        <v>31517</v>
      </c>
      <c r="U397" s="315"/>
    </row>
    <row r="398" spans="2:21" ht="15" x14ac:dyDescent="0.3">
      <c r="B398" s="312" t="s">
        <v>535</v>
      </c>
      <c r="C398" s="313" t="s">
        <v>536</v>
      </c>
      <c r="D398" s="309"/>
      <c r="E398" s="309"/>
      <c r="F398" s="309"/>
      <c r="G398" s="309"/>
      <c r="H398" s="309"/>
      <c r="I398" s="309"/>
      <c r="J398" s="309"/>
      <c r="K398" s="309"/>
      <c r="L398" s="309"/>
      <c r="M398" s="309"/>
      <c r="N398" s="309"/>
      <c r="O398" s="342">
        <v>1</v>
      </c>
      <c r="P398" s="311" t="s">
        <v>59</v>
      </c>
      <c r="Q398" s="378">
        <v>27490</v>
      </c>
      <c r="R398" s="380">
        <v>31517</v>
      </c>
      <c r="S398" s="378">
        <f t="shared" si="13"/>
        <v>27490</v>
      </c>
      <c r="T398" s="379">
        <f t="shared" si="12"/>
        <v>31517</v>
      </c>
      <c r="U398" s="338"/>
    </row>
    <row r="399" spans="2:21" ht="15" x14ac:dyDescent="0.3">
      <c r="B399" s="312" t="s">
        <v>537</v>
      </c>
      <c r="C399" s="313" t="s">
        <v>538</v>
      </c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  <c r="N399" s="309"/>
      <c r="O399" s="342">
        <v>1</v>
      </c>
      <c r="P399" s="311" t="s">
        <v>59</v>
      </c>
      <c r="Q399" s="378">
        <v>30601</v>
      </c>
      <c r="R399" s="380">
        <v>31517</v>
      </c>
      <c r="S399" s="378">
        <f t="shared" si="13"/>
        <v>30601</v>
      </c>
      <c r="T399" s="379">
        <f t="shared" si="12"/>
        <v>31517</v>
      </c>
      <c r="U399" s="338"/>
    </row>
    <row r="400" spans="2:21" ht="15" x14ac:dyDescent="0.3">
      <c r="B400" s="312"/>
      <c r="C400" s="313"/>
      <c r="D400" s="345"/>
      <c r="E400" s="309"/>
      <c r="F400" s="309"/>
      <c r="G400" s="309"/>
      <c r="H400" s="309"/>
      <c r="I400" s="309"/>
      <c r="J400" s="309"/>
      <c r="K400" s="309"/>
      <c r="L400" s="309"/>
      <c r="M400" s="309"/>
      <c r="N400" s="309"/>
      <c r="O400" s="342"/>
      <c r="P400" s="311"/>
      <c r="Q400" s="378"/>
      <c r="R400" s="380"/>
      <c r="S400" s="378"/>
      <c r="T400" s="379"/>
      <c r="U400" s="338"/>
    </row>
    <row r="401" spans="2:21" ht="15.6" x14ac:dyDescent="0.3">
      <c r="B401" s="312">
        <v>14</v>
      </c>
      <c r="C401" s="332" t="s">
        <v>539</v>
      </c>
      <c r="D401" s="318"/>
      <c r="E401" s="309"/>
      <c r="F401" s="309"/>
      <c r="G401" s="309"/>
      <c r="H401" s="309"/>
      <c r="I401" s="309"/>
      <c r="J401" s="309"/>
      <c r="K401" s="309"/>
      <c r="L401" s="309"/>
      <c r="M401" s="309"/>
      <c r="N401" s="309"/>
      <c r="O401" s="342"/>
      <c r="P401" s="311"/>
      <c r="Q401" s="378"/>
      <c r="R401" s="380"/>
      <c r="S401" s="378"/>
      <c r="T401" s="379"/>
      <c r="U401" s="315"/>
    </row>
    <row r="402" spans="2:21" ht="15" x14ac:dyDescent="0.3">
      <c r="B402" s="312" t="s">
        <v>540</v>
      </c>
      <c r="C402" s="313" t="s">
        <v>524</v>
      </c>
      <c r="D402" s="309"/>
      <c r="E402" s="309"/>
      <c r="F402" s="309"/>
      <c r="G402" s="309"/>
      <c r="H402" s="309"/>
      <c r="I402" s="309"/>
      <c r="J402" s="309"/>
      <c r="K402" s="309"/>
      <c r="L402" s="309"/>
      <c r="M402" s="309"/>
      <c r="N402" s="309"/>
      <c r="O402" s="342">
        <v>1</v>
      </c>
      <c r="P402" s="311" t="s">
        <v>59</v>
      </c>
      <c r="Q402" s="378">
        <v>38420</v>
      </c>
      <c r="R402" s="380">
        <v>33317</v>
      </c>
      <c r="S402" s="378">
        <f t="shared" si="13"/>
        <v>38420</v>
      </c>
      <c r="T402" s="379">
        <f t="shared" si="12"/>
        <v>33317</v>
      </c>
      <c r="U402" s="315"/>
    </row>
    <row r="403" spans="2:21" ht="15" x14ac:dyDescent="0.3">
      <c r="B403" s="312" t="s">
        <v>541</v>
      </c>
      <c r="C403" s="313" t="s">
        <v>526</v>
      </c>
      <c r="D403" s="309"/>
      <c r="E403" s="309"/>
      <c r="F403" s="309"/>
      <c r="G403" s="309"/>
      <c r="H403" s="309"/>
      <c r="I403" s="309"/>
      <c r="J403" s="309"/>
      <c r="K403" s="309"/>
      <c r="L403" s="309"/>
      <c r="M403" s="309"/>
      <c r="N403" s="309"/>
      <c r="O403" s="342">
        <v>1</v>
      </c>
      <c r="P403" s="311" t="s">
        <v>59</v>
      </c>
      <c r="Q403" s="378">
        <v>39478</v>
      </c>
      <c r="R403" s="380">
        <v>33317</v>
      </c>
      <c r="S403" s="378">
        <f t="shared" si="13"/>
        <v>39478</v>
      </c>
      <c r="T403" s="379">
        <f t="shared" ref="T403:T419" si="14">O403*R403</f>
        <v>33317</v>
      </c>
      <c r="U403" s="338"/>
    </row>
    <row r="404" spans="2:21" ht="15" x14ac:dyDescent="0.3">
      <c r="B404" s="312" t="s">
        <v>542</v>
      </c>
      <c r="C404" s="313" t="s">
        <v>528</v>
      </c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  <c r="N404" s="309"/>
      <c r="O404" s="342">
        <v>1</v>
      </c>
      <c r="P404" s="311" t="s">
        <v>59</v>
      </c>
      <c r="Q404" s="378">
        <v>19987</v>
      </c>
      <c r="R404" s="380">
        <v>33317</v>
      </c>
      <c r="S404" s="378">
        <f t="shared" ref="S404:S419" si="15">O404*Q404</f>
        <v>19987</v>
      </c>
      <c r="T404" s="379">
        <f t="shared" si="14"/>
        <v>33317</v>
      </c>
      <c r="U404" s="338"/>
    </row>
    <row r="405" spans="2:21" ht="15" x14ac:dyDescent="0.3">
      <c r="B405" s="312"/>
      <c r="C405" s="313"/>
      <c r="D405" s="345"/>
      <c r="E405" s="309"/>
      <c r="F405" s="309"/>
      <c r="G405" s="309"/>
      <c r="H405" s="309"/>
      <c r="I405" s="309"/>
      <c r="J405" s="309"/>
      <c r="K405" s="309"/>
      <c r="L405" s="309"/>
      <c r="M405" s="309"/>
      <c r="N405" s="309"/>
      <c r="O405" s="342"/>
      <c r="P405" s="311"/>
      <c r="Q405" s="378"/>
      <c r="R405" s="380"/>
      <c r="S405" s="378"/>
      <c r="T405" s="379"/>
      <c r="U405" s="338"/>
    </row>
    <row r="406" spans="2:21" ht="15.6" x14ac:dyDescent="0.3">
      <c r="B406" s="312">
        <v>15</v>
      </c>
      <c r="C406" s="332" t="s">
        <v>543</v>
      </c>
      <c r="D406" s="318"/>
      <c r="E406" s="309"/>
      <c r="F406" s="309"/>
      <c r="G406" s="309"/>
      <c r="H406" s="309"/>
      <c r="I406" s="309"/>
      <c r="J406" s="309"/>
      <c r="K406" s="309"/>
      <c r="L406" s="309"/>
      <c r="M406" s="309"/>
      <c r="N406" s="309"/>
      <c r="O406" s="342"/>
      <c r="P406" s="311"/>
      <c r="Q406" s="378"/>
      <c r="R406" s="380"/>
      <c r="S406" s="378"/>
      <c r="T406" s="379"/>
      <c r="U406" s="315"/>
    </row>
    <row r="407" spans="2:21" ht="15" x14ac:dyDescent="0.3">
      <c r="B407" s="312" t="s">
        <v>544</v>
      </c>
      <c r="C407" s="313" t="s">
        <v>524</v>
      </c>
      <c r="D407" s="309"/>
      <c r="E407" s="309"/>
      <c r="F407" s="309"/>
      <c r="G407" s="309"/>
      <c r="H407" s="309"/>
      <c r="I407" s="309"/>
      <c r="J407" s="309"/>
      <c r="K407" s="309"/>
      <c r="L407" s="309"/>
      <c r="M407" s="309"/>
      <c r="N407" s="309"/>
      <c r="O407" s="342">
        <v>1</v>
      </c>
      <c r="P407" s="311" t="s">
        <v>59</v>
      </c>
      <c r="Q407" s="378">
        <v>38420</v>
      </c>
      <c r="R407" s="380">
        <v>33317</v>
      </c>
      <c r="S407" s="378">
        <f t="shared" si="15"/>
        <v>38420</v>
      </c>
      <c r="T407" s="379">
        <f t="shared" si="14"/>
        <v>33317</v>
      </c>
      <c r="U407" s="315"/>
    </row>
    <row r="408" spans="2:21" ht="15" x14ac:dyDescent="0.3">
      <c r="B408" s="312" t="s">
        <v>545</v>
      </c>
      <c r="C408" s="313" t="s">
        <v>526</v>
      </c>
      <c r="D408" s="309"/>
      <c r="E408" s="309"/>
      <c r="F408" s="309"/>
      <c r="G408" s="309"/>
      <c r="H408" s="309"/>
      <c r="I408" s="309"/>
      <c r="J408" s="309"/>
      <c r="K408" s="309"/>
      <c r="L408" s="309"/>
      <c r="M408" s="309"/>
      <c r="N408" s="309"/>
      <c r="O408" s="342">
        <v>1</v>
      </c>
      <c r="P408" s="311" t="s">
        <v>59</v>
      </c>
      <c r="Q408" s="378">
        <v>39478</v>
      </c>
      <c r="R408" s="380">
        <v>33317</v>
      </c>
      <c r="S408" s="378">
        <f t="shared" si="15"/>
        <v>39478</v>
      </c>
      <c r="T408" s="379">
        <f t="shared" si="14"/>
        <v>33317</v>
      </c>
      <c r="U408" s="338"/>
    </row>
    <row r="409" spans="2:21" ht="15" x14ac:dyDescent="0.3">
      <c r="B409" s="312" t="s">
        <v>546</v>
      </c>
      <c r="C409" s="313" t="s">
        <v>528</v>
      </c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  <c r="N409" s="309"/>
      <c r="O409" s="342">
        <v>1</v>
      </c>
      <c r="P409" s="311" t="s">
        <v>59</v>
      </c>
      <c r="Q409" s="378">
        <v>19987</v>
      </c>
      <c r="R409" s="380">
        <v>33317</v>
      </c>
      <c r="S409" s="378">
        <f t="shared" si="15"/>
        <v>19987</v>
      </c>
      <c r="T409" s="379">
        <f t="shared" si="14"/>
        <v>33317</v>
      </c>
      <c r="U409" s="338"/>
    </row>
    <row r="410" spans="2:21" ht="15" x14ac:dyDescent="0.3">
      <c r="B410" s="312"/>
      <c r="C410" s="313"/>
      <c r="D410" s="345"/>
      <c r="E410" s="309"/>
      <c r="F410" s="309"/>
      <c r="G410" s="309"/>
      <c r="H410" s="309"/>
      <c r="I410" s="309"/>
      <c r="J410" s="309"/>
      <c r="K410" s="309"/>
      <c r="L410" s="309"/>
      <c r="M410" s="309"/>
      <c r="N410" s="309"/>
      <c r="O410" s="342"/>
      <c r="P410" s="311"/>
      <c r="Q410" s="378"/>
      <c r="R410" s="380"/>
      <c r="S410" s="378"/>
      <c r="T410" s="379"/>
      <c r="U410" s="338"/>
    </row>
    <row r="411" spans="2:21" ht="15.6" x14ac:dyDescent="0.3">
      <c r="B411" s="312">
        <v>16</v>
      </c>
      <c r="C411" s="332" t="s">
        <v>547</v>
      </c>
      <c r="D411" s="318"/>
      <c r="E411" s="309"/>
      <c r="F411" s="309"/>
      <c r="G411" s="309"/>
      <c r="H411" s="309"/>
      <c r="I411" s="309"/>
      <c r="J411" s="309"/>
      <c r="K411" s="309"/>
      <c r="L411" s="309"/>
      <c r="M411" s="309"/>
      <c r="N411" s="309"/>
      <c r="O411" s="342"/>
      <c r="P411" s="311"/>
      <c r="Q411" s="378"/>
      <c r="R411" s="380"/>
      <c r="S411" s="378"/>
      <c r="T411" s="379"/>
      <c r="U411" s="315"/>
    </row>
    <row r="412" spans="2:21" ht="15" x14ac:dyDescent="0.3">
      <c r="B412" s="312" t="s">
        <v>548</v>
      </c>
      <c r="C412" s="313" t="s">
        <v>524</v>
      </c>
      <c r="D412" s="309"/>
      <c r="E412" s="309"/>
      <c r="F412" s="309"/>
      <c r="G412" s="309"/>
      <c r="H412" s="309"/>
      <c r="I412" s="309"/>
      <c r="J412" s="309"/>
      <c r="K412" s="309"/>
      <c r="L412" s="309"/>
      <c r="M412" s="309"/>
      <c r="N412" s="309"/>
      <c r="O412" s="342">
        <v>1</v>
      </c>
      <c r="P412" s="311" t="s">
        <v>59</v>
      </c>
      <c r="Q412" s="378">
        <v>37093</v>
      </c>
      <c r="R412" s="380">
        <v>33317</v>
      </c>
      <c r="S412" s="378">
        <f t="shared" si="15"/>
        <v>37093</v>
      </c>
      <c r="T412" s="379">
        <f t="shared" si="14"/>
        <v>33317</v>
      </c>
      <c r="U412" s="315"/>
    </row>
    <row r="413" spans="2:21" ht="15" x14ac:dyDescent="0.3">
      <c r="B413" s="312" t="s">
        <v>549</v>
      </c>
      <c r="C413" s="313" t="s">
        <v>536</v>
      </c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  <c r="N413" s="309"/>
      <c r="O413" s="342">
        <v>1</v>
      </c>
      <c r="P413" s="311" t="s">
        <v>59</v>
      </c>
      <c r="Q413" s="378">
        <v>27490</v>
      </c>
      <c r="R413" s="380">
        <v>33317</v>
      </c>
      <c r="S413" s="378">
        <f t="shared" si="15"/>
        <v>27490</v>
      </c>
      <c r="T413" s="379">
        <f t="shared" si="14"/>
        <v>33317</v>
      </c>
      <c r="U413" s="315"/>
    </row>
    <row r="414" spans="2:21" ht="15" x14ac:dyDescent="0.3">
      <c r="B414" s="312" t="s">
        <v>550</v>
      </c>
      <c r="C414" s="313" t="s">
        <v>538</v>
      </c>
      <c r="D414" s="309"/>
      <c r="E414" s="309"/>
      <c r="F414" s="309"/>
      <c r="G414" s="309"/>
      <c r="H414" s="309"/>
      <c r="I414" s="309"/>
      <c r="J414" s="309"/>
      <c r="K414" s="309"/>
      <c r="L414" s="309"/>
      <c r="M414" s="309"/>
      <c r="N414" s="309"/>
      <c r="O414" s="342">
        <v>1</v>
      </c>
      <c r="P414" s="311" t="s">
        <v>59</v>
      </c>
      <c r="Q414" s="378">
        <v>30601</v>
      </c>
      <c r="R414" s="380">
        <v>33317</v>
      </c>
      <c r="S414" s="378">
        <f t="shared" si="15"/>
        <v>30601</v>
      </c>
      <c r="T414" s="379">
        <f t="shared" si="14"/>
        <v>33317</v>
      </c>
      <c r="U414" s="338"/>
    </row>
    <row r="415" spans="2:21" ht="15" x14ac:dyDescent="0.3">
      <c r="B415" s="312"/>
      <c r="C415" s="313"/>
      <c r="D415" s="345"/>
      <c r="E415" s="309"/>
      <c r="F415" s="309"/>
      <c r="G415" s="309"/>
      <c r="H415" s="309"/>
      <c r="I415" s="309"/>
      <c r="J415" s="309"/>
      <c r="K415" s="309"/>
      <c r="L415" s="309"/>
      <c r="M415" s="309"/>
      <c r="N415" s="309"/>
      <c r="O415" s="342"/>
      <c r="P415" s="311"/>
      <c r="Q415" s="378"/>
      <c r="R415" s="380"/>
      <c r="S415" s="378"/>
      <c r="T415" s="379"/>
      <c r="U415" s="338"/>
    </row>
    <row r="416" spans="2:21" ht="15.6" x14ac:dyDescent="0.3">
      <c r="B416" s="312">
        <v>17</v>
      </c>
      <c r="C416" s="332" t="s">
        <v>551</v>
      </c>
      <c r="D416" s="318"/>
      <c r="E416" s="309"/>
      <c r="F416" s="309"/>
      <c r="G416" s="309"/>
      <c r="H416" s="309"/>
      <c r="I416" s="309"/>
      <c r="J416" s="309"/>
      <c r="K416" s="309"/>
      <c r="L416" s="309"/>
      <c r="M416" s="309"/>
      <c r="N416" s="309"/>
      <c r="O416" s="342"/>
      <c r="P416" s="311"/>
      <c r="Q416" s="378"/>
      <c r="R416" s="380"/>
      <c r="S416" s="378"/>
      <c r="T416" s="379"/>
      <c r="U416" s="338"/>
    </row>
    <row r="417" spans="2:21" ht="15" x14ac:dyDescent="0.3">
      <c r="B417" s="312" t="s">
        <v>552</v>
      </c>
      <c r="C417" s="313" t="s">
        <v>553</v>
      </c>
      <c r="D417" s="309"/>
      <c r="E417" s="309"/>
      <c r="F417" s="309"/>
      <c r="G417" s="309"/>
      <c r="H417" s="309"/>
      <c r="I417" s="309"/>
      <c r="J417" s="309"/>
      <c r="K417" s="309"/>
      <c r="L417" s="309"/>
      <c r="M417" s="309"/>
      <c r="N417" s="309"/>
      <c r="O417" s="342">
        <v>1</v>
      </c>
      <c r="P417" s="311" t="s">
        <v>59</v>
      </c>
      <c r="Q417" s="378">
        <v>52668</v>
      </c>
      <c r="R417" s="380">
        <v>31517</v>
      </c>
      <c r="S417" s="378">
        <f t="shared" si="15"/>
        <v>52668</v>
      </c>
      <c r="T417" s="379">
        <f t="shared" si="14"/>
        <v>31517</v>
      </c>
      <c r="U417" s="315"/>
    </row>
    <row r="418" spans="2:21" ht="15" x14ac:dyDescent="0.3">
      <c r="B418" s="312" t="s">
        <v>554</v>
      </c>
      <c r="C418" s="313" t="s">
        <v>501</v>
      </c>
      <c r="D418" s="309"/>
      <c r="E418" s="309"/>
      <c r="F418" s="309"/>
      <c r="G418" s="309"/>
      <c r="H418" s="309"/>
      <c r="I418" s="309"/>
      <c r="J418" s="309"/>
      <c r="K418" s="309"/>
      <c r="L418" s="309"/>
      <c r="M418" s="309"/>
      <c r="N418" s="309"/>
      <c r="O418" s="342">
        <v>1</v>
      </c>
      <c r="P418" s="311" t="s">
        <v>59</v>
      </c>
      <c r="Q418" s="378">
        <v>47709</v>
      </c>
      <c r="R418" s="380">
        <v>31517</v>
      </c>
      <c r="S418" s="378">
        <f t="shared" si="15"/>
        <v>47709</v>
      </c>
      <c r="T418" s="379">
        <f t="shared" si="14"/>
        <v>31517</v>
      </c>
      <c r="U418" s="315"/>
    </row>
    <row r="419" spans="2:21" ht="15" x14ac:dyDescent="0.3">
      <c r="B419" s="312" t="s">
        <v>555</v>
      </c>
      <c r="C419" s="313" t="s">
        <v>538</v>
      </c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  <c r="N419" s="309"/>
      <c r="O419" s="342">
        <v>1</v>
      </c>
      <c r="P419" s="311" t="s">
        <v>59</v>
      </c>
      <c r="Q419" s="378">
        <v>30601</v>
      </c>
      <c r="R419" s="380">
        <v>31197</v>
      </c>
      <c r="S419" s="378">
        <f t="shared" si="15"/>
        <v>30601</v>
      </c>
      <c r="T419" s="379">
        <f t="shared" si="14"/>
        <v>31197</v>
      </c>
      <c r="U419" s="338"/>
    </row>
    <row r="420" spans="2:21" ht="15" x14ac:dyDescent="0.3">
      <c r="B420" s="312"/>
      <c r="C420" s="313"/>
      <c r="D420" s="345"/>
      <c r="E420" s="309"/>
      <c r="F420" s="309"/>
      <c r="G420" s="309"/>
      <c r="H420" s="309"/>
      <c r="I420" s="309"/>
      <c r="J420" s="309"/>
      <c r="K420" s="309"/>
      <c r="L420" s="309"/>
      <c r="M420" s="309"/>
      <c r="N420" s="309"/>
      <c r="O420" s="342"/>
      <c r="P420" s="311"/>
      <c r="Q420" s="378"/>
      <c r="R420" s="380"/>
      <c r="S420" s="378"/>
      <c r="T420" s="379"/>
      <c r="U420" s="338"/>
    </row>
    <row r="421" spans="2:21" ht="15.6" x14ac:dyDescent="0.3">
      <c r="B421" s="312"/>
      <c r="C421" s="332" t="s">
        <v>556</v>
      </c>
      <c r="D421" s="318"/>
      <c r="E421" s="309"/>
      <c r="F421" s="309"/>
      <c r="G421" s="309"/>
      <c r="H421" s="309"/>
      <c r="I421" s="309"/>
      <c r="J421" s="309"/>
      <c r="K421" s="309"/>
      <c r="L421" s="309"/>
      <c r="M421" s="309"/>
      <c r="N421" s="309"/>
      <c r="O421" s="342"/>
      <c r="P421" s="311"/>
      <c r="Q421" s="378"/>
      <c r="R421" s="380"/>
      <c r="S421" s="378"/>
      <c r="T421" s="379"/>
      <c r="U421" s="338"/>
    </row>
    <row r="422" spans="2:21" ht="15.6" x14ac:dyDescent="0.3">
      <c r="B422" s="312">
        <v>18</v>
      </c>
      <c r="C422" s="332" t="s">
        <v>557</v>
      </c>
      <c r="D422" s="318"/>
      <c r="E422" s="309"/>
      <c r="F422" s="309"/>
      <c r="G422" s="309"/>
      <c r="H422" s="309"/>
      <c r="I422" s="309"/>
      <c r="J422" s="309"/>
      <c r="K422" s="309"/>
      <c r="L422" s="309"/>
      <c r="M422" s="309"/>
      <c r="N422" s="309"/>
      <c r="O422" s="342"/>
      <c r="P422" s="311"/>
      <c r="Q422" s="378"/>
      <c r="R422" s="380"/>
      <c r="S422" s="378"/>
      <c r="T422" s="379"/>
      <c r="U422" s="315"/>
    </row>
    <row r="423" spans="2:21" ht="15" x14ac:dyDescent="0.3">
      <c r="B423" s="312" t="s">
        <v>558</v>
      </c>
      <c r="C423" s="313" t="s">
        <v>559</v>
      </c>
      <c r="D423" s="309"/>
      <c r="E423" s="309"/>
      <c r="F423" s="309"/>
      <c r="G423" s="309"/>
      <c r="H423" s="309"/>
      <c r="I423" s="309"/>
      <c r="J423" s="309"/>
      <c r="K423" s="309"/>
      <c r="L423" s="309"/>
      <c r="M423" s="309"/>
      <c r="N423" s="309"/>
      <c r="O423" s="342">
        <v>1</v>
      </c>
      <c r="P423" s="311" t="s">
        <v>59</v>
      </c>
      <c r="Q423" s="378">
        <v>67883</v>
      </c>
      <c r="R423" s="380">
        <v>52750</v>
      </c>
      <c r="S423" s="378">
        <f t="shared" ref="S423:S484" si="16">O423*Q423</f>
        <v>67883</v>
      </c>
      <c r="T423" s="379">
        <f t="shared" ref="T423:T484" si="17">O423*R423</f>
        <v>52750</v>
      </c>
      <c r="U423" s="315"/>
    </row>
    <row r="424" spans="2:21" ht="15" x14ac:dyDescent="0.3">
      <c r="B424" s="312" t="s">
        <v>560</v>
      </c>
      <c r="C424" s="313" t="s">
        <v>561</v>
      </c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  <c r="N424" s="309"/>
      <c r="O424" s="342">
        <v>1</v>
      </c>
      <c r="P424" s="311" t="s">
        <v>59</v>
      </c>
      <c r="Q424" s="378">
        <v>67883</v>
      </c>
      <c r="R424" s="380">
        <v>52750</v>
      </c>
      <c r="S424" s="378">
        <f t="shared" si="16"/>
        <v>67883</v>
      </c>
      <c r="T424" s="379">
        <f t="shared" si="17"/>
        <v>52750</v>
      </c>
      <c r="U424" s="338"/>
    </row>
    <row r="425" spans="2:21" ht="15" x14ac:dyDescent="0.3">
      <c r="B425" s="312"/>
      <c r="C425" s="313"/>
      <c r="D425" s="345"/>
      <c r="E425" s="309"/>
      <c r="F425" s="309"/>
      <c r="G425" s="309"/>
      <c r="H425" s="309"/>
      <c r="I425" s="309"/>
      <c r="J425" s="309"/>
      <c r="K425" s="309"/>
      <c r="L425" s="309"/>
      <c r="M425" s="309"/>
      <c r="N425" s="309"/>
      <c r="O425" s="342"/>
      <c r="P425" s="311"/>
      <c r="Q425" s="378"/>
      <c r="R425" s="380"/>
      <c r="S425" s="378"/>
      <c r="T425" s="379"/>
      <c r="U425" s="338"/>
    </row>
    <row r="426" spans="2:21" ht="15.6" x14ac:dyDescent="0.3">
      <c r="B426" s="312">
        <v>19</v>
      </c>
      <c r="C426" s="332" t="s">
        <v>562</v>
      </c>
      <c r="D426" s="318"/>
      <c r="E426" s="309"/>
      <c r="F426" s="309"/>
      <c r="G426" s="309"/>
      <c r="H426" s="309"/>
      <c r="I426" s="309"/>
      <c r="J426" s="309"/>
      <c r="K426" s="309"/>
      <c r="L426" s="309"/>
      <c r="M426" s="309"/>
      <c r="N426" s="309"/>
      <c r="O426" s="342"/>
      <c r="P426" s="311"/>
      <c r="Q426" s="378"/>
      <c r="R426" s="380"/>
      <c r="S426" s="378"/>
      <c r="T426" s="379"/>
      <c r="U426" s="338"/>
    </row>
    <row r="427" spans="2:21" ht="15" x14ac:dyDescent="0.3">
      <c r="B427" s="312" t="s">
        <v>563</v>
      </c>
      <c r="C427" s="313" t="s">
        <v>559</v>
      </c>
      <c r="D427" s="309"/>
      <c r="E427" s="309"/>
      <c r="F427" s="309"/>
      <c r="G427" s="309"/>
      <c r="H427" s="309"/>
      <c r="I427" s="309"/>
      <c r="J427" s="309"/>
      <c r="K427" s="309"/>
      <c r="L427" s="309"/>
      <c r="M427" s="309"/>
      <c r="N427" s="309"/>
      <c r="O427" s="342">
        <v>1</v>
      </c>
      <c r="P427" s="311" t="s">
        <v>59</v>
      </c>
      <c r="Q427" s="378">
        <v>67883</v>
      </c>
      <c r="R427" s="380">
        <v>53650</v>
      </c>
      <c r="S427" s="378">
        <f t="shared" si="16"/>
        <v>67883</v>
      </c>
      <c r="T427" s="379">
        <f t="shared" si="17"/>
        <v>53650</v>
      </c>
      <c r="U427" s="315"/>
    </row>
    <row r="428" spans="2:21" ht="15" x14ac:dyDescent="0.3">
      <c r="B428" s="312" t="s">
        <v>564</v>
      </c>
      <c r="C428" s="313" t="s">
        <v>561</v>
      </c>
      <c r="D428" s="309"/>
      <c r="E428" s="309"/>
      <c r="F428" s="309"/>
      <c r="G428" s="309"/>
      <c r="H428" s="309"/>
      <c r="I428" s="309"/>
      <c r="J428" s="309"/>
      <c r="K428" s="309"/>
      <c r="L428" s="309"/>
      <c r="M428" s="309"/>
      <c r="N428" s="309"/>
      <c r="O428" s="342">
        <v>1</v>
      </c>
      <c r="P428" s="311" t="s">
        <v>59</v>
      </c>
      <c r="Q428" s="378">
        <v>67883</v>
      </c>
      <c r="R428" s="380">
        <v>53650</v>
      </c>
      <c r="S428" s="378">
        <f t="shared" si="16"/>
        <v>67883</v>
      </c>
      <c r="T428" s="379">
        <f t="shared" si="17"/>
        <v>53650</v>
      </c>
      <c r="U428" s="315"/>
    </row>
    <row r="429" spans="2:21" ht="15.6" x14ac:dyDescent="0.3">
      <c r="B429" s="312"/>
      <c r="C429" s="332"/>
      <c r="D429" s="318"/>
      <c r="E429" s="309"/>
      <c r="F429" s="309"/>
      <c r="G429" s="309"/>
      <c r="H429" s="309"/>
      <c r="I429" s="309"/>
      <c r="J429" s="309"/>
      <c r="K429" s="309"/>
      <c r="L429" s="309"/>
      <c r="M429" s="309"/>
      <c r="N429" s="309"/>
      <c r="O429" s="342"/>
      <c r="P429" s="311"/>
      <c r="Q429" s="378"/>
      <c r="R429" s="380"/>
      <c r="S429" s="378"/>
      <c r="T429" s="379"/>
      <c r="U429" s="338"/>
    </row>
    <row r="430" spans="2:21" ht="15.6" x14ac:dyDescent="0.3">
      <c r="B430" s="312"/>
      <c r="C430" s="332" t="s">
        <v>565</v>
      </c>
      <c r="D430" s="318"/>
      <c r="E430" s="309"/>
      <c r="F430" s="309"/>
      <c r="G430" s="309"/>
      <c r="H430" s="309"/>
      <c r="I430" s="309"/>
      <c r="J430" s="309"/>
      <c r="K430" s="309"/>
      <c r="L430" s="309"/>
      <c r="M430" s="309"/>
      <c r="N430" s="309"/>
      <c r="O430" s="342"/>
      <c r="P430" s="311"/>
      <c r="Q430" s="378"/>
      <c r="R430" s="380"/>
      <c r="S430" s="378"/>
      <c r="T430" s="379"/>
      <c r="U430" s="338"/>
    </row>
    <row r="431" spans="2:21" ht="15.6" x14ac:dyDescent="0.3">
      <c r="B431" s="312">
        <v>20</v>
      </c>
      <c r="C431" s="332" t="s">
        <v>566</v>
      </c>
      <c r="D431" s="318"/>
      <c r="E431" s="309"/>
      <c r="F431" s="309"/>
      <c r="G431" s="309"/>
      <c r="H431" s="309"/>
      <c r="I431" s="309"/>
      <c r="J431" s="309"/>
      <c r="K431" s="309"/>
      <c r="L431" s="309"/>
      <c r="M431" s="309"/>
      <c r="N431" s="309"/>
      <c r="O431" s="342"/>
      <c r="P431" s="311"/>
      <c r="Q431" s="378"/>
      <c r="R431" s="380"/>
      <c r="S431" s="378"/>
      <c r="T431" s="379"/>
      <c r="U431" s="338"/>
    </row>
    <row r="432" spans="2:21" ht="15" x14ac:dyDescent="0.3">
      <c r="B432" s="312" t="s">
        <v>567</v>
      </c>
      <c r="C432" s="313" t="s">
        <v>489</v>
      </c>
      <c r="D432" s="309"/>
      <c r="E432" s="309"/>
      <c r="F432" s="309"/>
      <c r="G432" s="309"/>
      <c r="H432" s="309"/>
      <c r="I432" s="309"/>
      <c r="J432" s="309"/>
      <c r="K432" s="309"/>
      <c r="L432" s="309"/>
      <c r="M432" s="309"/>
      <c r="N432" s="309"/>
      <c r="O432" s="342">
        <v>1</v>
      </c>
      <c r="P432" s="311" t="s">
        <v>59</v>
      </c>
      <c r="Q432" s="378">
        <v>48025</v>
      </c>
      <c r="R432" s="380">
        <v>31517</v>
      </c>
      <c r="S432" s="378">
        <f t="shared" si="16"/>
        <v>48025</v>
      </c>
      <c r="T432" s="379">
        <f t="shared" si="17"/>
        <v>31517</v>
      </c>
      <c r="U432" s="315"/>
    </row>
    <row r="433" spans="2:21" ht="15" x14ac:dyDescent="0.3">
      <c r="B433" s="312" t="s">
        <v>568</v>
      </c>
      <c r="C433" s="313" t="s">
        <v>501</v>
      </c>
      <c r="D433" s="309"/>
      <c r="E433" s="309"/>
      <c r="F433" s="309"/>
      <c r="G433" s="309"/>
      <c r="H433" s="309"/>
      <c r="I433" s="309"/>
      <c r="J433" s="309"/>
      <c r="K433" s="309"/>
      <c r="L433" s="309"/>
      <c r="M433" s="309"/>
      <c r="N433" s="309"/>
      <c r="O433" s="342">
        <v>1</v>
      </c>
      <c r="P433" s="311" t="s">
        <v>59</v>
      </c>
      <c r="Q433" s="378">
        <v>49973</v>
      </c>
      <c r="R433" s="380">
        <v>31517</v>
      </c>
      <c r="S433" s="378">
        <f t="shared" si="16"/>
        <v>49973</v>
      </c>
      <c r="T433" s="379">
        <f t="shared" si="17"/>
        <v>31517</v>
      </c>
      <c r="U433" s="315"/>
    </row>
    <row r="434" spans="2:21" ht="15" x14ac:dyDescent="0.3">
      <c r="B434" s="312" t="s">
        <v>569</v>
      </c>
      <c r="C434" s="313" t="s">
        <v>503</v>
      </c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  <c r="N434" s="309"/>
      <c r="O434" s="342">
        <v>1</v>
      </c>
      <c r="P434" s="311" t="s">
        <v>59</v>
      </c>
      <c r="Q434" s="378">
        <v>39349</v>
      </c>
      <c r="R434" s="380">
        <v>31517</v>
      </c>
      <c r="S434" s="378">
        <f t="shared" si="16"/>
        <v>39349</v>
      </c>
      <c r="T434" s="379">
        <f t="shared" si="17"/>
        <v>31517</v>
      </c>
      <c r="U434" s="315"/>
    </row>
    <row r="435" spans="2:21" ht="15" x14ac:dyDescent="0.3">
      <c r="B435" s="312"/>
      <c r="C435" s="313"/>
      <c r="D435" s="345"/>
      <c r="E435" s="309"/>
      <c r="F435" s="309"/>
      <c r="G435" s="309"/>
      <c r="H435" s="309"/>
      <c r="I435" s="309"/>
      <c r="J435" s="309"/>
      <c r="K435" s="309"/>
      <c r="L435" s="309"/>
      <c r="M435" s="309"/>
      <c r="N435" s="309"/>
      <c r="O435" s="342"/>
      <c r="P435" s="311"/>
      <c r="Q435" s="378"/>
      <c r="R435" s="380"/>
      <c r="S435" s="378"/>
      <c r="T435" s="379"/>
      <c r="U435" s="338"/>
    </row>
    <row r="436" spans="2:21" ht="15.6" x14ac:dyDescent="0.3">
      <c r="B436" s="312">
        <v>21</v>
      </c>
      <c r="C436" s="332" t="s">
        <v>570</v>
      </c>
      <c r="D436" s="318"/>
      <c r="E436" s="309"/>
      <c r="F436" s="309"/>
      <c r="G436" s="309"/>
      <c r="H436" s="309"/>
      <c r="I436" s="309"/>
      <c r="J436" s="309"/>
      <c r="K436" s="309"/>
      <c r="L436" s="309"/>
      <c r="M436" s="309"/>
      <c r="N436" s="309"/>
      <c r="O436" s="342"/>
      <c r="P436" s="311"/>
      <c r="Q436" s="378"/>
      <c r="R436" s="380"/>
      <c r="S436" s="378"/>
      <c r="T436" s="379"/>
      <c r="U436" s="338"/>
    </row>
    <row r="437" spans="2:21" ht="15" x14ac:dyDescent="0.3">
      <c r="B437" s="312" t="s">
        <v>571</v>
      </c>
      <c r="C437" s="313" t="s">
        <v>489</v>
      </c>
      <c r="D437" s="309"/>
      <c r="E437" s="309"/>
      <c r="F437" s="309"/>
      <c r="G437" s="309"/>
      <c r="H437" s="309"/>
      <c r="I437" s="309"/>
      <c r="J437" s="309"/>
      <c r="K437" s="309"/>
      <c r="L437" s="309"/>
      <c r="M437" s="309"/>
      <c r="N437" s="309"/>
      <c r="O437" s="342">
        <v>1</v>
      </c>
      <c r="P437" s="311" t="s">
        <v>59</v>
      </c>
      <c r="Q437" s="378">
        <v>48025</v>
      </c>
      <c r="R437" s="380">
        <v>33317</v>
      </c>
      <c r="S437" s="378">
        <f t="shared" si="16"/>
        <v>48025</v>
      </c>
      <c r="T437" s="379">
        <f t="shared" si="17"/>
        <v>33317</v>
      </c>
      <c r="U437" s="338"/>
    </row>
    <row r="438" spans="2:21" ht="15" x14ac:dyDescent="0.3">
      <c r="B438" s="312" t="s">
        <v>572</v>
      </c>
      <c r="C438" s="313" t="s">
        <v>501</v>
      </c>
      <c r="D438" s="309"/>
      <c r="E438" s="309"/>
      <c r="F438" s="309"/>
      <c r="G438" s="309"/>
      <c r="H438" s="309"/>
      <c r="I438" s="309"/>
      <c r="J438" s="309"/>
      <c r="K438" s="309"/>
      <c r="L438" s="309"/>
      <c r="M438" s="309"/>
      <c r="N438" s="309"/>
      <c r="O438" s="342">
        <v>1</v>
      </c>
      <c r="P438" s="311" t="s">
        <v>59</v>
      </c>
      <c r="Q438" s="378">
        <v>49973</v>
      </c>
      <c r="R438" s="380">
        <v>33317</v>
      </c>
      <c r="S438" s="378">
        <f t="shared" si="16"/>
        <v>49973</v>
      </c>
      <c r="T438" s="379">
        <f t="shared" si="17"/>
        <v>33317</v>
      </c>
      <c r="U438" s="338"/>
    </row>
    <row r="439" spans="2:21" ht="15" x14ac:dyDescent="0.3">
      <c r="B439" s="312" t="s">
        <v>573</v>
      </c>
      <c r="C439" s="313" t="s">
        <v>503</v>
      </c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  <c r="N439" s="309"/>
      <c r="O439" s="342">
        <v>1</v>
      </c>
      <c r="P439" s="311" t="s">
        <v>59</v>
      </c>
      <c r="Q439" s="378">
        <v>39349</v>
      </c>
      <c r="R439" s="380">
        <v>33317</v>
      </c>
      <c r="S439" s="378">
        <f t="shared" si="16"/>
        <v>39349</v>
      </c>
      <c r="T439" s="379">
        <f t="shared" si="17"/>
        <v>33317</v>
      </c>
      <c r="U439" s="315"/>
    </row>
    <row r="440" spans="2:21" ht="15" x14ac:dyDescent="0.3">
      <c r="B440" s="312"/>
      <c r="C440" s="313"/>
      <c r="D440" s="345"/>
      <c r="E440" s="309"/>
      <c r="F440" s="309"/>
      <c r="G440" s="309"/>
      <c r="H440" s="309"/>
      <c r="I440" s="309"/>
      <c r="J440" s="309"/>
      <c r="K440" s="309"/>
      <c r="L440" s="309"/>
      <c r="M440" s="309"/>
      <c r="N440" s="309"/>
      <c r="O440" s="342"/>
      <c r="P440" s="311"/>
      <c r="Q440" s="378"/>
      <c r="R440" s="380"/>
      <c r="S440" s="378"/>
      <c r="T440" s="379"/>
      <c r="U440" s="315"/>
    </row>
    <row r="441" spans="2:21" ht="15.6" x14ac:dyDescent="0.3">
      <c r="B441" s="312">
        <v>22</v>
      </c>
      <c r="C441" s="332" t="s">
        <v>574</v>
      </c>
      <c r="D441" s="318"/>
      <c r="E441" s="309"/>
      <c r="F441" s="309"/>
      <c r="G441" s="309"/>
      <c r="H441" s="309"/>
      <c r="I441" s="309"/>
      <c r="J441" s="309"/>
      <c r="K441" s="309"/>
      <c r="L441" s="309"/>
      <c r="M441" s="309"/>
      <c r="N441" s="309"/>
      <c r="O441" s="342"/>
      <c r="P441" s="311"/>
      <c r="Q441" s="378"/>
      <c r="R441" s="380"/>
      <c r="S441" s="378"/>
      <c r="T441" s="379"/>
      <c r="U441" s="338"/>
    </row>
    <row r="442" spans="2:21" ht="15" x14ac:dyDescent="0.3">
      <c r="B442" s="312" t="s">
        <v>575</v>
      </c>
      <c r="C442" s="313" t="s">
        <v>518</v>
      </c>
      <c r="D442" s="309"/>
      <c r="E442" s="309"/>
      <c r="F442" s="309"/>
      <c r="G442" s="309"/>
      <c r="H442" s="309"/>
      <c r="I442" s="309"/>
      <c r="J442" s="309"/>
      <c r="K442" s="309"/>
      <c r="L442" s="309"/>
      <c r="M442" s="309"/>
      <c r="N442" s="309"/>
      <c r="O442" s="342">
        <v>1</v>
      </c>
      <c r="P442" s="311" t="s">
        <v>59</v>
      </c>
      <c r="Q442" s="378">
        <v>52668</v>
      </c>
      <c r="R442" s="380">
        <v>31517</v>
      </c>
      <c r="S442" s="378">
        <f t="shared" si="16"/>
        <v>52668</v>
      </c>
      <c r="T442" s="379">
        <f t="shared" si="17"/>
        <v>31517</v>
      </c>
      <c r="U442" s="338"/>
    </row>
    <row r="443" spans="2:21" ht="15" x14ac:dyDescent="0.3">
      <c r="B443" s="312" t="s">
        <v>576</v>
      </c>
      <c r="C443" s="313" t="s">
        <v>501</v>
      </c>
      <c r="D443" s="309"/>
      <c r="E443" s="309"/>
      <c r="F443" s="309"/>
      <c r="G443" s="309"/>
      <c r="H443" s="309"/>
      <c r="I443" s="309"/>
      <c r="J443" s="309"/>
      <c r="K443" s="309"/>
      <c r="L443" s="309"/>
      <c r="M443" s="309"/>
      <c r="N443" s="309"/>
      <c r="O443" s="342">
        <v>1</v>
      </c>
      <c r="P443" s="311" t="s">
        <v>59</v>
      </c>
      <c r="Q443" s="378">
        <v>47709</v>
      </c>
      <c r="R443" s="380">
        <v>31517</v>
      </c>
      <c r="S443" s="378">
        <f t="shared" si="16"/>
        <v>47709</v>
      </c>
      <c r="T443" s="379">
        <f t="shared" si="17"/>
        <v>31517</v>
      </c>
      <c r="U443" s="338"/>
    </row>
    <row r="444" spans="2:21" ht="15" x14ac:dyDescent="0.3">
      <c r="B444" s="312" t="s">
        <v>577</v>
      </c>
      <c r="C444" s="313" t="s">
        <v>503</v>
      </c>
      <c r="D444" s="309"/>
      <c r="E444" s="309"/>
      <c r="F444" s="309"/>
      <c r="G444" s="309"/>
      <c r="H444" s="309"/>
      <c r="I444" s="309"/>
      <c r="J444" s="309"/>
      <c r="K444" s="309"/>
      <c r="L444" s="309"/>
      <c r="M444" s="309"/>
      <c r="N444" s="309"/>
      <c r="O444" s="342">
        <v>1</v>
      </c>
      <c r="P444" s="311" t="s">
        <v>59</v>
      </c>
      <c r="Q444" s="378">
        <v>39349</v>
      </c>
      <c r="R444" s="380">
        <v>31517</v>
      </c>
      <c r="S444" s="378">
        <f t="shared" si="16"/>
        <v>39349</v>
      </c>
      <c r="T444" s="379">
        <f t="shared" si="17"/>
        <v>31517</v>
      </c>
      <c r="U444" s="338"/>
    </row>
    <row r="445" spans="2:21" ht="15" x14ac:dyDescent="0.3">
      <c r="B445" s="312"/>
      <c r="C445" s="313"/>
      <c r="D445" s="345"/>
      <c r="E445" s="309"/>
      <c r="F445" s="309"/>
      <c r="G445" s="309"/>
      <c r="H445" s="309"/>
      <c r="I445" s="309"/>
      <c r="J445" s="309"/>
      <c r="K445" s="309"/>
      <c r="L445" s="309"/>
      <c r="M445" s="309"/>
      <c r="N445" s="309"/>
      <c r="O445" s="342"/>
      <c r="P445" s="311"/>
      <c r="Q445" s="378"/>
      <c r="R445" s="380"/>
      <c r="S445" s="378"/>
      <c r="T445" s="379"/>
      <c r="U445" s="338"/>
    </row>
    <row r="446" spans="2:21" ht="15.6" x14ac:dyDescent="0.3">
      <c r="B446" s="312">
        <v>23</v>
      </c>
      <c r="C446" s="332" t="s">
        <v>578</v>
      </c>
      <c r="D446" s="318"/>
      <c r="E446" s="309"/>
      <c r="F446" s="309"/>
      <c r="G446" s="309"/>
      <c r="H446" s="309"/>
      <c r="I446" s="309"/>
      <c r="J446" s="309"/>
      <c r="K446" s="309"/>
      <c r="L446" s="309"/>
      <c r="M446" s="309"/>
      <c r="N446" s="309"/>
      <c r="O446" s="342"/>
      <c r="P446" s="311"/>
      <c r="Q446" s="378"/>
      <c r="R446" s="380"/>
      <c r="S446" s="378"/>
      <c r="T446" s="379"/>
      <c r="U446" s="315"/>
    </row>
    <row r="447" spans="2:21" ht="15" x14ac:dyDescent="0.3">
      <c r="B447" s="312" t="s">
        <v>575</v>
      </c>
      <c r="C447" s="313" t="s">
        <v>489</v>
      </c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  <c r="N447" s="309"/>
      <c r="O447" s="342">
        <v>1</v>
      </c>
      <c r="P447" s="311" t="s">
        <v>59</v>
      </c>
      <c r="Q447" s="378">
        <v>48025</v>
      </c>
      <c r="R447" s="380">
        <v>31517</v>
      </c>
      <c r="S447" s="378">
        <f t="shared" si="16"/>
        <v>48025</v>
      </c>
      <c r="T447" s="379">
        <f t="shared" si="17"/>
        <v>31517</v>
      </c>
      <c r="U447" s="315"/>
    </row>
    <row r="448" spans="2:21" ht="15" x14ac:dyDescent="0.3">
      <c r="B448" s="312" t="s">
        <v>576</v>
      </c>
      <c r="C448" s="313" t="s">
        <v>491</v>
      </c>
      <c r="D448" s="309"/>
      <c r="E448" s="309"/>
      <c r="F448" s="309"/>
      <c r="G448" s="309"/>
      <c r="H448" s="309"/>
      <c r="I448" s="309"/>
      <c r="J448" s="309"/>
      <c r="K448" s="309"/>
      <c r="L448" s="309"/>
      <c r="M448" s="309"/>
      <c r="N448" s="309"/>
      <c r="O448" s="342">
        <v>1</v>
      </c>
      <c r="P448" s="311" t="s">
        <v>59</v>
      </c>
      <c r="Q448" s="378">
        <v>49973</v>
      </c>
      <c r="R448" s="380">
        <v>31517</v>
      </c>
      <c r="S448" s="378">
        <f t="shared" si="16"/>
        <v>49973</v>
      </c>
      <c r="T448" s="379">
        <f t="shared" si="17"/>
        <v>31517</v>
      </c>
      <c r="U448" s="338"/>
    </row>
    <row r="449" spans="2:21" ht="15" x14ac:dyDescent="0.3">
      <c r="B449" s="312" t="s">
        <v>577</v>
      </c>
      <c r="C449" s="313" t="s">
        <v>493</v>
      </c>
      <c r="D449" s="309"/>
      <c r="E449" s="309"/>
      <c r="F449" s="309"/>
      <c r="G449" s="309"/>
      <c r="H449" s="309"/>
      <c r="I449" s="309"/>
      <c r="J449" s="309"/>
      <c r="K449" s="309"/>
      <c r="L449" s="309"/>
      <c r="M449" s="309"/>
      <c r="N449" s="309"/>
      <c r="O449" s="342">
        <v>1</v>
      </c>
      <c r="P449" s="311" t="s">
        <v>59</v>
      </c>
      <c r="Q449" s="378">
        <v>39349</v>
      </c>
      <c r="R449" s="380">
        <v>31517</v>
      </c>
      <c r="S449" s="378">
        <f t="shared" si="16"/>
        <v>39349</v>
      </c>
      <c r="T449" s="379">
        <f t="shared" si="17"/>
        <v>31517</v>
      </c>
      <c r="U449" s="338"/>
    </row>
    <row r="450" spans="2:21" ht="15" x14ac:dyDescent="0.3">
      <c r="B450" s="312"/>
      <c r="C450" s="313"/>
      <c r="D450" s="345"/>
      <c r="E450" s="309"/>
      <c r="F450" s="309"/>
      <c r="G450" s="309"/>
      <c r="H450" s="309"/>
      <c r="I450" s="309"/>
      <c r="J450" s="309"/>
      <c r="K450" s="309"/>
      <c r="L450" s="309"/>
      <c r="M450" s="309"/>
      <c r="N450" s="309"/>
      <c r="O450" s="342"/>
      <c r="P450" s="311"/>
      <c r="Q450" s="378"/>
      <c r="R450" s="380"/>
      <c r="S450" s="378"/>
      <c r="T450" s="379"/>
      <c r="U450" s="338"/>
    </row>
    <row r="451" spans="2:21" ht="15.6" x14ac:dyDescent="0.3">
      <c r="B451" s="312"/>
      <c r="C451" s="332" t="s">
        <v>579</v>
      </c>
      <c r="D451" s="318"/>
      <c r="E451" s="309"/>
      <c r="F451" s="309"/>
      <c r="G451" s="309"/>
      <c r="H451" s="309"/>
      <c r="I451" s="309"/>
      <c r="J451" s="309"/>
      <c r="K451" s="309"/>
      <c r="L451" s="309"/>
      <c r="M451" s="309"/>
      <c r="N451" s="309"/>
      <c r="O451" s="342"/>
      <c r="P451" s="311"/>
      <c r="Q451" s="378"/>
      <c r="R451" s="380"/>
      <c r="S451" s="378"/>
      <c r="T451" s="379"/>
      <c r="U451" s="338"/>
    </row>
    <row r="452" spans="2:21" ht="15.6" x14ac:dyDescent="0.3">
      <c r="B452" s="312">
        <v>23</v>
      </c>
      <c r="C452" s="332" t="s">
        <v>580</v>
      </c>
      <c r="D452" s="318"/>
      <c r="E452" s="309"/>
      <c r="F452" s="309"/>
      <c r="G452" s="309"/>
      <c r="H452" s="309"/>
      <c r="I452" s="309"/>
      <c r="J452" s="309"/>
      <c r="K452" s="309"/>
      <c r="L452" s="309"/>
      <c r="M452" s="309"/>
      <c r="N452" s="309"/>
      <c r="O452" s="342"/>
      <c r="P452" s="311"/>
      <c r="Q452" s="378"/>
      <c r="R452" s="380"/>
      <c r="S452" s="378"/>
      <c r="T452" s="379"/>
      <c r="U452" s="315"/>
    </row>
    <row r="453" spans="2:21" ht="15" x14ac:dyDescent="0.3">
      <c r="B453" s="312" t="s">
        <v>581</v>
      </c>
      <c r="C453" s="313" t="s">
        <v>524</v>
      </c>
      <c r="D453" s="309"/>
      <c r="E453" s="309"/>
      <c r="F453" s="309"/>
      <c r="G453" s="309"/>
      <c r="H453" s="309"/>
      <c r="I453" s="309"/>
      <c r="J453" s="309"/>
      <c r="K453" s="309"/>
      <c r="L453" s="309"/>
      <c r="M453" s="309"/>
      <c r="N453" s="309"/>
      <c r="O453" s="342">
        <v>1</v>
      </c>
      <c r="P453" s="311" t="s">
        <v>59</v>
      </c>
      <c r="Q453" s="378">
        <v>48914</v>
      </c>
      <c r="R453" s="380">
        <v>31517</v>
      </c>
      <c r="S453" s="378">
        <f t="shared" si="16"/>
        <v>48914</v>
      </c>
      <c r="T453" s="379">
        <f t="shared" si="17"/>
        <v>31517</v>
      </c>
      <c r="U453" s="315"/>
    </row>
    <row r="454" spans="2:21" ht="15" x14ac:dyDescent="0.3">
      <c r="B454" s="312" t="s">
        <v>582</v>
      </c>
      <c r="C454" s="313" t="s">
        <v>536</v>
      </c>
      <c r="D454" s="309"/>
      <c r="E454" s="309"/>
      <c r="F454" s="309"/>
      <c r="G454" s="309"/>
      <c r="H454" s="309"/>
      <c r="I454" s="309"/>
      <c r="J454" s="309"/>
      <c r="K454" s="309"/>
      <c r="L454" s="309"/>
      <c r="M454" s="309"/>
      <c r="N454" s="309"/>
      <c r="O454" s="342">
        <v>1</v>
      </c>
      <c r="P454" s="311" t="s">
        <v>59</v>
      </c>
      <c r="Q454" s="378">
        <v>47709</v>
      </c>
      <c r="R454" s="380">
        <v>31517</v>
      </c>
      <c r="S454" s="378">
        <f t="shared" si="16"/>
        <v>47709</v>
      </c>
      <c r="T454" s="379">
        <f t="shared" si="17"/>
        <v>31517</v>
      </c>
      <c r="U454" s="338"/>
    </row>
    <row r="455" spans="2:21" ht="15" x14ac:dyDescent="0.3">
      <c r="B455" s="312" t="s">
        <v>583</v>
      </c>
      <c r="C455" s="313" t="s">
        <v>538</v>
      </c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  <c r="N455" s="309"/>
      <c r="O455" s="342">
        <v>1</v>
      </c>
      <c r="P455" s="311" t="s">
        <v>59</v>
      </c>
      <c r="Q455" s="378">
        <v>56520</v>
      </c>
      <c r="R455" s="380">
        <v>31517</v>
      </c>
      <c r="S455" s="378">
        <f t="shared" si="16"/>
        <v>56520</v>
      </c>
      <c r="T455" s="379">
        <f t="shared" si="17"/>
        <v>31517</v>
      </c>
      <c r="U455" s="338"/>
    </row>
    <row r="456" spans="2:21" ht="15" x14ac:dyDescent="0.3">
      <c r="B456" s="312"/>
      <c r="C456" s="313"/>
      <c r="D456" s="345"/>
      <c r="E456" s="309"/>
      <c r="F456" s="309"/>
      <c r="G456" s="309"/>
      <c r="H456" s="309"/>
      <c r="I456" s="309"/>
      <c r="J456" s="309"/>
      <c r="K456" s="309"/>
      <c r="L456" s="309"/>
      <c r="M456" s="309"/>
      <c r="N456" s="309"/>
      <c r="O456" s="342"/>
      <c r="P456" s="311"/>
      <c r="Q456" s="378"/>
      <c r="R456" s="380"/>
      <c r="S456" s="378"/>
      <c r="T456" s="379"/>
      <c r="U456" s="338"/>
    </row>
    <row r="457" spans="2:21" ht="15.6" x14ac:dyDescent="0.3">
      <c r="B457" s="312">
        <v>24</v>
      </c>
      <c r="C457" s="332" t="s">
        <v>584</v>
      </c>
      <c r="D457" s="318"/>
      <c r="E457" s="309"/>
      <c r="F457" s="309"/>
      <c r="G457" s="309"/>
      <c r="H457" s="309"/>
      <c r="I457" s="309"/>
      <c r="J457" s="309"/>
      <c r="K457" s="309"/>
      <c r="L457" s="309"/>
      <c r="M457" s="309"/>
      <c r="N457" s="309"/>
      <c r="O457" s="342"/>
      <c r="P457" s="311"/>
      <c r="Q457" s="378"/>
      <c r="R457" s="380"/>
      <c r="S457" s="378"/>
      <c r="T457" s="379"/>
      <c r="U457" s="338"/>
    </row>
    <row r="458" spans="2:21" ht="15" x14ac:dyDescent="0.3">
      <c r="B458" s="312" t="s">
        <v>585</v>
      </c>
      <c r="C458" s="313" t="s">
        <v>524</v>
      </c>
      <c r="D458" s="309"/>
      <c r="E458" s="309"/>
      <c r="F458" s="309"/>
      <c r="G458" s="309"/>
      <c r="H458" s="309"/>
      <c r="I458" s="309"/>
      <c r="J458" s="309"/>
      <c r="K458" s="309"/>
      <c r="L458" s="309"/>
      <c r="M458" s="309"/>
      <c r="N458" s="309"/>
      <c r="O458" s="342">
        <v>1</v>
      </c>
      <c r="P458" s="311" t="s">
        <v>59</v>
      </c>
      <c r="Q458" s="378">
        <v>37093</v>
      </c>
      <c r="R458" s="380">
        <v>33317</v>
      </c>
      <c r="S458" s="378">
        <f t="shared" si="16"/>
        <v>37093</v>
      </c>
      <c r="T458" s="379">
        <f t="shared" si="17"/>
        <v>33317</v>
      </c>
      <c r="U458" s="315"/>
    </row>
    <row r="459" spans="2:21" ht="15" x14ac:dyDescent="0.3">
      <c r="B459" s="312" t="s">
        <v>586</v>
      </c>
      <c r="C459" s="313" t="s">
        <v>536</v>
      </c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N459" s="309"/>
      <c r="O459" s="342">
        <v>1</v>
      </c>
      <c r="P459" s="311" t="s">
        <v>59</v>
      </c>
      <c r="Q459" s="378">
        <v>27490</v>
      </c>
      <c r="R459" s="380">
        <v>33317</v>
      </c>
      <c r="S459" s="378">
        <f t="shared" si="16"/>
        <v>27490</v>
      </c>
      <c r="T459" s="379">
        <f t="shared" si="17"/>
        <v>33317</v>
      </c>
      <c r="U459" s="315"/>
    </row>
    <row r="460" spans="2:21" ht="15" x14ac:dyDescent="0.3">
      <c r="B460" s="312" t="s">
        <v>587</v>
      </c>
      <c r="C460" s="313" t="s">
        <v>538</v>
      </c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  <c r="N460" s="309"/>
      <c r="O460" s="342">
        <v>1</v>
      </c>
      <c r="P460" s="311" t="s">
        <v>59</v>
      </c>
      <c r="Q460" s="378">
        <v>30601</v>
      </c>
      <c r="R460" s="380">
        <v>33317</v>
      </c>
      <c r="S460" s="378">
        <f t="shared" si="16"/>
        <v>30601</v>
      </c>
      <c r="T460" s="379">
        <f t="shared" si="17"/>
        <v>33317</v>
      </c>
      <c r="U460" s="338"/>
    </row>
    <row r="461" spans="2:21" ht="15" x14ac:dyDescent="0.3">
      <c r="B461" s="312"/>
      <c r="C461" s="313"/>
      <c r="D461" s="345"/>
      <c r="E461" s="309"/>
      <c r="F461" s="309"/>
      <c r="G461" s="309"/>
      <c r="H461" s="309"/>
      <c r="I461" s="309"/>
      <c r="J461" s="309"/>
      <c r="K461" s="309"/>
      <c r="L461" s="309"/>
      <c r="M461" s="309"/>
      <c r="N461" s="309"/>
      <c r="O461" s="342"/>
      <c r="P461" s="311"/>
      <c r="Q461" s="378"/>
      <c r="R461" s="380"/>
      <c r="S461" s="378"/>
      <c r="T461" s="379"/>
      <c r="U461" s="338"/>
    </row>
    <row r="462" spans="2:21" ht="15.6" x14ac:dyDescent="0.3">
      <c r="B462" s="312">
        <v>25</v>
      </c>
      <c r="C462" s="332" t="s">
        <v>588</v>
      </c>
      <c r="D462" s="318"/>
      <c r="E462" s="309"/>
      <c r="F462" s="309"/>
      <c r="G462" s="309"/>
      <c r="H462" s="309"/>
      <c r="I462" s="309"/>
      <c r="J462" s="309"/>
      <c r="K462" s="309"/>
      <c r="L462" s="309"/>
      <c r="M462" s="309"/>
      <c r="N462" s="309"/>
      <c r="O462" s="342"/>
      <c r="P462" s="311"/>
      <c r="Q462" s="378"/>
      <c r="R462" s="380"/>
      <c r="S462" s="378"/>
      <c r="T462" s="379"/>
      <c r="U462" s="338"/>
    </row>
    <row r="463" spans="2:21" ht="15" x14ac:dyDescent="0.3">
      <c r="B463" s="312" t="s">
        <v>589</v>
      </c>
      <c r="C463" s="313" t="s">
        <v>590</v>
      </c>
      <c r="D463" s="309"/>
      <c r="E463" s="309"/>
      <c r="F463" s="309"/>
      <c r="G463" s="309"/>
      <c r="H463" s="309"/>
      <c r="I463" s="309"/>
      <c r="J463" s="309"/>
      <c r="K463" s="309"/>
      <c r="L463" s="309"/>
      <c r="M463" s="309"/>
      <c r="N463" s="309"/>
      <c r="O463" s="342">
        <v>1</v>
      </c>
      <c r="P463" s="311" t="s">
        <v>59</v>
      </c>
      <c r="Q463" s="378">
        <v>52668</v>
      </c>
      <c r="R463" s="380">
        <v>31517</v>
      </c>
      <c r="S463" s="378">
        <f t="shared" si="16"/>
        <v>52668</v>
      </c>
      <c r="T463" s="379">
        <f t="shared" si="17"/>
        <v>31517</v>
      </c>
      <c r="U463" s="338"/>
    </row>
    <row r="464" spans="2:21" ht="15" x14ac:dyDescent="0.3">
      <c r="B464" s="312" t="s">
        <v>591</v>
      </c>
      <c r="C464" s="313" t="s">
        <v>501</v>
      </c>
      <c r="D464" s="309"/>
      <c r="E464" s="309"/>
      <c r="F464" s="309"/>
      <c r="G464" s="309"/>
      <c r="H464" s="309"/>
      <c r="I464" s="309"/>
      <c r="J464" s="309"/>
      <c r="K464" s="309"/>
      <c r="L464" s="309"/>
      <c r="M464" s="309"/>
      <c r="N464" s="309"/>
      <c r="O464" s="342">
        <v>1</v>
      </c>
      <c r="P464" s="311" t="s">
        <v>59</v>
      </c>
      <c r="Q464" s="378">
        <v>27490</v>
      </c>
      <c r="R464" s="380">
        <v>31517</v>
      </c>
      <c r="S464" s="378">
        <f t="shared" si="16"/>
        <v>27490</v>
      </c>
      <c r="T464" s="379">
        <f t="shared" si="17"/>
        <v>31517</v>
      </c>
      <c r="U464" s="338"/>
    </row>
    <row r="465" spans="2:21" ht="15" x14ac:dyDescent="0.3">
      <c r="B465" s="312" t="s">
        <v>592</v>
      </c>
      <c r="C465" s="313" t="s">
        <v>538</v>
      </c>
      <c r="D465" s="309"/>
      <c r="E465" s="309"/>
      <c r="F465" s="309"/>
      <c r="G465" s="309"/>
      <c r="H465" s="309"/>
      <c r="I465" s="309"/>
      <c r="J465" s="309"/>
      <c r="K465" s="309"/>
      <c r="L465" s="309"/>
      <c r="M465" s="309"/>
      <c r="N465" s="309"/>
      <c r="O465" s="342">
        <v>1</v>
      </c>
      <c r="P465" s="311" t="s">
        <v>59</v>
      </c>
      <c r="Q465" s="378">
        <v>30601</v>
      </c>
      <c r="R465" s="380">
        <v>31517</v>
      </c>
      <c r="S465" s="378">
        <f t="shared" si="16"/>
        <v>30601</v>
      </c>
      <c r="T465" s="379">
        <f t="shared" si="17"/>
        <v>31517</v>
      </c>
      <c r="U465" s="338"/>
    </row>
    <row r="466" spans="2:21" ht="15" x14ac:dyDescent="0.3">
      <c r="B466" s="312"/>
      <c r="C466" s="313"/>
      <c r="D466" s="345"/>
      <c r="E466" s="309"/>
      <c r="F466" s="309"/>
      <c r="G466" s="309"/>
      <c r="H466" s="309"/>
      <c r="I466" s="309"/>
      <c r="J466" s="309"/>
      <c r="K466" s="309"/>
      <c r="L466" s="309"/>
      <c r="M466" s="309"/>
      <c r="N466" s="309"/>
      <c r="O466" s="342"/>
      <c r="P466" s="311"/>
      <c r="Q466" s="378"/>
      <c r="R466" s="380"/>
      <c r="S466" s="378"/>
      <c r="T466" s="379"/>
      <c r="U466" s="338"/>
    </row>
    <row r="467" spans="2:21" ht="15.6" x14ac:dyDescent="0.3">
      <c r="B467" s="312">
        <v>26</v>
      </c>
      <c r="C467" s="332" t="s">
        <v>593</v>
      </c>
      <c r="D467" s="318"/>
      <c r="E467" s="309"/>
      <c r="F467" s="309"/>
      <c r="G467" s="309"/>
      <c r="H467" s="309"/>
      <c r="I467" s="309"/>
      <c r="J467" s="309"/>
      <c r="K467" s="309"/>
      <c r="L467" s="309"/>
      <c r="M467" s="309"/>
      <c r="N467" s="309"/>
      <c r="O467" s="342"/>
      <c r="P467" s="311"/>
      <c r="Q467" s="378"/>
      <c r="R467" s="380"/>
      <c r="S467" s="378"/>
      <c r="T467" s="379"/>
      <c r="U467" s="315"/>
    </row>
    <row r="468" spans="2:21" ht="15" x14ac:dyDescent="0.3">
      <c r="B468" s="312" t="s">
        <v>594</v>
      </c>
      <c r="C468" s="313" t="s">
        <v>524</v>
      </c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  <c r="N468" s="309"/>
      <c r="O468" s="342">
        <v>1</v>
      </c>
      <c r="P468" s="311" t="s">
        <v>59</v>
      </c>
      <c r="Q468" s="378">
        <v>38420</v>
      </c>
      <c r="R468" s="380">
        <v>31517</v>
      </c>
      <c r="S468" s="378">
        <f t="shared" si="16"/>
        <v>38420</v>
      </c>
      <c r="T468" s="379">
        <f t="shared" si="17"/>
        <v>31517</v>
      </c>
      <c r="U468" s="315"/>
    </row>
    <row r="469" spans="2:21" ht="15" x14ac:dyDescent="0.3">
      <c r="B469" s="312" t="s">
        <v>595</v>
      </c>
      <c r="C469" s="313" t="s">
        <v>526</v>
      </c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  <c r="N469" s="309"/>
      <c r="O469" s="342">
        <v>1</v>
      </c>
      <c r="P469" s="311" t="s">
        <v>59</v>
      </c>
      <c r="Q469" s="378">
        <v>39478</v>
      </c>
      <c r="R469" s="380">
        <v>31517</v>
      </c>
      <c r="S469" s="378">
        <f t="shared" si="16"/>
        <v>39478</v>
      </c>
      <c r="T469" s="379">
        <f t="shared" si="17"/>
        <v>31517</v>
      </c>
      <c r="U469" s="338"/>
    </row>
    <row r="470" spans="2:21" ht="15" x14ac:dyDescent="0.3">
      <c r="B470" s="312" t="s">
        <v>596</v>
      </c>
      <c r="C470" s="313" t="s">
        <v>528</v>
      </c>
      <c r="D470" s="309"/>
      <c r="E470" s="309"/>
      <c r="F470" s="309"/>
      <c r="G470" s="309"/>
      <c r="H470" s="309"/>
      <c r="I470" s="309"/>
      <c r="J470" s="309"/>
      <c r="K470" s="309"/>
      <c r="L470" s="309"/>
      <c r="M470" s="309"/>
      <c r="N470" s="309"/>
      <c r="O470" s="342">
        <v>1</v>
      </c>
      <c r="P470" s="311" t="s">
        <v>59</v>
      </c>
      <c r="Q470" s="378">
        <v>19987</v>
      </c>
      <c r="R470" s="380">
        <v>31517</v>
      </c>
      <c r="S470" s="378">
        <f t="shared" si="16"/>
        <v>19987</v>
      </c>
      <c r="T470" s="379">
        <f t="shared" si="17"/>
        <v>31517</v>
      </c>
      <c r="U470" s="338"/>
    </row>
    <row r="471" spans="2:21" ht="15" x14ac:dyDescent="0.3">
      <c r="B471" s="312"/>
      <c r="C471" s="313"/>
      <c r="D471" s="345"/>
      <c r="E471" s="309"/>
      <c r="F471" s="309"/>
      <c r="G471" s="309"/>
      <c r="H471" s="309"/>
      <c r="I471" s="309"/>
      <c r="J471" s="309"/>
      <c r="K471" s="309"/>
      <c r="L471" s="309"/>
      <c r="M471" s="309"/>
      <c r="N471" s="309"/>
      <c r="O471" s="342"/>
      <c r="P471" s="311"/>
      <c r="Q471" s="378"/>
      <c r="R471" s="380"/>
      <c r="S471" s="378"/>
      <c r="T471" s="379"/>
      <c r="U471" s="338"/>
    </row>
    <row r="472" spans="2:21" ht="15.6" x14ac:dyDescent="0.3">
      <c r="B472" s="312"/>
      <c r="C472" s="332" t="s">
        <v>597</v>
      </c>
      <c r="D472" s="345"/>
      <c r="E472" s="309"/>
      <c r="F472" s="309"/>
      <c r="G472" s="309"/>
      <c r="H472" s="309"/>
      <c r="I472" s="309"/>
      <c r="J472" s="309"/>
      <c r="K472" s="309"/>
      <c r="L472" s="309"/>
      <c r="M472" s="309"/>
      <c r="N472" s="309"/>
      <c r="O472" s="342"/>
      <c r="P472" s="311"/>
      <c r="Q472" s="378"/>
      <c r="R472" s="380"/>
      <c r="S472" s="378"/>
      <c r="T472" s="379"/>
      <c r="U472" s="338"/>
    </row>
    <row r="473" spans="2:21" ht="15.6" x14ac:dyDescent="0.3">
      <c r="B473" s="312">
        <v>27</v>
      </c>
      <c r="C473" s="332" t="s">
        <v>598</v>
      </c>
      <c r="D473" s="318"/>
      <c r="E473" s="309"/>
      <c r="F473" s="309"/>
      <c r="G473" s="309"/>
      <c r="H473" s="309"/>
      <c r="I473" s="309"/>
      <c r="J473" s="309"/>
      <c r="K473" s="309"/>
      <c r="L473" s="309"/>
      <c r="M473" s="309"/>
      <c r="N473" s="309"/>
      <c r="O473" s="342"/>
      <c r="P473" s="311"/>
      <c r="Q473" s="378"/>
      <c r="R473" s="380"/>
      <c r="S473" s="378"/>
      <c r="T473" s="379"/>
      <c r="U473" s="315"/>
    </row>
    <row r="474" spans="2:21" ht="15" x14ac:dyDescent="0.3">
      <c r="B474" s="312" t="s">
        <v>599</v>
      </c>
      <c r="C474" s="313" t="s">
        <v>524</v>
      </c>
      <c r="D474" s="309"/>
      <c r="E474" s="309"/>
      <c r="F474" s="309"/>
      <c r="G474" s="309"/>
      <c r="H474" s="309"/>
      <c r="I474" s="309"/>
      <c r="J474" s="309"/>
      <c r="K474" s="309"/>
      <c r="L474" s="309"/>
      <c r="M474" s="309"/>
      <c r="N474" s="309"/>
      <c r="O474" s="342">
        <v>1</v>
      </c>
      <c r="P474" s="311" t="s">
        <v>59</v>
      </c>
      <c r="Q474" s="378">
        <v>136200</v>
      </c>
      <c r="R474" s="380">
        <v>47090</v>
      </c>
      <c r="S474" s="378">
        <f t="shared" si="16"/>
        <v>136200</v>
      </c>
      <c r="T474" s="379">
        <f t="shared" si="17"/>
        <v>47090</v>
      </c>
      <c r="U474" s="315"/>
    </row>
    <row r="475" spans="2:21" ht="15" x14ac:dyDescent="0.3">
      <c r="B475" s="312" t="s">
        <v>600</v>
      </c>
      <c r="C475" s="313" t="s">
        <v>601</v>
      </c>
      <c r="D475" s="309"/>
      <c r="E475" s="309"/>
      <c r="F475" s="309"/>
      <c r="G475" s="309"/>
      <c r="H475" s="309"/>
      <c r="I475" s="309"/>
      <c r="J475" s="309"/>
      <c r="K475" s="309"/>
      <c r="L475" s="309"/>
      <c r="M475" s="309"/>
      <c r="N475" s="309"/>
      <c r="O475" s="342">
        <v>1</v>
      </c>
      <c r="P475" s="311" t="s">
        <v>59</v>
      </c>
      <c r="Q475" s="378">
        <v>1705710</v>
      </c>
      <c r="R475" s="380">
        <v>335410</v>
      </c>
      <c r="S475" s="378">
        <f t="shared" si="16"/>
        <v>1705710</v>
      </c>
      <c r="T475" s="379">
        <f t="shared" si="17"/>
        <v>335410</v>
      </c>
      <c r="U475" s="338"/>
    </row>
    <row r="476" spans="2:21" ht="15" x14ac:dyDescent="0.3">
      <c r="B476" s="312" t="s">
        <v>602</v>
      </c>
      <c r="C476" s="313" t="s">
        <v>603</v>
      </c>
      <c r="D476" s="309"/>
      <c r="E476" s="309"/>
      <c r="F476" s="309"/>
      <c r="G476" s="309"/>
      <c r="H476" s="309"/>
      <c r="I476" s="309"/>
      <c r="J476" s="309"/>
      <c r="K476" s="309"/>
      <c r="L476" s="309"/>
      <c r="M476" s="309"/>
      <c r="N476" s="309"/>
      <c r="O476" s="342">
        <v>1</v>
      </c>
      <c r="P476" s="311" t="s">
        <v>59</v>
      </c>
      <c r="Q476" s="378">
        <v>2433930</v>
      </c>
      <c r="R476" s="380">
        <v>227060</v>
      </c>
      <c r="S476" s="378">
        <f t="shared" si="16"/>
        <v>2433930</v>
      </c>
      <c r="T476" s="379">
        <f t="shared" si="17"/>
        <v>227060</v>
      </c>
      <c r="U476" s="338"/>
    </row>
    <row r="477" spans="2:21" ht="15" x14ac:dyDescent="0.3">
      <c r="B477" s="312" t="s">
        <v>604</v>
      </c>
      <c r="C477" s="313" t="s">
        <v>605</v>
      </c>
      <c r="D477" s="309"/>
      <c r="E477" s="309"/>
      <c r="F477" s="309"/>
      <c r="G477" s="309"/>
      <c r="H477" s="309"/>
      <c r="I477" s="309"/>
      <c r="J477" s="309"/>
      <c r="K477" s="309"/>
      <c r="L477" s="309"/>
      <c r="M477" s="309"/>
      <c r="N477" s="309"/>
      <c r="O477" s="342">
        <v>1</v>
      </c>
      <c r="P477" s="311" t="s">
        <v>59</v>
      </c>
      <c r="Q477" s="378">
        <v>192730</v>
      </c>
      <c r="R477" s="380">
        <v>57000</v>
      </c>
      <c r="S477" s="378">
        <f t="shared" si="16"/>
        <v>192730</v>
      </c>
      <c r="T477" s="379">
        <f t="shared" si="17"/>
        <v>57000</v>
      </c>
      <c r="U477" s="338"/>
    </row>
    <row r="478" spans="2:21" ht="15" x14ac:dyDescent="0.3">
      <c r="B478" s="312"/>
      <c r="C478" s="313"/>
      <c r="D478" s="345"/>
      <c r="E478" s="309"/>
      <c r="F478" s="309"/>
      <c r="G478" s="309"/>
      <c r="H478" s="309"/>
      <c r="I478" s="309"/>
      <c r="J478" s="309"/>
      <c r="K478" s="309"/>
      <c r="L478" s="309"/>
      <c r="M478" s="309"/>
      <c r="N478" s="309"/>
      <c r="O478" s="342"/>
      <c r="P478" s="311"/>
      <c r="Q478" s="378"/>
      <c r="R478" s="380"/>
      <c r="S478" s="378"/>
      <c r="T478" s="379"/>
      <c r="U478" s="338"/>
    </row>
    <row r="479" spans="2:21" ht="15.6" x14ac:dyDescent="0.3">
      <c r="B479" s="312">
        <v>28</v>
      </c>
      <c r="C479" s="332" t="s">
        <v>606</v>
      </c>
      <c r="D479" s="318"/>
      <c r="E479" s="309"/>
      <c r="F479" s="309"/>
      <c r="G479" s="309"/>
      <c r="H479" s="309"/>
      <c r="I479" s="309"/>
      <c r="J479" s="309"/>
      <c r="K479" s="309"/>
      <c r="L479" s="309"/>
      <c r="M479" s="309"/>
      <c r="N479" s="309"/>
      <c r="O479" s="342"/>
      <c r="P479" s="311"/>
      <c r="Q479" s="378"/>
      <c r="R479" s="380"/>
      <c r="S479" s="378"/>
      <c r="T479" s="379"/>
      <c r="U479" s="338"/>
    </row>
    <row r="480" spans="2:21" ht="15" x14ac:dyDescent="0.3">
      <c r="B480" s="312" t="s">
        <v>607</v>
      </c>
      <c r="C480" s="313" t="s">
        <v>524</v>
      </c>
      <c r="D480" s="309"/>
      <c r="E480" s="309"/>
      <c r="F480" s="309"/>
      <c r="G480" s="309"/>
      <c r="H480" s="309"/>
      <c r="I480" s="309"/>
      <c r="J480" s="309"/>
      <c r="K480" s="309"/>
      <c r="L480" s="309"/>
      <c r="M480" s="309"/>
      <c r="N480" s="309"/>
      <c r="O480" s="342">
        <v>1</v>
      </c>
      <c r="P480" s="311" t="s">
        <v>59</v>
      </c>
      <c r="Q480" s="378">
        <v>136200</v>
      </c>
      <c r="R480" s="380">
        <v>133660</v>
      </c>
      <c r="S480" s="378">
        <f t="shared" si="16"/>
        <v>136200</v>
      </c>
      <c r="T480" s="379">
        <f t="shared" si="17"/>
        <v>133660</v>
      </c>
      <c r="U480" s="338"/>
    </row>
    <row r="481" spans="2:21" ht="15" x14ac:dyDescent="0.3">
      <c r="B481" s="312" t="s">
        <v>608</v>
      </c>
      <c r="C481" s="313" t="s">
        <v>601</v>
      </c>
      <c r="D481" s="309"/>
      <c r="E481" s="309"/>
      <c r="F481" s="309"/>
      <c r="G481" s="309"/>
      <c r="H481" s="309"/>
      <c r="I481" s="309"/>
      <c r="J481" s="309"/>
      <c r="K481" s="309"/>
      <c r="L481" s="309"/>
      <c r="M481" s="309"/>
      <c r="N481" s="309"/>
      <c r="O481" s="342">
        <v>1</v>
      </c>
      <c r="P481" s="311" t="s">
        <v>59</v>
      </c>
      <c r="Q481" s="378">
        <v>1705710</v>
      </c>
      <c r="R481" s="380">
        <v>391660</v>
      </c>
      <c r="S481" s="378">
        <f t="shared" si="16"/>
        <v>1705710</v>
      </c>
      <c r="T481" s="379">
        <f t="shared" si="17"/>
        <v>391660</v>
      </c>
      <c r="U481" s="338"/>
    </row>
    <row r="482" spans="2:21" ht="15" x14ac:dyDescent="0.3">
      <c r="B482" s="312" t="s">
        <v>609</v>
      </c>
      <c r="C482" s="313" t="s">
        <v>610</v>
      </c>
      <c r="D482" s="309"/>
      <c r="E482" s="309"/>
      <c r="F482" s="309"/>
      <c r="G482" s="309"/>
      <c r="H482" s="309"/>
      <c r="I482" s="309"/>
      <c r="J482" s="309"/>
      <c r="K482" s="309"/>
      <c r="L482" s="309"/>
      <c r="M482" s="309"/>
      <c r="N482" s="309"/>
      <c r="O482" s="342">
        <v>1</v>
      </c>
      <c r="P482" s="311" t="s">
        <v>59</v>
      </c>
      <c r="Q482" s="378">
        <v>4815000</v>
      </c>
      <c r="R482" s="380">
        <v>252060</v>
      </c>
      <c r="S482" s="378">
        <f t="shared" si="16"/>
        <v>4815000</v>
      </c>
      <c r="T482" s="379">
        <f t="shared" si="17"/>
        <v>252060</v>
      </c>
      <c r="U482" s="315"/>
    </row>
    <row r="483" spans="2:21" ht="15.6" x14ac:dyDescent="0.3">
      <c r="B483" s="312" t="s">
        <v>611</v>
      </c>
      <c r="C483" s="313" t="s">
        <v>612</v>
      </c>
      <c r="D483" s="309"/>
      <c r="E483" s="309"/>
      <c r="F483" s="309"/>
      <c r="G483" s="309"/>
      <c r="H483" s="309"/>
      <c r="I483" s="309"/>
      <c r="J483" s="309"/>
      <c r="K483" s="309"/>
      <c r="L483" s="309"/>
      <c r="M483" s="309"/>
      <c r="N483" s="309"/>
      <c r="O483" s="342">
        <v>1</v>
      </c>
      <c r="P483" s="311" t="s">
        <v>59</v>
      </c>
      <c r="Q483" s="378">
        <v>2433930</v>
      </c>
      <c r="R483" s="380">
        <v>227060</v>
      </c>
      <c r="S483" s="378">
        <f t="shared" si="16"/>
        <v>2433930</v>
      </c>
      <c r="T483" s="379">
        <f t="shared" si="17"/>
        <v>227060</v>
      </c>
      <c r="U483" s="304"/>
    </row>
    <row r="484" spans="2:21" ht="15" x14ac:dyDescent="0.3">
      <c r="B484" s="312" t="s">
        <v>613</v>
      </c>
      <c r="C484" s="313" t="s">
        <v>614</v>
      </c>
      <c r="D484" s="309"/>
      <c r="E484" s="309"/>
      <c r="F484" s="309"/>
      <c r="G484" s="309"/>
      <c r="H484" s="309"/>
      <c r="I484" s="309"/>
      <c r="J484" s="309"/>
      <c r="K484" s="309"/>
      <c r="L484" s="309"/>
      <c r="M484" s="309"/>
      <c r="N484" s="309"/>
      <c r="O484" s="342">
        <v>1</v>
      </c>
      <c r="P484" s="311" t="s">
        <v>59</v>
      </c>
      <c r="Q484" s="378">
        <v>177470</v>
      </c>
      <c r="R484" s="380">
        <v>53660</v>
      </c>
      <c r="S484" s="378">
        <f t="shared" si="16"/>
        <v>177470</v>
      </c>
      <c r="T484" s="379">
        <f t="shared" si="17"/>
        <v>53660</v>
      </c>
      <c r="U484" s="341"/>
    </row>
    <row r="485" spans="2:21" ht="15" x14ac:dyDescent="0.3">
      <c r="B485" s="312"/>
      <c r="C485" s="313"/>
      <c r="D485" s="345"/>
      <c r="E485" s="309"/>
      <c r="F485" s="309"/>
      <c r="G485" s="309"/>
      <c r="H485" s="309"/>
      <c r="I485" s="309"/>
      <c r="J485" s="309"/>
      <c r="K485" s="309"/>
      <c r="L485" s="309"/>
      <c r="M485" s="309"/>
      <c r="N485" s="309"/>
      <c r="O485" s="342"/>
      <c r="P485" s="311"/>
      <c r="Q485" s="378"/>
      <c r="R485" s="380"/>
      <c r="S485" s="378"/>
      <c r="T485" s="379"/>
      <c r="U485" s="338"/>
    </row>
    <row r="486" spans="2:21" ht="15.6" x14ac:dyDescent="0.3">
      <c r="B486" s="312">
        <v>29</v>
      </c>
      <c r="C486" s="332" t="s">
        <v>615</v>
      </c>
      <c r="D486" s="318"/>
      <c r="E486" s="309"/>
      <c r="F486" s="309"/>
      <c r="G486" s="309"/>
      <c r="H486" s="309"/>
      <c r="I486" s="309"/>
      <c r="J486" s="309"/>
      <c r="K486" s="309"/>
      <c r="L486" s="309"/>
      <c r="M486" s="309"/>
      <c r="N486" s="309"/>
      <c r="O486" s="342"/>
      <c r="P486" s="311"/>
      <c r="Q486" s="378"/>
      <c r="R486" s="380"/>
      <c r="S486" s="378"/>
      <c r="T486" s="379"/>
      <c r="U486" s="347"/>
    </row>
    <row r="487" spans="2:21" ht="15" x14ac:dyDescent="0.3">
      <c r="B487" s="312" t="s">
        <v>616</v>
      </c>
      <c r="C487" s="313" t="s">
        <v>524</v>
      </c>
      <c r="D487" s="309"/>
      <c r="E487" s="309"/>
      <c r="F487" s="309"/>
      <c r="G487" s="309"/>
      <c r="H487" s="309"/>
      <c r="I487" s="309"/>
      <c r="J487" s="309"/>
      <c r="K487" s="309"/>
      <c r="L487" s="309"/>
      <c r="M487" s="309"/>
      <c r="N487" s="309"/>
      <c r="O487" s="342">
        <v>1</v>
      </c>
      <c r="P487" s="311" t="s">
        <v>59</v>
      </c>
      <c r="Q487" s="378">
        <v>136200</v>
      </c>
      <c r="R487" s="380">
        <v>58000</v>
      </c>
      <c r="S487" s="378">
        <f t="shared" ref="S487:S520" si="18">O487*Q487</f>
        <v>136200</v>
      </c>
      <c r="T487" s="379">
        <f t="shared" ref="T487:T520" si="19">O487*R487</f>
        <v>58000</v>
      </c>
      <c r="U487" s="338"/>
    </row>
    <row r="488" spans="2:21" ht="15" x14ac:dyDescent="0.3">
      <c r="B488" s="312" t="s">
        <v>617</v>
      </c>
      <c r="C488" s="313" t="s">
        <v>601</v>
      </c>
      <c r="D488" s="309"/>
      <c r="E488" s="309"/>
      <c r="F488" s="309"/>
      <c r="G488" s="309"/>
      <c r="H488" s="309"/>
      <c r="I488" s="309"/>
      <c r="J488" s="309"/>
      <c r="K488" s="309"/>
      <c r="L488" s="309"/>
      <c r="M488" s="309"/>
      <c r="N488" s="309"/>
      <c r="O488" s="342">
        <v>1</v>
      </c>
      <c r="P488" s="311" t="s">
        <v>59</v>
      </c>
      <c r="Q488" s="378">
        <v>1705710</v>
      </c>
      <c r="R488" s="380">
        <v>537500</v>
      </c>
      <c r="S488" s="378">
        <f t="shared" si="18"/>
        <v>1705710</v>
      </c>
      <c r="T488" s="379">
        <f t="shared" si="19"/>
        <v>537500</v>
      </c>
      <c r="U488" s="338"/>
    </row>
    <row r="489" spans="2:21" ht="15" x14ac:dyDescent="0.3">
      <c r="B489" s="312" t="s">
        <v>618</v>
      </c>
      <c r="C489" s="313" t="s">
        <v>619</v>
      </c>
      <c r="D489" s="309"/>
      <c r="E489" s="309"/>
      <c r="F489" s="309"/>
      <c r="G489" s="309"/>
      <c r="H489" s="309"/>
      <c r="I489" s="309"/>
      <c r="J489" s="309"/>
      <c r="K489" s="309"/>
      <c r="L489" s="309"/>
      <c r="M489" s="309"/>
      <c r="N489" s="309"/>
      <c r="O489" s="342">
        <v>1</v>
      </c>
      <c r="P489" s="311" t="s">
        <v>59</v>
      </c>
      <c r="Q489" s="378">
        <v>4726210</v>
      </c>
      <c r="R489" s="380">
        <v>265600</v>
      </c>
      <c r="S489" s="378">
        <f t="shared" si="18"/>
        <v>4726210</v>
      </c>
      <c r="T489" s="379">
        <f t="shared" si="19"/>
        <v>265600</v>
      </c>
      <c r="U489" s="338"/>
    </row>
    <row r="490" spans="2:21" ht="15" x14ac:dyDescent="0.3">
      <c r="B490" s="312" t="s">
        <v>620</v>
      </c>
      <c r="C490" s="313" t="s">
        <v>614</v>
      </c>
      <c r="D490" s="309"/>
      <c r="E490" s="309"/>
      <c r="F490" s="309"/>
      <c r="G490" s="309"/>
      <c r="H490" s="309"/>
      <c r="I490" s="309"/>
      <c r="J490" s="309"/>
      <c r="K490" s="309"/>
      <c r="L490" s="309"/>
      <c r="M490" s="309"/>
      <c r="N490" s="309"/>
      <c r="O490" s="342">
        <v>1</v>
      </c>
      <c r="P490" s="311" t="s">
        <v>59</v>
      </c>
      <c r="Q490" s="378">
        <v>177470</v>
      </c>
      <c r="R490" s="380">
        <v>58000</v>
      </c>
      <c r="S490" s="378">
        <f t="shared" si="18"/>
        <v>177470</v>
      </c>
      <c r="T490" s="379">
        <f t="shared" si="19"/>
        <v>58000</v>
      </c>
      <c r="U490" s="338"/>
    </row>
    <row r="491" spans="2:21" ht="15" x14ac:dyDescent="0.3">
      <c r="B491" s="312"/>
      <c r="C491" s="313"/>
      <c r="D491" s="345"/>
      <c r="E491" s="309"/>
      <c r="F491" s="309"/>
      <c r="G491" s="309"/>
      <c r="H491" s="309"/>
      <c r="I491" s="309"/>
      <c r="J491" s="309"/>
      <c r="K491" s="309"/>
      <c r="L491" s="309"/>
      <c r="M491" s="309"/>
      <c r="N491" s="309"/>
      <c r="O491" s="342"/>
      <c r="P491" s="311"/>
      <c r="Q491" s="378"/>
      <c r="R491" s="380"/>
      <c r="S491" s="378"/>
      <c r="T491" s="379"/>
      <c r="U491" s="338"/>
    </row>
    <row r="492" spans="2:21" ht="15.6" x14ac:dyDescent="0.3">
      <c r="B492" s="312">
        <v>30</v>
      </c>
      <c r="C492" s="332" t="s">
        <v>621</v>
      </c>
      <c r="D492" s="318"/>
      <c r="E492" s="309"/>
      <c r="F492" s="309"/>
      <c r="G492" s="309"/>
      <c r="H492" s="309"/>
      <c r="I492" s="309"/>
      <c r="J492" s="309"/>
      <c r="K492" s="309"/>
      <c r="L492" s="309"/>
      <c r="M492" s="309"/>
      <c r="N492" s="309"/>
      <c r="O492" s="342"/>
      <c r="P492" s="311"/>
      <c r="Q492" s="378"/>
      <c r="R492" s="380"/>
      <c r="S492" s="378"/>
      <c r="T492" s="379"/>
      <c r="U492" s="338"/>
    </row>
    <row r="493" spans="2:21" ht="15" x14ac:dyDescent="0.3">
      <c r="B493" s="312" t="s">
        <v>622</v>
      </c>
      <c r="C493" s="313" t="s">
        <v>524</v>
      </c>
      <c r="D493" s="309"/>
      <c r="E493" s="309"/>
      <c r="F493" s="309"/>
      <c r="G493" s="309"/>
      <c r="H493" s="309"/>
      <c r="I493" s="309"/>
      <c r="J493" s="309"/>
      <c r="K493" s="309"/>
      <c r="L493" s="309"/>
      <c r="M493" s="309"/>
      <c r="N493" s="309"/>
      <c r="O493" s="342">
        <v>1</v>
      </c>
      <c r="P493" s="311" t="s">
        <v>59</v>
      </c>
      <c r="Q493" s="378">
        <v>136200</v>
      </c>
      <c r="R493" s="380">
        <v>133660</v>
      </c>
      <c r="S493" s="378">
        <f t="shared" si="18"/>
        <v>136200</v>
      </c>
      <c r="T493" s="379">
        <f t="shared" si="19"/>
        <v>133660</v>
      </c>
      <c r="U493" s="338"/>
    </row>
    <row r="494" spans="2:21" ht="15" x14ac:dyDescent="0.3">
      <c r="B494" s="312" t="s">
        <v>623</v>
      </c>
      <c r="C494" s="313" t="s">
        <v>624</v>
      </c>
      <c r="D494" s="309"/>
      <c r="E494" s="309"/>
      <c r="F494" s="309"/>
      <c r="G494" s="309"/>
      <c r="H494" s="309"/>
      <c r="I494" s="309"/>
      <c r="J494" s="309"/>
      <c r="K494" s="309"/>
      <c r="L494" s="309"/>
      <c r="M494" s="309"/>
      <c r="N494" s="309"/>
      <c r="O494" s="342">
        <v>1</v>
      </c>
      <c r="P494" s="311" t="s">
        <v>59</v>
      </c>
      <c r="Q494" s="378">
        <v>2005710</v>
      </c>
      <c r="R494" s="380">
        <v>391660</v>
      </c>
      <c r="S494" s="378">
        <f t="shared" si="18"/>
        <v>2005710</v>
      </c>
      <c r="T494" s="379">
        <f t="shared" si="19"/>
        <v>391660</v>
      </c>
      <c r="U494" s="338"/>
    </row>
    <row r="495" spans="2:21" ht="15" x14ac:dyDescent="0.3">
      <c r="B495" s="312" t="s">
        <v>625</v>
      </c>
      <c r="C495" s="313" t="s">
        <v>626</v>
      </c>
      <c r="D495" s="309"/>
      <c r="E495" s="309"/>
      <c r="F495" s="309"/>
      <c r="G495" s="309"/>
      <c r="H495" s="309"/>
      <c r="I495" s="309"/>
      <c r="J495" s="309"/>
      <c r="K495" s="309"/>
      <c r="L495" s="309"/>
      <c r="M495" s="309"/>
      <c r="N495" s="309"/>
      <c r="O495" s="342">
        <v>1</v>
      </c>
      <c r="P495" s="311" t="s">
        <v>59</v>
      </c>
      <c r="Q495" s="378">
        <v>4142160</v>
      </c>
      <c r="R495" s="380">
        <v>252000</v>
      </c>
      <c r="S495" s="378">
        <f t="shared" si="18"/>
        <v>4142160</v>
      </c>
      <c r="T495" s="379">
        <f t="shared" si="19"/>
        <v>252000</v>
      </c>
      <c r="U495" s="338"/>
    </row>
    <row r="496" spans="2:21" ht="15" x14ac:dyDescent="0.3">
      <c r="B496" s="312" t="s">
        <v>627</v>
      </c>
      <c r="C496" s="313" t="s">
        <v>628</v>
      </c>
      <c r="D496" s="309"/>
      <c r="E496" s="309"/>
      <c r="F496" s="309"/>
      <c r="G496" s="309"/>
      <c r="H496" s="309"/>
      <c r="I496" s="309"/>
      <c r="J496" s="309"/>
      <c r="K496" s="309"/>
      <c r="L496" s="309"/>
      <c r="M496" s="309"/>
      <c r="N496" s="309"/>
      <c r="O496" s="342">
        <v>1</v>
      </c>
      <c r="P496" s="311" t="s">
        <v>59</v>
      </c>
      <c r="Q496" s="378">
        <v>184370</v>
      </c>
      <c r="R496" s="380">
        <v>57000</v>
      </c>
      <c r="S496" s="378">
        <f t="shared" si="18"/>
        <v>184370</v>
      </c>
      <c r="T496" s="379">
        <f t="shared" si="19"/>
        <v>57000</v>
      </c>
      <c r="U496" s="338"/>
    </row>
    <row r="497" spans="2:21" ht="15" x14ac:dyDescent="0.3">
      <c r="B497" s="312"/>
      <c r="C497" s="313"/>
      <c r="D497" s="345"/>
      <c r="E497" s="309"/>
      <c r="F497" s="309"/>
      <c r="G497" s="309"/>
      <c r="H497" s="309"/>
      <c r="I497" s="309"/>
      <c r="J497" s="309"/>
      <c r="K497" s="309"/>
      <c r="L497" s="309"/>
      <c r="M497" s="309"/>
      <c r="N497" s="309"/>
      <c r="O497" s="342"/>
      <c r="P497" s="311"/>
      <c r="Q497" s="378"/>
      <c r="R497" s="380"/>
      <c r="S497" s="378"/>
      <c r="T497" s="379"/>
      <c r="U497" s="338"/>
    </row>
    <row r="498" spans="2:21" ht="15.6" x14ac:dyDescent="0.3">
      <c r="B498" s="312">
        <v>31</v>
      </c>
      <c r="C498" s="332" t="s">
        <v>629</v>
      </c>
      <c r="D498" s="318"/>
      <c r="E498" s="309"/>
      <c r="F498" s="309"/>
      <c r="G498" s="309"/>
      <c r="H498" s="309"/>
      <c r="I498" s="309"/>
      <c r="J498" s="309"/>
      <c r="K498" s="309"/>
      <c r="L498" s="309"/>
      <c r="M498" s="309"/>
      <c r="N498" s="309"/>
      <c r="O498" s="342"/>
      <c r="P498" s="311"/>
      <c r="Q498" s="378"/>
      <c r="R498" s="380"/>
      <c r="S498" s="378"/>
      <c r="T498" s="379"/>
      <c r="U498" s="338"/>
    </row>
    <row r="499" spans="2:21" ht="15" x14ac:dyDescent="0.3">
      <c r="B499" s="312" t="s">
        <v>630</v>
      </c>
      <c r="C499" s="313" t="s">
        <v>631</v>
      </c>
      <c r="D499" s="309"/>
      <c r="E499" s="309"/>
      <c r="F499" s="309"/>
      <c r="G499" s="309"/>
      <c r="H499" s="309"/>
      <c r="I499" s="309"/>
      <c r="J499" s="309"/>
      <c r="K499" s="309"/>
      <c r="L499" s="309"/>
      <c r="M499" s="309"/>
      <c r="N499" s="309"/>
      <c r="O499" s="342">
        <v>1</v>
      </c>
      <c r="P499" s="311" t="s">
        <v>59</v>
      </c>
      <c r="Q499" s="378">
        <v>5966660</v>
      </c>
      <c r="R499" s="380">
        <v>530000</v>
      </c>
      <c r="S499" s="378">
        <f t="shared" si="18"/>
        <v>5966660</v>
      </c>
      <c r="T499" s="379">
        <f t="shared" si="19"/>
        <v>530000</v>
      </c>
      <c r="U499" s="338"/>
    </row>
    <row r="500" spans="2:21" ht="15" x14ac:dyDescent="0.3">
      <c r="B500" s="312" t="s">
        <v>632</v>
      </c>
      <c r="C500" s="313" t="s">
        <v>633</v>
      </c>
      <c r="D500" s="309"/>
      <c r="E500" s="309"/>
      <c r="F500" s="309"/>
      <c r="G500" s="309"/>
      <c r="H500" s="309"/>
      <c r="I500" s="309"/>
      <c r="J500" s="309"/>
      <c r="K500" s="309"/>
      <c r="L500" s="309"/>
      <c r="M500" s="309"/>
      <c r="N500" s="309"/>
      <c r="O500" s="342">
        <v>1</v>
      </c>
      <c r="P500" s="311" t="s">
        <v>59</v>
      </c>
      <c r="Q500" s="378">
        <v>136200</v>
      </c>
      <c r="R500" s="380">
        <v>133660</v>
      </c>
      <c r="S500" s="378">
        <f t="shared" si="18"/>
        <v>136200</v>
      </c>
      <c r="T500" s="379">
        <f t="shared" si="19"/>
        <v>133660</v>
      </c>
      <c r="U500" s="338"/>
    </row>
    <row r="501" spans="2:21" ht="15" x14ac:dyDescent="0.3">
      <c r="B501" s="312" t="s">
        <v>634</v>
      </c>
      <c r="C501" s="313" t="s">
        <v>624</v>
      </c>
      <c r="D501" s="309"/>
      <c r="E501" s="309"/>
      <c r="F501" s="309"/>
      <c r="G501" s="309"/>
      <c r="H501" s="309"/>
      <c r="I501" s="309"/>
      <c r="J501" s="309"/>
      <c r="K501" s="309"/>
      <c r="L501" s="309"/>
      <c r="M501" s="309"/>
      <c r="N501" s="309"/>
      <c r="O501" s="342">
        <v>1</v>
      </c>
      <c r="P501" s="311" t="s">
        <v>59</v>
      </c>
      <c r="Q501" s="378">
        <v>2090470</v>
      </c>
      <c r="R501" s="380">
        <v>391660</v>
      </c>
      <c r="S501" s="378">
        <f t="shared" si="18"/>
        <v>2090470</v>
      </c>
      <c r="T501" s="379">
        <f t="shared" si="19"/>
        <v>391660</v>
      </c>
      <c r="U501" s="338"/>
    </row>
    <row r="502" spans="2:21" ht="15" x14ac:dyDescent="0.3">
      <c r="B502" s="312" t="s">
        <v>635</v>
      </c>
      <c r="C502" s="313" t="s">
        <v>626</v>
      </c>
      <c r="D502" s="309"/>
      <c r="E502" s="309"/>
      <c r="F502" s="309"/>
      <c r="G502" s="309"/>
      <c r="H502" s="309"/>
      <c r="I502" s="309"/>
      <c r="J502" s="309"/>
      <c r="K502" s="309"/>
      <c r="L502" s="309"/>
      <c r="M502" s="309"/>
      <c r="N502" s="309"/>
      <c r="O502" s="342">
        <v>1</v>
      </c>
      <c r="P502" s="311" t="s">
        <v>59</v>
      </c>
      <c r="Q502" s="378">
        <v>3647060</v>
      </c>
      <c r="R502" s="380">
        <v>252060</v>
      </c>
      <c r="S502" s="378">
        <f t="shared" si="18"/>
        <v>3647060</v>
      </c>
      <c r="T502" s="379">
        <f t="shared" si="19"/>
        <v>252060</v>
      </c>
      <c r="U502" s="338"/>
    </row>
    <row r="503" spans="2:21" ht="15" x14ac:dyDescent="0.3">
      <c r="B503" s="312" t="s">
        <v>636</v>
      </c>
      <c r="C503" s="313" t="s">
        <v>637</v>
      </c>
      <c r="D503" s="309"/>
      <c r="E503" s="309"/>
      <c r="F503" s="309"/>
      <c r="G503" s="309"/>
      <c r="H503" s="309"/>
      <c r="I503" s="309"/>
      <c r="J503" s="309"/>
      <c r="K503" s="309"/>
      <c r="L503" s="309"/>
      <c r="M503" s="309"/>
      <c r="N503" s="309"/>
      <c r="O503" s="342">
        <v>1</v>
      </c>
      <c r="P503" s="311" t="s">
        <v>59</v>
      </c>
      <c r="Q503" s="378">
        <v>4854370</v>
      </c>
      <c r="R503" s="380">
        <v>251660</v>
      </c>
      <c r="S503" s="378">
        <f t="shared" si="18"/>
        <v>4854370</v>
      </c>
      <c r="T503" s="379">
        <f t="shared" si="19"/>
        <v>251660</v>
      </c>
      <c r="U503" s="338"/>
    </row>
    <row r="504" spans="2:21" ht="15" x14ac:dyDescent="0.3">
      <c r="B504" s="312" t="s">
        <v>638</v>
      </c>
      <c r="C504" s="313" t="s">
        <v>639</v>
      </c>
      <c r="D504" s="309"/>
      <c r="E504" s="309"/>
      <c r="F504" s="309"/>
      <c r="G504" s="309"/>
      <c r="H504" s="309"/>
      <c r="I504" s="309"/>
      <c r="J504" s="309"/>
      <c r="K504" s="309"/>
      <c r="L504" s="309"/>
      <c r="M504" s="309"/>
      <c r="N504" s="309"/>
      <c r="O504" s="342">
        <v>1</v>
      </c>
      <c r="P504" s="311" t="s">
        <v>59</v>
      </c>
      <c r="Q504" s="378">
        <v>908330</v>
      </c>
      <c r="R504" s="380">
        <v>132000</v>
      </c>
      <c r="S504" s="378">
        <f t="shared" si="18"/>
        <v>908330</v>
      </c>
      <c r="T504" s="379">
        <f t="shared" si="19"/>
        <v>132000</v>
      </c>
      <c r="U504" s="338"/>
    </row>
    <row r="505" spans="2:21" ht="15" x14ac:dyDescent="0.3">
      <c r="B505" s="312" t="s">
        <v>640</v>
      </c>
      <c r="C505" s="313" t="s">
        <v>641</v>
      </c>
      <c r="D505" s="309"/>
      <c r="E505" s="309"/>
      <c r="F505" s="309"/>
      <c r="G505" s="309"/>
      <c r="H505" s="309"/>
      <c r="I505" s="309"/>
      <c r="J505" s="309"/>
      <c r="K505" s="309"/>
      <c r="L505" s="309"/>
      <c r="M505" s="309"/>
      <c r="N505" s="309"/>
      <c r="O505" s="342">
        <v>1</v>
      </c>
      <c r="P505" s="311" t="s">
        <v>59</v>
      </c>
      <c r="Q505" s="378">
        <v>186410</v>
      </c>
      <c r="R505" s="380">
        <v>57000</v>
      </c>
      <c r="S505" s="378">
        <f t="shared" si="18"/>
        <v>186410</v>
      </c>
      <c r="T505" s="379">
        <f t="shared" si="19"/>
        <v>57000</v>
      </c>
      <c r="U505" s="338"/>
    </row>
    <row r="506" spans="2:21" ht="15" x14ac:dyDescent="0.3">
      <c r="B506" s="312"/>
      <c r="C506" s="313"/>
      <c r="D506" s="345"/>
      <c r="E506" s="309"/>
      <c r="F506" s="309"/>
      <c r="G506" s="309"/>
      <c r="H506" s="309"/>
      <c r="I506" s="309"/>
      <c r="J506" s="309"/>
      <c r="K506" s="309"/>
      <c r="L506" s="309"/>
      <c r="M506" s="309"/>
      <c r="N506" s="309"/>
      <c r="O506" s="342"/>
      <c r="P506" s="311"/>
      <c r="Q506" s="378"/>
      <c r="R506" s="380"/>
      <c r="S506" s="378"/>
      <c r="T506" s="379"/>
      <c r="U506" s="338"/>
    </row>
    <row r="507" spans="2:21" ht="15.6" x14ac:dyDescent="0.3">
      <c r="B507" s="312">
        <v>32</v>
      </c>
      <c r="C507" s="332" t="s">
        <v>642</v>
      </c>
      <c r="D507" s="318"/>
      <c r="E507" s="309"/>
      <c r="F507" s="309"/>
      <c r="G507" s="309"/>
      <c r="H507" s="309"/>
      <c r="I507" s="309"/>
      <c r="J507" s="309"/>
      <c r="K507" s="309"/>
      <c r="L507" s="309"/>
      <c r="M507" s="309"/>
      <c r="N507" s="309"/>
      <c r="O507" s="342"/>
      <c r="P507" s="311"/>
      <c r="Q507" s="378"/>
      <c r="R507" s="380"/>
      <c r="S507" s="378"/>
      <c r="T507" s="379"/>
      <c r="U507" s="338"/>
    </row>
    <row r="508" spans="2:21" ht="15" x14ac:dyDescent="0.3">
      <c r="B508" s="312" t="s">
        <v>643</v>
      </c>
      <c r="C508" s="313" t="s">
        <v>644</v>
      </c>
      <c r="D508" s="309"/>
      <c r="E508" s="309"/>
      <c r="F508" s="309"/>
      <c r="G508" s="309"/>
      <c r="H508" s="309"/>
      <c r="I508" s="309"/>
      <c r="J508" s="309"/>
      <c r="K508" s="309"/>
      <c r="L508" s="309"/>
      <c r="M508" s="309"/>
      <c r="N508" s="309"/>
      <c r="O508" s="342">
        <v>1</v>
      </c>
      <c r="P508" s="311" t="s">
        <v>59</v>
      </c>
      <c r="Q508" s="378">
        <v>269100</v>
      </c>
      <c r="R508" s="380">
        <v>133660</v>
      </c>
      <c r="S508" s="378">
        <f t="shared" si="18"/>
        <v>269100</v>
      </c>
      <c r="T508" s="379">
        <f t="shared" si="19"/>
        <v>133660</v>
      </c>
      <c r="U508" s="338"/>
    </row>
    <row r="509" spans="2:21" ht="15" x14ac:dyDescent="0.3">
      <c r="B509" s="312" t="s">
        <v>645</v>
      </c>
      <c r="C509" s="313" t="s">
        <v>624</v>
      </c>
      <c r="D509" s="309"/>
      <c r="E509" s="309"/>
      <c r="F509" s="309"/>
      <c r="G509" s="309"/>
      <c r="H509" s="309"/>
      <c r="I509" s="309"/>
      <c r="J509" s="309"/>
      <c r="K509" s="309"/>
      <c r="L509" s="309"/>
      <c r="M509" s="309"/>
      <c r="N509" s="309"/>
      <c r="O509" s="342">
        <v>1</v>
      </c>
      <c r="P509" s="311" t="s">
        <v>59</v>
      </c>
      <c r="Q509" s="378">
        <v>2005710</v>
      </c>
      <c r="R509" s="380">
        <v>391660</v>
      </c>
      <c r="S509" s="378">
        <f t="shared" si="18"/>
        <v>2005710</v>
      </c>
      <c r="T509" s="379">
        <f t="shared" si="19"/>
        <v>391660</v>
      </c>
      <c r="U509" s="338"/>
    </row>
    <row r="510" spans="2:21" ht="15" x14ac:dyDescent="0.3">
      <c r="B510" s="312" t="s">
        <v>646</v>
      </c>
      <c r="C510" s="313" t="s">
        <v>647</v>
      </c>
      <c r="D510" s="309"/>
      <c r="E510" s="309"/>
      <c r="F510" s="309"/>
      <c r="G510" s="309"/>
      <c r="H510" s="309"/>
      <c r="I510" s="309"/>
      <c r="J510" s="309"/>
      <c r="K510" s="309"/>
      <c r="L510" s="309"/>
      <c r="M510" s="309"/>
      <c r="N510" s="309"/>
      <c r="O510" s="342">
        <v>1</v>
      </c>
      <c r="P510" s="311" t="s">
        <v>59</v>
      </c>
      <c r="Q510" s="378">
        <v>5907370</v>
      </c>
      <c r="R510" s="380">
        <v>252060</v>
      </c>
      <c r="S510" s="378">
        <f t="shared" si="18"/>
        <v>5907370</v>
      </c>
      <c r="T510" s="379">
        <f t="shared" si="19"/>
        <v>252060</v>
      </c>
      <c r="U510" s="338"/>
    </row>
    <row r="511" spans="2:21" ht="15" x14ac:dyDescent="0.3">
      <c r="B511" s="312" t="s">
        <v>648</v>
      </c>
      <c r="C511" s="313" t="s">
        <v>641</v>
      </c>
      <c r="D511" s="309"/>
      <c r="E511" s="309"/>
      <c r="F511" s="309"/>
      <c r="G511" s="309"/>
      <c r="H511" s="309"/>
      <c r="I511" s="309"/>
      <c r="J511" s="309"/>
      <c r="K511" s="309"/>
      <c r="L511" s="309"/>
      <c r="M511" s="309"/>
      <c r="N511" s="309"/>
      <c r="O511" s="342">
        <v>1</v>
      </c>
      <c r="P511" s="311" t="s">
        <v>59</v>
      </c>
      <c r="Q511" s="378">
        <v>186410</v>
      </c>
      <c r="R511" s="380">
        <v>57000</v>
      </c>
      <c r="S511" s="378">
        <f t="shared" si="18"/>
        <v>186410</v>
      </c>
      <c r="T511" s="379">
        <f t="shared" si="19"/>
        <v>57000</v>
      </c>
      <c r="U511" s="338"/>
    </row>
    <row r="512" spans="2:21" ht="15" x14ac:dyDescent="0.3">
      <c r="B512" s="312"/>
      <c r="C512" s="313"/>
      <c r="D512" s="345"/>
      <c r="E512" s="309"/>
      <c r="F512" s="309"/>
      <c r="G512" s="309"/>
      <c r="H512" s="309"/>
      <c r="I512" s="309"/>
      <c r="J512" s="309"/>
      <c r="K512" s="309"/>
      <c r="L512" s="309"/>
      <c r="M512" s="309"/>
      <c r="N512" s="309"/>
      <c r="O512" s="342"/>
      <c r="P512" s="311"/>
      <c r="Q512" s="378"/>
      <c r="R512" s="380"/>
      <c r="S512" s="378"/>
      <c r="T512" s="379"/>
      <c r="U512" s="338"/>
    </row>
    <row r="513" spans="2:21" ht="15.6" x14ac:dyDescent="0.3">
      <c r="B513" s="312">
        <v>33</v>
      </c>
      <c r="C513" s="332" t="s">
        <v>642</v>
      </c>
      <c r="D513" s="318"/>
      <c r="E513" s="309"/>
      <c r="F513" s="309"/>
      <c r="G513" s="309"/>
      <c r="H513" s="309"/>
      <c r="I513" s="309"/>
      <c r="J513" s="309"/>
      <c r="K513" s="309"/>
      <c r="L513" s="309"/>
      <c r="M513" s="309"/>
      <c r="N513" s="309"/>
      <c r="O513" s="342"/>
      <c r="P513" s="311"/>
      <c r="Q513" s="378"/>
      <c r="R513" s="380"/>
      <c r="S513" s="378"/>
      <c r="T513" s="379"/>
      <c r="U513" s="338"/>
    </row>
    <row r="514" spans="2:21" ht="15" x14ac:dyDescent="0.3">
      <c r="B514" s="312" t="s">
        <v>643</v>
      </c>
      <c r="C514" s="313" t="s">
        <v>631</v>
      </c>
      <c r="D514" s="309"/>
      <c r="E514" s="309"/>
      <c r="F514" s="309"/>
      <c r="G514" s="309"/>
      <c r="H514" s="309"/>
      <c r="I514" s="309"/>
      <c r="J514" s="309"/>
      <c r="K514" s="309"/>
      <c r="L514" s="309"/>
      <c r="M514" s="309"/>
      <c r="N514" s="309"/>
      <c r="O514" s="342">
        <v>1</v>
      </c>
      <c r="P514" s="311" t="s">
        <v>59</v>
      </c>
      <c r="Q514" s="378">
        <v>6000000</v>
      </c>
      <c r="R514" s="380">
        <v>530000</v>
      </c>
      <c r="S514" s="378">
        <f t="shared" si="18"/>
        <v>6000000</v>
      </c>
      <c r="T514" s="379">
        <f t="shared" si="19"/>
        <v>530000</v>
      </c>
      <c r="U514" s="338"/>
    </row>
    <row r="515" spans="2:21" ht="15" x14ac:dyDescent="0.3">
      <c r="B515" s="312" t="s">
        <v>645</v>
      </c>
      <c r="C515" s="313" t="s">
        <v>644</v>
      </c>
      <c r="D515" s="309"/>
      <c r="E515" s="309"/>
      <c r="F515" s="309"/>
      <c r="G515" s="309"/>
      <c r="H515" s="309"/>
      <c r="I515" s="309"/>
      <c r="J515" s="309"/>
      <c r="K515" s="309"/>
      <c r="L515" s="309"/>
      <c r="M515" s="309"/>
      <c r="N515" s="309"/>
      <c r="O515" s="342">
        <v>1</v>
      </c>
      <c r="P515" s="311" t="s">
        <v>59</v>
      </c>
      <c r="Q515" s="378">
        <v>269100</v>
      </c>
      <c r="R515" s="380">
        <v>133660</v>
      </c>
      <c r="S515" s="378">
        <f t="shared" si="18"/>
        <v>269100</v>
      </c>
      <c r="T515" s="379">
        <f t="shared" si="19"/>
        <v>133660</v>
      </c>
      <c r="U515" s="338"/>
    </row>
    <row r="516" spans="2:21" ht="15" x14ac:dyDescent="0.3">
      <c r="B516" s="312" t="s">
        <v>646</v>
      </c>
      <c r="C516" s="313" t="s">
        <v>624</v>
      </c>
      <c r="D516" s="309"/>
      <c r="E516" s="309"/>
      <c r="F516" s="309"/>
      <c r="G516" s="309"/>
      <c r="H516" s="309"/>
      <c r="I516" s="309"/>
      <c r="J516" s="309"/>
      <c r="K516" s="309"/>
      <c r="L516" s="309"/>
      <c r="M516" s="309"/>
      <c r="N516" s="309"/>
      <c r="O516" s="342">
        <v>1</v>
      </c>
      <c r="P516" s="311" t="s">
        <v>59</v>
      </c>
      <c r="Q516" s="378">
        <v>832140</v>
      </c>
      <c r="R516" s="380">
        <v>553960</v>
      </c>
      <c r="S516" s="378">
        <f t="shared" si="18"/>
        <v>832140</v>
      </c>
      <c r="T516" s="379">
        <f t="shared" si="19"/>
        <v>553960</v>
      </c>
      <c r="U516" s="338"/>
    </row>
    <row r="517" spans="2:21" ht="15" x14ac:dyDescent="0.3">
      <c r="B517" s="312" t="s">
        <v>648</v>
      </c>
      <c r="C517" s="313" t="s">
        <v>647</v>
      </c>
      <c r="D517" s="309"/>
      <c r="E517" s="309"/>
      <c r="F517" s="309"/>
      <c r="G517" s="309"/>
      <c r="H517" s="309"/>
      <c r="I517" s="309"/>
      <c r="J517" s="309"/>
      <c r="K517" s="309"/>
      <c r="L517" s="309"/>
      <c r="M517" s="309"/>
      <c r="N517" s="309"/>
      <c r="O517" s="342">
        <v>1</v>
      </c>
      <c r="P517" s="311" t="s">
        <v>59</v>
      </c>
      <c r="Q517" s="378">
        <v>5907370</v>
      </c>
      <c r="R517" s="380">
        <v>846230</v>
      </c>
      <c r="S517" s="378">
        <f t="shared" si="18"/>
        <v>5907370</v>
      </c>
      <c r="T517" s="379">
        <f t="shared" si="19"/>
        <v>846230</v>
      </c>
      <c r="U517" s="338"/>
    </row>
    <row r="518" spans="2:21" ht="15" x14ac:dyDescent="0.3">
      <c r="B518" s="312" t="s">
        <v>649</v>
      </c>
      <c r="C518" s="313" t="s">
        <v>650</v>
      </c>
      <c r="D518" s="309"/>
      <c r="E518" s="309"/>
      <c r="F518" s="309"/>
      <c r="G518" s="309"/>
      <c r="H518" s="309"/>
      <c r="I518" s="309"/>
      <c r="J518" s="309"/>
      <c r="K518" s="309"/>
      <c r="L518" s="309"/>
      <c r="M518" s="309"/>
      <c r="N518" s="309"/>
      <c r="O518" s="342">
        <v>1</v>
      </c>
      <c r="P518" s="311" t="s">
        <v>59</v>
      </c>
      <c r="Q518" s="378">
        <v>4854370</v>
      </c>
      <c r="R518" s="380">
        <v>251660</v>
      </c>
      <c r="S518" s="378">
        <f t="shared" si="18"/>
        <v>4854370</v>
      </c>
      <c r="T518" s="379">
        <f t="shared" si="19"/>
        <v>251660</v>
      </c>
      <c r="U518" s="338"/>
    </row>
    <row r="519" spans="2:21" ht="15" x14ac:dyDescent="0.3">
      <c r="B519" s="312" t="s">
        <v>651</v>
      </c>
      <c r="C519" s="313" t="s">
        <v>652</v>
      </c>
      <c r="D519" s="309"/>
      <c r="E519" s="309"/>
      <c r="F519" s="309"/>
      <c r="G519" s="309"/>
      <c r="H519" s="309"/>
      <c r="I519" s="309"/>
      <c r="J519" s="309"/>
      <c r="K519" s="309"/>
      <c r="L519" s="309"/>
      <c r="M519" s="309"/>
      <c r="N519" s="309"/>
      <c r="O519" s="342">
        <v>1</v>
      </c>
      <c r="P519" s="311" t="s">
        <v>59</v>
      </c>
      <c r="Q519" s="378">
        <v>908330</v>
      </c>
      <c r="R519" s="380">
        <v>132000</v>
      </c>
      <c r="S519" s="378">
        <f t="shared" si="18"/>
        <v>908330</v>
      </c>
      <c r="T519" s="379">
        <f t="shared" si="19"/>
        <v>132000</v>
      </c>
      <c r="U519" s="338"/>
    </row>
    <row r="520" spans="2:21" ht="15" x14ac:dyDescent="0.3">
      <c r="B520" s="312" t="s">
        <v>653</v>
      </c>
      <c r="C520" s="313" t="s">
        <v>654</v>
      </c>
      <c r="D520" s="309"/>
      <c r="E520" s="309"/>
      <c r="F520" s="309"/>
      <c r="G520" s="309"/>
      <c r="H520" s="309"/>
      <c r="I520" s="309"/>
      <c r="J520" s="309"/>
      <c r="K520" s="309"/>
      <c r="L520" s="309"/>
      <c r="M520" s="309"/>
      <c r="N520" s="309"/>
      <c r="O520" s="342">
        <v>1</v>
      </c>
      <c r="P520" s="311" t="s">
        <v>59</v>
      </c>
      <c r="Q520" s="378">
        <v>186410</v>
      </c>
      <c r="R520" s="380">
        <v>75330</v>
      </c>
      <c r="S520" s="378">
        <f t="shared" si="18"/>
        <v>186410</v>
      </c>
      <c r="T520" s="379">
        <f t="shared" si="19"/>
        <v>75330</v>
      </c>
      <c r="U520" s="338"/>
    </row>
    <row r="521" spans="2:21" ht="15" x14ac:dyDescent="0.3">
      <c r="B521" s="312"/>
      <c r="C521" s="313"/>
      <c r="D521" s="345"/>
      <c r="E521" s="309"/>
      <c r="F521" s="309"/>
      <c r="G521" s="309"/>
      <c r="H521" s="309"/>
      <c r="I521" s="309"/>
      <c r="J521" s="309"/>
      <c r="K521" s="309"/>
      <c r="L521" s="309"/>
      <c r="M521" s="309"/>
      <c r="N521" s="309"/>
      <c r="O521" s="342"/>
      <c r="P521" s="311"/>
      <c r="Q521" s="378"/>
      <c r="R521" s="380"/>
      <c r="S521" s="378"/>
      <c r="T521" s="379"/>
      <c r="U521" s="338"/>
    </row>
    <row r="522" spans="2:21" ht="15" x14ac:dyDescent="0.3">
      <c r="B522" s="312"/>
      <c r="C522" s="313"/>
      <c r="D522" s="345"/>
      <c r="E522" s="309"/>
      <c r="F522" s="309"/>
      <c r="G522" s="309"/>
      <c r="H522" s="309"/>
      <c r="I522" s="309"/>
      <c r="J522" s="309"/>
      <c r="K522" s="309"/>
      <c r="L522" s="309"/>
      <c r="M522" s="309"/>
      <c r="N522" s="309"/>
      <c r="O522" s="342"/>
      <c r="P522" s="311"/>
      <c r="Q522" s="378"/>
      <c r="R522" s="380"/>
      <c r="S522" s="378"/>
      <c r="T522" s="379"/>
      <c r="U522" s="338"/>
    </row>
    <row r="523" spans="2:21" ht="15" x14ac:dyDescent="0.3">
      <c r="B523" s="312"/>
      <c r="C523" s="313"/>
      <c r="D523" s="345"/>
      <c r="E523" s="309"/>
      <c r="F523" s="309"/>
      <c r="G523" s="309"/>
      <c r="H523" s="309"/>
      <c r="I523" s="309"/>
      <c r="J523" s="309"/>
      <c r="K523" s="309"/>
      <c r="L523" s="309"/>
      <c r="M523" s="309"/>
      <c r="N523" s="309"/>
      <c r="O523" s="342"/>
      <c r="P523" s="311"/>
      <c r="Q523" s="378"/>
      <c r="R523" s="380"/>
      <c r="S523" s="378"/>
      <c r="T523" s="379"/>
      <c r="U523" s="338"/>
    </row>
    <row r="524" spans="2:21" ht="15.6" x14ac:dyDescent="0.3">
      <c r="B524" s="306" t="s">
        <v>19</v>
      </c>
      <c r="C524" s="307" t="s">
        <v>40</v>
      </c>
      <c r="D524" s="308"/>
      <c r="E524" s="309"/>
      <c r="F524" s="309"/>
      <c r="G524" s="309"/>
      <c r="H524" s="309"/>
      <c r="I524" s="309"/>
      <c r="J524" s="309"/>
      <c r="K524" s="308"/>
      <c r="L524" s="309"/>
      <c r="M524" s="309"/>
      <c r="N524" s="309"/>
      <c r="O524" s="310"/>
      <c r="P524" s="311"/>
      <c r="Q524" s="378"/>
      <c r="R524" s="380"/>
      <c r="S524" s="378"/>
      <c r="T524" s="379"/>
      <c r="U524" s="338"/>
    </row>
    <row r="525" spans="2:21" ht="15.6" x14ac:dyDescent="0.3">
      <c r="B525" s="306">
        <v>1</v>
      </c>
      <c r="C525" s="332" t="s">
        <v>655</v>
      </c>
      <c r="D525" s="309"/>
      <c r="E525" s="309"/>
      <c r="F525" s="309"/>
      <c r="G525" s="309"/>
      <c r="H525" s="309"/>
      <c r="I525" s="309"/>
      <c r="J525" s="309"/>
      <c r="K525" s="309"/>
      <c r="L525" s="309"/>
      <c r="M525" s="309"/>
      <c r="N525" s="309"/>
      <c r="O525" s="310"/>
      <c r="P525" s="311"/>
      <c r="Q525" s="378"/>
      <c r="R525" s="380"/>
      <c r="S525" s="378"/>
      <c r="T525" s="379"/>
      <c r="U525" s="338"/>
    </row>
    <row r="526" spans="2:21" ht="15" x14ac:dyDescent="0.3">
      <c r="B526" s="312" t="s">
        <v>156</v>
      </c>
      <c r="C526" s="313" t="s">
        <v>656</v>
      </c>
      <c r="D526" s="309"/>
      <c r="E526" s="309"/>
      <c r="F526" s="309"/>
      <c r="G526" s="309"/>
      <c r="H526" s="309"/>
      <c r="I526" s="309"/>
      <c r="J526" s="309"/>
      <c r="K526" s="309"/>
      <c r="L526" s="309"/>
      <c r="M526" s="309"/>
      <c r="N526" s="309"/>
      <c r="O526" s="310">
        <v>1</v>
      </c>
      <c r="P526" s="311" t="s">
        <v>657</v>
      </c>
      <c r="Q526" s="378"/>
      <c r="R526" s="380">
        <v>9938</v>
      </c>
      <c r="S526" s="378"/>
      <c r="T526" s="379">
        <f t="shared" ref="T526:T589" si="20">O526*R526</f>
        <v>9938</v>
      </c>
      <c r="U526" s="338"/>
    </row>
    <row r="527" spans="2:21" ht="15" x14ac:dyDescent="0.3">
      <c r="B527" s="312" t="s">
        <v>157</v>
      </c>
      <c r="C527" s="313" t="s">
        <v>658</v>
      </c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N527" s="309"/>
      <c r="O527" s="310">
        <v>1</v>
      </c>
      <c r="P527" s="311" t="s">
        <v>657</v>
      </c>
      <c r="Q527" s="378"/>
      <c r="R527" s="380">
        <v>14906</v>
      </c>
      <c r="S527" s="378"/>
      <c r="T527" s="379">
        <f t="shared" si="20"/>
        <v>14906</v>
      </c>
      <c r="U527" s="338"/>
    </row>
    <row r="528" spans="2:21" ht="15" x14ac:dyDescent="0.3">
      <c r="B528" s="312" t="s">
        <v>160</v>
      </c>
      <c r="C528" s="313" t="s">
        <v>659</v>
      </c>
      <c r="D528" s="309"/>
      <c r="E528" s="309"/>
      <c r="F528" s="309"/>
      <c r="G528" s="309"/>
      <c r="H528" s="309"/>
      <c r="I528" s="309"/>
      <c r="J528" s="309"/>
      <c r="K528" s="309"/>
      <c r="L528" s="309"/>
      <c r="M528" s="309"/>
      <c r="N528" s="309"/>
      <c r="O528" s="310">
        <v>1</v>
      </c>
      <c r="P528" s="311" t="s">
        <v>657</v>
      </c>
      <c r="Q528" s="378"/>
      <c r="R528" s="380">
        <v>19695</v>
      </c>
      <c r="S528" s="378"/>
      <c r="T528" s="379">
        <f t="shared" si="20"/>
        <v>19695</v>
      </c>
      <c r="U528" s="338"/>
    </row>
    <row r="529" spans="2:21" ht="15" x14ac:dyDescent="0.3">
      <c r="B529" s="312" t="s">
        <v>163</v>
      </c>
      <c r="C529" s="313" t="s">
        <v>660</v>
      </c>
      <c r="D529" s="309"/>
      <c r="E529" s="309"/>
      <c r="F529" s="309"/>
      <c r="G529" s="309"/>
      <c r="H529" s="309"/>
      <c r="I529" s="309"/>
      <c r="J529" s="309"/>
      <c r="K529" s="309"/>
      <c r="L529" s="309"/>
      <c r="M529" s="309"/>
      <c r="N529" s="309"/>
      <c r="O529" s="310">
        <v>1</v>
      </c>
      <c r="P529" s="311" t="s">
        <v>657</v>
      </c>
      <c r="Q529" s="378"/>
      <c r="R529" s="380">
        <v>29283</v>
      </c>
      <c r="S529" s="378"/>
      <c r="T529" s="379">
        <f t="shared" si="20"/>
        <v>29283</v>
      </c>
      <c r="U529" s="338"/>
    </row>
    <row r="530" spans="2:21" ht="15" x14ac:dyDescent="0.3">
      <c r="B530" s="312" t="s">
        <v>321</v>
      </c>
      <c r="C530" s="313" t="s">
        <v>661</v>
      </c>
      <c r="D530" s="309"/>
      <c r="E530" s="309"/>
      <c r="F530" s="309"/>
      <c r="G530" s="309"/>
      <c r="H530" s="309"/>
      <c r="I530" s="309"/>
      <c r="J530" s="309"/>
      <c r="K530" s="309"/>
      <c r="L530" s="309"/>
      <c r="M530" s="309"/>
      <c r="N530" s="309"/>
      <c r="O530" s="310">
        <v>1</v>
      </c>
      <c r="P530" s="311" t="s">
        <v>657</v>
      </c>
      <c r="Q530" s="378"/>
      <c r="R530" s="380">
        <v>39665</v>
      </c>
      <c r="S530" s="378"/>
      <c r="T530" s="379">
        <f t="shared" si="20"/>
        <v>39665</v>
      </c>
      <c r="U530" s="338"/>
    </row>
    <row r="531" spans="2:21" ht="15" x14ac:dyDescent="0.3">
      <c r="B531" s="312" t="s">
        <v>323</v>
      </c>
      <c r="C531" s="313" t="s">
        <v>662</v>
      </c>
      <c r="D531" s="309"/>
      <c r="E531" s="309"/>
      <c r="F531" s="309"/>
      <c r="G531" s="309"/>
      <c r="H531" s="309"/>
      <c r="I531" s="309"/>
      <c r="J531" s="309"/>
      <c r="K531" s="309"/>
      <c r="L531" s="309"/>
      <c r="M531" s="309"/>
      <c r="N531" s="309"/>
      <c r="O531" s="310">
        <v>1</v>
      </c>
      <c r="P531" s="311" t="s">
        <v>657</v>
      </c>
      <c r="Q531" s="378"/>
      <c r="R531" s="380">
        <v>51600</v>
      </c>
      <c r="S531" s="378"/>
      <c r="T531" s="379">
        <f t="shared" si="20"/>
        <v>51600</v>
      </c>
      <c r="U531" s="338"/>
    </row>
    <row r="532" spans="2:21" ht="15" x14ac:dyDescent="0.3">
      <c r="B532" s="312" t="s">
        <v>326</v>
      </c>
      <c r="C532" s="313" t="s">
        <v>663</v>
      </c>
      <c r="D532" s="309"/>
      <c r="E532" s="309"/>
      <c r="F532" s="309"/>
      <c r="G532" s="309"/>
      <c r="H532" s="309"/>
      <c r="I532" s="309"/>
      <c r="J532" s="309"/>
      <c r="K532" s="309"/>
      <c r="L532" s="309"/>
      <c r="M532" s="309"/>
      <c r="N532" s="309"/>
      <c r="O532" s="310">
        <v>1</v>
      </c>
      <c r="P532" s="311" t="s">
        <v>657</v>
      </c>
      <c r="Q532" s="378"/>
      <c r="R532" s="380">
        <v>64770</v>
      </c>
      <c r="S532" s="378"/>
      <c r="T532" s="379">
        <f t="shared" si="20"/>
        <v>64770</v>
      </c>
      <c r="U532" s="338"/>
    </row>
    <row r="533" spans="2:21" ht="15" x14ac:dyDescent="0.3">
      <c r="B533" s="312" t="s">
        <v>328</v>
      </c>
      <c r="C533" s="313" t="s">
        <v>664</v>
      </c>
      <c r="D533" s="309"/>
      <c r="E533" s="309"/>
      <c r="F533" s="309"/>
      <c r="G533" s="309"/>
      <c r="H533" s="309"/>
      <c r="I533" s="309"/>
      <c r="J533" s="309"/>
      <c r="K533" s="309"/>
      <c r="L533" s="309"/>
      <c r="M533" s="309"/>
      <c r="N533" s="309"/>
      <c r="O533" s="310">
        <v>1</v>
      </c>
      <c r="P533" s="311" t="s">
        <v>657</v>
      </c>
      <c r="Q533" s="378"/>
      <c r="R533" s="380">
        <v>80130</v>
      </c>
      <c r="S533" s="378"/>
      <c r="T533" s="379">
        <f t="shared" si="20"/>
        <v>80130</v>
      </c>
      <c r="U533" s="338"/>
    </row>
    <row r="534" spans="2:21" ht="15" x14ac:dyDescent="0.3">
      <c r="B534" s="312" t="s">
        <v>665</v>
      </c>
      <c r="C534" s="313" t="s">
        <v>666</v>
      </c>
      <c r="D534" s="309"/>
      <c r="E534" s="309"/>
      <c r="F534" s="309"/>
      <c r="G534" s="309"/>
      <c r="H534" s="309"/>
      <c r="I534" s="309"/>
      <c r="J534" s="309"/>
      <c r="K534" s="309"/>
      <c r="L534" s="309"/>
      <c r="M534" s="309"/>
      <c r="N534" s="309"/>
      <c r="O534" s="310">
        <v>1</v>
      </c>
      <c r="P534" s="311" t="s">
        <v>657</v>
      </c>
      <c r="Q534" s="378"/>
      <c r="R534" s="380">
        <v>100760</v>
      </c>
      <c r="S534" s="378"/>
      <c r="T534" s="379">
        <f t="shared" si="20"/>
        <v>100760</v>
      </c>
      <c r="U534" s="338"/>
    </row>
    <row r="535" spans="2:21" ht="15" x14ac:dyDescent="0.3">
      <c r="B535" s="312" t="s">
        <v>667</v>
      </c>
      <c r="C535" s="313" t="s">
        <v>668</v>
      </c>
      <c r="D535" s="309"/>
      <c r="E535" s="309"/>
      <c r="F535" s="309"/>
      <c r="G535" s="309"/>
      <c r="H535" s="309"/>
      <c r="I535" s="309"/>
      <c r="J535" s="309"/>
      <c r="K535" s="309"/>
      <c r="L535" s="309"/>
      <c r="M535" s="309"/>
      <c r="N535" s="309"/>
      <c r="O535" s="310">
        <v>1</v>
      </c>
      <c r="P535" s="311" t="s">
        <v>657</v>
      </c>
      <c r="Q535" s="378"/>
      <c r="R535" s="380">
        <v>119530</v>
      </c>
      <c r="S535" s="378"/>
      <c r="T535" s="379">
        <f t="shared" si="20"/>
        <v>119530</v>
      </c>
      <c r="U535" s="338"/>
    </row>
    <row r="536" spans="2:21" ht="15" x14ac:dyDescent="0.3">
      <c r="B536" s="312" t="s">
        <v>669</v>
      </c>
      <c r="C536" s="313" t="s">
        <v>670</v>
      </c>
      <c r="D536" s="309"/>
      <c r="E536" s="309"/>
      <c r="F536" s="309"/>
      <c r="G536" s="309"/>
      <c r="H536" s="309"/>
      <c r="I536" s="309"/>
      <c r="J536" s="309"/>
      <c r="K536" s="309"/>
      <c r="L536" s="309"/>
      <c r="M536" s="309"/>
      <c r="N536" s="309"/>
      <c r="O536" s="310">
        <v>1</v>
      </c>
      <c r="P536" s="311" t="s">
        <v>657</v>
      </c>
      <c r="Q536" s="378"/>
      <c r="R536" s="380">
        <v>140470</v>
      </c>
      <c r="S536" s="378"/>
      <c r="T536" s="379">
        <f t="shared" si="20"/>
        <v>140470</v>
      </c>
      <c r="U536" s="338"/>
    </row>
    <row r="537" spans="2:21" ht="15" x14ac:dyDescent="0.3">
      <c r="B537" s="312" t="s">
        <v>671</v>
      </c>
      <c r="C537" s="313" t="s">
        <v>672</v>
      </c>
      <c r="D537" s="309"/>
      <c r="E537" s="309"/>
      <c r="F537" s="309"/>
      <c r="G537" s="309"/>
      <c r="H537" s="309"/>
      <c r="I537" s="309"/>
      <c r="J537" s="309"/>
      <c r="K537" s="309"/>
      <c r="L537" s="309"/>
      <c r="M537" s="309"/>
      <c r="N537" s="309"/>
      <c r="O537" s="310">
        <v>1</v>
      </c>
      <c r="P537" s="311" t="s">
        <v>657</v>
      </c>
      <c r="Q537" s="378"/>
      <c r="R537" s="380">
        <v>189810</v>
      </c>
      <c r="S537" s="378"/>
      <c r="T537" s="379">
        <f t="shared" si="20"/>
        <v>189810</v>
      </c>
      <c r="U537" s="338"/>
    </row>
    <row r="538" spans="2:21" ht="15.6" x14ac:dyDescent="0.3">
      <c r="B538" s="306">
        <v>2</v>
      </c>
      <c r="C538" s="332" t="s">
        <v>673</v>
      </c>
      <c r="D538" s="309"/>
      <c r="E538" s="309"/>
      <c r="F538" s="309"/>
      <c r="G538" s="309"/>
      <c r="H538" s="309"/>
      <c r="I538" s="309"/>
      <c r="J538" s="309"/>
      <c r="K538" s="309"/>
      <c r="L538" s="309"/>
      <c r="M538" s="309"/>
      <c r="N538" s="309"/>
      <c r="O538" s="310"/>
      <c r="P538" s="311"/>
      <c r="Q538" s="378"/>
      <c r="R538" s="380"/>
      <c r="S538" s="378"/>
      <c r="T538" s="379"/>
      <c r="U538" s="338"/>
    </row>
    <row r="539" spans="2:21" ht="15" x14ac:dyDescent="0.3">
      <c r="B539" s="312" t="s">
        <v>165</v>
      </c>
      <c r="C539" s="313" t="s">
        <v>674</v>
      </c>
      <c r="D539" s="309"/>
      <c r="E539" s="309"/>
      <c r="F539" s="309"/>
      <c r="G539" s="309"/>
      <c r="H539" s="309"/>
      <c r="I539" s="309"/>
      <c r="J539" s="309"/>
      <c r="K539" s="309"/>
      <c r="L539" s="309"/>
      <c r="M539" s="309"/>
      <c r="N539" s="309"/>
      <c r="O539" s="310">
        <v>1</v>
      </c>
      <c r="P539" s="311" t="s">
        <v>657</v>
      </c>
      <c r="Q539" s="378"/>
      <c r="R539" s="380">
        <v>25532</v>
      </c>
      <c r="S539" s="378"/>
      <c r="T539" s="379">
        <f t="shared" si="20"/>
        <v>25532</v>
      </c>
      <c r="U539" s="338"/>
    </row>
    <row r="540" spans="2:21" ht="15" x14ac:dyDescent="0.3">
      <c r="B540" s="312" t="s">
        <v>168</v>
      </c>
      <c r="C540" s="313" t="s">
        <v>675</v>
      </c>
      <c r="D540" s="309"/>
      <c r="E540" s="309"/>
      <c r="F540" s="309"/>
      <c r="G540" s="309"/>
      <c r="H540" s="309"/>
      <c r="I540" s="309"/>
      <c r="J540" s="309"/>
      <c r="K540" s="309"/>
      <c r="L540" s="309"/>
      <c r="M540" s="309"/>
      <c r="N540" s="309"/>
      <c r="O540" s="310">
        <v>1</v>
      </c>
      <c r="P540" s="311" t="s">
        <v>657</v>
      </c>
      <c r="Q540" s="378"/>
      <c r="R540" s="380">
        <v>25532</v>
      </c>
      <c r="S540" s="378"/>
      <c r="T540" s="379">
        <f t="shared" si="20"/>
        <v>25532</v>
      </c>
      <c r="U540" s="338"/>
    </row>
    <row r="541" spans="2:21" ht="15" x14ac:dyDescent="0.3">
      <c r="B541" s="312" t="s">
        <v>170</v>
      </c>
      <c r="C541" s="313" t="s">
        <v>676</v>
      </c>
      <c r="D541" s="309"/>
      <c r="E541" s="309"/>
      <c r="F541" s="309"/>
      <c r="G541" s="309"/>
      <c r="H541" s="309"/>
      <c r="I541" s="309"/>
      <c r="J541" s="309"/>
      <c r="K541" s="309"/>
      <c r="L541" s="309"/>
      <c r="M541" s="309"/>
      <c r="N541" s="309"/>
      <c r="O541" s="310">
        <v>1</v>
      </c>
      <c r="P541" s="311" t="s">
        <v>657</v>
      </c>
      <c r="Q541" s="378"/>
      <c r="R541" s="380">
        <v>38298</v>
      </c>
      <c r="S541" s="378"/>
      <c r="T541" s="379">
        <f t="shared" si="20"/>
        <v>38298</v>
      </c>
      <c r="U541" s="338"/>
    </row>
    <row r="542" spans="2:21" ht="15" x14ac:dyDescent="0.3">
      <c r="B542" s="312" t="s">
        <v>334</v>
      </c>
      <c r="C542" s="313" t="s">
        <v>677</v>
      </c>
      <c r="D542" s="309"/>
      <c r="E542" s="309"/>
      <c r="F542" s="309"/>
      <c r="G542" s="309"/>
      <c r="H542" s="309"/>
      <c r="I542" s="309"/>
      <c r="J542" s="309"/>
      <c r="K542" s="309"/>
      <c r="L542" s="309"/>
      <c r="M542" s="309"/>
      <c r="N542" s="309"/>
      <c r="O542" s="310">
        <v>1</v>
      </c>
      <c r="P542" s="311" t="s">
        <v>657</v>
      </c>
      <c r="Q542" s="378"/>
      <c r="R542" s="380">
        <v>38298</v>
      </c>
      <c r="S542" s="378"/>
      <c r="T542" s="379">
        <f t="shared" si="20"/>
        <v>38298</v>
      </c>
      <c r="U542" s="338"/>
    </row>
    <row r="543" spans="2:21" ht="15" x14ac:dyDescent="0.3">
      <c r="B543" s="312" t="s">
        <v>337</v>
      </c>
      <c r="C543" s="313" t="s">
        <v>678</v>
      </c>
      <c r="D543" s="309"/>
      <c r="E543" s="309"/>
      <c r="F543" s="309"/>
      <c r="G543" s="309"/>
      <c r="H543" s="309"/>
      <c r="I543" s="309"/>
      <c r="J543" s="309"/>
      <c r="K543" s="309"/>
      <c r="L543" s="309"/>
      <c r="M543" s="309"/>
      <c r="N543" s="309"/>
      <c r="O543" s="310">
        <v>1</v>
      </c>
      <c r="P543" s="311" t="s">
        <v>657</v>
      </c>
      <c r="Q543" s="378"/>
      <c r="R543" s="380">
        <v>51060</v>
      </c>
      <c r="S543" s="378"/>
      <c r="T543" s="379">
        <f t="shared" si="20"/>
        <v>51060</v>
      </c>
      <c r="U543" s="338"/>
    </row>
    <row r="544" spans="2:21" ht="15" x14ac:dyDescent="0.3">
      <c r="B544" s="312" t="s">
        <v>339</v>
      </c>
      <c r="C544" s="313" t="s">
        <v>679</v>
      </c>
      <c r="D544" s="309"/>
      <c r="E544" s="309"/>
      <c r="F544" s="309"/>
      <c r="G544" s="309"/>
      <c r="H544" s="309"/>
      <c r="I544" s="309"/>
      <c r="J544" s="309"/>
      <c r="K544" s="309"/>
      <c r="L544" s="309"/>
      <c r="M544" s="309"/>
      <c r="N544" s="309"/>
      <c r="O544" s="310">
        <v>1</v>
      </c>
      <c r="P544" s="311" t="s">
        <v>657</v>
      </c>
      <c r="Q544" s="378"/>
      <c r="R544" s="380">
        <v>172170</v>
      </c>
      <c r="S544" s="378"/>
      <c r="T544" s="379">
        <f t="shared" si="20"/>
        <v>172170</v>
      </c>
      <c r="U544" s="338"/>
    </row>
    <row r="545" spans="2:21" ht="15" x14ac:dyDescent="0.3">
      <c r="B545" s="312" t="s">
        <v>432</v>
      </c>
      <c r="C545" s="313" t="s">
        <v>680</v>
      </c>
      <c r="D545" s="309"/>
      <c r="E545" s="309"/>
      <c r="F545" s="309"/>
      <c r="G545" s="309"/>
      <c r="H545" s="309"/>
      <c r="I545" s="309"/>
      <c r="J545" s="309"/>
      <c r="K545" s="309"/>
      <c r="L545" s="309"/>
      <c r="M545" s="309"/>
      <c r="N545" s="309"/>
      <c r="O545" s="310">
        <v>1</v>
      </c>
      <c r="P545" s="311" t="s">
        <v>657</v>
      </c>
      <c r="Q545" s="378"/>
      <c r="R545" s="380">
        <v>199240</v>
      </c>
      <c r="S545" s="378"/>
      <c r="T545" s="379">
        <f t="shared" si="20"/>
        <v>199240</v>
      </c>
      <c r="U545" s="338"/>
    </row>
    <row r="546" spans="2:21" ht="15" x14ac:dyDescent="0.3">
      <c r="B546" s="312" t="s">
        <v>434</v>
      </c>
      <c r="C546" s="313" t="s">
        <v>681</v>
      </c>
      <c r="D546" s="309"/>
      <c r="E546" s="309"/>
      <c r="F546" s="309"/>
      <c r="G546" s="309"/>
      <c r="H546" s="309"/>
      <c r="I546" s="309"/>
      <c r="J546" s="309"/>
      <c r="K546" s="309"/>
      <c r="L546" s="309"/>
      <c r="M546" s="309"/>
      <c r="N546" s="309"/>
      <c r="O546" s="310">
        <v>1</v>
      </c>
      <c r="P546" s="311" t="s">
        <v>657</v>
      </c>
      <c r="Q546" s="378"/>
      <c r="R546" s="380">
        <v>212780</v>
      </c>
      <c r="S546" s="378"/>
      <c r="T546" s="379">
        <f t="shared" si="20"/>
        <v>212780</v>
      </c>
      <c r="U546" s="338"/>
    </row>
    <row r="547" spans="2:21" ht="15" x14ac:dyDescent="0.3">
      <c r="B547" s="312" t="s">
        <v>436</v>
      </c>
      <c r="C547" s="313" t="s">
        <v>682</v>
      </c>
      <c r="D547" s="309"/>
      <c r="E547" s="309"/>
      <c r="F547" s="309"/>
      <c r="G547" s="309"/>
      <c r="H547" s="309"/>
      <c r="I547" s="309"/>
      <c r="J547" s="309"/>
      <c r="K547" s="309"/>
      <c r="L547" s="309"/>
      <c r="M547" s="309"/>
      <c r="N547" s="309"/>
      <c r="O547" s="310">
        <v>1</v>
      </c>
      <c r="P547" s="311" t="s">
        <v>657</v>
      </c>
      <c r="Q547" s="378"/>
      <c r="R547" s="380">
        <v>226320</v>
      </c>
      <c r="S547" s="378"/>
      <c r="T547" s="379">
        <f t="shared" si="20"/>
        <v>226320</v>
      </c>
      <c r="U547" s="338"/>
    </row>
    <row r="548" spans="2:21" ht="15" x14ac:dyDescent="0.3">
      <c r="B548" s="312" t="s">
        <v>364</v>
      </c>
      <c r="C548" s="313" t="s">
        <v>683</v>
      </c>
      <c r="D548" s="309"/>
      <c r="E548" s="309"/>
      <c r="F548" s="309"/>
      <c r="G548" s="309"/>
      <c r="H548" s="309"/>
      <c r="I548" s="309"/>
      <c r="J548" s="309"/>
      <c r="K548" s="309"/>
      <c r="L548" s="309"/>
      <c r="M548" s="309"/>
      <c r="N548" s="309"/>
      <c r="O548" s="310">
        <v>1</v>
      </c>
      <c r="P548" s="311" t="s">
        <v>657</v>
      </c>
      <c r="Q548" s="378"/>
      <c r="R548" s="380">
        <v>253390</v>
      </c>
      <c r="S548" s="378"/>
      <c r="T548" s="379">
        <f t="shared" si="20"/>
        <v>253390</v>
      </c>
      <c r="U548" s="338"/>
    </row>
    <row r="549" spans="2:21" ht="15" x14ac:dyDescent="0.3">
      <c r="B549" s="312" t="s">
        <v>439</v>
      </c>
      <c r="C549" s="313" t="s">
        <v>684</v>
      </c>
      <c r="D549" s="309"/>
      <c r="E549" s="309"/>
      <c r="F549" s="309"/>
      <c r="G549" s="309"/>
      <c r="H549" s="309"/>
      <c r="I549" s="309"/>
      <c r="J549" s="309"/>
      <c r="K549" s="309"/>
      <c r="L549" s="309"/>
      <c r="M549" s="309"/>
      <c r="N549" s="309"/>
      <c r="O549" s="310">
        <v>1</v>
      </c>
      <c r="P549" s="311" t="s">
        <v>657</v>
      </c>
      <c r="Q549" s="378"/>
      <c r="R549" s="380">
        <v>278620</v>
      </c>
      <c r="S549" s="378"/>
      <c r="T549" s="379">
        <f t="shared" si="20"/>
        <v>278620</v>
      </c>
      <c r="U549" s="338"/>
    </row>
    <row r="550" spans="2:21" ht="15" x14ac:dyDescent="0.3">
      <c r="B550" s="312" t="s">
        <v>441</v>
      </c>
      <c r="C550" s="313" t="s">
        <v>685</v>
      </c>
      <c r="D550" s="309"/>
      <c r="E550" s="309"/>
      <c r="F550" s="309"/>
      <c r="G550" s="309"/>
      <c r="H550" s="309"/>
      <c r="I550" s="309"/>
      <c r="J550" s="309"/>
      <c r="K550" s="309"/>
      <c r="L550" s="309"/>
      <c r="M550" s="309"/>
      <c r="N550" s="309"/>
      <c r="O550" s="310">
        <v>1</v>
      </c>
      <c r="P550" s="311" t="s">
        <v>657</v>
      </c>
      <c r="Q550" s="378"/>
      <c r="R550" s="380">
        <v>293110</v>
      </c>
      <c r="S550" s="378"/>
      <c r="T550" s="379">
        <f t="shared" si="20"/>
        <v>293110</v>
      </c>
      <c r="U550" s="338"/>
    </row>
    <row r="551" spans="2:21" ht="15.6" x14ac:dyDescent="0.3">
      <c r="B551" s="306">
        <v>3</v>
      </c>
      <c r="C551" s="332" t="s">
        <v>686</v>
      </c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N551" s="309"/>
      <c r="O551" s="310"/>
      <c r="P551" s="311"/>
      <c r="Q551" s="378"/>
      <c r="R551" s="380"/>
      <c r="S551" s="378"/>
      <c r="T551" s="379"/>
      <c r="U551" s="338"/>
    </row>
    <row r="552" spans="2:21" ht="15" x14ac:dyDescent="0.3">
      <c r="B552" s="312" t="s">
        <v>342</v>
      </c>
      <c r="C552" s="313" t="s">
        <v>687</v>
      </c>
      <c r="D552" s="309"/>
      <c r="E552" s="309"/>
      <c r="F552" s="309"/>
      <c r="G552" s="309"/>
      <c r="H552" s="309"/>
      <c r="I552" s="309"/>
      <c r="J552" s="309"/>
      <c r="K552" s="309"/>
      <c r="L552" s="309"/>
      <c r="M552" s="309"/>
      <c r="N552" s="309"/>
      <c r="O552" s="310">
        <v>1</v>
      </c>
      <c r="P552" s="311" t="s">
        <v>355</v>
      </c>
      <c r="Q552" s="378"/>
      <c r="R552" s="380">
        <v>12766</v>
      </c>
      <c r="S552" s="378"/>
      <c r="T552" s="379">
        <f t="shared" si="20"/>
        <v>12766</v>
      </c>
      <c r="U552" s="338"/>
    </row>
    <row r="553" spans="2:21" ht="15" x14ac:dyDescent="0.3">
      <c r="B553" s="312" t="s">
        <v>344</v>
      </c>
      <c r="C553" s="313" t="s">
        <v>688</v>
      </c>
      <c r="D553" s="309"/>
      <c r="E553" s="309"/>
      <c r="F553" s="309"/>
      <c r="G553" s="309"/>
      <c r="H553" s="309"/>
      <c r="I553" s="309"/>
      <c r="J553" s="309"/>
      <c r="K553" s="309"/>
      <c r="L553" s="309"/>
      <c r="M553" s="309"/>
      <c r="N553" s="309"/>
      <c r="O553" s="310">
        <v>1</v>
      </c>
      <c r="P553" s="311" t="s">
        <v>355</v>
      </c>
      <c r="Q553" s="378"/>
      <c r="R553" s="380">
        <v>12766</v>
      </c>
      <c r="S553" s="378"/>
      <c r="T553" s="379">
        <f t="shared" si="20"/>
        <v>12766</v>
      </c>
      <c r="U553" s="338"/>
    </row>
    <row r="554" spans="2:21" ht="15" x14ac:dyDescent="0.3">
      <c r="B554" s="312" t="s">
        <v>388</v>
      </c>
      <c r="C554" s="313" t="s">
        <v>689</v>
      </c>
      <c r="D554" s="309"/>
      <c r="E554" s="309"/>
      <c r="F554" s="309"/>
      <c r="G554" s="309"/>
      <c r="H554" s="309"/>
      <c r="I554" s="309"/>
      <c r="J554" s="309"/>
      <c r="K554" s="309"/>
      <c r="L554" s="309"/>
      <c r="M554" s="309"/>
      <c r="N554" s="309"/>
      <c r="O554" s="310">
        <v>1</v>
      </c>
      <c r="P554" s="311" t="s">
        <v>355</v>
      </c>
      <c r="Q554" s="378"/>
      <c r="R554" s="380">
        <v>19149</v>
      </c>
      <c r="S554" s="378"/>
      <c r="T554" s="379">
        <f t="shared" si="20"/>
        <v>19149</v>
      </c>
      <c r="U554" s="338"/>
    </row>
    <row r="555" spans="2:21" ht="15" x14ac:dyDescent="0.3">
      <c r="B555" s="312" t="s">
        <v>391</v>
      </c>
      <c r="C555" s="313" t="s">
        <v>690</v>
      </c>
      <c r="D555" s="309"/>
      <c r="E555" s="309"/>
      <c r="F555" s="309"/>
      <c r="G555" s="309"/>
      <c r="H555" s="309"/>
      <c r="I555" s="309"/>
      <c r="J555" s="309"/>
      <c r="K555" s="309"/>
      <c r="L555" s="309"/>
      <c r="M555" s="309"/>
      <c r="N555" s="309"/>
      <c r="O555" s="310">
        <v>1</v>
      </c>
      <c r="P555" s="311" t="s">
        <v>355</v>
      </c>
      <c r="Q555" s="378"/>
      <c r="R555" s="380">
        <v>19149</v>
      </c>
      <c r="S555" s="378"/>
      <c r="T555" s="379">
        <f t="shared" si="20"/>
        <v>19149</v>
      </c>
      <c r="U555" s="338"/>
    </row>
    <row r="556" spans="2:21" ht="15" x14ac:dyDescent="0.3">
      <c r="B556" s="312" t="s">
        <v>393</v>
      </c>
      <c r="C556" s="313" t="s">
        <v>691</v>
      </c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N556" s="309"/>
      <c r="O556" s="310">
        <v>1</v>
      </c>
      <c r="P556" s="311" t="s">
        <v>355</v>
      </c>
      <c r="Q556" s="378"/>
      <c r="R556" s="380">
        <v>25532</v>
      </c>
      <c r="S556" s="378"/>
      <c r="T556" s="379">
        <f t="shared" si="20"/>
        <v>25532</v>
      </c>
      <c r="U556" s="338"/>
    </row>
    <row r="557" spans="2:21" ht="15" x14ac:dyDescent="0.3">
      <c r="B557" s="312" t="s">
        <v>395</v>
      </c>
      <c r="C557" s="313" t="s">
        <v>692</v>
      </c>
      <c r="D557" s="309"/>
      <c r="E557" s="309"/>
      <c r="F557" s="309"/>
      <c r="G557" s="309"/>
      <c r="H557" s="309"/>
      <c r="I557" s="309"/>
      <c r="J557" s="309"/>
      <c r="K557" s="309"/>
      <c r="L557" s="309"/>
      <c r="M557" s="309"/>
      <c r="N557" s="309"/>
      <c r="O557" s="310">
        <v>1</v>
      </c>
      <c r="P557" s="311" t="s">
        <v>355</v>
      </c>
      <c r="Q557" s="378"/>
      <c r="R557" s="380">
        <v>86080</v>
      </c>
      <c r="S557" s="378"/>
      <c r="T557" s="379">
        <f t="shared" si="20"/>
        <v>86080</v>
      </c>
      <c r="U557" s="338"/>
    </row>
    <row r="558" spans="2:21" ht="15" x14ac:dyDescent="0.3">
      <c r="B558" s="312" t="s">
        <v>397</v>
      </c>
      <c r="C558" s="313" t="s">
        <v>693</v>
      </c>
      <c r="D558" s="309"/>
      <c r="E558" s="309"/>
      <c r="F558" s="309"/>
      <c r="G558" s="309"/>
      <c r="H558" s="309"/>
      <c r="I558" s="309"/>
      <c r="J558" s="309"/>
      <c r="K558" s="309"/>
      <c r="L558" s="309"/>
      <c r="M558" s="309"/>
      <c r="N558" s="309"/>
      <c r="O558" s="310">
        <v>1</v>
      </c>
      <c r="P558" s="311" t="s">
        <v>355</v>
      </c>
      <c r="Q558" s="378"/>
      <c r="R558" s="380">
        <v>99620</v>
      </c>
      <c r="S558" s="378"/>
      <c r="T558" s="379">
        <f t="shared" si="20"/>
        <v>99620</v>
      </c>
      <c r="U558" s="338"/>
    </row>
    <row r="559" spans="2:21" ht="15" x14ac:dyDescent="0.3">
      <c r="B559" s="312" t="s">
        <v>473</v>
      </c>
      <c r="C559" s="313" t="s">
        <v>694</v>
      </c>
      <c r="D559" s="309"/>
      <c r="E559" s="309"/>
      <c r="F559" s="309"/>
      <c r="G559" s="309"/>
      <c r="H559" s="309"/>
      <c r="I559" s="309"/>
      <c r="J559" s="309"/>
      <c r="K559" s="309"/>
      <c r="L559" s="309"/>
      <c r="M559" s="309"/>
      <c r="N559" s="309"/>
      <c r="O559" s="310">
        <v>1</v>
      </c>
      <c r="P559" s="311" t="s">
        <v>355</v>
      </c>
      <c r="Q559" s="378"/>
      <c r="R559" s="380">
        <v>106390</v>
      </c>
      <c r="S559" s="378"/>
      <c r="T559" s="379">
        <f t="shared" si="20"/>
        <v>106390</v>
      </c>
      <c r="U559" s="338"/>
    </row>
    <row r="560" spans="2:21" ht="15" x14ac:dyDescent="0.3">
      <c r="B560" s="312" t="s">
        <v>475</v>
      </c>
      <c r="C560" s="313" t="s">
        <v>695</v>
      </c>
      <c r="D560" s="309"/>
      <c r="E560" s="309"/>
      <c r="F560" s="309"/>
      <c r="G560" s="309"/>
      <c r="H560" s="309"/>
      <c r="I560" s="309"/>
      <c r="J560" s="309"/>
      <c r="K560" s="309"/>
      <c r="L560" s="309"/>
      <c r="M560" s="309"/>
      <c r="N560" s="309"/>
      <c r="O560" s="310">
        <v>1</v>
      </c>
      <c r="P560" s="311" t="s">
        <v>355</v>
      </c>
      <c r="Q560" s="378"/>
      <c r="R560" s="380">
        <v>113160</v>
      </c>
      <c r="S560" s="378"/>
      <c r="T560" s="379">
        <f t="shared" si="20"/>
        <v>113160</v>
      </c>
      <c r="U560" s="338"/>
    </row>
    <row r="561" spans="2:21" ht="15" x14ac:dyDescent="0.3">
      <c r="B561" s="312" t="s">
        <v>696</v>
      </c>
      <c r="C561" s="313" t="s">
        <v>697</v>
      </c>
      <c r="D561" s="309"/>
      <c r="E561" s="309"/>
      <c r="F561" s="309"/>
      <c r="G561" s="309"/>
      <c r="H561" s="309"/>
      <c r="I561" s="309"/>
      <c r="J561" s="309"/>
      <c r="K561" s="309"/>
      <c r="L561" s="309"/>
      <c r="M561" s="309"/>
      <c r="N561" s="309"/>
      <c r="O561" s="310">
        <v>1</v>
      </c>
      <c r="P561" s="311" t="s">
        <v>355</v>
      </c>
      <c r="Q561" s="378"/>
      <c r="R561" s="380">
        <v>126690</v>
      </c>
      <c r="S561" s="378"/>
      <c r="T561" s="379">
        <f t="shared" si="20"/>
        <v>126690</v>
      </c>
      <c r="U561" s="338"/>
    </row>
    <row r="562" spans="2:21" s="324" customFormat="1" ht="15" x14ac:dyDescent="0.3">
      <c r="B562" s="312" t="s">
        <v>698</v>
      </c>
      <c r="C562" s="313" t="s">
        <v>699</v>
      </c>
      <c r="D562" s="309"/>
      <c r="E562" s="309"/>
      <c r="F562" s="309"/>
      <c r="G562" s="309"/>
      <c r="H562" s="309"/>
      <c r="I562" s="309"/>
      <c r="J562" s="309"/>
      <c r="K562" s="309"/>
      <c r="L562" s="309"/>
      <c r="M562" s="309"/>
      <c r="N562" s="309"/>
      <c r="O562" s="310">
        <v>1</v>
      </c>
      <c r="P562" s="311" t="s">
        <v>355</v>
      </c>
      <c r="Q562" s="378"/>
      <c r="R562" s="380">
        <v>139310</v>
      </c>
      <c r="S562" s="378"/>
      <c r="T562" s="379">
        <f t="shared" si="20"/>
        <v>139310</v>
      </c>
      <c r="U562" s="338"/>
    </row>
    <row r="563" spans="2:21" s="324" customFormat="1" ht="15" x14ac:dyDescent="0.3">
      <c r="B563" s="312" t="s">
        <v>700</v>
      </c>
      <c r="C563" s="313" t="s">
        <v>701</v>
      </c>
      <c r="D563" s="309"/>
      <c r="E563" s="309"/>
      <c r="F563" s="309"/>
      <c r="G563" s="309"/>
      <c r="H563" s="309"/>
      <c r="I563" s="309"/>
      <c r="J563" s="309"/>
      <c r="K563" s="309"/>
      <c r="L563" s="309"/>
      <c r="M563" s="309"/>
      <c r="N563" s="309"/>
      <c r="O563" s="310">
        <v>1</v>
      </c>
      <c r="P563" s="311" t="s">
        <v>355</v>
      </c>
      <c r="Q563" s="378"/>
      <c r="R563" s="380">
        <v>146550</v>
      </c>
      <c r="S563" s="378"/>
      <c r="T563" s="379">
        <f t="shared" si="20"/>
        <v>146550</v>
      </c>
      <c r="U563" s="338"/>
    </row>
    <row r="564" spans="2:21" s="324" customFormat="1" ht="15.6" x14ac:dyDescent="0.3">
      <c r="B564" s="306">
        <v>4</v>
      </c>
      <c r="C564" s="332" t="s">
        <v>702</v>
      </c>
      <c r="D564" s="309"/>
      <c r="E564" s="309"/>
      <c r="F564" s="309"/>
      <c r="G564" s="309"/>
      <c r="H564" s="309"/>
      <c r="I564" s="309"/>
      <c r="J564" s="309"/>
      <c r="K564" s="309"/>
      <c r="L564" s="309"/>
      <c r="M564" s="309"/>
      <c r="N564" s="309"/>
      <c r="O564" s="310"/>
      <c r="P564" s="311"/>
      <c r="Q564" s="378"/>
      <c r="R564" s="380"/>
      <c r="S564" s="378"/>
      <c r="T564" s="379"/>
      <c r="U564" s="338"/>
    </row>
    <row r="565" spans="2:21" s="324" customFormat="1" ht="15" x14ac:dyDescent="0.3">
      <c r="B565" s="312" t="s">
        <v>488</v>
      </c>
      <c r="C565" s="313" t="s">
        <v>703</v>
      </c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N565" s="309"/>
      <c r="O565" s="310">
        <v>1</v>
      </c>
      <c r="P565" s="311" t="s">
        <v>657</v>
      </c>
      <c r="Q565" s="378"/>
      <c r="R565" s="380">
        <v>315400</v>
      </c>
      <c r="S565" s="378"/>
      <c r="T565" s="379">
        <f t="shared" si="20"/>
        <v>315400</v>
      </c>
      <c r="U565" s="338"/>
    </row>
    <row r="566" spans="2:21" s="324" customFormat="1" ht="15" x14ac:dyDescent="0.3">
      <c r="B566" s="312" t="s">
        <v>490</v>
      </c>
      <c r="C566" s="313" t="s">
        <v>704</v>
      </c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N566" s="309"/>
      <c r="O566" s="310">
        <v>1</v>
      </c>
      <c r="P566" s="311" t="s">
        <v>657</v>
      </c>
      <c r="Q566" s="378"/>
      <c r="R566" s="380">
        <v>415270</v>
      </c>
      <c r="S566" s="378"/>
      <c r="T566" s="379">
        <f t="shared" si="20"/>
        <v>415270</v>
      </c>
      <c r="U566" s="338"/>
    </row>
    <row r="567" spans="2:21" s="324" customFormat="1" ht="15" x14ac:dyDescent="0.3">
      <c r="B567" s="312" t="s">
        <v>492</v>
      </c>
      <c r="C567" s="313" t="s">
        <v>705</v>
      </c>
      <c r="D567" s="309"/>
      <c r="E567" s="309"/>
      <c r="F567" s="309"/>
      <c r="G567" s="309"/>
      <c r="H567" s="309"/>
      <c r="I567" s="309"/>
      <c r="J567" s="309"/>
      <c r="K567" s="309"/>
      <c r="L567" s="309"/>
      <c r="M567" s="309"/>
      <c r="N567" s="309"/>
      <c r="O567" s="310">
        <v>1</v>
      </c>
      <c r="P567" s="311" t="s">
        <v>657</v>
      </c>
      <c r="Q567" s="378"/>
      <c r="R567" s="380">
        <v>539080</v>
      </c>
      <c r="S567" s="378"/>
      <c r="T567" s="379">
        <f t="shared" si="20"/>
        <v>539080</v>
      </c>
      <c r="U567" s="338"/>
    </row>
    <row r="568" spans="2:21" s="324" customFormat="1" ht="15" x14ac:dyDescent="0.3">
      <c r="B568" s="312" t="s">
        <v>706</v>
      </c>
      <c r="C568" s="313" t="s">
        <v>707</v>
      </c>
      <c r="D568" s="309"/>
      <c r="E568" s="309"/>
      <c r="F568" s="309"/>
      <c r="G568" s="309"/>
      <c r="H568" s="309"/>
      <c r="I568" s="309"/>
      <c r="J568" s="309"/>
      <c r="K568" s="309"/>
      <c r="L568" s="309"/>
      <c r="M568" s="309"/>
      <c r="N568" s="309"/>
      <c r="O568" s="310">
        <v>1</v>
      </c>
      <c r="P568" s="311" t="s">
        <v>657</v>
      </c>
      <c r="Q568" s="378"/>
      <c r="R568" s="380">
        <v>750020</v>
      </c>
      <c r="S568" s="378"/>
      <c r="T568" s="379">
        <f t="shared" si="20"/>
        <v>750020</v>
      </c>
      <c r="U568" s="338"/>
    </row>
    <row r="569" spans="2:21" s="324" customFormat="1" ht="15" x14ac:dyDescent="0.3">
      <c r="B569" s="312" t="s">
        <v>708</v>
      </c>
      <c r="C569" s="313" t="s">
        <v>709</v>
      </c>
      <c r="D569" s="309"/>
      <c r="E569" s="309"/>
      <c r="F569" s="309"/>
      <c r="G569" s="309"/>
      <c r="H569" s="309"/>
      <c r="I569" s="309"/>
      <c r="J569" s="309"/>
      <c r="K569" s="309"/>
      <c r="L569" s="309"/>
      <c r="M569" s="309"/>
      <c r="N569" s="309"/>
      <c r="O569" s="310">
        <v>1</v>
      </c>
      <c r="P569" s="311" t="s">
        <v>657</v>
      </c>
      <c r="Q569" s="378"/>
      <c r="R569" s="380">
        <v>945660</v>
      </c>
      <c r="S569" s="378"/>
      <c r="T569" s="379">
        <f t="shared" si="20"/>
        <v>945660</v>
      </c>
      <c r="U569" s="338"/>
    </row>
    <row r="570" spans="2:21" s="324" customFormat="1" ht="15" x14ac:dyDescent="0.3">
      <c r="B570" s="312" t="s">
        <v>710</v>
      </c>
      <c r="C570" s="313" t="s">
        <v>711</v>
      </c>
      <c r="D570" s="309"/>
      <c r="E570" s="309"/>
      <c r="F570" s="309"/>
      <c r="G570" s="309"/>
      <c r="H570" s="309"/>
      <c r="I570" s="309"/>
      <c r="J570" s="309"/>
      <c r="K570" s="309"/>
      <c r="L570" s="309"/>
      <c r="M570" s="309"/>
      <c r="N570" s="309"/>
      <c r="O570" s="310">
        <v>1</v>
      </c>
      <c r="P570" s="311" t="s">
        <v>657</v>
      </c>
      <c r="Q570" s="378"/>
      <c r="R570" s="380">
        <v>1201140</v>
      </c>
      <c r="S570" s="378"/>
      <c r="T570" s="379">
        <f t="shared" si="20"/>
        <v>1201140</v>
      </c>
      <c r="U570" s="338"/>
    </row>
    <row r="571" spans="2:21" s="324" customFormat="1" ht="15" x14ac:dyDescent="0.3">
      <c r="B571" s="312" t="s">
        <v>712</v>
      </c>
      <c r="C571" s="313" t="s">
        <v>713</v>
      </c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  <c r="O571" s="310">
        <v>1</v>
      </c>
      <c r="P571" s="311" t="s">
        <v>657</v>
      </c>
      <c r="Q571" s="378"/>
      <c r="R571" s="380">
        <v>1528190</v>
      </c>
      <c r="S571" s="378"/>
      <c r="T571" s="379">
        <f t="shared" si="20"/>
        <v>1528190</v>
      </c>
      <c r="U571" s="338"/>
    </row>
    <row r="572" spans="2:21" s="324" customFormat="1" ht="15" x14ac:dyDescent="0.3">
      <c r="B572" s="312" t="s">
        <v>714</v>
      </c>
      <c r="C572" s="313" t="s">
        <v>715</v>
      </c>
      <c r="D572" s="309"/>
      <c r="E572" s="309"/>
      <c r="F572" s="309"/>
      <c r="G572" s="309"/>
      <c r="H572" s="309"/>
      <c r="I572" s="309"/>
      <c r="J572" s="309"/>
      <c r="K572" s="309"/>
      <c r="L572" s="309"/>
      <c r="M572" s="309"/>
      <c r="N572" s="309"/>
      <c r="O572" s="310">
        <v>1</v>
      </c>
      <c r="P572" s="311" t="s">
        <v>657</v>
      </c>
      <c r="Q572" s="378"/>
      <c r="R572" s="380">
        <v>1849920</v>
      </c>
      <c r="S572" s="378"/>
      <c r="T572" s="379">
        <f t="shared" si="20"/>
        <v>1849920</v>
      </c>
      <c r="U572" s="338"/>
    </row>
    <row r="573" spans="2:21" s="324" customFormat="1" ht="15" x14ac:dyDescent="0.3">
      <c r="B573" s="312" t="s">
        <v>716</v>
      </c>
      <c r="C573" s="313" t="s">
        <v>717</v>
      </c>
      <c r="D573" s="309"/>
      <c r="E573" s="309"/>
      <c r="F573" s="309"/>
      <c r="G573" s="309"/>
      <c r="H573" s="309"/>
      <c r="I573" s="309"/>
      <c r="J573" s="309"/>
      <c r="K573" s="309"/>
      <c r="L573" s="309"/>
      <c r="M573" s="309"/>
      <c r="N573" s="309"/>
      <c r="O573" s="310">
        <v>1</v>
      </c>
      <c r="P573" s="311" t="s">
        <v>657</v>
      </c>
      <c r="Q573" s="378"/>
      <c r="R573" s="380">
        <v>2337650</v>
      </c>
      <c r="S573" s="378"/>
      <c r="T573" s="379">
        <f t="shared" si="20"/>
        <v>2337650</v>
      </c>
      <c r="U573" s="338"/>
    </row>
    <row r="574" spans="2:21" s="324" customFormat="1" ht="15" x14ac:dyDescent="0.3">
      <c r="B574" s="312" t="s">
        <v>718</v>
      </c>
      <c r="C574" s="313" t="s">
        <v>719</v>
      </c>
      <c r="D574" s="309"/>
      <c r="E574" s="309"/>
      <c r="F574" s="309"/>
      <c r="G574" s="309"/>
      <c r="H574" s="309"/>
      <c r="I574" s="309"/>
      <c r="J574" s="309"/>
      <c r="K574" s="309"/>
      <c r="L574" s="309"/>
      <c r="M574" s="309"/>
      <c r="N574" s="309"/>
      <c r="O574" s="310">
        <v>1</v>
      </c>
      <c r="P574" s="311" t="s">
        <v>657</v>
      </c>
      <c r="Q574" s="378"/>
      <c r="R574" s="380">
        <v>2982100</v>
      </c>
      <c r="S574" s="378"/>
      <c r="T574" s="379">
        <f t="shared" si="20"/>
        <v>2982100</v>
      </c>
      <c r="U574" s="338"/>
    </row>
    <row r="575" spans="2:21" s="324" customFormat="1" ht="15" x14ac:dyDescent="0.3">
      <c r="B575" s="312" t="s">
        <v>720</v>
      </c>
      <c r="C575" s="313" t="s">
        <v>721</v>
      </c>
      <c r="D575" s="309"/>
      <c r="E575" s="309"/>
      <c r="F575" s="309"/>
      <c r="G575" s="309"/>
      <c r="H575" s="309"/>
      <c r="I575" s="309"/>
      <c r="J575" s="309"/>
      <c r="K575" s="309"/>
      <c r="L575" s="309"/>
      <c r="M575" s="309"/>
      <c r="N575" s="309"/>
      <c r="O575" s="310">
        <v>1</v>
      </c>
      <c r="P575" s="311" t="s">
        <v>657</v>
      </c>
      <c r="Q575" s="378"/>
      <c r="R575" s="380">
        <v>3397060</v>
      </c>
      <c r="S575" s="378"/>
      <c r="T575" s="379">
        <f t="shared" si="20"/>
        <v>3397060</v>
      </c>
      <c r="U575" s="338"/>
    </row>
    <row r="576" spans="2:21" s="324" customFormat="1" ht="15" x14ac:dyDescent="0.3">
      <c r="B576" s="312" t="s">
        <v>722</v>
      </c>
      <c r="C576" s="313" t="s">
        <v>723</v>
      </c>
      <c r="D576" s="309"/>
      <c r="E576" s="309"/>
      <c r="F576" s="309"/>
      <c r="G576" s="309"/>
      <c r="H576" s="309"/>
      <c r="I576" s="309"/>
      <c r="J576" s="309"/>
      <c r="K576" s="309"/>
      <c r="L576" s="309"/>
      <c r="M576" s="309"/>
      <c r="N576" s="309"/>
      <c r="O576" s="310">
        <v>1</v>
      </c>
      <c r="P576" s="311" t="s">
        <v>657</v>
      </c>
      <c r="Q576" s="378"/>
      <c r="R576" s="380">
        <v>4636350</v>
      </c>
      <c r="S576" s="378"/>
      <c r="T576" s="379">
        <f t="shared" si="20"/>
        <v>4636350</v>
      </c>
      <c r="U576" s="338"/>
    </row>
    <row r="577" spans="2:21" s="324" customFormat="1" ht="15.6" x14ac:dyDescent="0.3">
      <c r="B577" s="306">
        <v>5</v>
      </c>
      <c r="C577" s="332" t="s">
        <v>724</v>
      </c>
      <c r="D577" s="309"/>
      <c r="E577" s="309"/>
      <c r="F577" s="309"/>
      <c r="G577" s="309"/>
      <c r="H577" s="309"/>
      <c r="I577" s="309"/>
      <c r="J577" s="309"/>
      <c r="K577" s="309"/>
      <c r="L577" s="309"/>
      <c r="M577" s="309"/>
      <c r="N577" s="309"/>
      <c r="O577" s="310"/>
      <c r="P577" s="311"/>
      <c r="Q577" s="378"/>
      <c r="R577" s="380"/>
      <c r="S577" s="378"/>
      <c r="T577" s="379"/>
      <c r="U577" s="338"/>
    </row>
    <row r="578" spans="2:21" s="324" customFormat="1" ht="15" x14ac:dyDescent="0.3">
      <c r="B578" s="312" t="s">
        <v>495</v>
      </c>
      <c r="C578" s="313" t="s">
        <v>725</v>
      </c>
      <c r="D578" s="309"/>
      <c r="E578" s="309"/>
      <c r="F578" s="309"/>
      <c r="G578" s="309"/>
      <c r="H578" s="309"/>
      <c r="I578" s="309"/>
      <c r="J578" s="309"/>
      <c r="K578" s="309"/>
      <c r="L578" s="309"/>
      <c r="M578" s="309"/>
      <c r="N578" s="309"/>
      <c r="O578" s="310">
        <v>1</v>
      </c>
      <c r="P578" s="311" t="s">
        <v>726</v>
      </c>
      <c r="Q578" s="378"/>
      <c r="R578" s="380">
        <v>158720</v>
      </c>
      <c r="S578" s="378"/>
      <c r="T578" s="379">
        <f t="shared" si="20"/>
        <v>158720</v>
      </c>
      <c r="U578" s="338"/>
    </row>
    <row r="579" spans="2:21" s="324" customFormat="1" ht="15" x14ac:dyDescent="0.3">
      <c r="B579" s="312" t="s">
        <v>496</v>
      </c>
      <c r="C579" s="313" t="s">
        <v>727</v>
      </c>
      <c r="D579" s="309"/>
      <c r="E579" s="309"/>
      <c r="F579" s="309"/>
      <c r="G579" s="309"/>
      <c r="H579" s="309"/>
      <c r="I579" s="309"/>
      <c r="J579" s="309"/>
      <c r="K579" s="309"/>
      <c r="L579" s="309"/>
      <c r="M579" s="309"/>
      <c r="N579" s="309"/>
      <c r="O579" s="310">
        <v>1</v>
      </c>
      <c r="P579" s="311" t="s">
        <v>726</v>
      </c>
      <c r="Q579" s="378"/>
      <c r="R579" s="380">
        <v>208990</v>
      </c>
      <c r="S579" s="378"/>
      <c r="T579" s="379">
        <f t="shared" si="20"/>
        <v>208990</v>
      </c>
      <c r="U579" s="338"/>
    </row>
    <row r="580" spans="2:21" s="324" customFormat="1" ht="15" x14ac:dyDescent="0.3">
      <c r="B580" s="312" t="s">
        <v>497</v>
      </c>
      <c r="C580" s="313" t="s">
        <v>728</v>
      </c>
      <c r="D580" s="309"/>
      <c r="E580" s="309"/>
      <c r="F580" s="309"/>
      <c r="G580" s="309"/>
      <c r="H580" s="309"/>
      <c r="I580" s="309"/>
      <c r="J580" s="309"/>
      <c r="K580" s="309"/>
      <c r="L580" s="309"/>
      <c r="M580" s="309"/>
      <c r="N580" s="309"/>
      <c r="O580" s="310">
        <v>1</v>
      </c>
      <c r="P580" s="311" t="s">
        <v>726</v>
      </c>
      <c r="Q580" s="378"/>
      <c r="R580" s="380">
        <v>282720</v>
      </c>
      <c r="S580" s="378"/>
      <c r="T580" s="379">
        <f t="shared" si="20"/>
        <v>282720</v>
      </c>
      <c r="U580" s="338"/>
    </row>
    <row r="581" spans="2:21" s="324" customFormat="1" ht="15" x14ac:dyDescent="0.3">
      <c r="B581" s="312" t="s">
        <v>729</v>
      </c>
      <c r="C581" s="313" t="s">
        <v>730</v>
      </c>
      <c r="D581" s="309"/>
      <c r="E581" s="309"/>
      <c r="F581" s="309"/>
      <c r="G581" s="309"/>
      <c r="H581" s="309"/>
      <c r="I581" s="309"/>
      <c r="J581" s="309"/>
      <c r="K581" s="309"/>
      <c r="L581" s="309"/>
      <c r="M581" s="309"/>
      <c r="N581" s="309"/>
      <c r="O581" s="310">
        <v>1</v>
      </c>
      <c r="P581" s="311" t="s">
        <v>726</v>
      </c>
      <c r="Q581" s="378"/>
      <c r="R581" s="380">
        <v>392560</v>
      </c>
      <c r="S581" s="378"/>
      <c r="T581" s="379">
        <f t="shared" si="20"/>
        <v>392560</v>
      </c>
      <c r="U581" s="338"/>
    </row>
    <row r="582" spans="2:21" s="324" customFormat="1" ht="15" x14ac:dyDescent="0.3">
      <c r="B582" s="312" t="s">
        <v>731</v>
      </c>
      <c r="C582" s="313" t="s">
        <v>732</v>
      </c>
      <c r="D582" s="309"/>
      <c r="E582" s="309"/>
      <c r="F582" s="309"/>
      <c r="G582" s="309"/>
      <c r="H582" s="309"/>
      <c r="I582" s="309"/>
      <c r="J582" s="309"/>
      <c r="K582" s="309"/>
      <c r="L582" s="309"/>
      <c r="M582" s="309"/>
      <c r="N582" s="309"/>
      <c r="O582" s="310">
        <v>1</v>
      </c>
      <c r="P582" s="311" t="s">
        <v>726</v>
      </c>
      <c r="Q582" s="378"/>
      <c r="R582" s="380">
        <v>506330</v>
      </c>
      <c r="S582" s="378"/>
      <c r="T582" s="379">
        <f t="shared" si="20"/>
        <v>506330</v>
      </c>
      <c r="U582" s="338"/>
    </row>
    <row r="583" spans="2:21" s="324" customFormat="1" ht="15" x14ac:dyDescent="0.3">
      <c r="B583" s="312" t="s">
        <v>733</v>
      </c>
      <c r="C583" s="313" t="s">
        <v>734</v>
      </c>
      <c r="D583" s="309"/>
      <c r="E583" s="309"/>
      <c r="F583" s="309"/>
      <c r="G583" s="309"/>
      <c r="H583" s="309"/>
      <c r="I583" s="309"/>
      <c r="J583" s="309"/>
      <c r="K583" s="309"/>
      <c r="L583" s="309"/>
      <c r="M583" s="309"/>
      <c r="N583" s="309"/>
      <c r="O583" s="310">
        <v>1</v>
      </c>
      <c r="P583" s="311" t="s">
        <v>726</v>
      </c>
      <c r="Q583" s="378"/>
      <c r="R583" s="380">
        <v>665770</v>
      </c>
      <c r="S583" s="378"/>
      <c r="T583" s="379">
        <f t="shared" si="20"/>
        <v>665770</v>
      </c>
      <c r="U583" s="338"/>
    </row>
    <row r="584" spans="2:21" s="324" customFormat="1" ht="15" x14ac:dyDescent="0.3">
      <c r="B584" s="312" t="s">
        <v>735</v>
      </c>
      <c r="C584" s="313" t="s">
        <v>736</v>
      </c>
      <c r="D584" s="309"/>
      <c r="E584" s="309"/>
      <c r="F584" s="309"/>
      <c r="G584" s="309"/>
      <c r="H584" s="309"/>
      <c r="I584" s="309"/>
      <c r="J584" s="309"/>
      <c r="K584" s="309"/>
      <c r="L584" s="309"/>
      <c r="M584" s="309"/>
      <c r="N584" s="309"/>
      <c r="O584" s="310">
        <v>1</v>
      </c>
      <c r="P584" s="311" t="s">
        <v>726</v>
      </c>
      <c r="Q584" s="378"/>
      <c r="R584" s="380">
        <v>776890</v>
      </c>
      <c r="S584" s="378"/>
      <c r="T584" s="379">
        <f t="shared" si="20"/>
        <v>776890</v>
      </c>
      <c r="U584" s="338"/>
    </row>
    <row r="585" spans="2:21" s="324" customFormat="1" ht="15" x14ac:dyDescent="0.3">
      <c r="B585" s="312" t="s">
        <v>737</v>
      </c>
      <c r="C585" s="313" t="s">
        <v>738</v>
      </c>
      <c r="D585" s="309"/>
      <c r="E585" s="309"/>
      <c r="F585" s="309"/>
      <c r="G585" s="309"/>
      <c r="H585" s="309"/>
      <c r="I585" s="309"/>
      <c r="J585" s="309"/>
      <c r="K585" s="309"/>
      <c r="L585" s="309"/>
      <c r="M585" s="309"/>
      <c r="N585" s="309"/>
      <c r="O585" s="310">
        <v>1</v>
      </c>
      <c r="P585" s="311" t="s">
        <v>726</v>
      </c>
      <c r="Q585" s="378"/>
      <c r="R585" s="380">
        <v>912500</v>
      </c>
      <c r="S585" s="378"/>
      <c r="T585" s="379">
        <f t="shared" si="20"/>
        <v>912500</v>
      </c>
      <c r="U585" s="338"/>
    </row>
    <row r="586" spans="2:21" s="324" customFormat="1" ht="15" x14ac:dyDescent="0.3">
      <c r="B586" s="312" t="s">
        <v>739</v>
      </c>
      <c r="C586" s="313" t="s">
        <v>740</v>
      </c>
      <c r="D586" s="309"/>
      <c r="E586" s="309"/>
      <c r="F586" s="309"/>
      <c r="G586" s="309"/>
      <c r="H586" s="309"/>
      <c r="I586" s="309"/>
      <c r="J586" s="309"/>
      <c r="K586" s="309"/>
      <c r="L586" s="309"/>
      <c r="M586" s="309"/>
      <c r="N586" s="309"/>
      <c r="O586" s="310">
        <v>1</v>
      </c>
      <c r="P586" s="311" t="s">
        <v>726</v>
      </c>
      <c r="Q586" s="378"/>
      <c r="R586" s="380">
        <v>1031200</v>
      </c>
      <c r="S586" s="378"/>
      <c r="T586" s="379">
        <f t="shared" si="20"/>
        <v>1031200</v>
      </c>
      <c r="U586" s="338"/>
    </row>
    <row r="587" spans="2:21" s="324" customFormat="1" ht="15" x14ac:dyDescent="0.3">
      <c r="B587" s="312" t="s">
        <v>741</v>
      </c>
      <c r="C587" s="313" t="s">
        <v>742</v>
      </c>
      <c r="D587" s="309"/>
      <c r="E587" s="309"/>
      <c r="F587" s="309"/>
      <c r="G587" s="309"/>
      <c r="H587" s="309"/>
      <c r="I587" s="309"/>
      <c r="J587" s="309"/>
      <c r="K587" s="309"/>
      <c r="L587" s="309"/>
      <c r="M587" s="309"/>
      <c r="N587" s="309"/>
      <c r="O587" s="310">
        <v>1</v>
      </c>
      <c r="P587" s="311" t="s">
        <v>726</v>
      </c>
      <c r="Q587" s="378"/>
      <c r="R587" s="380">
        <v>1152450</v>
      </c>
      <c r="S587" s="378"/>
      <c r="T587" s="379">
        <f t="shared" si="20"/>
        <v>1152450</v>
      </c>
      <c r="U587" s="338"/>
    </row>
    <row r="588" spans="2:21" ht="15" x14ac:dyDescent="0.3">
      <c r="B588" s="312" t="s">
        <v>743</v>
      </c>
      <c r="C588" s="313" t="s">
        <v>744</v>
      </c>
      <c r="D588" s="309"/>
      <c r="E588" s="309"/>
      <c r="F588" s="309"/>
      <c r="G588" s="309"/>
      <c r="H588" s="309"/>
      <c r="I588" s="309"/>
      <c r="J588" s="309"/>
      <c r="K588" s="309"/>
      <c r="L588" s="309"/>
      <c r="M588" s="309"/>
      <c r="N588" s="309"/>
      <c r="O588" s="310">
        <v>1</v>
      </c>
      <c r="P588" s="311" t="s">
        <v>726</v>
      </c>
      <c r="Q588" s="378"/>
      <c r="R588" s="380">
        <v>1283820</v>
      </c>
      <c r="S588" s="378"/>
      <c r="T588" s="379">
        <f t="shared" si="20"/>
        <v>1283820</v>
      </c>
      <c r="U588" s="338"/>
    </row>
    <row r="589" spans="2:21" ht="15" x14ac:dyDescent="0.3">
      <c r="B589" s="312" t="s">
        <v>745</v>
      </c>
      <c r="C589" s="313" t="s">
        <v>746</v>
      </c>
      <c r="D589" s="309"/>
      <c r="E589" s="309"/>
      <c r="F589" s="309"/>
      <c r="G589" s="309"/>
      <c r="H589" s="309"/>
      <c r="I589" s="309"/>
      <c r="J589" s="309"/>
      <c r="K589" s="309"/>
      <c r="L589" s="309"/>
      <c r="M589" s="309"/>
      <c r="N589" s="309"/>
      <c r="O589" s="310">
        <v>1</v>
      </c>
      <c r="P589" s="311" t="s">
        <v>726</v>
      </c>
      <c r="Q589" s="378"/>
      <c r="R589" s="380">
        <v>1503390</v>
      </c>
      <c r="S589" s="378"/>
      <c r="T589" s="379">
        <f t="shared" si="20"/>
        <v>1503390</v>
      </c>
      <c r="U589" s="338"/>
    </row>
    <row r="590" spans="2:21" ht="15.6" x14ac:dyDescent="0.3">
      <c r="B590" s="306">
        <v>6</v>
      </c>
      <c r="C590" s="332" t="s">
        <v>747</v>
      </c>
      <c r="D590" s="309"/>
      <c r="E590" s="309"/>
      <c r="F590" s="309"/>
      <c r="G590" s="309"/>
      <c r="H590" s="309"/>
      <c r="I590" s="309"/>
      <c r="J590" s="309"/>
      <c r="K590" s="309"/>
      <c r="L590" s="309"/>
      <c r="M590" s="309"/>
      <c r="N590" s="309"/>
      <c r="O590" s="310"/>
      <c r="P590" s="311"/>
      <c r="Q590" s="378"/>
      <c r="R590" s="380"/>
      <c r="S590" s="378"/>
      <c r="T590" s="379"/>
      <c r="U590" s="338"/>
    </row>
    <row r="591" spans="2:21" ht="15" x14ac:dyDescent="0.3">
      <c r="B591" s="312" t="s">
        <v>499</v>
      </c>
      <c r="C591" s="313" t="s">
        <v>748</v>
      </c>
      <c r="D591" s="309"/>
      <c r="E591" s="309"/>
      <c r="F591" s="309"/>
      <c r="G591" s="309"/>
      <c r="H591" s="309"/>
      <c r="I591" s="309"/>
      <c r="J591" s="309"/>
      <c r="K591" s="309"/>
      <c r="L591" s="309"/>
      <c r="M591" s="309"/>
      <c r="N591" s="309"/>
      <c r="O591" s="310">
        <v>1</v>
      </c>
      <c r="P591" s="311" t="s">
        <v>726</v>
      </c>
      <c r="Q591" s="378"/>
      <c r="R591" s="380">
        <v>170920</v>
      </c>
      <c r="S591" s="378"/>
      <c r="T591" s="379">
        <f t="shared" ref="T591:T654" si="21">O591*R591</f>
        <v>170920</v>
      </c>
      <c r="U591" s="338"/>
    </row>
    <row r="592" spans="2:21" ht="15" x14ac:dyDescent="0.3">
      <c r="B592" s="312" t="s">
        <v>500</v>
      </c>
      <c r="C592" s="313" t="s">
        <v>749</v>
      </c>
      <c r="D592" s="309"/>
      <c r="E592" s="309"/>
      <c r="F592" s="309"/>
      <c r="G592" s="309"/>
      <c r="H592" s="309"/>
      <c r="I592" s="309"/>
      <c r="J592" s="309"/>
      <c r="K592" s="309"/>
      <c r="L592" s="309"/>
      <c r="M592" s="309"/>
      <c r="N592" s="309"/>
      <c r="O592" s="310">
        <v>1</v>
      </c>
      <c r="P592" s="311" t="s">
        <v>726</v>
      </c>
      <c r="Q592" s="378"/>
      <c r="R592" s="380">
        <v>233380</v>
      </c>
      <c r="S592" s="378"/>
      <c r="T592" s="379">
        <f t="shared" si="21"/>
        <v>233380</v>
      </c>
      <c r="U592" s="338"/>
    </row>
    <row r="593" spans="2:21" ht="15" x14ac:dyDescent="0.3">
      <c r="B593" s="312" t="s">
        <v>502</v>
      </c>
      <c r="C593" s="313" t="s">
        <v>750</v>
      </c>
      <c r="D593" s="309"/>
      <c r="E593" s="309"/>
      <c r="F593" s="309"/>
      <c r="G593" s="309"/>
      <c r="H593" s="309"/>
      <c r="I593" s="309"/>
      <c r="J593" s="309"/>
      <c r="K593" s="309"/>
      <c r="L593" s="309"/>
      <c r="M593" s="309"/>
      <c r="N593" s="309"/>
      <c r="O593" s="310">
        <v>1</v>
      </c>
      <c r="P593" s="311" t="s">
        <v>726</v>
      </c>
      <c r="Q593" s="378"/>
      <c r="R593" s="380">
        <v>307110</v>
      </c>
      <c r="S593" s="378"/>
      <c r="T593" s="379">
        <f t="shared" si="21"/>
        <v>307110</v>
      </c>
      <c r="U593" s="338"/>
    </row>
    <row r="594" spans="2:21" ht="15" x14ac:dyDescent="0.3">
      <c r="B594" s="312" t="s">
        <v>751</v>
      </c>
      <c r="C594" s="313" t="s">
        <v>752</v>
      </c>
      <c r="D594" s="309"/>
      <c r="E594" s="309"/>
      <c r="F594" s="309"/>
      <c r="G594" s="309"/>
      <c r="H594" s="309"/>
      <c r="I594" s="309"/>
      <c r="J594" s="309"/>
      <c r="K594" s="309"/>
      <c r="L594" s="309"/>
      <c r="M594" s="309"/>
      <c r="N594" s="309"/>
      <c r="O594" s="310">
        <v>1</v>
      </c>
      <c r="P594" s="311" t="s">
        <v>726</v>
      </c>
      <c r="Q594" s="378"/>
      <c r="R594" s="380">
        <v>429150</v>
      </c>
      <c r="S594" s="378"/>
      <c r="T594" s="379">
        <f t="shared" si="21"/>
        <v>429150</v>
      </c>
      <c r="U594" s="338"/>
    </row>
    <row r="595" spans="2:21" ht="15" x14ac:dyDescent="0.3">
      <c r="B595" s="312" t="s">
        <v>753</v>
      </c>
      <c r="C595" s="313" t="s">
        <v>754</v>
      </c>
      <c r="D595" s="309"/>
      <c r="E595" s="309"/>
      <c r="F595" s="309"/>
      <c r="G595" s="309"/>
      <c r="H595" s="309"/>
      <c r="I595" s="309"/>
      <c r="J595" s="309"/>
      <c r="K595" s="309"/>
      <c r="L595" s="309"/>
      <c r="M595" s="309"/>
      <c r="N595" s="309"/>
      <c r="O595" s="310">
        <v>1</v>
      </c>
      <c r="P595" s="311" t="s">
        <v>726</v>
      </c>
      <c r="Q595" s="378"/>
      <c r="R595" s="380">
        <v>555110</v>
      </c>
      <c r="S595" s="378"/>
      <c r="T595" s="379">
        <f t="shared" si="21"/>
        <v>555110</v>
      </c>
      <c r="U595" s="338"/>
    </row>
    <row r="596" spans="2:21" ht="15" x14ac:dyDescent="0.3">
      <c r="B596" s="312" t="s">
        <v>755</v>
      </c>
      <c r="C596" s="313" t="s">
        <v>756</v>
      </c>
      <c r="D596" s="309"/>
      <c r="E596" s="309"/>
      <c r="F596" s="309"/>
      <c r="G596" s="309"/>
      <c r="H596" s="309"/>
      <c r="I596" s="309"/>
      <c r="J596" s="309"/>
      <c r="K596" s="309"/>
      <c r="L596" s="309"/>
      <c r="M596" s="309"/>
      <c r="N596" s="309"/>
      <c r="O596" s="310">
        <v>1</v>
      </c>
      <c r="P596" s="311" t="s">
        <v>726</v>
      </c>
      <c r="Q596" s="378"/>
      <c r="R596" s="380">
        <v>726990</v>
      </c>
      <c r="S596" s="378"/>
      <c r="T596" s="379">
        <f t="shared" si="21"/>
        <v>726990</v>
      </c>
      <c r="U596" s="338"/>
    </row>
    <row r="597" spans="2:21" ht="15" x14ac:dyDescent="0.3">
      <c r="B597" s="312" t="s">
        <v>757</v>
      </c>
      <c r="C597" s="313" t="s">
        <v>758</v>
      </c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N597" s="309"/>
      <c r="O597" s="310">
        <v>1</v>
      </c>
      <c r="P597" s="311" t="s">
        <v>726</v>
      </c>
      <c r="Q597" s="378"/>
      <c r="R597" s="380">
        <v>850350</v>
      </c>
      <c r="S597" s="378"/>
      <c r="T597" s="379">
        <f t="shared" si="21"/>
        <v>850350</v>
      </c>
      <c r="U597" s="338"/>
    </row>
    <row r="598" spans="2:21" ht="15" x14ac:dyDescent="0.3">
      <c r="B598" s="312" t="s">
        <v>759</v>
      </c>
      <c r="C598" s="313" t="s">
        <v>760</v>
      </c>
      <c r="D598" s="309"/>
      <c r="E598" s="309"/>
      <c r="F598" s="309"/>
      <c r="G598" s="309"/>
      <c r="H598" s="309"/>
      <c r="I598" s="309"/>
      <c r="J598" s="309"/>
      <c r="K598" s="309"/>
      <c r="L598" s="309"/>
      <c r="M598" s="309"/>
      <c r="N598" s="309"/>
      <c r="O598" s="310">
        <v>1</v>
      </c>
      <c r="P598" s="311" t="s">
        <v>726</v>
      </c>
      <c r="Q598" s="378"/>
      <c r="R598" s="380">
        <v>998200</v>
      </c>
      <c r="S598" s="378"/>
      <c r="T598" s="379">
        <f t="shared" si="21"/>
        <v>998200</v>
      </c>
      <c r="U598" s="338"/>
    </row>
    <row r="599" spans="2:21" ht="15" x14ac:dyDescent="0.3">
      <c r="B599" s="312" t="s">
        <v>761</v>
      </c>
      <c r="C599" s="313" t="s">
        <v>762</v>
      </c>
      <c r="D599" s="309"/>
      <c r="E599" s="309"/>
      <c r="F599" s="309"/>
      <c r="G599" s="309"/>
      <c r="H599" s="309"/>
      <c r="I599" s="309"/>
      <c r="J599" s="309"/>
      <c r="K599" s="309"/>
      <c r="L599" s="309"/>
      <c r="M599" s="309"/>
      <c r="N599" s="309"/>
      <c r="O599" s="310">
        <v>1</v>
      </c>
      <c r="P599" s="311" t="s">
        <v>726</v>
      </c>
      <c r="Q599" s="378"/>
      <c r="R599" s="380">
        <v>1116910</v>
      </c>
      <c r="S599" s="378"/>
      <c r="T599" s="379">
        <f t="shared" si="21"/>
        <v>1116910</v>
      </c>
      <c r="U599" s="338"/>
    </row>
    <row r="600" spans="2:21" ht="15" x14ac:dyDescent="0.3">
      <c r="B600" s="312" t="s">
        <v>763</v>
      </c>
      <c r="C600" s="313" t="s">
        <v>764</v>
      </c>
      <c r="D600" s="309"/>
      <c r="E600" s="309"/>
      <c r="F600" s="309"/>
      <c r="G600" s="309"/>
      <c r="H600" s="309"/>
      <c r="I600" s="309"/>
      <c r="J600" s="309"/>
      <c r="K600" s="309"/>
      <c r="L600" s="309"/>
      <c r="M600" s="309"/>
      <c r="N600" s="309"/>
      <c r="O600" s="310">
        <v>1</v>
      </c>
      <c r="P600" s="311" t="s">
        <v>726</v>
      </c>
      <c r="Q600" s="378"/>
      <c r="R600" s="380">
        <v>1250400</v>
      </c>
      <c r="S600" s="378"/>
      <c r="T600" s="379">
        <f t="shared" si="21"/>
        <v>1250400</v>
      </c>
      <c r="U600" s="338"/>
    </row>
    <row r="601" spans="2:21" ht="15" x14ac:dyDescent="0.3">
      <c r="B601" s="312" t="s">
        <v>765</v>
      </c>
      <c r="C601" s="313" t="s">
        <v>766</v>
      </c>
      <c r="D601" s="309"/>
      <c r="E601" s="309"/>
      <c r="F601" s="309"/>
      <c r="G601" s="309"/>
      <c r="H601" s="309"/>
      <c r="I601" s="309"/>
      <c r="J601" s="309"/>
      <c r="K601" s="309"/>
      <c r="L601" s="309"/>
      <c r="M601" s="309"/>
      <c r="N601" s="309"/>
      <c r="O601" s="310">
        <v>1</v>
      </c>
      <c r="P601" s="311" t="s">
        <v>726</v>
      </c>
      <c r="Q601" s="378"/>
      <c r="R601" s="380">
        <v>1395420</v>
      </c>
      <c r="S601" s="378"/>
      <c r="T601" s="379">
        <f t="shared" si="21"/>
        <v>1395420</v>
      </c>
      <c r="U601" s="338"/>
    </row>
    <row r="602" spans="2:21" ht="15" x14ac:dyDescent="0.3">
      <c r="B602" s="312" t="s">
        <v>767</v>
      </c>
      <c r="C602" s="313" t="s">
        <v>768</v>
      </c>
      <c r="D602" s="309"/>
      <c r="E602" s="309"/>
      <c r="F602" s="309"/>
      <c r="G602" s="309"/>
      <c r="H602" s="309"/>
      <c r="I602" s="309"/>
      <c r="J602" s="309"/>
      <c r="K602" s="309"/>
      <c r="L602" s="309"/>
      <c r="M602" s="309"/>
      <c r="N602" s="309"/>
      <c r="O602" s="310">
        <v>1</v>
      </c>
      <c r="P602" s="311" t="s">
        <v>726</v>
      </c>
      <c r="Q602" s="378"/>
      <c r="R602" s="380">
        <v>1639790</v>
      </c>
      <c r="S602" s="378"/>
      <c r="T602" s="379">
        <f t="shared" si="21"/>
        <v>1639790</v>
      </c>
      <c r="U602" s="338"/>
    </row>
    <row r="603" spans="2:21" ht="15.6" x14ac:dyDescent="0.3">
      <c r="B603" s="306">
        <v>7</v>
      </c>
      <c r="C603" s="332" t="s">
        <v>769</v>
      </c>
      <c r="D603" s="309"/>
      <c r="E603" s="309"/>
      <c r="F603" s="309"/>
      <c r="G603" s="309"/>
      <c r="H603" s="309"/>
      <c r="I603" s="309"/>
      <c r="J603" s="309"/>
      <c r="K603" s="309"/>
      <c r="L603" s="309"/>
      <c r="M603" s="309"/>
      <c r="N603" s="309"/>
      <c r="O603" s="310"/>
      <c r="P603" s="311"/>
      <c r="Q603" s="378"/>
      <c r="R603" s="380"/>
      <c r="S603" s="378"/>
      <c r="T603" s="379"/>
      <c r="U603" s="338"/>
    </row>
    <row r="604" spans="2:21" ht="15" x14ac:dyDescent="0.3">
      <c r="B604" s="312" t="s">
        <v>505</v>
      </c>
      <c r="C604" s="313" t="s">
        <v>725</v>
      </c>
      <c r="D604" s="309"/>
      <c r="E604" s="309"/>
      <c r="F604" s="309"/>
      <c r="G604" s="309"/>
      <c r="H604" s="309"/>
      <c r="I604" s="309"/>
      <c r="J604" s="309"/>
      <c r="K604" s="309"/>
      <c r="L604" s="309"/>
      <c r="M604" s="309"/>
      <c r="N604" s="309"/>
      <c r="O604" s="310">
        <v>1</v>
      </c>
      <c r="P604" s="311" t="s">
        <v>657</v>
      </c>
      <c r="Q604" s="378"/>
      <c r="R604" s="380">
        <v>315400</v>
      </c>
      <c r="S604" s="378"/>
      <c r="T604" s="379">
        <f t="shared" si="21"/>
        <v>315400</v>
      </c>
      <c r="U604" s="338"/>
    </row>
    <row r="605" spans="2:21" ht="15" x14ac:dyDescent="0.3">
      <c r="B605" s="312" t="s">
        <v>506</v>
      </c>
      <c r="C605" s="313" t="s">
        <v>727</v>
      </c>
      <c r="D605" s="309"/>
      <c r="E605" s="309"/>
      <c r="F605" s="309"/>
      <c r="G605" s="309"/>
      <c r="H605" s="309"/>
      <c r="I605" s="309"/>
      <c r="J605" s="309"/>
      <c r="K605" s="309"/>
      <c r="L605" s="309"/>
      <c r="M605" s="309"/>
      <c r="N605" s="309"/>
      <c r="O605" s="310">
        <v>1</v>
      </c>
      <c r="P605" s="311" t="s">
        <v>657</v>
      </c>
      <c r="Q605" s="378"/>
      <c r="R605" s="380">
        <v>415270</v>
      </c>
      <c r="S605" s="378"/>
      <c r="T605" s="379">
        <f t="shared" si="21"/>
        <v>415270</v>
      </c>
      <c r="U605" s="338"/>
    </row>
    <row r="606" spans="2:21" ht="15" x14ac:dyDescent="0.3">
      <c r="B606" s="312" t="s">
        <v>507</v>
      </c>
      <c r="C606" s="313" t="s">
        <v>728</v>
      </c>
      <c r="D606" s="309"/>
      <c r="E606" s="309"/>
      <c r="F606" s="309"/>
      <c r="G606" s="309"/>
      <c r="H606" s="309"/>
      <c r="I606" s="309"/>
      <c r="J606" s="309"/>
      <c r="K606" s="309"/>
      <c r="L606" s="309"/>
      <c r="M606" s="309"/>
      <c r="N606" s="309"/>
      <c r="O606" s="310">
        <v>1</v>
      </c>
      <c r="P606" s="311" t="s">
        <v>657</v>
      </c>
      <c r="Q606" s="378"/>
      <c r="R606" s="380">
        <v>539080</v>
      </c>
      <c r="S606" s="378"/>
      <c r="T606" s="379">
        <f t="shared" si="21"/>
        <v>539080</v>
      </c>
      <c r="U606" s="338"/>
    </row>
    <row r="607" spans="2:21" ht="15" x14ac:dyDescent="0.3">
      <c r="B607" s="312" t="s">
        <v>770</v>
      </c>
      <c r="C607" s="313" t="s">
        <v>730</v>
      </c>
      <c r="D607" s="309"/>
      <c r="E607" s="309"/>
      <c r="F607" s="309"/>
      <c r="G607" s="309"/>
      <c r="H607" s="309"/>
      <c r="I607" s="309"/>
      <c r="J607" s="309"/>
      <c r="K607" s="309"/>
      <c r="L607" s="309"/>
      <c r="M607" s="309"/>
      <c r="N607" s="309"/>
      <c r="O607" s="310">
        <v>1</v>
      </c>
      <c r="P607" s="311" t="s">
        <v>657</v>
      </c>
      <c r="Q607" s="378"/>
      <c r="R607" s="380">
        <v>750020</v>
      </c>
      <c r="S607" s="378"/>
      <c r="T607" s="379">
        <f t="shared" si="21"/>
        <v>750020</v>
      </c>
      <c r="U607" s="338"/>
    </row>
    <row r="608" spans="2:21" ht="15" x14ac:dyDescent="0.3">
      <c r="B608" s="312" t="s">
        <v>771</v>
      </c>
      <c r="C608" s="313" t="s">
        <v>732</v>
      </c>
      <c r="D608" s="309"/>
      <c r="E608" s="309"/>
      <c r="F608" s="309"/>
      <c r="G608" s="309"/>
      <c r="H608" s="309"/>
      <c r="I608" s="309"/>
      <c r="J608" s="309"/>
      <c r="K608" s="309"/>
      <c r="L608" s="309"/>
      <c r="M608" s="309"/>
      <c r="N608" s="309"/>
      <c r="O608" s="310">
        <v>1</v>
      </c>
      <c r="P608" s="311" t="s">
        <v>657</v>
      </c>
      <c r="Q608" s="378"/>
      <c r="R608" s="380">
        <v>945660</v>
      </c>
      <c r="S608" s="378"/>
      <c r="T608" s="379">
        <f t="shared" si="21"/>
        <v>945660</v>
      </c>
      <c r="U608" s="338"/>
    </row>
    <row r="609" spans="2:21" ht="15" x14ac:dyDescent="0.3">
      <c r="B609" s="312" t="s">
        <v>772</v>
      </c>
      <c r="C609" s="313" t="s">
        <v>734</v>
      </c>
      <c r="D609" s="309"/>
      <c r="E609" s="309"/>
      <c r="F609" s="309"/>
      <c r="G609" s="309"/>
      <c r="H609" s="309"/>
      <c r="I609" s="309"/>
      <c r="J609" s="309"/>
      <c r="K609" s="309"/>
      <c r="L609" s="309"/>
      <c r="M609" s="309"/>
      <c r="N609" s="309"/>
      <c r="O609" s="310">
        <v>1</v>
      </c>
      <c r="P609" s="311" t="s">
        <v>657</v>
      </c>
      <c r="Q609" s="378"/>
      <c r="R609" s="380">
        <v>1201140</v>
      </c>
      <c r="S609" s="378"/>
      <c r="T609" s="379">
        <f t="shared" si="21"/>
        <v>1201140</v>
      </c>
      <c r="U609" s="338"/>
    </row>
    <row r="610" spans="2:21" ht="15" x14ac:dyDescent="0.3">
      <c r="B610" s="312" t="s">
        <v>773</v>
      </c>
      <c r="C610" s="313" t="s">
        <v>736</v>
      </c>
      <c r="D610" s="309"/>
      <c r="E610" s="309"/>
      <c r="F610" s="309"/>
      <c r="G610" s="309"/>
      <c r="H610" s="309"/>
      <c r="I610" s="309"/>
      <c r="J610" s="309"/>
      <c r="K610" s="309"/>
      <c r="L610" s="309"/>
      <c r="M610" s="309"/>
      <c r="N610" s="309"/>
      <c r="O610" s="310">
        <v>1</v>
      </c>
      <c r="P610" s="311" t="s">
        <v>657</v>
      </c>
      <c r="Q610" s="378"/>
      <c r="R610" s="380">
        <v>1528190</v>
      </c>
      <c r="S610" s="378"/>
      <c r="T610" s="379">
        <f t="shared" si="21"/>
        <v>1528190</v>
      </c>
      <c r="U610" s="338"/>
    </row>
    <row r="611" spans="2:21" ht="15" x14ac:dyDescent="0.3">
      <c r="B611" s="312" t="s">
        <v>774</v>
      </c>
      <c r="C611" s="313" t="s">
        <v>738</v>
      </c>
      <c r="D611" s="309"/>
      <c r="E611" s="309"/>
      <c r="F611" s="309"/>
      <c r="G611" s="309"/>
      <c r="H611" s="309"/>
      <c r="I611" s="309"/>
      <c r="J611" s="309"/>
      <c r="K611" s="309"/>
      <c r="L611" s="309"/>
      <c r="M611" s="309"/>
      <c r="N611" s="309"/>
      <c r="O611" s="310">
        <v>1</v>
      </c>
      <c r="P611" s="311" t="s">
        <v>657</v>
      </c>
      <c r="Q611" s="378"/>
      <c r="R611" s="380">
        <v>1849920</v>
      </c>
      <c r="S611" s="378"/>
      <c r="T611" s="379">
        <f t="shared" si="21"/>
        <v>1849920</v>
      </c>
      <c r="U611" s="338"/>
    </row>
    <row r="612" spans="2:21" ht="15" x14ac:dyDescent="0.3">
      <c r="B612" s="312" t="s">
        <v>775</v>
      </c>
      <c r="C612" s="313" t="s">
        <v>740</v>
      </c>
      <c r="D612" s="309"/>
      <c r="E612" s="309"/>
      <c r="F612" s="309"/>
      <c r="G612" s="309"/>
      <c r="H612" s="309"/>
      <c r="I612" s="309"/>
      <c r="J612" s="309"/>
      <c r="K612" s="309"/>
      <c r="L612" s="309"/>
      <c r="M612" s="309"/>
      <c r="N612" s="309"/>
      <c r="O612" s="310">
        <v>1</v>
      </c>
      <c r="P612" s="311" t="s">
        <v>657</v>
      </c>
      <c r="Q612" s="378"/>
      <c r="R612" s="380">
        <v>2337650</v>
      </c>
      <c r="S612" s="378"/>
      <c r="T612" s="379">
        <f t="shared" si="21"/>
        <v>2337650</v>
      </c>
      <c r="U612" s="338"/>
    </row>
    <row r="613" spans="2:21" ht="15" x14ac:dyDescent="0.3">
      <c r="B613" s="312" t="s">
        <v>776</v>
      </c>
      <c r="C613" s="313" t="s">
        <v>742</v>
      </c>
      <c r="D613" s="309"/>
      <c r="E613" s="309"/>
      <c r="F613" s="309"/>
      <c r="G613" s="309"/>
      <c r="H613" s="309"/>
      <c r="I613" s="309"/>
      <c r="J613" s="309"/>
      <c r="K613" s="309"/>
      <c r="L613" s="309"/>
      <c r="M613" s="309"/>
      <c r="N613" s="309"/>
      <c r="O613" s="310">
        <v>1</v>
      </c>
      <c r="P613" s="311" t="s">
        <v>657</v>
      </c>
      <c r="Q613" s="378"/>
      <c r="R613" s="380">
        <v>2982100</v>
      </c>
      <c r="S613" s="378"/>
      <c r="T613" s="379">
        <f t="shared" si="21"/>
        <v>2982100</v>
      </c>
      <c r="U613" s="338"/>
    </row>
    <row r="614" spans="2:21" ht="15" x14ac:dyDescent="0.3">
      <c r="B614" s="312" t="s">
        <v>777</v>
      </c>
      <c r="C614" s="313" t="s">
        <v>744</v>
      </c>
      <c r="D614" s="309"/>
      <c r="E614" s="309"/>
      <c r="F614" s="309"/>
      <c r="G614" s="309"/>
      <c r="H614" s="309"/>
      <c r="I614" s="309"/>
      <c r="J614" s="309"/>
      <c r="K614" s="309"/>
      <c r="L614" s="309"/>
      <c r="M614" s="309"/>
      <c r="N614" s="309"/>
      <c r="O614" s="310">
        <v>1</v>
      </c>
      <c r="P614" s="311" t="s">
        <v>657</v>
      </c>
      <c r="Q614" s="378"/>
      <c r="R614" s="380">
        <v>3397060</v>
      </c>
      <c r="S614" s="378"/>
      <c r="T614" s="379">
        <f t="shared" si="21"/>
        <v>3397060</v>
      </c>
      <c r="U614" s="338"/>
    </row>
    <row r="615" spans="2:21" ht="15" x14ac:dyDescent="0.3">
      <c r="B615" s="312" t="s">
        <v>778</v>
      </c>
      <c r="C615" s="313" t="s">
        <v>746</v>
      </c>
      <c r="D615" s="309"/>
      <c r="E615" s="309"/>
      <c r="F615" s="309"/>
      <c r="G615" s="309"/>
      <c r="H615" s="309"/>
      <c r="I615" s="309"/>
      <c r="J615" s="309"/>
      <c r="K615" s="309"/>
      <c r="L615" s="309"/>
      <c r="M615" s="309"/>
      <c r="N615" s="309"/>
      <c r="O615" s="310">
        <v>1</v>
      </c>
      <c r="P615" s="311" t="s">
        <v>657</v>
      </c>
      <c r="Q615" s="378"/>
      <c r="R615" s="380">
        <v>4636350</v>
      </c>
      <c r="S615" s="378"/>
      <c r="T615" s="379">
        <f t="shared" si="21"/>
        <v>4636350</v>
      </c>
      <c r="U615" s="338"/>
    </row>
    <row r="616" spans="2:21" ht="15.6" x14ac:dyDescent="0.3">
      <c r="B616" s="306">
        <v>8</v>
      </c>
      <c r="C616" s="332" t="s">
        <v>779</v>
      </c>
      <c r="D616" s="309"/>
      <c r="E616" s="309"/>
      <c r="F616" s="309"/>
      <c r="G616" s="309"/>
      <c r="H616" s="309"/>
      <c r="I616" s="309"/>
      <c r="J616" s="309"/>
      <c r="K616" s="309"/>
      <c r="L616" s="309"/>
      <c r="M616" s="309"/>
      <c r="N616" s="309"/>
      <c r="O616" s="310"/>
      <c r="P616" s="311"/>
      <c r="Q616" s="378"/>
      <c r="R616" s="380"/>
      <c r="S616" s="378"/>
      <c r="T616" s="379"/>
      <c r="U616" s="338"/>
    </row>
    <row r="617" spans="2:21" ht="15" x14ac:dyDescent="0.3">
      <c r="B617" s="312" t="s">
        <v>509</v>
      </c>
      <c r="C617" s="313" t="s">
        <v>748</v>
      </c>
      <c r="D617" s="309"/>
      <c r="E617" s="309"/>
      <c r="F617" s="309"/>
      <c r="G617" s="309"/>
      <c r="H617" s="309"/>
      <c r="I617" s="309"/>
      <c r="J617" s="309"/>
      <c r="K617" s="309"/>
      <c r="L617" s="309"/>
      <c r="M617" s="309"/>
      <c r="N617" s="309"/>
      <c r="O617" s="310">
        <v>1</v>
      </c>
      <c r="P617" s="311" t="s">
        <v>657</v>
      </c>
      <c r="Q617" s="378"/>
      <c r="R617" s="380">
        <v>315400</v>
      </c>
      <c r="S617" s="378"/>
      <c r="T617" s="379">
        <f t="shared" si="21"/>
        <v>315400</v>
      </c>
      <c r="U617" s="338"/>
    </row>
    <row r="618" spans="2:21" ht="15" x14ac:dyDescent="0.3">
      <c r="B618" s="312" t="s">
        <v>510</v>
      </c>
      <c r="C618" s="313" t="s">
        <v>749</v>
      </c>
      <c r="D618" s="309"/>
      <c r="E618" s="309"/>
      <c r="F618" s="309"/>
      <c r="G618" s="309"/>
      <c r="H618" s="309"/>
      <c r="I618" s="309"/>
      <c r="J618" s="309"/>
      <c r="K618" s="309"/>
      <c r="L618" s="309"/>
      <c r="M618" s="309"/>
      <c r="N618" s="309"/>
      <c r="O618" s="310">
        <v>1</v>
      </c>
      <c r="P618" s="311" t="s">
        <v>657</v>
      </c>
      <c r="Q618" s="378"/>
      <c r="R618" s="380">
        <v>415270</v>
      </c>
      <c r="S618" s="378"/>
      <c r="T618" s="379">
        <f t="shared" si="21"/>
        <v>415270</v>
      </c>
      <c r="U618" s="338"/>
    </row>
    <row r="619" spans="2:21" ht="15" x14ac:dyDescent="0.3">
      <c r="B619" s="312" t="s">
        <v>511</v>
      </c>
      <c r="C619" s="313" t="s">
        <v>750</v>
      </c>
      <c r="D619" s="309"/>
      <c r="E619" s="309"/>
      <c r="F619" s="309"/>
      <c r="G619" s="309"/>
      <c r="H619" s="309"/>
      <c r="I619" s="309"/>
      <c r="J619" s="309"/>
      <c r="K619" s="309"/>
      <c r="L619" s="309"/>
      <c r="M619" s="309"/>
      <c r="N619" s="309"/>
      <c r="O619" s="310">
        <v>1</v>
      </c>
      <c r="P619" s="311" t="s">
        <v>657</v>
      </c>
      <c r="Q619" s="378"/>
      <c r="R619" s="380">
        <v>539080</v>
      </c>
      <c r="S619" s="378"/>
      <c r="T619" s="379">
        <f t="shared" si="21"/>
        <v>539080</v>
      </c>
      <c r="U619" s="338"/>
    </row>
    <row r="620" spans="2:21" ht="15" x14ac:dyDescent="0.3">
      <c r="B620" s="312" t="s">
        <v>780</v>
      </c>
      <c r="C620" s="313" t="s">
        <v>752</v>
      </c>
      <c r="D620" s="309"/>
      <c r="E620" s="309"/>
      <c r="F620" s="309"/>
      <c r="G620" s="309"/>
      <c r="H620" s="309"/>
      <c r="I620" s="309"/>
      <c r="J620" s="309"/>
      <c r="K620" s="309"/>
      <c r="L620" s="309"/>
      <c r="M620" s="309"/>
      <c r="N620" s="309"/>
      <c r="O620" s="310">
        <v>1</v>
      </c>
      <c r="P620" s="311" t="s">
        <v>657</v>
      </c>
      <c r="Q620" s="378"/>
      <c r="R620" s="380">
        <v>750020</v>
      </c>
      <c r="S620" s="378"/>
      <c r="T620" s="379">
        <f t="shared" si="21"/>
        <v>750020</v>
      </c>
      <c r="U620" s="338"/>
    </row>
    <row r="621" spans="2:21" ht="15" x14ac:dyDescent="0.3">
      <c r="B621" s="312" t="s">
        <v>781</v>
      </c>
      <c r="C621" s="313" t="s">
        <v>754</v>
      </c>
      <c r="D621" s="309"/>
      <c r="E621" s="309"/>
      <c r="F621" s="309"/>
      <c r="G621" s="309"/>
      <c r="H621" s="309"/>
      <c r="I621" s="309"/>
      <c r="J621" s="309"/>
      <c r="K621" s="309"/>
      <c r="L621" s="309"/>
      <c r="M621" s="309"/>
      <c r="N621" s="309"/>
      <c r="O621" s="310">
        <v>1</v>
      </c>
      <c r="P621" s="311" t="s">
        <v>657</v>
      </c>
      <c r="Q621" s="378"/>
      <c r="R621" s="380">
        <v>945660</v>
      </c>
      <c r="S621" s="378"/>
      <c r="T621" s="379">
        <f t="shared" si="21"/>
        <v>945660</v>
      </c>
      <c r="U621" s="338"/>
    </row>
    <row r="622" spans="2:21" ht="15" x14ac:dyDescent="0.3">
      <c r="B622" s="312" t="s">
        <v>782</v>
      </c>
      <c r="C622" s="313" t="s">
        <v>756</v>
      </c>
      <c r="D622" s="309"/>
      <c r="E622" s="309"/>
      <c r="F622" s="309"/>
      <c r="G622" s="309"/>
      <c r="H622" s="309"/>
      <c r="I622" s="309"/>
      <c r="J622" s="309"/>
      <c r="K622" s="309"/>
      <c r="L622" s="309"/>
      <c r="M622" s="309"/>
      <c r="N622" s="309"/>
      <c r="O622" s="310">
        <v>1</v>
      </c>
      <c r="P622" s="311" t="s">
        <v>657</v>
      </c>
      <c r="Q622" s="378"/>
      <c r="R622" s="380">
        <v>1201140</v>
      </c>
      <c r="S622" s="378"/>
      <c r="T622" s="379">
        <f t="shared" si="21"/>
        <v>1201140</v>
      </c>
      <c r="U622" s="338"/>
    </row>
    <row r="623" spans="2:21" ht="15" x14ac:dyDescent="0.3">
      <c r="B623" s="312" t="s">
        <v>783</v>
      </c>
      <c r="C623" s="313" t="s">
        <v>758</v>
      </c>
      <c r="D623" s="309"/>
      <c r="E623" s="309"/>
      <c r="F623" s="309"/>
      <c r="G623" s="309"/>
      <c r="H623" s="309"/>
      <c r="I623" s="309"/>
      <c r="J623" s="309"/>
      <c r="K623" s="309"/>
      <c r="L623" s="309"/>
      <c r="M623" s="309"/>
      <c r="N623" s="309"/>
      <c r="O623" s="310">
        <v>1</v>
      </c>
      <c r="P623" s="311" t="s">
        <v>657</v>
      </c>
      <c r="Q623" s="378"/>
      <c r="R623" s="380">
        <v>1528190</v>
      </c>
      <c r="S623" s="378"/>
      <c r="T623" s="379">
        <f t="shared" si="21"/>
        <v>1528190</v>
      </c>
      <c r="U623" s="338"/>
    </row>
    <row r="624" spans="2:21" ht="15" x14ac:dyDescent="0.3">
      <c r="B624" s="312" t="s">
        <v>784</v>
      </c>
      <c r="C624" s="313" t="s">
        <v>760</v>
      </c>
      <c r="D624" s="309"/>
      <c r="E624" s="309"/>
      <c r="F624" s="309"/>
      <c r="G624" s="309"/>
      <c r="H624" s="309"/>
      <c r="I624" s="309"/>
      <c r="J624" s="309"/>
      <c r="K624" s="309"/>
      <c r="L624" s="309"/>
      <c r="M624" s="309"/>
      <c r="N624" s="309"/>
      <c r="O624" s="310">
        <v>1</v>
      </c>
      <c r="P624" s="311" t="s">
        <v>657</v>
      </c>
      <c r="Q624" s="378"/>
      <c r="R624" s="380">
        <v>1849920</v>
      </c>
      <c r="S624" s="378"/>
      <c r="T624" s="379">
        <f t="shared" si="21"/>
        <v>1849920</v>
      </c>
      <c r="U624" s="338"/>
    </row>
    <row r="625" spans="2:21" ht="15" x14ac:dyDescent="0.3">
      <c r="B625" s="312" t="s">
        <v>785</v>
      </c>
      <c r="C625" s="313" t="s">
        <v>762</v>
      </c>
      <c r="D625" s="309"/>
      <c r="E625" s="309"/>
      <c r="F625" s="309"/>
      <c r="G625" s="309"/>
      <c r="H625" s="309"/>
      <c r="I625" s="309"/>
      <c r="J625" s="309"/>
      <c r="K625" s="309"/>
      <c r="L625" s="309"/>
      <c r="M625" s="309"/>
      <c r="N625" s="309"/>
      <c r="O625" s="310">
        <v>1</v>
      </c>
      <c r="P625" s="311" t="s">
        <v>657</v>
      </c>
      <c r="Q625" s="378"/>
      <c r="R625" s="380">
        <v>2337650</v>
      </c>
      <c r="S625" s="378"/>
      <c r="T625" s="379">
        <f t="shared" si="21"/>
        <v>2337650</v>
      </c>
      <c r="U625" s="338"/>
    </row>
    <row r="626" spans="2:21" ht="15" x14ac:dyDescent="0.3">
      <c r="B626" s="312" t="s">
        <v>786</v>
      </c>
      <c r="C626" s="313" t="s">
        <v>764</v>
      </c>
      <c r="D626" s="309"/>
      <c r="E626" s="309"/>
      <c r="F626" s="309"/>
      <c r="G626" s="309"/>
      <c r="H626" s="309"/>
      <c r="I626" s="309"/>
      <c r="J626" s="309"/>
      <c r="K626" s="309"/>
      <c r="L626" s="309"/>
      <c r="M626" s="309"/>
      <c r="N626" s="309"/>
      <c r="O626" s="310">
        <v>1</v>
      </c>
      <c r="P626" s="311" t="s">
        <v>657</v>
      </c>
      <c r="Q626" s="378"/>
      <c r="R626" s="380">
        <v>2982100</v>
      </c>
      <c r="S626" s="378"/>
      <c r="T626" s="379">
        <f t="shared" si="21"/>
        <v>2982100</v>
      </c>
      <c r="U626" s="338"/>
    </row>
    <row r="627" spans="2:21" ht="15" x14ac:dyDescent="0.3">
      <c r="B627" s="312" t="s">
        <v>787</v>
      </c>
      <c r="C627" s="313" t="s">
        <v>766</v>
      </c>
      <c r="D627" s="309"/>
      <c r="E627" s="309"/>
      <c r="F627" s="309"/>
      <c r="G627" s="309"/>
      <c r="H627" s="309"/>
      <c r="I627" s="309"/>
      <c r="J627" s="309"/>
      <c r="K627" s="309"/>
      <c r="L627" s="309"/>
      <c r="M627" s="309"/>
      <c r="N627" s="309"/>
      <c r="O627" s="310">
        <v>1</v>
      </c>
      <c r="P627" s="311" t="s">
        <v>657</v>
      </c>
      <c r="Q627" s="378"/>
      <c r="R627" s="380">
        <v>3397060</v>
      </c>
      <c r="S627" s="378"/>
      <c r="T627" s="379">
        <f t="shared" si="21"/>
        <v>3397060</v>
      </c>
      <c r="U627" s="338"/>
    </row>
    <row r="628" spans="2:21" ht="15" x14ac:dyDescent="0.3">
      <c r="B628" s="312" t="s">
        <v>788</v>
      </c>
      <c r="C628" s="313" t="s">
        <v>768</v>
      </c>
      <c r="D628" s="309"/>
      <c r="E628" s="309"/>
      <c r="F628" s="309"/>
      <c r="G628" s="309"/>
      <c r="H628" s="309"/>
      <c r="I628" s="309"/>
      <c r="J628" s="309"/>
      <c r="K628" s="309"/>
      <c r="L628" s="309"/>
      <c r="M628" s="309"/>
      <c r="N628" s="309"/>
      <c r="O628" s="310">
        <v>1</v>
      </c>
      <c r="P628" s="311" t="s">
        <v>657</v>
      </c>
      <c r="Q628" s="378"/>
      <c r="R628" s="380">
        <v>4636350</v>
      </c>
      <c r="S628" s="378"/>
      <c r="T628" s="379">
        <f t="shared" si="21"/>
        <v>4636350</v>
      </c>
      <c r="U628" s="338"/>
    </row>
    <row r="629" spans="2:21" ht="15.6" x14ac:dyDescent="0.3">
      <c r="B629" s="306">
        <v>9</v>
      </c>
      <c r="C629" s="332" t="s">
        <v>789</v>
      </c>
      <c r="D629" s="309"/>
      <c r="E629" s="309"/>
      <c r="F629" s="309"/>
      <c r="G629" s="309"/>
      <c r="H629" s="309"/>
      <c r="I629" s="309"/>
      <c r="J629" s="309"/>
      <c r="K629" s="309"/>
      <c r="L629" s="309"/>
      <c r="M629" s="309"/>
      <c r="N629" s="309"/>
      <c r="O629" s="310"/>
      <c r="P629" s="311"/>
      <c r="Q629" s="378"/>
      <c r="R629" s="380"/>
      <c r="S629" s="378"/>
      <c r="T629" s="379"/>
      <c r="U629" s="338"/>
    </row>
    <row r="630" spans="2:21" ht="15" x14ac:dyDescent="0.3">
      <c r="B630" s="312" t="s">
        <v>513</v>
      </c>
      <c r="C630" s="313" t="s">
        <v>725</v>
      </c>
      <c r="D630" s="309"/>
      <c r="E630" s="309"/>
      <c r="F630" s="309"/>
      <c r="G630" s="309"/>
      <c r="H630" s="309"/>
      <c r="I630" s="309"/>
      <c r="J630" s="309"/>
      <c r="K630" s="309"/>
      <c r="L630" s="309"/>
      <c r="M630" s="309"/>
      <c r="N630" s="309"/>
      <c r="O630" s="310">
        <v>1</v>
      </c>
      <c r="P630" s="311" t="s">
        <v>305</v>
      </c>
      <c r="Q630" s="378"/>
      <c r="R630" s="380">
        <v>13882</v>
      </c>
      <c r="S630" s="378"/>
      <c r="T630" s="379">
        <f t="shared" si="21"/>
        <v>13882</v>
      </c>
      <c r="U630" s="338"/>
    </row>
    <row r="631" spans="2:21" ht="15" x14ac:dyDescent="0.3">
      <c r="B631" s="312" t="s">
        <v>514</v>
      </c>
      <c r="C631" s="313" t="s">
        <v>727</v>
      </c>
      <c r="D631" s="309"/>
      <c r="E631" s="309"/>
      <c r="F631" s="309"/>
      <c r="G631" s="309"/>
      <c r="H631" s="309"/>
      <c r="I631" s="309"/>
      <c r="J631" s="309"/>
      <c r="K631" s="309"/>
      <c r="L631" s="309"/>
      <c r="M631" s="309"/>
      <c r="N631" s="309"/>
      <c r="O631" s="310">
        <v>1</v>
      </c>
      <c r="P631" s="311" t="s">
        <v>305</v>
      </c>
      <c r="Q631" s="378"/>
      <c r="R631" s="380">
        <v>15684</v>
      </c>
      <c r="S631" s="378"/>
      <c r="T631" s="379">
        <f t="shared" si="21"/>
        <v>15684</v>
      </c>
      <c r="U631" s="338"/>
    </row>
    <row r="632" spans="2:21" ht="15" x14ac:dyDescent="0.3">
      <c r="B632" s="312" t="s">
        <v>515</v>
      </c>
      <c r="C632" s="313" t="s">
        <v>728</v>
      </c>
      <c r="D632" s="309"/>
      <c r="E632" s="309"/>
      <c r="F632" s="309"/>
      <c r="G632" s="309"/>
      <c r="H632" s="309"/>
      <c r="I632" s="309"/>
      <c r="J632" s="309"/>
      <c r="K632" s="309"/>
      <c r="L632" s="309"/>
      <c r="M632" s="309"/>
      <c r="N632" s="309"/>
      <c r="O632" s="310">
        <v>1</v>
      </c>
      <c r="P632" s="311" t="s">
        <v>305</v>
      </c>
      <c r="Q632" s="378"/>
      <c r="R632" s="380">
        <v>27042</v>
      </c>
      <c r="S632" s="378"/>
      <c r="T632" s="379">
        <f t="shared" si="21"/>
        <v>27042</v>
      </c>
      <c r="U632" s="338"/>
    </row>
    <row r="633" spans="2:21" ht="15" x14ac:dyDescent="0.3">
      <c r="B633" s="312" t="s">
        <v>790</v>
      </c>
      <c r="C633" s="313" t="s">
        <v>730</v>
      </c>
      <c r="D633" s="309"/>
      <c r="E633" s="309"/>
      <c r="F633" s="309"/>
      <c r="G633" s="309"/>
      <c r="H633" s="309"/>
      <c r="I633" s="309"/>
      <c r="J633" s="309"/>
      <c r="K633" s="309"/>
      <c r="L633" s="309"/>
      <c r="M633" s="309"/>
      <c r="N633" s="309"/>
      <c r="O633" s="310">
        <v>1</v>
      </c>
      <c r="P633" s="311" t="s">
        <v>305</v>
      </c>
      <c r="Q633" s="378"/>
      <c r="R633" s="380">
        <v>41194</v>
      </c>
      <c r="S633" s="378"/>
      <c r="T633" s="379">
        <f t="shared" si="21"/>
        <v>41194</v>
      </c>
      <c r="U633" s="338"/>
    </row>
    <row r="634" spans="2:21" ht="15" x14ac:dyDescent="0.3">
      <c r="B634" s="312" t="s">
        <v>791</v>
      </c>
      <c r="C634" s="313" t="s">
        <v>732</v>
      </c>
      <c r="D634" s="309"/>
      <c r="E634" s="309"/>
      <c r="F634" s="309"/>
      <c r="G634" s="309"/>
      <c r="H634" s="309"/>
      <c r="I634" s="309"/>
      <c r="J634" s="309"/>
      <c r="K634" s="309"/>
      <c r="L634" s="309"/>
      <c r="M634" s="309"/>
      <c r="N634" s="309"/>
      <c r="O634" s="310">
        <v>1</v>
      </c>
      <c r="P634" s="311" t="s">
        <v>305</v>
      </c>
      <c r="Q634" s="378"/>
      <c r="R634" s="380">
        <v>46963</v>
      </c>
      <c r="S634" s="378"/>
      <c r="T634" s="379">
        <f t="shared" si="21"/>
        <v>46963</v>
      </c>
      <c r="U634" s="338"/>
    </row>
    <row r="635" spans="2:21" ht="15" x14ac:dyDescent="0.3">
      <c r="B635" s="312" t="s">
        <v>792</v>
      </c>
      <c r="C635" s="313" t="s">
        <v>734</v>
      </c>
      <c r="D635" s="309"/>
      <c r="E635" s="309"/>
      <c r="F635" s="309"/>
      <c r="G635" s="309"/>
      <c r="H635" s="309"/>
      <c r="I635" s="309"/>
      <c r="J635" s="309"/>
      <c r="K635" s="309"/>
      <c r="L635" s="309"/>
      <c r="M635" s="309"/>
      <c r="N635" s="309"/>
      <c r="O635" s="310">
        <v>1</v>
      </c>
      <c r="P635" s="311" t="s">
        <v>305</v>
      </c>
      <c r="Q635" s="378"/>
      <c r="R635" s="380">
        <v>70810</v>
      </c>
      <c r="S635" s="378"/>
      <c r="T635" s="379">
        <f t="shared" si="21"/>
        <v>70810</v>
      </c>
      <c r="U635" s="338"/>
    </row>
    <row r="636" spans="2:21" ht="15" x14ac:dyDescent="0.3">
      <c r="B636" s="312" t="s">
        <v>793</v>
      </c>
      <c r="C636" s="313" t="s">
        <v>736</v>
      </c>
      <c r="D636" s="309"/>
      <c r="E636" s="309"/>
      <c r="F636" s="309"/>
      <c r="G636" s="309"/>
      <c r="H636" s="309"/>
      <c r="I636" s="309"/>
      <c r="J636" s="309"/>
      <c r="K636" s="309"/>
      <c r="L636" s="309"/>
      <c r="M636" s="309"/>
      <c r="N636" s="309"/>
      <c r="O636" s="310">
        <v>1</v>
      </c>
      <c r="P636" s="311" t="s">
        <v>305</v>
      </c>
      <c r="Q636" s="378"/>
      <c r="R636" s="380">
        <v>79330</v>
      </c>
      <c r="S636" s="378"/>
      <c r="T636" s="379">
        <f t="shared" si="21"/>
        <v>79330</v>
      </c>
      <c r="U636" s="338"/>
    </row>
    <row r="637" spans="2:21" ht="15" x14ac:dyDescent="0.3">
      <c r="B637" s="312" t="s">
        <v>794</v>
      </c>
      <c r="C637" s="313" t="s">
        <v>738</v>
      </c>
      <c r="D637" s="309"/>
      <c r="E637" s="309"/>
      <c r="F637" s="309"/>
      <c r="G637" s="309"/>
      <c r="H637" s="309"/>
      <c r="I637" s="309"/>
      <c r="J637" s="309"/>
      <c r="K637" s="309"/>
      <c r="L637" s="309"/>
      <c r="M637" s="309"/>
      <c r="N637" s="309"/>
      <c r="O637" s="310">
        <v>1</v>
      </c>
      <c r="P637" s="311" t="s">
        <v>305</v>
      </c>
      <c r="Q637" s="378"/>
      <c r="R637" s="380">
        <v>96680</v>
      </c>
      <c r="S637" s="378"/>
      <c r="T637" s="379">
        <f t="shared" si="21"/>
        <v>96680</v>
      </c>
      <c r="U637" s="338"/>
    </row>
    <row r="638" spans="2:21" ht="15" x14ac:dyDescent="0.3">
      <c r="B638" s="312" t="s">
        <v>795</v>
      </c>
      <c r="C638" s="313" t="s">
        <v>740</v>
      </c>
      <c r="D638" s="309"/>
      <c r="E638" s="309"/>
      <c r="F638" s="309"/>
      <c r="G638" s="309"/>
      <c r="H638" s="309"/>
      <c r="I638" s="309"/>
      <c r="J638" s="309"/>
      <c r="K638" s="309"/>
      <c r="L638" s="309"/>
      <c r="M638" s="309"/>
      <c r="N638" s="309"/>
      <c r="O638" s="310">
        <v>1</v>
      </c>
      <c r="P638" s="311" t="s">
        <v>305</v>
      </c>
      <c r="Q638" s="378"/>
      <c r="R638" s="380">
        <v>123050</v>
      </c>
      <c r="S638" s="378"/>
      <c r="T638" s="379">
        <f t="shared" si="21"/>
        <v>123050</v>
      </c>
      <c r="U638" s="338"/>
    </row>
    <row r="639" spans="2:21" ht="15" x14ac:dyDescent="0.3">
      <c r="B639" s="312" t="s">
        <v>796</v>
      </c>
      <c r="C639" s="313" t="s">
        <v>742</v>
      </c>
      <c r="D639" s="309"/>
      <c r="E639" s="309"/>
      <c r="F639" s="309"/>
      <c r="G639" s="309"/>
      <c r="H639" s="309"/>
      <c r="I639" s="309"/>
      <c r="J639" s="309"/>
      <c r="K639" s="309"/>
      <c r="L639" s="309"/>
      <c r="M639" s="309"/>
      <c r="N639" s="309"/>
      <c r="O639" s="310">
        <v>1</v>
      </c>
      <c r="P639" s="311" t="s">
        <v>305</v>
      </c>
      <c r="Q639" s="378"/>
      <c r="R639" s="380">
        <v>138060</v>
      </c>
      <c r="S639" s="378"/>
      <c r="T639" s="379">
        <f t="shared" si="21"/>
        <v>138060</v>
      </c>
      <c r="U639" s="338"/>
    </row>
    <row r="640" spans="2:21" ht="15" x14ac:dyDescent="0.3">
      <c r="B640" s="312" t="s">
        <v>797</v>
      </c>
      <c r="C640" s="313" t="s">
        <v>744</v>
      </c>
      <c r="D640" s="309"/>
      <c r="E640" s="309"/>
      <c r="F640" s="309"/>
      <c r="G640" s="309"/>
      <c r="H640" s="309"/>
      <c r="I640" s="309"/>
      <c r="J640" s="309"/>
      <c r="K640" s="309"/>
      <c r="L640" s="309"/>
      <c r="M640" s="309"/>
      <c r="N640" s="309"/>
      <c r="O640" s="310">
        <v>1</v>
      </c>
      <c r="P640" s="311" t="s">
        <v>305</v>
      </c>
      <c r="Q640" s="378"/>
      <c r="R640" s="380">
        <v>180660</v>
      </c>
      <c r="S640" s="378"/>
      <c r="T640" s="379">
        <f t="shared" si="21"/>
        <v>180660</v>
      </c>
      <c r="U640" s="338"/>
    </row>
    <row r="641" spans="2:21" ht="15" x14ac:dyDescent="0.3">
      <c r="B641" s="312" t="s">
        <v>798</v>
      </c>
      <c r="C641" s="313" t="s">
        <v>746</v>
      </c>
      <c r="D641" s="309"/>
      <c r="E641" s="309"/>
      <c r="F641" s="309"/>
      <c r="G641" s="309"/>
      <c r="H641" s="309"/>
      <c r="I641" s="309"/>
      <c r="J641" s="309"/>
      <c r="K641" s="309"/>
      <c r="L641" s="309"/>
      <c r="M641" s="309"/>
      <c r="N641" s="309"/>
      <c r="O641" s="310">
        <v>1</v>
      </c>
      <c r="P641" s="311" t="s">
        <v>305</v>
      </c>
      <c r="Q641" s="378"/>
      <c r="R641" s="380">
        <v>213200</v>
      </c>
      <c r="S641" s="378"/>
      <c r="T641" s="379">
        <f t="shared" si="21"/>
        <v>213200</v>
      </c>
      <c r="U641" s="338"/>
    </row>
    <row r="642" spans="2:21" ht="15.6" x14ac:dyDescent="0.3">
      <c r="B642" s="306">
        <v>10</v>
      </c>
      <c r="C642" s="332" t="s">
        <v>799</v>
      </c>
      <c r="D642" s="309"/>
      <c r="E642" s="309"/>
      <c r="F642" s="309"/>
      <c r="G642" s="309"/>
      <c r="H642" s="309"/>
      <c r="I642" s="309"/>
      <c r="J642" s="309"/>
      <c r="K642" s="309"/>
      <c r="L642" s="309"/>
      <c r="M642" s="309"/>
      <c r="N642" s="309"/>
      <c r="O642" s="310"/>
      <c r="P642" s="311"/>
      <c r="Q642" s="378"/>
      <c r="R642" s="380"/>
      <c r="S642" s="378"/>
      <c r="T642" s="379"/>
      <c r="U642" s="338"/>
    </row>
    <row r="643" spans="2:21" ht="15" x14ac:dyDescent="0.3">
      <c r="B643" s="312" t="s">
        <v>517</v>
      </c>
      <c r="C643" s="313" t="s">
        <v>748</v>
      </c>
      <c r="D643" s="309"/>
      <c r="E643" s="309"/>
      <c r="F643" s="309"/>
      <c r="G643" s="309"/>
      <c r="H643" s="309"/>
      <c r="I643" s="309"/>
      <c r="J643" s="309"/>
      <c r="K643" s="309"/>
      <c r="L643" s="309"/>
      <c r="M643" s="309"/>
      <c r="N643" s="309"/>
      <c r="O643" s="310">
        <v>1</v>
      </c>
      <c r="P643" s="311" t="s">
        <v>305</v>
      </c>
      <c r="Q643" s="378"/>
      <c r="R643" s="380">
        <v>27764</v>
      </c>
      <c r="S643" s="378"/>
      <c r="T643" s="379">
        <f t="shared" si="21"/>
        <v>27764</v>
      </c>
      <c r="U643" s="338"/>
    </row>
    <row r="644" spans="2:21" ht="15" x14ac:dyDescent="0.3">
      <c r="B644" s="312" t="s">
        <v>519</v>
      </c>
      <c r="C644" s="313" t="s">
        <v>749</v>
      </c>
      <c r="D644" s="309"/>
      <c r="E644" s="309"/>
      <c r="F644" s="309"/>
      <c r="G644" s="309"/>
      <c r="H644" s="309"/>
      <c r="I644" s="309"/>
      <c r="J644" s="309"/>
      <c r="K644" s="309"/>
      <c r="L644" s="309"/>
      <c r="M644" s="309"/>
      <c r="N644" s="309"/>
      <c r="O644" s="310">
        <v>1</v>
      </c>
      <c r="P644" s="311" t="s">
        <v>305</v>
      </c>
      <c r="Q644" s="378"/>
      <c r="R644" s="380">
        <v>31369</v>
      </c>
      <c r="S644" s="378"/>
      <c r="T644" s="379">
        <f t="shared" si="21"/>
        <v>31369</v>
      </c>
      <c r="U644" s="338"/>
    </row>
    <row r="645" spans="2:21" ht="15" x14ac:dyDescent="0.3">
      <c r="B645" s="312" t="s">
        <v>520</v>
      </c>
      <c r="C645" s="313" t="s">
        <v>750</v>
      </c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N645" s="309"/>
      <c r="O645" s="310">
        <v>1</v>
      </c>
      <c r="P645" s="311" t="s">
        <v>305</v>
      </c>
      <c r="Q645" s="378"/>
      <c r="R645" s="380">
        <v>27042</v>
      </c>
      <c r="S645" s="378"/>
      <c r="T645" s="379">
        <f t="shared" si="21"/>
        <v>27042</v>
      </c>
      <c r="U645" s="338"/>
    </row>
    <row r="646" spans="2:21" ht="15" x14ac:dyDescent="0.3">
      <c r="B646" s="312" t="s">
        <v>800</v>
      </c>
      <c r="C646" s="313" t="s">
        <v>752</v>
      </c>
      <c r="D646" s="309"/>
      <c r="E646" s="309"/>
      <c r="F646" s="309"/>
      <c r="G646" s="309"/>
      <c r="H646" s="309"/>
      <c r="I646" s="309"/>
      <c r="J646" s="309"/>
      <c r="K646" s="309"/>
      <c r="L646" s="309"/>
      <c r="M646" s="309"/>
      <c r="N646" s="309"/>
      <c r="O646" s="310">
        <v>1</v>
      </c>
      <c r="P646" s="311" t="s">
        <v>305</v>
      </c>
      <c r="Q646" s="378"/>
      <c r="R646" s="380">
        <v>61790</v>
      </c>
      <c r="S646" s="378"/>
      <c r="T646" s="379">
        <f t="shared" si="21"/>
        <v>61790</v>
      </c>
      <c r="U646" s="338"/>
    </row>
    <row r="647" spans="2:21" ht="15" x14ac:dyDescent="0.3">
      <c r="B647" s="312" t="s">
        <v>801</v>
      </c>
      <c r="C647" s="313" t="s">
        <v>754</v>
      </c>
      <c r="D647" s="309"/>
      <c r="E647" s="309"/>
      <c r="F647" s="309"/>
      <c r="G647" s="309"/>
      <c r="H647" s="309"/>
      <c r="I647" s="309"/>
      <c r="J647" s="309"/>
      <c r="K647" s="309"/>
      <c r="L647" s="309"/>
      <c r="M647" s="309"/>
      <c r="N647" s="309"/>
      <c r="O647" s="310">
        <v>1</v>
      </c>
      <c r="P647" s="311" t="s">
        <v>305</v>
      </c>
      <c r="Q647" s="378"/>
      <c r="R647" s="380">
        <v>70440</v>
      </c>
      <c r="S647" s="378"/>
      <c r="T647" s="379">
        <f t="shared" si="21"/>
        <v>70440</v>
      </c>
      <c r="U647" s="338"/>
    </row>
    <row r="648" spans="2:21" ht="15" x14ac:dyDescent="0.3">
      <c r="B648" s="312" t="s">
        <v>802</v>
      </c>
      <c r="C648" s="313" t="s">
        <v>756</v>
      </c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N648" s="309"/>
      <c r="O648" s="310">
        <v>1</v>
      </c>
      <c r="P648" s="311" t="s">
        <v>305</v>
      </c>
      <c r="Q648" s="378"/>
      <c r="R648" s="380">
        <v>94420</v>
      </c>
      <c r="S648" s="378"/>
      <c r="T648" s="379">
        <f t="shared" si="21"/>
        <v>94420</v>
      </c>
      <c r="U648" s="338"/>
    </row>
    <row r="649" spans="2:21" ht="15" x14ac:dyDescent="0.3">
      <c r="B649" s="312" t="s">
        <v>803</v>
      </c>
      <c r="C649" s="313" t="s">
        <v>758</v>
      </c>
      <c r="D649" s="309"/>
      <c r="E649" s="309"/>
      <c r="F649" s="309"/>
      <c r="G649" s="309"/>
      <c r="H649" s="309"/>
      <c r="I649" s="309"/>
      <c r="J649" s="309"/>
      <c r="K649" s="309"/>
      <c r="L649" s="309"/>
      <c r="M649" s="309"/>
      <c r="N649" s="309"/>
      <c r="O649" s="310">
        <v>1</v>
      </c>
      <c r="P649" s="311" t="s">
        <v>305</v>
      </c>
      <c r="Q649" s="378"/>
      <c r="R649" s="380">
        <v>105770</v>
      </c>
      <c r="S649" s="378"/>
      <c r="T649" s="379">
        <f t="shared" si="21"/>
        <v>105770</v>
      </c>
      <c r="U649" s="338"/>
    </row>
    <row r="650" spans="2:21" ht="15" x14ac:dyDescent="0.3">
      <c r="B650" s="312" t="s">
        <v>804</v>
      </c>
      <c r="C650" s="313" t="s">
        <v>760</v>
      </c>
      <c r="D650" s="309"/>
      <c r="E650" s="309"/>
      <c r="F650" s="309"/>
      <c r="G650" s="309"/>
      <c r="H650" s="309"/>
      <c r="I650" s="309"/>
      <c r="J650" s="309"/>
      <c r="K650" s="309"/>
      <c r="L650" s="309"/>
      <c r="M650" s="309"/>
      <c r="N650" s="309"/>
      <c r="O650" s="310">
        <v>1</v>
      </c>
      <c r="P650" s="311" t="s">
        <v>305</v>
      </c>
      <c r="Q650" s="378"/>
      <c r="R650" s="380">
        <v>161140</v>
      </c>
      <c r="S650" s="378"/>
      <c r="T650" s="379">
        <f t="shared" si="21"/>
        <v>161140</v>
      </c>
      <c r="U650" s="338"/>
    </row>
    <row r="651" spans="2:21" ht="15" x14ac:dyDescent="0.3">
      <c r="B651" s="312" t="s">
        <v>805</v>
      </c>
      <c r="C651" s="313" t="s">
        <v>762</v>
      </c>
      <c r="D651" s="309"/>
      <c r="E651" s="309"/>
      <c r="F651" s="309"/>
      <c r="G651" s="309"/>
      <c r="H651" s="309"/>
      <c r="I651" s="309"/>
      <c r="J651" s="309"/>
      <c r="K651" s="309"/>
      <c r="L651" s="309"/>
      <c r="M651" s="309"/>
      <c r="N651" s="309"/>
      <c r="O651" s="310">
        <v>1</v>
      </c>
      <c r="P651" s="311" t="s">
        <v>305</v>
      </c>
      <c r="Q651" s="378"/>
      <c r="R651" s="380">
        <v>153810</v>
      </c>
      <c r="S651" s="378"/>
      <c r="T651" s="379">
        <f t="shared" si="21"/>
        <v>153810</v>
      </c>
      <c r="U651" s="338"/>
    </row>
    <row r="652" spans="2:21" ht="15" x14ac:dyDescent="0.3">
      <c r="B652" s="312" t="s">
        <v>806</v>
      </c>
      <c r="C652" s="313" t="s">
        <v>764</v>
      </c>
      <c r="D652" s="309"/>
      <c r="E652" s="309"/>
      <c r="F652" s="309"/>
      <c r="G652" s="309"/>
      <c r="H652" s="309"/>
      <c r="I652" s="309"/>
      <c r="J652" s="309"/>
      <c r="K652" s="309"/>
      <c r="L652" s="309"/>
      <c r="M652" s="309"/>
      <c r="N652" s="309"/>
      <c r="O652" s="310">
        <v>1</v>
      </c>
      <c r="P652" s="311" t="s">
        <v>305</v>
      </c>
      <c r="Q652" s="378"/>
      <c r="R652" s="380">
        <v>207090</v>
      </c>
      <c r="S652" s="378"/>
      <c r="T652" s="379">
        <f t="shared" si="21"/>
        <v>207090</v>
      </c>
      <c r="U652" s="338"/>
    </row>
    <row r="653" spans="2:21" ht="15" x14ac:dyDescent="0.3">
      <c r="B653" s="312" t="s">
        <v>807</v>
      </c>
      <c r="C653" s="313" t="s">
        <v>766</v>
      </c>
      <c r="D653" s="309"/>
      <c r="E653" s="309"/>
      <c r="F653" s="309"/>
      <c r="G653" s="309"/>
      <c r="H653" s="309"/>
      <c r="I653" s="309"/>
      <c r="J653" s="309"/>
      <c r="K653" s="309"/>
      <c r="L653" s="309"/>
      <c r="M653" s="309"/>
      <c r="N653" s="309"/>
      <c r="O653" s="310">
        <v>1</v>
      </c>
      <c r="P653" s="311" t="s">
        <v>305</v>
      </c>
      <c r="Q653" s="378"/>
      <c r="R653" s="380">
        <v>216790</v>
      </c>
      <c r="S653" s="378"/>
      <c r="T653" s="379">
        <f t="shared" si="21"/>
        <v>216790</v>
      </c>
      <c r="U653" s="338"/>
    </row>
    <row r="654" spans="2:21" ht="15" x14ac:dyDescent="0.3">
      <c r="B654" s="312" t="s">
        <v>808</v>
      </c>
      <c r="C654" s="313" t="s">
        <v>768</v>
      </c>
      <c r="D654" s="309"/>
      <c r="E654" s="309"/>
      <c r="F654" s="309"/>
      <c r="G654" s="309"/>
      <c r="H654" s="309"/>
      <c r="I654" s="309"/>
      <c r="J654" s="309"/>
      <c r="K654" s="309"/>
      <c r="L654" s="309"/>
      <c r="M654" s="309"/>
      <c r="N654" s="309"/>
      <c r="O654" s="310">
        <v>1</v>
      </c>
      <c r="P654" s="311" t="s">
        <v>305</v>
      </c>
      <c r="Q654" s="378"/>
      <c r="R654" s="380">
        <v>255840</v>
      </c>
      <c r="S654" s="378"/>
      <c r="T654" s="379">
        <f t="shared" si="21"/>
        <v>255840</v>
      </c>
      <c r="U654" s="338"/>
    </row>
    <row r="655" spans="2:21" ht="15.6" x14ac:dyDescent="0.3">
      <c r="B655" s="306">
        <v>11</v>
      </c>
      <c r="C655" s="332" t="s">
        <v>809</v>
      </c>
      <c r="D655" s="309"/>
      <c r="E655" s="309"/>
      <c r="F655" s="309"/>
      <c r="G655" s="309"/>
      <c r="H655" s="309"/>
      <c r="I655" s="309"/>
      <c r="J655" s="309"/>
      <c r="K655" s="309"/>
      <c r="L655" s="309"/>
      <c r="M655" s="309"/>
      <c r="N655" s="309"/>
      <c r="O655" s="310"/>
      <c r="P655" s="311"/>
      <c r="Q655" s="378"/>
      <c r="R655" s="380"/>
      <c r="S655" s="378"/>
      <c r="T655" s="379"/>
      <c r="U655" s="338"/>
    </row>
    <row r="656" spans="2:21" ht="15" x14ac:dyDescent="0.3">
      <c r="B656" s="312" t="s">
        <v>523</v>
      </c>
      <c r="C656" s="313" t="s">
        <v>725</v>
      </c>
      <c r="D656" s="309"/>
      <c r="E656" s="309"/>
      <c r="F656" s="309"/>
      <c r="G656" s="309"/>
      <c r="H656" s="309"/>
      <c r="I656" s="309"/>
      <c r="J656" s="309"/>
      <c r="K656" s="309"/>
      <c r="L656" s="309"/>
      <c r="M656" s="309"/>
      <c r="N656" s="309"/>
      <c r="O656" s="310">
        <v>1</v>
      </c>
      <c r="P656" s="311" t="s">
        <v>305</v>
      </c>
      <c r="Q656" s="378"/>
      <c r="R656" s="380">
        <v>10906</v>
      </c>
      <c r="S656" s="378"/>
      <c r="T656" s="379">
        <f t="shared" ref="T656:T719" si="22">O656*R656</f>
        <v>10906</v>
      </c>
      <c r="U656" s="338"/>
    </row>
    <row r="657" spans="2:21" ht="15" x14ac:dyDescent="0.3">
      <c r="B657" s="312" t="s">
        <v>525</v>
      </c>
      <c r="C657" s="313" t="s">
        <v>727</v>
      </c>
      <c r="D657" s="309"/>
      <c r="E657" s="309"/>
      <c r="F657" s="309"/>
      <c r="G657" s="309"/>
      <c r="H657" s="309"/>
      <c r="I657" s="309"/>
      <c r="J657" s="309"/>
      <c r="K657" s="309"/>
      <c r="L657" s="309"/>
      <c r="M657" s="309"/>
      <c r="N657" s="309"/>
      <c r="O657" s="310">
        <v>1</v>
      </c>
      <c r="P657" s="311" t="s">
        <v>305</v>
      </c>
      <c r="Q657" s="378"/>
      <c r="R657" s="380">
        <v>12709</v>
      </c>
      <c r="S657" s="378"/>
      <c r="T657" s="379">
        <f t="shared" si="22"/>
        <v>12709</v>
      </c>
      <c r="U657" s="338"/>
    </row>
    <row r="658" spans="2:21" ht="15" x14ac:dyDescent="0.3">
      <c r="B658" s="312" t="s">
        <v>527</v>
      </c>
      <c r="C658" s="313" t="s">
        <v>728</v>
      </c>
      <c r="D658" s="309"/>
      <c r="E658" s="309"/>
      <c r="F658" s="309"/>
      <c r="G658" s="309"/>
      <c r="H658" s="309"/>
      <c r="I658" s="309"/>
      <c r="J658" s="309"/>
      <c r="K658" s="309"/>
      <c r="L658" s="309"/>
      <c r="M658" s="309"/>
      <c r="N658" s="309"/>
      <c r="O658" s="310">
        <v>1</v>
      </c>
      <c r="P658" s="311" t="s">
        <v>305</v>
      </c>
      <c r="Q658" s="378"/>
      <c r="R658" s="380">
        <v>21092</v>
      </c>
      <c r="S658" s="378"/>
      <c r="T658" s="379">
        <f t="shared" si="22"/>
        <v>21092</v>
      </c>
      <c r="U658" s="338"/>
    </row>
    <row r="659" spans="2:21" ht="15" x14ac:dyDescent="0.3">
      <c r="B659" s="312" t="s">
        <v>810</v>
      </c>
      <c r="C659" s="313" t="s">
        <v>730</v>
      </c>
      <c r="D659" s="309"/>
      <c r="E659" s="309"/>
      <c r="F659" s="309"/>
      <c r="G659" s="309"/>
      <c r="H659" s="309"/>
      <c r="I659" s="309"/>
      <c r="J659" s="309"/>
      <c r="K659" s="309"/>
      <c r="L659" s="309"/>
      <c r="M659" s="309"/>
      <c r="N659" s="309"/>
      <c r="O659" s="310">
        <v>1</v>
      </c>
      <c r="P659" s="311" t="s">
        <v>305</v>
      </c>
      <c r="Q659" s="378"/>
      <c r="R659" s="380">
        <v>33756</v>
      </c>
      <c r="S659" s="378"/>
      <c r="T659" s="379">
        <f t="shared" si="22"/>
        <v>33756</v>
      </c>
      <c r="U659" s="338"/>
    </row>
    <row r="660" spans="2:21" ht="15" x14ac:dyDescent="0.3">
      <c r="B660" s="312" t="s">
        <v>811</v>
      </c>
      <c r="C660" s="313" t="s">
        <v>732</v>
      </c>
      <c r="D660" s="309"/>
      <c r="E660" s="309"/>
      <c r="F660" s="309"/>
      <c r="G660" s="309"/>
      <c r="H660" s="309"/>
      <c r="I660" s="309"/>
      <c r="J660" s="309"/>
      <c r="K660" s="309"/>
      <c r="L660" s="309"/>
      <c r="M660" s="309"/>
      <c r="N660" s="309"/>
      <c r="O660" s="310">
        <v>1</v>
      </c>
      <c r="P660" s="311" t="s">
        <v>305</v>
      </c>
      <c r="Q660" s="378"/>
      <c r="R660" s="380">
        <v>39525</v>
      </c>
      <c r="S660" s="378"/>
      <c r="T660" s="379">
        <f t="shared" si="22"/>
        <v>39525</v>
      </c>
      <c r="U660" s="338"/>
    </row>
    <row r="661" spans="2:21" ht="15" x14ac:dyDescent="0.3">
      <c r="B661" s="312" t="s">
        <v>812</v>
      </c>
      <c r="C661" s="313" t="s">
        <v>734</v>
      </c>
      <c r="D661" s="309"/>
      <c r="E661" s="309"/>
      <c r="F661" s="309"/>
      <c r="G661" s="309"/>
      <c r="H661" s="309"/>
      <c r="I661" s="309"/>
      <c r="J661" s="309"/>
      <c r="K661" s="309"/>
      <c r="L661" s="309"/>
      <c r="M661" s="309"/>
      <c r="N661" s="309"/>
      <c r="O661" s="310">
        <v>1</v>
      </c>
      <c r="P661" s="311" t="s">
        <v>305</v>
      </c>
      <c r="Q661" s="378"/>
      <c r="R661" s="380">
        <v>61370</v>
      </c>
      <c r="S661" s="378"/>
      <c r="T661" s="379">
        <f t="shared" si="22"/>
        <v>61370</v>
      </c>
      <c r="U661" s="338"/>
    </row>
    <row r="662" spans="2:21" ht="15" x14ac:dyDescent="0.3">
      <c r="B662" s="312" t="s">
        <v>813</v>
      </c>
      <c r="C662" s="313" t="s">
        <v>736</v>
      </c>
      <c r="D662" s="309"/>
      <c r="E662" s="309"/>
      <c r="F662" s="309"/>
      <c r="G662" s="309"/>
      <c r="H662" s="309"/>
      <c r="I662" s="309"/>
      <c r="J662" s="309"/>
      <c r="K662" s="309"/>
      <c r="L662" s="309"/>
      <c r="M662" s="309"/>
      <c r="N662" s="309"/>
      <c r="O662" s="310">
        <v>1</v>
      </c>
      <c r="P662" s="311" t="s">
        <v>305</v>
      </c>
      <c r="Q662" s="378"/>
      <c r="R662" s="380">
        <v>69880</v>
      </c>
      <c r="S662" s="378"/>
      <c r="T662" s="379">
        <f t="shared" si="22"/>
        <v>69880</v>
      </c>
      <c r="U662" s="338"/>
    </row>
    <row r="663" spans="2:21" ht="15" x14ac:dyDescent="0.3">
      <c r="B663" s="312" t="s">
        <v>814</v>
      </c>
      <c r="C663" s="313" t="s">
        <v>738</v>
      </c>
      <c r="D663" s="309"/>
      <c r="E663" s="309"/>
      <c r="F663" s="309"/>
      <c r="G663" s="309"/>
      <c r="H663" s="309"/>
      <c r="I663" s="309"/>
      <c r="J663" s="309"/>
      <c r="K663" s="309"/>
      <c r="L663" s="309"/>
      <c r="M663" s="309"/>
      <c r="N663" s="309"/>
      <c r="O663" s="310">
        <v>1</v>
      </c>
      <c r="P663" s="311" t="s">
        <v>305</v>
      </c>
      <c r="Q663" s="378"/>
      <c r="R663" s="380">
        <v>81810</v>
      </c>
      <c r="S663" s="378"/>
      <c r="T663" s="379">
        <f t="shared" si="22"/>
        <v>81810</v>
      </c>
      <c r="U663" s="338"/>
    </row>
    <row r="664" spans="2:21" ht="15" x14ac:dyDescent="0.3">
      <c r="B664" s="312" t="s">
        <v>815</v>
      </c>
      <c r="C664" s="313" t="s">
        <v>740</v>
      </c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N664" s="309"/>
      <c r="O664" s="310">
        <v>1</v>
      </c>
      <c r="P664" s="311" t="s">
        <v>305</v>
      </c>
      <c r="Q664" s="378"/>
      <c r="R664" s="380">
        <v>103710</v>
      </c>
      <c r="S664" s="378"/>
      <c r="T664" s="379">
        <f t="shared" si="22"/>
        <v>103710</v>
      </c>
      <c r="U664" s="338"/>
    </row>
    <row r="665" spans="2:21" ht="15" x14ac:dyDescent="0.3">
      <c r="B665" s="312" t="s">
        <v>816</v>
      </c>
      <c r="C665" s="313" t="s">
        <v>742</v>
      </c>
      <c r="D665" s="309"/>
      <c r="E665" s="309"/>
      <c r="F665" s="309"/>
      <c r="G665" s="309"/>
      <c r="H665" s="309"/>
      <c r="I665" s="309"/>
      <c r="J665" s="309"/>
      <c r="K665" s="309"/>
      <c r="L665" s="309"/>
      <c r="M665" s="309"/>
      <c r="N665" s="309"/>
      <c r="O665" s="310">
        <v>1</v>
      </c>
      <c r="P665" s="311" t="s">
        <v>305</v>
      </c>
      <c r="Q665" s="378"/>
      <c r="R665" s="380">
        <v>116490</v>
      </c>
      <c r="S665" s="378"/>
      <c r="T665" s="379">
        <f t="shared" si="22"/>
        <v>116490</v>
      </c>
      <c r="U665" s="338"/>
    </row>
    <row r="666" spans="2:21" ht="15" x14ac:dyDescent="0.3">
      <c r="B666" s="312" t="s">
        <v>817</v>
      </c>
      <c r="C666" s="313" t="s">
        <v>744</v>
      </c>
      <c r="D666" s="309"/>
      <c r="E666" s="309"/>
      <c r="F666" s="309"/>
      <c r="G666" s="309"/>
      <c r="H666" s="309"/>
      <c r="I666" s="309"/>
      <c r="J666" s="309"/>
      <c r="K666" s="309"/>
      <c r="L666" s="309"/>
      <c r="M666" s="309"/>
      <c r="N666" s="309"/>
      <c r="O666" s="310">
        <v>1</v>
      </c>
      <c r="P666" s="311" t="s">
        <v>305</v>
      </c>
      <c r="Q666" s="378"/>
      <c r="R666" s="380">
        <v>153140</v>
      </c>
      <c r="S666" s="378"/>
      <c r="T666" s="379">
        <f t="shared" si="22"/>
        <v>153140</v>
      </c>
      <c r="U666" s="338"/>
    </row>
    <row r="667" spans="2:21" ht="15" x14ac:dyDescent="0.3">
      <c r="B667" s="312" t="s">
        <v>818</v>
      </c>
      <c r="C667" s="313" t="s">
        <v>746</v>
      </c>
      <c r="D667" s="309"/>
      <c r="E667" s="309"/>
      <c r="F667" s="309"/>
      <c r="G667" s="309"/>
      <c r="H667" s="309"/>
      <c r="I667" s="309"/>
      <c r="J667" s="309"/>
      <c r="K667" s="309"/>
      <c r="L667" s="309"/>
      <c r="M667" s="309"/>
      <c r="N667" s="309"/>
      <c r="O667" s="310">
        <v>1</v>
      </c>
      <c r="P667" s="311" t="s">
        <v>305</v>
      </c>
      <c r="Q667" s="378"/>
      <c r="R667" s="380">
        <v>182700</v>
      </c>
      <c r="S667" s="378"/>
      <c r="T667" s="379">
        <f t="shared" si="22"/>
        <v>182700</v>
      </c>
      <c r="U667" s="338"/>
    </row>
    <row r="668" spans="2:21" ht="15.6" x14ac:dyDescent="0.3">
      <c r="B668" s="306">
        <v>12</v>
      </c>
      <c r="C668" s="332" t="s">
        <v>819</v>
      </c>
      <c r="D668" s="309"/>
      <c r="E668" s="309"/>
      <c r="F668" s="309"/>
      <c r="G668" s="309"/>
      <c r="H668" s="309"/>
      <c r="I668" s="309"/>
      <c r="J668" s="309"/>
      <c r="K668" s="309"/>
      <c r="L668" s="309"/>
      <c r="M668" s="309"/>
      <c r="N668" s="309"/>
      <c r="O668" s="310"/>
      <c r="P668" s="311"/>
      <c r="Q668" s="378"/>
      <c r="R668" s="380"/>
      <c r="S668" s="378"/>
      <c r="T668" s="379"/>
      <c r="U668" s="338"/>
    </row>
    <row r="669" spans="2:21" ht="15" x14ac:dyDescent="0.3">
      <c r="B669" s="312" t="s">
        <v>530</v>
      </c>
      <c r="C669" s="313" t="s">
        <v>748</v>
      </c>
      <c r="D669" s="309"/>
      <c r="E669" s="309"/>
      <c r="F669" s="309"/>
      <c r="G669" s="309"/>
      <c r="H669" s="309"/>
      <c r="I669" s="309"/>
      <c r="J669" s="309"/>
      <c r="K669" s="309"/>
      <c r="L669" s="309"/>
      <c r="M669" s="309"/>
      <c r="N669" s="309"/>
      <c r="O669" s="310">
        <v>1</v>
      </c>
      <c r="P669" s="311" t="s">
        <v>305</v>
      </c>
      <c r="Q669" s="378"/>
      <c r="R669" s="380">
        <v>21813</v>
      </c>
      <c r="S669" s="378"/>
      <c r="T669" s="379">
        <f t="shared" si="22"/>
        <v>21813</v>
      </c>
      <c r="U669" s="338"/>
    </row>
    <row r="670" spans="2:21" ht="15" x14ac:dyDescent="0.3">
      <c r="B670" s="312" t="s">
        <v>531</v>
      </c>
      <c r="C670" s="313" t="s">
        <v>749</v>
      </c>
      <c r="D670" s="309"/>
      <c r="E670" s="309"/>
      <c r="F670" s="309"/>
      <c r="G670" s="309"/>
      <c r="H670" s="309"/>
      <c r="I670" s="309"/>
      <c r="J670" s="309"/>
      <c r="K670" s="309"/>
      <c r="L670" s="309"/>
      <c r="M670" s="309"/>
      <c r="N670" s="309"/>
      <c r="O670" s="310">
        <v>1</v>
      </c>
      <c r="P670" s="311" t="s">
        <v>305</v>
      </c>
      <c r="Q670" s="378"/>
      <c r="R670" s="380">
        <v>25419</v>
      </c>
      <c r="S670" s="378"/>
      <c r="T670" s="379">
        <f t="shared" si="22"/>
        <v>25419</v>
      </c>
      <c r="U670" s="338"/>
    </row>
    <row r="671" spans="2:21" ht="15" x14ac:dyDescent="0.3">
      <c r="B671" s="312" t="s">
        <v>532</v>
      </c>
      <c r="C671" s="313" t="s">
        <v>750</v>
      </c>
      <c r="D671" s="309"/>
      <c r="E671" s="309"/>
      <c r="F671" s="309"/>
      <c r="G671" s="309"/>
      <c r="H671" s="309"/>
      <c r="I671" s="309"/>
      <c r="J671" s="309"/>
      <c r="K671" s="309"/>
      <c r="L671" s="309"/>
      <c r="M671" s="309"/>
      <c r="N671" s="309"/>
      <c r="O671" s="310">
        <v>1</v>
      </c>
      <c r="P671" s="311" t="s">
        <v>305</v>
      </c>
      <c r="Q671" s="378"/>
      <c r="R671" s="380">
        <v>21092</v>
      </c>
      <c r="S671" s="378"/>
      <c r="T671" s="379">
        <f t="shared" si="22"/>
        <v>21092</v>
      </c>
      <c r="U671" s="338"/>
    </row>
    <row r="672" spans="2:21" ht="15" x14ac:dyDescent="0.3">
      <c r="B672" s="312" t="s">
        <v>820</v>
      </c>
      <c r="C672" s="313" t="s">
        <v>752</v>
      </c>
      <c r="D672" s="309"/>
      <c r="E672" s="309"/>
      <c r="F672" s="309"/>
      <c r="G672" s="309"/>
      <c r="H672" s="309"/>
      <c r="I672" s="309"/>
      <c r="J672" s="309"/>
      <c r="K672" s="309"/>
      <c r="L672" s="309"/>
      <c r="M672" s="309"/>
      <c r="N672" s="309"/>
      <c r="O672" s="310">
        <v>1</v>
      </c>
      <c r="P672" s="311" t="s">
        <v>305</v>
      </c>
      <c r="Q672" s="378"/>
      <c r="R672" s="380">
        <v>50635</v>
      </c>
      <c r="S672" s="378"/>
      <c r="T672" s="379">
        <f t="shared" si="22"/>
        <v>50635</v>
      </c>
      <c r="U672" s="338"/>
    </row>
    <row r="673" spans="2:21" ht="15" x14ac:dyDescent="0.3">
      <c r="B673" s="312" t="s">
        <v>821</v>
      </c>
      <c r="C673" s="313" t="s">
        <v>754</v>
      </c>
      <c r="D673" s="309"/>
      <c r="E673" s="309"/>
      <c r="F673" s="309"/>
      <c r="G673" s="309"/>
      <c r="H673" s="309"/>
      <c r="I673" s="309"/>
      <c r="J673" s="309"/>
      <c r="K673" s="309"/>
      <c r="L673" s="309"/>
      <c r="M673" s="309"/>
      <c r="N673" s="309"/>
      <c r="O673" s="310">
        <v>1</v>
      </c>
      <c r="P673" s="311" t="s">
        <v>305</v>
      </c>
      <c r="Q673" s="378"/>
      <c r="R673" s="380">
        <v>59280</v>
      </c>
      <c r="S673" s="378"/>
      <c r="T673" s="379">
        <f t="shared" si="22"/>
        <v>59280</v>
      </c>
      <c r="U673" s="338"/>
    </row>
    <row r="674" spans="2:21" ht="15" x14ac:dyDescent="0.3">
      <c r="B674" s="312" t="s">
        <v>822</v>
      </c>
      <c r="C674" s="313" t="s">
        <v>756</v>
      </c>
      <c r="D674" s="309"/>
      <c r="E674" s="309"/>
      <c r="F674" s="309"/>
      <c r="G674" s="309"/>
      <c r="H674" s="309"/>
      <c r="I674" s="309"/>
      <c r="J674" s="309"/>
      <c r="K674" s="309"/>
      <c r="L674" s="309"/>
      <c r="M674" s="309"/>
      <c r="N674" s="309"/>
      <c r="O674" s="310">
        <v>1</v>
      </c>
      <c r="P674" s="311" t="s">
        <v>305</v>
      </c>
      <c r="Q674" s="378"/>
      <c r="R674" s="380">
        <v>81820</v>
      </c>
      <c r="S674" s="378"/>
      <c r="T674" s="379">
        <f t="shared" si="22"/>
        <v>81820</v>
      </c>
      <c r="U674" s="338"/>
    </row>
    <row r="675" spans="2:21" ht="15" x14ac:dyDescent="0.3">
      <c r="B675" s="312" t="s">
        <v>823</v>
      </c>
      <c r="C675" s="313" t="s">
        <v>758</v>
      </c>
      <c r="D675" s="309"/>
      <c r="E675" s="309"/>
      <c r="F675" s="309"/>
      <c r="G675" s="309"/>
      <c r="H675" s="309"/>
      <c r="I675" s="309"/>
      <c r="J675" s="309"/>
      <c r="K675" s="309"/>
      <c r="L675" s="309"/>
      <c r="M675" s="309"/>
      <c r="N675" s="309"/>
      <c r="O675" s="310">
        <v>1</v>
      </c>
      <c r="P675" s="311" t="s">
        <v>305</v>
      </c>
      <c r="Q675" s="378"/>
      <c r="R675" s="380">
        <v>93180</v>
      </c>
      <c r="S675" s="378"/>
      <c r="T675" s="379">
        <f t="shared" si="22"/>
        <v>93180</v>
      </c>
      <c r="U675" s="338"/>
    </row>
    <row r="676" spans="2:21" ht="15" x14ac:dyDescent="0.3">
      <c r="B676" s="312" t="s">
        <v>824</v>
      </c>
      <c r="C676" s="313" t="s">
        <v>760</v>
      </c>
      <c r="D676" s="309"/>
      <c r="E676" s="309"/>
      <c r="F676" s="309"/>
      <c r="G676" s="309"/>
      <c r="H676" s="309"/>
      <c r="I676" s="309"/>
      <c r="J676" s="309"/>
      <c r="K676" s="309"/>
      <c r="L676" s="309"/>
      <c r="M676" s="309"/>
      <c r="N676" s="309"/>
      <c r="O676" s="310">
        <v>1</v>
      </c>
      <c r="P676" s="311" t="s">
        <v>305</v>
      </c>
      <c r="Q676" s="378"/>
      <c r="R676" s="380">
        <v>136350</v>
      </c>
      <c r="S676" s="378"/>
      <c r="T676" s="379">
        <f t="shared" si="22"/>
        <v>136350</v>
      </c>
      <c r="U676" s="338"/>
    </row>
    <row r="677" spans="2:21" ht="15" x14ac:dyDescent="0.3">
      <c r="B677" s="312" t="s">
        <v>825</v>
      </c>
      <c r="C677" s="313" t="s">
        <v>762</v>
      </c>
      <c r="D677" s="309"/>
      <c r="E677" s="309"/>
      <c r="F677" s="309"/>
      <c r="G677" s="309"/>
      <c r="H677" s="309"/>
      <c r="I677" s="309"/>
      <c r="J677" s="309"/>
      <c r="K677" s="309"/>
      <c r="L677" s="309"/>
      <c r="M677" s="309"/>
      <c r="N677" s="309"/>
      <c r="O677" s="310">
        <v>1</v>
      </c>
      <c r="P677" s="311" t="s">
        <v>305</v>
      </c>
      <c r="Q677" s="378"/>
      <c r="R677" s="380">
        <v>129640</v>
      </c>
      <c r="S677" s="378"/>
      <c r="T677" s="379">
        <f t="shared" si="22"/>
        <v>129640</v>
      </c>
      <c r="U677" s="338"/>
    </row>
    <row r="678" spans="2:21" ht="15" x14ac:dyDescent="0.3">
      <c r="B678" s="312" t="s">
        <v>826</v>
      </c>
      <c r="C678" s="313" t="s">
        <v>764</v>
      </c>
      <c r="D678" s="309"/>
      <c r="E678" s="309"/>
      <c r="F678" s="309"/>
      <c r="G678" s="309"/>
      <c r="H678" s="309"/>
      <c r="I678" s="309"/>
      <c r="J678" s="309"/>
      <c r="K678" s="309"/>
      <c r="L678" s="309"/>
      <c r="M678" s="309"/>
      <c r="N678" s="309"/>
      <c r="O678" s="310">
        <v>1</v>
      </c>
      <c r="P678" s="311" t="s">
        <v>305</v>
      </c>
      <c r="Q678" s="378"/>
      <c r="R678" s="380">
        <v>174740</v>
      </c>
      <c r="S678" s="378"/>
      <c r="T678" s="379">
        <f t="shared" si="22"/>
        <v>174740</v>
      </c>
      <c r="U678" s="338"/>
    </row>
    <row r="679" spans="2:21" ht="15" x14ac:dyDescent="0.3">
      <c r="B679" s="312" t="s">
        <v>827</v>
      </c>
      <c r="C679" s="313" t="s">
        <v>766</v>
      </c>
      <c r="D679" s="309"/>
      <c r="E679" s="309"/>
      <c r="F679" s="309"/>
      <c r="G679" s="309"/>
      <c r="H679" s="309"/>
      <c r="I679" s="309"/>
      <c r="J679" s="309"/>
      <c r="K679" s="309"/>
      <c r="L679" s="309"/>
      <c r="M679" s="309"/>
      <c r="N679" s="309"/>
      <c r="O679" s="310">
        <v>1</v>
      </c>
      <c r="P679" s="311" t="s">
        <v>305</v>
      </c>
      <c r="Q679" s="378"/>
      <c r="R679" s="380">
        <v>183770</v>
      </c>
      <c r="S679" s="378"/>
      <c r="T679" s="379">
        <f t="shared" si="22"/>
        <v>183770</v>
      </c>
      <c r="U679" s="338"/>
    </row>
    <row r="680" spans="2:21" ht="15" x14ac:dyDescent="0.3">
      <c r="B680" s="312" t="s">
        <v>828</v>
      </c>
      <c r="C680" s="313" t="s">
        <v>768</v>
      </c>
      <c r="D680" s="309"/>
      <c r="E680" s="309"/>
      <c r="F680" s="309"/>
      <c r="G680" s="309"/>
      <c r="H680" s="309"/>
      <c r="I680" s="309"/>
      <c r="J680" s="309"/>
      <c r="K680" s="309"/>
      <c r="L680" s="309"/>
      <c r="M680" s="309"/>
      <c r="N680" s="309"/>
      <c r="O680" s="310">
        <v>1</v>
      </c>
      <c r="P680" s="311" t="s">
        <v>305</v>
      </c>
      <c r="Q680" s="378"/>
      <c r="R680" s="380">
        <v>219250</v>
      </c>
      <c r="S680" s="378"/>
      <c r="T680" s="379">
        <f t="shared" si="22"/>
        <v>219250</v>
      </c>
      <c r="U680" s="338"/>
    </row>
    <row r="681" spans="2:21" ht="15.6" x14ac:dyDescent="0.3">
      <c r="B681" s="306">
        <v>13</v>
      </c>
      <c r="C681" s="332" t="s">
        <v>829</v>
      </c>
      <c r="D681" s="309"/>
      <c r="E681" s="309"/>
      <c r="F681" s="309"/>
      <c r="G681" s="309"/>
      <c r="H681" s="309"/>
      <c r="I681" s="309"/>
      <c r="J681" s="309"/>
      <c r="K681" s="309"/>
      <c r="L681" s="309"/>
      <c r="M681" s="309"/>
      <c r="N681" s="309"/>
      <c r="O681" s="310"/>
      <c r="P681" s="311"/>
      <c r="Q681" s="378"/>
      <c r="R681" s="380"/>
      <c r="S681" s="378"/>
      <c r="T681" s="379"/>
      <c r="U681" s="338"/>
    </row>
    <row r="682" spans="2:21" ht="15" x14ac:dyDescent="0.3">
      <c r="B682" s="312" t="s">
        <v>534</v>
      </c>
      <c r="C682" s="313" t="s">
        <v>830</v>
      </c>
      <c r="D682" s="309"/>
      <c r="E682" s="309"/>
      <c r="F682" s="309"/>
      <c r="G682" s="309"/>
      <c r="H682" s="309"/>
      <c r="I682" s="309"/>
      <c r="J682" s="309"/>
      <c r="K682" s="309"/>
      <c r="L682" s="309"/>
      <c r="M682" s="309"/>
      <c r="N682" s="309"/>
      <c r="O682" s="310">
        <v>1</v>
      </c>
      <c r="P682" s="311" t="s">
        <v>726</v>
      </c>
      <c r="Q682" s="378"/>
      <c r="R682" s="380">
        <v>632620</v>
      </c>
      <c r="S682" s="378"/>
      <c r="T682" s="379">
        <f t="shared" si="22"/>
        <v>632620</v>
      </c>
      <c r="U682" s="338"/>
    </row>
    <row r="683" spans="2:21" ht="15" x14ac:dyDescent="0.3">
      <c r="B683" s="312" t="s">
        <v>535</v>
      </c>
      <c r="C683" s="313" t="s">
        <v>831</v>
      </c>
      <c r="D683" s="309"/>
      <c r="E683" s="309"/>
      <c r="F683" s="309"/>
      <c r="G683" s="309"/>
      <c r="H683" s="309"/>
      <c r="I683" s="309"/>
      <c r="J683" s="309"/>
      <c r="K683" s="309"/>
      <c r="L683" s="309"/>
      <c r="M683" s="309"/>
      <c r="N683" s="309"/>
      <c r="O683" s="310">
        <v>1</v>
      </c>
      <c r="P683" s="311" t="s">
        <v>726</v>
      </c>
      <c r="Q683" s="378"/>
      <c r="R683" s="380">
        <v>833120</v>
      </c>
      <c r="S683" s="378"/>
      <c r="T683" s="379">
        <f t="shared" si="22"/>
        <v>833120</v>
      </c>
      <c r="U683" s="338"/>
    </row>
    <row r="684" spans="2:21" ht="15" x14ac:dyDescent="0.3">
      <c r="B684" s="312" t="s">
        <v>537</v>
      </c>
      <c r="C684" s="313" t="s">
        <v>832</v>
      </c>
      <c r="D684" s="309"/>
      <c r="E684" s="309"/>
      <c r="F684" s="309"/>
      <c r="G684" s="309"/>
      <c r="H684" s="309"/>
      <c r="I684" s="309"/>
      <c r="J684" s="309"/>
      <c r="K684" s="309"/>
      <c r="L684" s="309"/>
      <c r="M684" s="309"/>
      <c r="N684" s="309"/>
      <c r="O684" s="310">
        <v>1</v>
      </c>
      <c r="P684" s="311" t="s">
        <v>726</v>
      </c>
      <c r="Q684" s="378"/>
      <c r="R684" s="380">
        <v>1083040</v>
      </c>
      <c r="S684" s="378"/>
      <c r="T684" s="379">
        <f t="shared" si="22"/>
        <v>1083040</v>
      </c>
      <c r="U684" s="338"/>
    </row>
    <row r="685" spans="2:21" ht="15" x14ac:dyDescent="0.3">
      <c r="B685" s="312" t="s">
        <v>833</v>
      </c>
      <c r="C685" s="313" t="s">
        <v>834</v>
      </c>
      <c r="D685" s="309"/>
      <c r="E685" s="309"/>
      <c r="F685" s="309"/>
      <c r="G685" s="309"/>
      <c r="H685" s="309"/>
      <c r="I685" s="309"/>
      <c r="J685" s="309"/>
      <c r="K685" s="309"/>
      <c r="L685" s="309"/>
      <c r="M685" s="309"/>
      <c r="N685" s="309"/>
      <c r="O685" s="310">
        <v>1</v>
      </c>
      <c r="P685" s="311" t="s">
        <v>726</v>
      </c>
      <c r="Q685" s="378"/>
      <c r="R685" s="380">
        <v>1507240</v>
      </c>
      <c r="S685" s="378"/>
      <c r="T685" s="379">
        <f t="shared" si="22"/>
        <v>1507240</v>
      </c>
      <c r="U685" s="338"/>
    </row>
    <row r="686" spans="2:21" ht="15" x14ac:dyDescent="0.3">
      <c r="B686" s="312" t="s">
        <v>835</v>
      </c>
      <c r="C686" s="313" t="s">
        <v>836</v>
      </c>
      <c r="D686" s="309"/>
      <c r="E686" s="309"/>
      <c r="F686" s="309"/>
      <c r="G686" s="309"/>
      <c r="H686" s="309"/>
      <c r="I686" s="309"/>
      <c r="J686" s="309"/>
      <c r="K686" s="309"/>
      <c r="L686" s="309"/>
      <c r="M686" s="309"/>
      <c r="N686" s="309"/>
      <c r="O686" s="310">
        <v>1</v>
      </c>
      <c r="P686" s="311" t="s">
        <v>726</v>
      </c>
      <c r="Q686" s="378"/>
      <c r="R686" s="380">
        <v>1904030</v>
      </c>
      <c r="S686" s="378"/>
      <c r="T686" s="379">
        <f t="shared" si="22"/>
        <v>1904030</v>
      </c>
      <c r="U686" s="338"/>
    </row>
    <row r="687" spans="2:21" ht="15" x14ac:dyDescent="0.3">
      <c r="B687" s="312" t="s">
        <v>837</v>
      </c>
      <c r="C687" s="313" t="s">
        <v>838</v>
      </c>
      <c r="D687" s="309"/>
      <c r="E687" s="309"/>
      <c r="F687" s="309"/>
      <c r="G687" s="309"/>
      <c r="H687" s="309"/>
      <c r="I687" s="309"/>
      <c r="J687" s="309"/>
      <c r="K687" s="309"/>
      <c r="L687" s="309"/>
      <c r="M687" s="309"/>
      <c r="N687" s="309"/>
      <c r="O687" s="310">
        <v>1</v>
      </c>
      <c r="P687" s="311" t="s">
        <v>726</v>
      </c>
      <c r="Q687" s="378"/>
      <c r="R687" s="380">
        <v>2423130</v>
      </c>
      <c r="S687" s="378"/>
      <c r="T687" s="379">
        <f t="shared" si="22"/>
        <v>2423130</v>
      </c>
      <c r="U687" s="338"/>
    </row>
    <row r="688" spans="2:21" ht="15" x14ac:dyDescent="0.3">
      <c r="B688" s="312" t="s">
        <v>839</v>
      </c>
      <c r="C688" s="313" t="s">
        <v>840</v>
      </c>
      <c r="D688" s="309"/>
      <c r="E688" s="309"/>
      <c r="F688" s="309"/>
      <c r="G688" s="309"/>
      <c r="H688" s="309"/>
      <c r="I688" s="309"/>
      <c r="J688" s="309"/>
      <c r="K688" s="309"/>
      <c r="L688" s="309"/>
      <c r="M688" s="309"/>
      <c r="N688" s="309"/>
      <c r="O688" s="310">
        <v>1</v>
      </c>
      <c r="P688" s="311" t="s">
        <v>726</v>
      </c>
      <c r="Q688" s="378"/>
      <c r="R688" s="380">
        <v>3089510</v>
      </c>
      <c r="S688" s="378"/>
      <c r="T688" s="379">
        <f t="shared" si="22"/>
        <v>3089510</v>
      </c>
      <c r="U688" s="338"/>
    </row>
    <row r="689" spans="2:21" ht="15" x14ac:dyDescent="0.3">
      <c r="B689" s="312" t="s">
        <v>841</v>
      </c>
      <c r="C689" s="313" t="s">
        <v>842</v>
      </c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N689" s="309"/>
      <c r="O689" s="310">
        <v>1</v>
      </c>
      <c r="P689" s="311" t="s">
        <v>726</v>
      </c>
      <c r="Q689" s="378"/>
      <c r="R689" s="380">
        <v>3740470</v>
      </c>
      <c r="S689" s="378"/>
      <c r="T689" s="379">
        <f t="shared" si="22"/>
        <v>3740470</v>
      </c>
      <c r="U689" s="338"/>
    </row>
    <row r="690" spans="2:21" ht="15" x14ac:dyDescent="0.3">
      <c r="B690" s="312" t="s">
        <v>843</v>
      </c>
      <c r="C690" s="313" t="s">
        <v>844</v>
      </c>
      <c r="D690" s="309"/>
      <c r="E690" s="309"/>
      <c r="F690" s="309"/>
      <c r="G690" s="309"/>
      <c r="H690" s="309"/>
      <c r="I690" s="309"/>
      <c r="J690" s="309"/>
      <c r="K690" s="309"/>
      <c r="L690" s="309"/>
      <c r="M690" s="309"/>
      <c r="N690" s="309"/>
      <c r="O690" s="310">
        <v>1</v>
      </c>
      <c r="P690" s="311" t="s">
        <v>726</v>
      </c>
      <c r="Q690" s="378"/>
      <c r="R690" s="380">
        <v>4723390</v>
      </c>
      <c r="S690" s="378"/>
      <c r="T690" s="379">
        <f t="shared" si="22"/>
        <v>4723390</v>
      </c>
      <c r="U690" s="338"/>
    </row>
    <row r="691" spans="2:21" ht="15" x14ac:dyDescent="0.3">
      <c r="B691" s="312" t="s">
        <v>845</v>
      </c>
      <c r="C691" s="313" t="s">
        <v>846</v>
      </c>
      <c r="D691" s="309"/>
      <c r="E691" s="309"/>
      <c r="F691" s="309"/>
      <c r="G691" s="309"/>
      <c r="H691" s="309"/>
      <c r="I691" s="309"/>
      <c r="J691" s="309"/>
      <c r="K691" s="309"/>
      <c r="L691" s="309"/>
      <c r="M691" s="309"/>
      <c r="N691" s="309"/>
      <c r="O691" s="310">
        <v>1</v>
      </c>
      <c r="P691" s="311" t="s">
        <v>726</v>
      </c>
      <c r="Q691" s="378"/>
      <c r="R691" s="380">
        <v>6019700</v>
      </c>
      <c r="S691" s="378"/>
      <c r="T691" s="379">
        <f t="shared" si="22"/>
        <v>6019700</v>
      </c>
      <c r="U691" s="338"/>
    </row>
    <row r="692" spans="2:21" ht="15" x14ac:dyDescent="0.3">
      <c r="B692" s="312" t="s">
        <v>847</v>
      </c>
      <c r="C692" s="313" t="s">
        <v>848</v>
      </c>
      <c r="D692" s="309"/>
      <c r="E692" s="309"/>
      <c r="F692" s="309"/>
      <c r="G692" s="309"/>
      <c r="H692" s="309"/>
      <c r="I692" s="309"/>
      <c r="J692" s="309"/>
      <c r="K692" s="309"/>
      <c r="L692" s="309"/>
      <c r="M692" s="309"/>
      <c r="N692" s="309"/>
      <c r="O692" s="310">
        <v>1</v>
      </c>
      <c r="P692" s="311" t="s">
        <v>726</v>
      </c>
      <c r="Q692" s="378"/>
      <c r="R692" s="380">
        <v>6862570</v>
      </c>
      <c r="S692" s="378"/>
      <c r="T692" s="379">
        <f t="shared" si="22"/>
        <v>6862570</v>
      </c>
      <c r="U692" s="338"/>
    </row>
    <row r="693" spans="2:21" ht="15" x14ac:dyDescent="0.3">
      <c r="B693" s="312" t="s">
        <v>849</v>
      </c>
      <c r="C693" s="313" t="s">
        <v>850</v>
      </c>
      <c r="D693" s="309"/>
      <c r="E693" s="309"/>
      <c r="F693" s="309"/>
      <c r="G693" s="309"/>
      <c r="H693" s="309"/>
      <c r="I693" s="309"/>
      <c r="J693" s="309"/>
      <c r="K693" s="309"/>
      <c r="L693" s="309"/>
      <c r="M693" s="309"/>
      <c r="N693" s="309"/>
      <c r="O693" s="310">
        <v>1</v>
      </c>
      <c r="P693" s="311" t="s">
        <v>726</v>
      </c>
      <c r="Q693" s="378"/>
      <c r="R693" s="380">
        <v>9350130</v>
      </c>
      <c r="S693" s="378"/>
      <c r="T693" s="379">
        <f t="shared" si="22"/>
        <v>9350130</v>
      </c>
      <c r="U693" s="338"/>
    </row>
    <row r="694" spans="2:21" ht="15.6" x14ac:dyDescent="0.3">
      <c r="B694" s="306">
        <v>14</v>
      </c>
      <c r="C694" s="332" t="s">
        <v>851</v>
      </c>
      <c r="D694" s="309"/>
      <c r="E694" s="309"/>
      <c r="F694" s="309"/>
      <c r="G694" s="309"/>
      <c r="H694" s="309"/>
      <c r="I694" s="309"/>
      <c r="J694" s="309"/>
      <c r="K694" s="309"/>
      <c r="L694" s="309"/>
      <c r="M694" s="309"/>
      <c r="N694" s="309"/>
      <c r="O694" s="310"/>
      <c r="P694" s="311"/>
      <c r="Q694" s="378"/>
      <c r="R694" s="380"/>
      <c r="S694" s="378"/>
      <c r="T694" s="379"/>
      <c r="U694" s="338"/>
    </row>
    <row r="695" spans="2:21" ht="15" x14ac:dyDescent="0.3">
      <c r="B695" s="312" t="s">
        <v>540</v>
      </c>
      <c r="C695" s="313" t="s">
        <v>852</v>
      </c>
      <c r="D695" s="309"/>
      <c r="E695" s="309"/>
      <c r="F695" s="309"/>
      <c r="G695" s="309"/>
      <c r="H695" s="309"/>
      <c r="I695" s="309"/>
      <c r="J695" s="309"/>
      <c r="K695" s="309"/>
      <c r="L695" s="309"/>
      <c r="M695" s="309"/>
      <c r="N695" s="309"/>
      <c r="O695" s="310">
        <v>1</v>
      </c>
      <c r="P695" s="311" t="s">
        <v>726</v>
      </c>
      <c r="Q695" s="378"/>
      <c r="R695" s="380">
        <v>632870</v>
      </c>
      <c r="S695" s="378"/>
      <c r="T695" s="379">
        <f t="shared" si="22"/>
        <v>632870</v>
      </c>
      <c r="U695" s="338"/>
    </row>
    <row r="696" spans="2:21" ht="15" x14ac:dyDescent="0.3">
      <c r="B696" s="312" t="s">
        <v>541</v>
      </c>
      <c r="C696" s="313" t="s">
        <v>853</v>
      </c>
      <c r="D696" s="309"/>
      <c r="E696" s="309"/>
      <c r="F696" s="309"/>
      <c r="G696" s="309"/>
      <c r="H696" s="309"/>
      <c r="I696" s="309"/>
      <c r="J696" s="309"/>
      <c r="K696" s="309"/>
      <c r="L696" s="309"/>
      <c r="M696" s="309"/>
      <c r="N696" s="309"/>
      <c r="O696" s="310">
        <v>1</v>
      </c>
      <c r="P696" s="311" t="s">
        <v>726</v>
      </c>
      <c r="Q696" s="378"/>
      <c r="R696" s="380">
        <v>833640</v>
      </c>
      <c r="S696" s="378"/>
      <c r="T696" s="379">
        <f t="shared" si="22"/>
        <v>833640</v>
      </c>
      <c r="U696" s="338"/>
    </row>
    <row r="697" spans="2:21" ht="15" x14ac:dyDescent="0.3">
      <c r="B697" s="312" t="s">
        <v>542</v>
      </c>
      <c r="C697" s="313" t="s">
        <v>854</v>
      </c>
      <c r="D697" s="309"/>
      <c r="E697" s="309"/>
      <c r="F697" s="309"/>
      <c r="G697" s="309"/>
      <c r="H697" s="309"/>
      <c r="I697" s="309"/>
      <c r="J697" s="309"/>
      <c r="K697" s="309"/>
      <c r="L697" s="309"/>
      <c r="M697" s="309"/>
      <c r="N697" s="309"/>
      <c r="O697" s="310">
        <v>1</v>
      </c>
      <c r="P697" s="311" t="s">
        <v>726</v>
      </c>
      <c r="Q697" s="378"/>
      <c r="R697" s="380">
        <v>1084770</v>
      </c>
      <c r="S697" s="378"/>
      <c r="T697" s="379">
        <f t="shared" si="22"/>
        <v>1084770</v>
      </c>
      <c r="U697" s="338"/>
    </row>
    <row r="698" spans="2:21" ht="15" x14ac:dyDescent="0.3">
      <c r="B698" s="312" t="s">
        <v>855</v>
      </c>
      <c r="C698" s="313" t="s">
        <v>856</v>
      </c>
      <c r="D698" s="309"/>
      <c r="E698" s="309"/>
      <c r="F698" s="309"/>
      <c r="G698" s="309"/>
      <c r="H698" s="309"/>
      <c r="I698" s="309"/>
      <c r="J698" s="309"/>
      <c r="K698" s="309"/>
      <c r="L698" s="309"/>
      <c r="M698" s="309"/>
      <c r="N698" s="309"/>
      <c r="O698" s="310">
        <v>1</v>
      </c>
      <c r="P698" s="311" t="s">
        <v>726</v>
      </c>
      <c r="Q698" s="378"/>
      <c r="R698" s="380">
        <v>1510310</v>
      </c>
      <c r="S698" s="378"/>
      <c r="T698" s="379">
        <f t="shared" si="22"/>
        <v>1510310</v>
      </c>
      <c r="U698" s="338"/>
    </row>
    <row r="699" spans="2:21" ht="15" x14ac:dyDescent="0.3">
      <c r="B699" s="312" t="s">
        <v>857</v>
      </c>
      <c r="C699" s="313" t="s">
        <v>858</v>
      </c>
      <c r="D699" s="309"/>
      <c r="E699" s="309"/>
      <c r="F699" s="309"/>
      <c r="G699" s="309"/>
      <c r="H699" s="309"/>
      <c r="I699" s="309"/>
      <c r="J699" s="309"/>
      <c r="K699" s="309"/>
      <c r="L699" s="309"/>
      <c r="M699" s="309"/>
      <c r="N699" s="309"/>
      <c r="O699" s="310">
        <v>1</v>
      </c>
      <c r="P699" s="311" t="s">
        <v>726</v>
      </c>
      <c r="Q699" s="378"/>
      <c r="R699" s="380">
        <v>1908990</v>
      </c>
      <c r="S699" s="378"/>
      <c r="T699" s="379">
        <f t="shared" si="22"/>
        <v>1908990</v>
      </c>
      <c r="U699" s="338"/>
    </row>
    <row r="700" spans="2:21" ht="15" x14ac:dyDescent="0.3">
      <c r="B700" s="312" t="s">
        <v>859</v>
      </c>
      <c r="C700" s="313" t="s">
        <v>860</v>
      </c>
      <c r="D700" s="309"/>
      <c r="E700" s="309"/>
      <c r="F700" s="309"/>
      <c r="G700" s="309"/>
      <c r="H700" s="309"/>
      <c r="I700" s="309"/>
      <c r="J700" s="309"/>
      <c r="K700" s="309"/>
      <c r="L700" s="309"/>
      <c r="M700" s="309"/>
      <c r="N700" s="309"/>
      <c r="O700" s="310">
        <v>1</v>
      </c>
      <c r="P700" s="311" t="s">
        <v>726</v>
      </c>
      <c r="Q700" s="378"/>
      <c r="R700" s="380">
        <v>2430980</v>
      </c>
      <c r="S700" s="378"/>
      <c r="T700" s="379">
        <f t="shared" si="22"/>
        <v>2430980</v>
      </c>
      <c r="U700" s="338"/>
    </row>
    <row r="701" spans="2:21" ht="15" x14ac:dyDescent="0.3">
      <c r="B701" s="312" t="s">
        <v>861</v>
      </c>
      <c r="C701" s="313" t="s">
        <v>862</v>
      </c>
      <c r="D701" s="309"/>
      <c r="E701" s="309"/>
      <c r="F701" s="309"/>
      <c r="G701" s="309"/>
      <c r="H701" s="309"/>
      <c r="I701" s="309"/>
      <c r="J701" s="309"/>
      <c r="K701" s="309"/>
      <c r="L701" s="309"/>
      <c r="M701" s="309"/>
      <c r="N701" s="309"/>
      <c r="O701" s="310">
        <v>1</v>
      </c>
      <c r="P701" s="311" t="s">
        <v>726</v>
      </c>
      <c r="Q701" s="378"/>
      <c r="R701" s="380">
        <v>3099230</v>
      </c>
      <c r="S701" s="378"/>
      <c r="T701" s="379">
        <f t="shared" si="22"/>
        <v>3099230</v>
      </c>
      <c r="U701" s="338"/>
    </row>
    <row r="702" spans="2:21" ht="15" x14ac:dyDescent="0.3">
      <c r="B702" s="312" t="s">
        <v>863</v>
      </c>
      <c r="C702" s="313" t="s">
        <v>864</v>
      </c>
      <c r="D702" s="309"/>
      <c r="E702" s="309"/>
      <c r="F702" s="309"/>
      <c r="G702" s="309"/>
      <c r="H702" s="309"/>
      <c r="I702" s="309"/>
      <c r="J702" s="309"/>
      <c r="K702" s="309"/>
      <c r="L702" s="309"/>
      <c r="M702" s="309"/>
      <c r="N702" s="309"/>
      <c r="O702" s="310">
        <v>1</v>
      </c>
      <c r="P702" s="311" t="s">
        <v>726</v>
      </c>
      <c r="Q702" s="378"/>
      <c r="R702" s="380">
        <v>3753950</v>
      </c>
      <c r="S702" s="378"/>
      <c r="T702" s="379">
        <f t="shared" si="22"/>
        <v>3753950</v>
      </c>
      <c r="U702" s="338"/>
    </row>
    <row r="703" spans="2:21" ht="15" x14ac:dyDescent="0.3">
      <c r="B703" s="312" t="s">
        <v>865</v>
      </c>
      <c r="C703" s="313" t="s">
        <v>866</v>
      </c>
      <c r="D703" s="309"/>
      <c r="E703" s="309"/>
      <c r="F703" s="309"/>
      <c r="G703" s="309"/>
      <c r="H703" s="309"/>
      <c r="I703" s="309"/>
      <c r="J703" s="309"/>
      <c r="K703" s="309"/>
      <c r="L703" s="309"/>
      <c r="M703" s="309"/>
      <c r="N703" s="309"/>
      <c r="O703" s="310">
        <v>1</v>
      </c>
      <c r="P703" s="311" t="s">
        <v>726</v>
      </c>
      <c r="Q703" s="378"/>
      <c r="R703" s="380">
        <v>4736720</v>
      </c>
      <c r="S703" s="378"/>
      <c r="T703" s="379">
        <f t="shared" si="22"/>
        <v>4736720</v>
      </c>
      <c r="U703" s="338"/>
    </row>
    <row r="704" spans="2:21" ht="15" x14ac:dyDescent="0.3">
      <c r="B704" s="312" t="s">
        <v>867</v>
      </c>
      <c r="C704" s="313" t="s">
        <v>868</v>
      </c>
      <c r="D704" s="309"/>
      <c r="E704" s="309"/>
      <c r="F704" s="309"/>
      <c r="G704" s="309"/>
      <c r="H704" s="309"/>
      <c r="I704" s="309"/>
      <c r="J704" s="309"/>
      <c r="K704" s="309"/>
      <c r="L704" s="309"/>
      <c r="M704" s="309"/>
      <c r="N704" s="309"/>
      <c r="O704" s="310">
        <v>1</v>
      </c>
      <c r="P704" s="311" t="s">
        <v>726</v>
      </c>
      <c r="Q704" s="378"/>
      <c r="R704" s="380">
        <v>6034880</v>
      </c>
      <c r="S704" s="378"/>
      <c r="T704" s="379">
        <f t="shared" si="22"/>
        <v>6034880</v>
      </c>
      <c r="U704" s="338"/>
    </row>
    <row r="705" spans="2:21" ht="15" x14ac:dyDescent="0.3">
      <c r="B705" s="312" t="s">
        <v>869</v>
      </c>
      <c r="C705" s="313" t="s">
        <v>870</v>
      </c>
      <c r="D705" s="309"/>
      <c r="E705" s="309"/>
      <c r="F705" s="309"/>
      <c r="G705" s="309"/>
      <c r="H705" s="309"/>
      <c r="I705" s="309"/>
      <c r="J705" s="309"/>
      <c r="K705" s="309"/>
      <c r="L705" s="309"/>
      <c r="M705" s="309"/>
      <c r="N705" s="309"/>
      <c r="O705" s="310">
        <v>1</v>
      </c>
      <c r="P705" s="311" t="s">
        <v>726</v>
      </c>
      <c r="Q705" s="378"/>
      <c r="R705" s="380">
        <v>6884520</v>
      </c>
      <c r="S705" s="378"/>
      <c r="T705" s="379">
        <f t="shared" si="22"/>
        <v>6884520</v>
      </c>
      <c r="U705" s="338"/>
    </row>
    <row r="706" spans="2:21" ht="15" x14ac:dyDescent="0.3">
      <c r="B706" s="312" t="s">
        <v>871</v>
      </c>
      <c r="C706" s="313" t="s">
        <v>872</v>
      </c>
      <c r="D706" s="309"/>
      <c r="E706" s="309"/>
      <c r="F706" s="309"/>
      <c r="G706" s="309"/>
      <c r="H706" s="309"/>
      <c r="I706" s="309"/>
      <c r="J706" s="309"/>
      <c r="K706" s="309"/>
      <c r="L706" s="309"/>
      <c r="M706" s="309"/>
      <c r="N706" s="309"/>
      <c r="O706" s="310">
        <v>1</v>
      </c>
      <c r="P706" s="311" t="s">
        <v>726</v>
      </c>
      <c r="Q706" s="378"/>
      <c r="R706" s="380">
        <v>9372250</v>
      </c>
      <c r="S706" s="378"/>
      <c r="T706" s="379">
        <f t="shared" si="22"/>
        <v>9372250</v>
      </c>
      <c r="U706" s="338"/>
    </row>
    <row r="707" spans="2:21" ht="15.6" x14ac:dyDescent="0.3">
      <c r="B707" s="306">
        <v>15</v>
      </c>
      <c r="C707" s="332" t="s">
        <v>873</v>
      </c>
      <c r="D707" s="309"/>
      <c r="E707" s="309"/>
      <c r="F707" s="309"/>
      <c r="G707" s="309"/>
      <c r="H707" s="309"/>
      <c r="I707" s="309"/>
      <c r="J707" s="309"/>
      <c r="K707" s="309"/>
      <c r="L707" s="309"/>
      <c r="M707" s="309"/>
      <c r="N707" s="309"/>
      <c r="O707" s="310"/>
      <c r="P707" s="311"/>
      <c r="Q707" s="378"/>
      <c r="R707" s="380"/>
      <c r="S707" s="378"/>
      <c r="T707" s="379"/>
      <c r="U707" s="338"/>
    </row>
    <row r="708" spans="2:21" ht="15" x14ac:dyDescent="0.3">
      <c r="B708" s="312" t="s">
        <v>544</v>
      </c>
      <c r="C708" s="313" t="s">
        <v>852</v>
      </c>
      <c r="D708" s="309"/>
      <c r="E708" s="309"/>
      <c r="F708" s="309"/>
      <c r="G708" s="309"/>
      <c r="H708" s="309"/>
      <c r="I708" s="309"/>
      <c r="J708" s="309"/>
      <c r="K708" s="309"/>
      <c r="L708" s="309"/>
      <c r="M708" s="309"/>
      <c r="N708" s="309"/>
      <c r="O708" s="310">
        <v>1</v>
      </c>
      <c r="P708" s="311" t="s">
        <v>726</v>
      </c>
      <c r="Q708" s="378"/>
      <c r="R708" s="380">
        <v>634210</v>
      </c>
      <c r="S708" s="378"/>
      <c r="T708" s="379">
        <f t="shared" si="22"/>
        <v>634210</v>
      </c>
      <c r="U708" s="338"/>
    </row>
    <row r="709" spans="2:21" ht="15" x14ac:dyDescent="0.3">
      <c r="B709" s="312" t="s">
        <v>545</v>
      </c>
      <c r="C709" s="313" t="s">
        <v>853</v>
      </c>
      <c r="D709" s="309"/>
      <c r="E709" s="309"/>
      <c r="F709" s="309"/>
      <c r="G709" s="309"/>
      <c r="H709" s="309"/>
      <c r="I709" s="309"/>
      <c r="J709" s="309"/>
      <c r="K709" s="309"/>
      <c r="L709" s="309"/>
      <c r="M709" s="309"/>
      <c r="N709" s="309"/>
      <c r="O709" s="310">
        <v>1</v>
      </c>
      <c r="P709" s="311" t="s">
        <v>726</v>
      </c>
      <c r="Q709" s="378"/>
      <c r="R709" s="380">
        <v>835490</v>
      </c>
      <c r="S709" s="378"/>
      <c r="T709" s="379">
        <f t="shared" si="22"/>
        <v>835490</v>
      </c>
      <c r="U709" s="338"/>
    </row>
    <row r="710" spans="2:21" ht="15" x14ac:dyDescent="0.3">
      <c r="B710" s="312" t="s">
        <v>546</v>
      </c>
      <c r="C710" s="313" t="s">
        <v>854</v>
      </c>
      <c r="D710" s="309"/>
      <c r="E710" s="309"/>
      <c r="F710" s="309"/>
      <c r="G710" s="309"/>
      <c r="H710" s="309"/>
      <c r="I710" s="309"/>
      <c r="J710" s="309"/>
      <c r="K710" s="309"/>
      <c r="L710" s="309"/>
      <c r="M710" s="309"/>
      <c r="N710" s="309"/>
      <c r="O710" s="310">
        <v>1</v>
      </c>
      <c r="P710" s="311" t="s">
        <v>726</v>
      </c>
      <c r="Q710" s="378"/>
      <c r="R710" s="380">
        <v>1087790</v>
      </c>
      <c r="S710" s="378"/>
      <c r="T710" s="379">
        <f t="shared" si="22"/>
        <v>1087790</v>
      </c>
      <c r="U710" s="338"/>
    </row>
    <row r="711" spans="2:21" ht="15" x14ac:dyDescent="0.3">
      <c r="B711" s="312" t="s">
        <v>874</v>
      </c>
      <c r="C711" s="313" t="s">
        <v>856</v>
      </c>
      <c r="D711" s="309"/>
      <c r="E711" s="309"/>
      <c r="F711" s="309"/>
      <c r="G711" s="309"/>
      <c r="H711" s="309"/>
      <c r="I711" s="309"/>
      <c r="J711" s="309"/>
      <c r="K711" s="309"/>
      <c r="L711" s="309"/>
      <c r="M711" s="309"/>
      <c r="N711" s="309"/>
      <c r="O711" s="310">
        <v>1</v>
      </c>
      <c r="P711" s="311" t="s">
        <v>726</v>
      </c>
      <c r="Q711" s="378"/>
      <c r="R711" s="380">
        <v>1514810</v>
      </c>
      <c r="S711" s="378"/>
      <c r="T711" s="379">
        <f t="shared" si="22"/>
        <v>1514810</v>
      </c>
      <c r="U711" s="338"/>
    </row>
    <row r="712" spans="2:21" ht="15" x14ac:dyDescent="0.3">
      <c r="B712" s="312" t="s">
        <v>875</v>
      </c>
      <c r="C712" s="313" t="s">
        <v>858</v>
      </c>
      <c r="D712" s="309"/>
      <c r="E712" s="309"/>
      <c r="F712" s="309"/>
      <c r="G712" s="309"/>
      <c r="H712" s="309"/>
      <c r="I712" s="309"/>
      <c r="J712" s="309"/>
      <c r="K712" s="309"/>
      <c r="L712" s="309"/>
      <c r="M712" s="309"/>
      <c r="N712" s="309"/>
      <c r="O712" s="310">
        <v>1</v>
      </c>
      <c r="P712" s="311" t="s">
        <v>726</v>
      </c>
      <c r="Q712" s="378"/>
      <c r="R712" s="380">
        <v>1917390</v>
      </c>
      <c r="S712" s="378"/>
      <c r="T712" s="379">
        <f t="shared" si="22"/>
        <v>1917390</v>
      </c>
      <c r="U712" s="338"/>
    </row>
    <row r="713" spans="2:21" ht="15" x14ac:dyDescent="0.3">
      <c r="B713" s="312" t="s">
        <v>876</v>
      </c>
      <c r="C713" s="313" t="s">
        <v>860</v>
      </c>
      <c r="D713" s="309"/>
      <c r="E713" s="309"/>
      <c r="F713" s="309"/>
      <c r="G713" s="309"/>
      <c r="H713" s="309"/>
      <c r="I713" s="309"/>
      <c r="J713" s="309"/>
      <c r="K713" s="309"/>
      <c r="L713" s="309"/>
      <c r="M713" s="309"/>
      <c r="N713" s="309"/>
      <c r="O713" s="310">
        <v>1</v>
      </c>
      <c r="P713" s="311" t="s">
        <v>726</v>
      </c>
      <c r="Q713" s="378"/>
      <c r="R713" s="380">
        <v>2444800</v>
      </c>
      <c r="S713" s="378"/>
      <c r="T713" s="379">
        <f t="shared" si="22"/>
        <v>2444800</v>
      </c>
      <c r="U713" s="338"/>
    </row>
    <row r="714" spans="2:21" ht="15" x14ac:dyDescent="0.3">
      <c r="B714" s="312" t="s">
        <v>877</v>
      </c>
      <c r="C714" s="313" t="s">
        <v>862</v>
      </c>
      <c r="D714" s="309"/>
      <c r="E714" s="309"/>
      <c r="F714" s="309"/>
      <c r="G714" s="309"/>
      <c r="H714" s="309"/>
      <c r="I714" s="309"/>
      <c r="J714" s="309"/>
      <c r="K714" s="309"/>
      <c r="L714" s="309"/>
      <c r="M714" s="309"/>
      <c r="N714" s="309"/>
      <c r="O714" s="310">
        <v>1</v>
      </c>
      <c r="P714" s="311" t="s">
        <v>726</v>
      </c>
      <c r="Q714" s="378"/>
      <c r="R714" s="380">
        <v>3122760</v>
      </c>
      <c r="S714" s="378"/>
      <c r="T714" s="379">
        <f t="shared" si="22"/>
        <v>3122760</v>
      </c>
      <c r="U714" s="338"/>
    </row>
    <row r="715" spans="2:21" ht="15" x14ac:dyDescent="0.3">
      <c r="B715" s="312" t="s">
        <v>878</v>
      </c>
      <c r="C715" s="313" t="s">
        <v>864</v>
      </c>
      <c r="D715" s="309"/>
      <c r="E715" s="309"/>
      <c r="F715" s="309"/>
      <c r="G715" s="309"/>
      <c r="H715" s="309"/>
      <c r="I715" s="309"/>
      <c r="J715" s="309"/>
      <c r="K715" s="309"/>
      <c r="L715" s="309"/>
      <c r="M715" s="309"/>
      <c r="N715" s="309"/>
      <c r="O715" s="310">
        <v>1</v>
      </c>
      <c r="P715" s="311" t="s">
        <v>726</v>
      </c>
      <c r="Q715" s="378"/>
      <c r="R715" s="380">
        <v>3780480</v>
      </c>
      <c r="S715" s="378"/>
      <c r="T715" s="379">
        <f t="shared" si="22"/>
        <v>3780480</v>
      </c>
      <c r="U715" s="338"/>
    </row>
    <row r="716" spans="2:21" ht="15" x14ac:dyDescent="0.3">
      <c r="B716" s="312" t="s">
        <v>879</v>
      </c>
      <c r="C716" s="313" t="s">
        <v>866</v>
      </c>
      <c r="D716" s="309"/>
      <c r="E716" s="309"/>
      <c r="F716" s="309"/>
      <c r="G716" s="309"/>
      <c r="H716" s="309"/>
      <c r="I716" s="309"/>
      <c r="J716" s="309"/>
      <c r="K716" s="309"/>
      <c r="L716" s="309"/>
      <c r="M716" s="309"/>
      <c r="N716" s="309"/>
      <c r="O716" s="310">
        <v>1</v>
      </c>
      <c r="P716" s="311" t="s">
        <v>726</v>
      </c>
      <c r="Q716" s="378"/>
      <c r="R716" s="380">
        <v>4773380</v>
      </c>
      <c r="S716" s="378"/>
      <c r="T716" s="379">
        <f t="shared" si="22"/>
        <v>4773380</v>
      </c>
      <c r="U716" s="338"/>
    </row>
    <row r="717" spans="2:21" ht="15" x14ac:dyDescent="0.3">
      <c r="B717" s="312" t="s">
        <v>880</v>
      </c>
      <c r="C717" s="313" t="s">
        <v>868</v>
      </c>
      <c r="D717" s="309"/>
      <c r="E717" s="309"/>
      <c r="F717" s="309"/>
      <c r="G717" s="309"/>
      <c r="H717" s="309"/>
      <c r="I717" s="309"/>
      <c r="J717" s="309"/>
      <c r="K717" s="309"/>
      <c r="L717" s="309"/>
      <c r="M717" s="309"/>
      <c r="N717" s="309"/>
      <c r="O717" s="310">
        <v>1</v>
      </c>
      <c r="P717" s="311" t="s">
        <v>726</v>
      </c>
      <c r="Q717" s="378"/>
      <c r="R717" s="380">
        <v>6077800</v>
      </c>
      <c r="S717" s="378"/>
      <c r="T717" s="379">
        <f t="shared" si="22"/>
        <v>6077800</v>
      </c>
      <c r="U717" s="338"/>
    </row>
    <row r="718" spans="2:21" ht="15" x14ac:dyDescent="0.3">
      <c r="B718" s="312" t="s">
        <v>881</v>
      </c>
      <c r="C718" s="313" t="s">
        <v>870</v>
      </c>
      <c r="D718" s="309"/>
      <c r="E718" s="309"/>
      <c r="F718" s="309"/>
      <c r="G718" s="309"/>
      <c r="H718" s="309"/>
      <c r="I718" s="309"/>
      <c r="J718" s="309"/>
      <c r="K718" s="309"/>
      <c r="L718" s="309"/>
      <c r="M718" s="309"/>
      <c r="N718" s="309"/>
      <c r="O718" s="310">
        <v>1</v>
      </c>
      <c r="P718" s="311" t="s">
        <v>726</v>
      </c>
      <c r="Q718" s="378"/>
      <c r="R718" s="380">
        <v>6933600</v>
      </c>
      <c r="S718" s="378"/>
      <c r="T718" s="379">
        <f t="shared" si="22"/>
        <v>6933600</v>
      </c>
      <c r="U718" s="338"/>
    </row>
    <row r="719" spans="2:21" ht="15" x14ac:dyDescent="0.3">
      <c r="B719" s="312" t="s">
        <v>882</v>
      </c>
      <c r="C719" s="313" t="s">
        <v>872</v>
      </c>
      <c r="D719" s="309"/>
      <c r="E719" s="309"/>
      <c r="F719" s="309"/>
      <c r="G719" s="309"/>
      <c r="H719" s="309"/>
      <c r="I719" s="309"/>
      <c r="J719" s="309"/>
      <c r="K719" s="309"/>
      <c r="L719" s="309"/>
      <c r="M719" s="309"/>
      <c r="N719" s="309"/>
      <c r="O719" s="310">
        <v>1</v>
      </c>
      <c r="P719" s="311" t="s">
        <v>726</v>
      </c>
      <c r="Q719" s="378"/>
      <c r="R719" s="380">
        <v>9428890</v>
      </c>
      <c r="S719" s="378"/>
      <c r="T719" s="379">
        <f t="shared" si="22"/>
        <v>9428890</v>
      </c>
      <c r="U719" s="338"/>
    </row>
    <row r="720" spans="2:21" ht="15.6" x14ac:dyDescent="0.3">
      <c r="B720" s="306">
        <v>16</v>
      </c>
      <c r="C720" s="332" t="s">
        <v>883</v>
      </c>
      <c r="D720" s="309"/>
      <c r="E720" s="309"/>
      <c r="F720" s="309"/>
      <c r="G720" s="309"/>
      <c r="H720" s="309"/>
      <c r="I720" s="309"/>
      <c r="J720" s="309"/>
      <c r="K720" s="309"/>
      <c r="L720" s="309"/>
      <c r="M720" s="309"/>
      <c r="N720" s="309"/>
      <c r="O720" s="310"/>
      <c r="P720" s="311"/>
      <c r="Q720" s="378"/>
      <c r="R720" s="380"/>
      <c r="S720" s="378"/>
      <c r="T720" s="379"/>
      <c r="U720" s="338"/>
    </row>
    <row r="721" spans="2:21" ht="15" x14ac:dyDescent="0.3">
      <c r="B721" s="312" t="s">
        <v>548</v>
      </c>
      <c r="C721" s="313" t="s">
        <v>884</v>
      </c>
      <c r="D721" s="309"/>
      <c r="E721" s="309"/>
      <c r="F721" s="309"/>
      <c r="G721" s="309"/>
      <c r="H721" s="309"/>
      <c r="I721" s="309"/>
      <c r="J721" s="309"/>
      <c r="K721" s="309"/>
      <c r="L721" s="309"/>
      <c r="M721" s="309"/>
      <c r="N721" s="309"/>
      <c r="O721" s="310">
        <v>1</v>
      </c>
      <c r="P721" s="311" t="s">
        <v>726</v>
      </c>
      <c r="Q721" s="378"/>
      <c r="R721" s="380">
        <v>953030</v>
      </c>
      <c r="S721" s="378"/>
      <c r="T721" s="379">
        <f t="shared" ref="T721:T782" si="23">O721*R721</f>
        <v>953030</v>
      </c>
      <c r="U721" s="338"/>
    </row>
    <row r="722" spans="2:21" ht="15" x14ac:dyDescent="0.3">
      <c r="B722" s="312" t="s">
        <v>549</v>
      </c>
      <c r="C722" s="313" t="s">
        <v>885</v>
      </c>
      <c r="D722" s="309"/>
      <c r="E722" s="309"/>
      <c r="F722" s="309"/>
      <c r="G722" s="309"/>
      <c r="H722" s="309"/>
      <c r="I722" s="309"/>
      <c r="J722" s="309"/>
      <c r="K722" s="309"/>
      <c r="L722" s="309"/>
      <c r="M722" s="309"/>
      <c r="N722" s="309"/>
      <c r="O722" s="310">
        <v>1</v>
      </c>
      <c r="P722" s="311" t="s">
        <v>726</v>
      </c>
      <c r="Q722" s="378"/>
      <c r="R722" s="380">
        <v>1253230</v>
      </c>
      <c r="S722" s="378"/>
      <c r="T722" s="379">
        <f t="shared" si="23"/>
        <v>1253230</v>
      </c>
      <c r="U722" s="338"/>
    </row>
    <row r="723" spans="2:21" ht="15" x14ac:dyDescent="0.3">
      <c r="B723" s="312" t="s">
        <v>550</v>
      </c>
      <c r="C723" s="313" t="s">
        <v>886</v>
      </c>
      <c r="D723" s="309"/>
      <c r="E723" s="309"/>
      <c r="F723" s="309"/>
      <c r="G723" s="309"/>
      <c r="H723" s="309"/>
      <c r="I723" s="309"/>
      <c r="J723" s="309"/>
      <c r="K723" s="309"/>
      <c r="L723" s="309"/>
      <c r="M723" s="309"/>
      <c r="N723" s="309"/>
      <c r="O723" s="310">
        <v>1</v>
      </c>
      <c r="P723" s="311" t="s">
        <v>726</v>
      </c>
      <c r="Q723" s="378"/>
      <c r="R723" s="380">
        <v>1630990</v>
      </c>
      <c r="S723" s="378"/>
      <c r="T723" s="379">
        <f t="shared" si="23"/>
        <v>1630990</v>
      </c>
      <c r="U723" s="338"/>
    </row>
    <row r="724" spans="2:21" ht="15" x14ac:dyDescent="0.3">
      <c r="B724" s="312" t="s">
        <v>887</v>
      </c>
      <c r="C724" s="313" t="s">
        <v>888</v>
      </c>
      <c r="D724" s="309"/>
      <c r="E724" s="309"/>
      <c r="F724" s="309"/>
      <c r="G724" s="309"/>
      <c r="H724" s="309"/>
      <c r="I724" s="309"/>
      <c r="J724" s="309"/>
      <c r="K724" s="309"/>
      <c r="L724" s="309"/>
      <c r="M724" s="309"/>
      <c r="N724" s="309"/>
      <c r="O724" s="310">
        <v>1</v>
      </c>
      <c r="P724" s="311" t="s">
        <v>726</v>
      </c>
      <c r="Q724" s="378"/>
      <c r="R724" s="380">
        <v>2270430</v>
      </c>
      <c r="S724" s="378"/>
      <c r="T724" s="379">
        <f t="shared" si="23"/>
        <v>2270430</v>
      </c>
      <c r="U724" s="338"/>
    </row>
    <row r="725" spans="2:21" ht="15" x14ac:dyDescent="0.3">
      <c r="B725" s="312" t="s">
        <v>889</v>
      </c>
      <c r="C725" s="313" t="s">
        <v>890</v>
      </c>
      <c r="D725" s="309"/>
      <c r="E725" s="309"/>
      <c r="F725" s="309"/>
      <c r="G725" s="309"/>
      <c r="H725" s="309"/>
      <c r="I725" s="309"/>
      <c r="J725" s="309"/>
      <c r="K725" s="309"/>
      <c r="L725" s="309"/>
      <c r="M725" s="309"/>
      <c r="N725" s="309"/>
      <c r="O725" s="310">
        <v>1</v>
      </c>
      <c r="P725" s="311" t="s">
        <v>726</v>
      </c>
      <c r="Q725" s="378"/>
      <c r="R725" s="380">
        <v>2867800</v>
      </c>
      <c r="S725" s="378"/>
      <c r="T725" s="379">
        <f t="shared" si="23"/>
        <v>2867800</v>
      </c>
      <c r="U725" s="338"/>
    </row>
    <row r="726" spans="2:21" ht="15" x14ac:dyDescent="0.3">
      <c r="B726" s="312" t="s">
        <v>891</v>
      </c>
      <c r="C726" s="313" t="s">
        <v>892</v>
      </c>
      <c r="D726" s="309"/>
      <c r="E726" s="309"/>
      <c r="F726" s="309"/>
      <c r="G726" s="309"/>
      <c r="H726" s="309"/>
      <c r="I726" s="309"/>
      <c r="J726" s="309"/>
      <c r="K726" s="309"/>
      <c r="L726" s="309"/>
      <c r="M726" s="309"/>
      <c r="N726" s="309"/>
      <c r="O726" s="310">
        <v>1</v>
      </c>
      <c r="P726" s="311" t="s">
        <v>726</v>
      </c>
      <c r="Q726" s="378"/>
      <c r="R726" s="380">
        <v>3649770</v>
      </c>
      <c r="S726" s="378"/>
      <c r="T726" s="379">
        <f t="shared" si="23"/>
        <v>3649770</v>
      </c>
      <c r="U726" s="338"/>
    </row>
    <row r="727" spans="2:21" ht="15" x14ac:dyDescent="0.3">
      <c r="B727" s="312" t="s">
        <v>893</v>
      </c>
      <c r="C727" s="313" t="s">
        <v>894</v>
      </c>
      <c r="D727" s="309"/>
      <c r="E727" s="309"/>
      <c r="F727" s="309"/>
      <c r="G727" s="309"/>
      <c r="H727" s="309"/>
      <c r="I727" s="309"/>
      <c r="J727" s="309"/>
      <c r="K727" s="309"/>
      <c r="L727" s="309"/>
      <c r="M727" s="309"/>
      <c r="N727" s="309"/>
      <c r="O727" s="310">
        <v>1</v>
      </c>
      <c r="P727" s="311" t="s">
        <v>726</v>
      </c>
      <c r="Q727" s="378"/>
      <c r="R727" s="380">
        <v>4657960</v>
      </c>
      <c r="S727" s="378"/>
      <c r="T727" s="379">
        <f t="shared" si="23"/>
        <v>4657960</v>
      </c>
      <c r="U727" s="338"/>
    </row>
    <row r="728" spans="2:21" ht="15" x14ac:dyDescent="0.3">
      <c r="B728" s="312" t="s">
        <v>895</v>
      </c>
      <c r="C728" s="313" t="s">
        <v>896</v>
      </c>
      <c r="D728" s="309"/>
      <c r="E728" s="309"/>
      <c r="F728" s="309"/>
      <c r="G728" s="309"/>
      <c r="H728" s="309"/>
      <c r="I728" s="309"/>
      <c r="J728" s="309"/>
      <c r="K728" s="309"/>
      <c r="L728" s="309"/>
      <c r="M728" s="309"/>
      <c r="N728" s="309"/>
      <c r="O728" s="310">
        <v>1</v>
      </c>
      <c r="P728" s="311" t="s">
        <v>726</v>
      </c>
      <c r="Q728" s="378"/>
      <c r="R728" s="380">
        <v>5634050</v>
      </c>
      <c r="S728" s="378"/>
      <c r="T728" s="379">
        <f t="shared" si="23"/>
        <v>5634050</v>
      </c>
      <c r="U728" s="338"/>
    </row>
    <row r="729" spans="2:21" ht="15" x14ac:dyDescent="0.3">
      <c r="B729" s="312" t="s">
        <v>897</v>
      </c>
      <c r="C729" s="313" t="s">
        <v>898</v>
      </c>
      <c r="D729" s="309"/>
      <c r="E729" s="309"/>
      <c r="F729" s="309"/>
      <c r="G729" s="309"/>
      <c r="H729" s="309"/>
      <c r="I729" s="309"/>
      <c r="J729" s="309"/>
      <c r="K729" s="309"/>
      <c r="L729" s="309"/>
      <c r="M729" s="309"/>
      <c r="N729" s="309"/>
      <c r="O729" s="310">
        <v>1</v>
      </c>
      <c r="P729" s="311" t="s">
        <v>726</v>
      </c>
      <c r="Q729" s="378"/>
      <c r="R729" s="380">
        <v>7111030</v>
      </c>
      <c r="S729" s="378"/>
      <c r="T729" s="379">
        <f t="shared" si="23"/>
        <v>7111030</v>
      </c>
      <c r="U729" s="338"/>
    </row>
    <row r="730" spans="2:21" ht="15" x14ac:dyDescent="0.3">
      <c r="B730" s="312" t="s">
        <v>899</v>
      </c>
      <c r="C730" s="313" t="s">
        <v>900</v>
      </c>
      <c r="D730" s="309"/>
      <c r="E730" s="309"/>
      <c r="F730" s="309"/>
      <c r="G730" s="309"/>
      <c r="H730" s="309"/>
      <c r="I730" s="309"/>
      <c r="J730" s="309"/>
      <c r="K730" s="309"/>
      <c r="L730" s="309"/>
      <c r="M730" s="309"/>
      <c r="N730" s="309"/>
      <c r="O730" s="310">
        <v>1</v>
      </c>
      <c r="P730" s="311" t="s">
        <v>726</v>
      </c>
      <c r="Q730" s="378"/>
      <c r="R730" s="380">
        <v>9064240</v>
      </c>
      <c r="S730" s="378"/>
      <c r="T730" s="379">
        <f t="shared" si="23"/>
        <v>9064240</v>
      </c>
      <c r="U730" s="338"/>
    </row>
    <row r="731" spans="2:21" ht="15" x14ac:dyDescent="0.3">
      <c r="B731" s="312" t="s">
        <v>901</v>
      </c>
      <c r="C731" s="313" t="s">
        <v>902</v>
      </c>
      <c r="D731" s="309"/>
      <c r="E731" s="309"/>
      <c r="F731" s="309"/>
      <c r="G731" s="309"/>
      <c r="H731" s="309"/>
      <c r="I731" s="309"/>
      <c r="J731" s="309"/>
      <c r="K731" s="309"/>
      <c r="L731" s="309"/>
      <c r="M731" s="309"/>
      <c r="N731" s="309"/>
      <c r="O731" s="310">
        <v>1</v>
      </c>
      <c r="P731" s="311" t="s">
        <v>726</v>
      </c>
      <c r="Q731" s="378"/>
      <c r="R731" s="380">
        <v>10341850</v>
      </c>
      <c r="S731" s="378"/>
      <c r="T731" s="379">
        <f t="shared" si="23"/>
        <v>10341850</v>
      </c>
      <c r="U731" s="338"/>
    </row>
    <row r="732" spans="2:21" ht="15" x14ac:dyDescent="0.3">
      <c r="B732" s="312" t="s">
        <v>903</v>
      </c>
      <c r="C732" s="313" t="s">
        <v>904</v>
      </c>
      <c r="D732" s="309"/>
      <c r="E732" s="309"/>
      <c r="F732" s="309"/>
      <c r="G732" s="309"/>
      <c r="H732" s="309"/>
      <c r="I732" s="309"/>
      <c r="J732" s="309"/>
      <c r="K732" s="309"/>
      <c r="L732" s="309"/>
      <c r="M732" s="309"/>
      <c r="N732" s="309"/>
      <c r="O732" s="310">
        <v>1</v>
      </c>
      <c r="P732" s="311" t="s">
        <v>726</v>
      </c>
      <c r="Q732" s="378"/>
      <c r="R732" s="380">
        <v>14079320</v>
      </c>
      <c r="S732" s="378"/>
      <c r="T732" s="379">
        <f t="shared" si="23"/>
        <v>14079320</v>
      </c>
      <c r="U732" s="338"/>
    </row>
    <row r="733" spans="2:21" ht="15.6" x14ac:dyDescent="0.3">
      <c r="B733" s="306">
        <v>17</v>
      </c>
      <c r="C733" s="332" t="s">
        <v>905</v>
      </c>
      <c r="D733" s="309"/>
      <c r="E733" s="309"/>
      <c r="F733" s="309"/>
      <c r="G733" s="309"/>
      <c r="H733" s="309"/>
      <c r="I733" s="309"/>
      <c r="J733" s="309"/>
      <c r="K733" s="309"/>
      <c r="L733" s="309"/>
      <c r="M733" s="309"/>
      <c r="N733" s="309"/>
      <c r="O733" s="310"/>
      <c r="P733" s="311"/>
      <c r="Q733" s="378"/>
      <c r="R733" s="380"/>
      <c r="S733" s="378"/>
      <c r="T733" s="379"/>
      <c r="U733" s="338"/>
    </row>
    <row r="734" spans="2:21" ht="15" x14ac:dyDescent="0.3">
      <c r="B734" s="312" t="s">
        <v>552</v>
      </c>
      <c r="C734" s="313" t="s">
        <v>906</v>
      </c>
      <c r="D734" s="309"/>
      <c r="E734" s="309"/>
      <c r="F734" s="309"/>
      <c r="G734" s="309"/>
      <c r="H734" s="309"/>
      <c r="I734" s="309"/>
      <c r="J734" s="309"/>
      <c r="K734" s="309"/>
      <c r="L734" s="309"/>
      <c r="M734" s="309"/>
      <c r="N734" s="309"/>
      <c r="O734" s="310">
        <v>1</v>
      </c>
      <c r="P734" s="311" t="s">
        <v>726</v>
      </c>
      <c r="Q734" s="378"/>
      <c r="R734" s="380">
        <v>1153150</v>
      </c>
      <c r="S734" s="378"/>
      <c r="T734" s="379">
        <f t="shared" si="23"/>
        <v>1153150</v>
      </c>
      <c r="U734" s="338"/>
    </row>
    <row r="735" spans="2:21" ht="15" x14ac:dyDescent="0.3">
      <c r="B735" s="312" t="s">
        <v>554</v>
      </c>
      <c r="C735" s="313" t="s">
        <v>907</v>
      </c>
      <c r="D735" s="309"/>
      <c r="E735" s="309"/>
      <c r="F735" s="309"/>
      <c r="G735" s="309"/>
      <c r="H735" s="309"/>
      <c r="I735" s="309"/>
      <c r="J735" s="309"/>
      <c r="K735" s="309"/>
      <c r="L735" s="309"/>
      <c r="M735" s="309"/>
      <c r="N735" s="309"/>
      <c r="O735" s="310">
        <v>1</v>
      </c>
      <c r="P735" s="311" t="s">
        <v>726</v>
      </c>
      <c r="Q735" s="378"/>
      <c r="R735" s="380">
        <v>1506000</v>
      </c>
      <c r="S735" s="378"/>
      <c r="T735" s="379">
        <f t="shared" si="23"/>
        <v>1506000</v>
      </c>
      <c r="U735" s="338"/>
    </row>
    <row r="736" spans="2:21" ht="15" x14ac:dyDescent="0.3">
      <c r="B736" s="312" t="s">
        <v>555</v>
      </c>
      <c r="C736" s="313" t="s">
        <v>908</v>
      </c>
      <c r="D736" s="309"/>
      <c r="E736" s="309"/>
      <c r="F736" s="309"/>
      <c r="G736" s="309"/>
      <c r="H736" s="309"/>
      <c r="I736" s="309"/>
      <c r="J736" s="309"/>
      <c r="K736" s="309"/>
      <c r="L736" s="309"/>
      <c r="M736" s="309"/>
      <c r="N736" s="309"/>
      <c r="O736" s="310">
        <v>1</v>
      </c>
      <c r="P736" s="311" t="s">
        <v>726</v>
      </c>
      <c r="Q736" s="378"/>
      <c r="R736" s="380">
        <v>2057890</v>
      </c>
      <c r="S736" s="378"/>
      <c r="T736" s="379">
        <f t="shared" si="23"/>
        <v>2057890</v>
      </c>
      <c r="U736" s="338"/>
    </row>
    <row r="737" spans="2:21" ht="15" x14ac:dyDescent="0.3">
      <c r="B737" s="312" t="s">
        <v>909</v>
      </c>
      <c r="C737" s="313" t="s">
        <v>910</v>
      </c>
      <c r="D737" s="309"/>
      <c r="E737" s="309"/>
      <c r="F737" s="309"/>
      <c r="G737" s="309"/>
      <c r="H737" s="309"/>
      <c r="I737" s="309"/>
      <c r="J737" s="309"/>
      <c r="K737" s="309"/>
      <c r="L737" s="309"/>
      <c r="M737" s="309"/>
      <c r="N737" s="309"/>
      <c r="O737" s="310">
        <v>1</v>
      </c>
      <c r="P737" s="311" t="s">
        <v>726</v>
      </c>
      <c r="Q737" s="378"/>
      <c r="R737" s="380">
        <v>2672200</v>
      </c>
      <c r="S737" s="378"/>
      <c r="T737" s="379">
        <f t="shared" si="23"/>
        <v>2672200</v>
      </c>
      <c r="U737" s="338"/>
    </row>
    <row r="738" spans="2:21" ht="15" x14ac:dyDescent="0.3">
      <c r="B738" s="312" t="s">
        <v>911</v>
      </c>
      <c r="C738" s="313" t="s">
        <v>912</v>
      </c>
      <c r="D738" s="309"/>
      <c r="E738" s="309"/>
      <c r="F738" s="309"/>
      <c r="G738" s="309"/>
      <c r="H738" s="309"/>
      <c r="I738" s="309"/>
      <c r="J738" s="309"/>
      <c r="K738" s="309"/>
      <c r="L738" s="309"/>
      <c r="M738" s="309"/>
      <c r="N738" s="309"/>
      <c r="O738" s="310">
        <v>1</v>
      </c>
      <c r="P738" s="311" t="s">
        <v>726</v>
      </c>
      <c r="Q738" s="378"/>
      <c r="R738" s="380">
        <v>3399350</v>
      </c>
      <c r="S738" s="378"/>
      <c r="T738" s="379">
        <f t="shared" si="23"/>
        <v>3399350</v>
      </c>
      <c r="U738" s="338"/>
    </row>
    <row r="739" spans="2:21" ht="15" x14ac:dyDescent="0.3">
      <c r="B739" s="312" t="s">
        <v>913</v>
      </c>
      <c r="C739" s="313" t="s">
        <v>914</v>
      </c>
      <c r="D739" s="309"/>
      <c r="E739" s="309"/>
      <c r="F739" s="309"/>
      <c r="G739" s="309"/>
      <c r="H739" s="309"/>
      <c r="I739" s="309"/>
      <c r="J739" s="309"/>
      <c r="K739" s="309"/>
      <c r="L739" s="309"/>
      <c r="M739" s="309"/>
      <c r="N739" s="309"/>
      <c r="O739" s="310">
        <v>1</v>
      </c>
      <c r="P739" s="311" t="s">
        <v>726</v>
      </c>
      <c r="Q739" s="378"/>
      <c r="R739" s="380">
        <v>4323900</v>
      </c>
      <c r="S739" s="378"/>
      <c r="T739" s="379">
        <f t="shared" si="23"/>
        <v>4323900</v>
      </c>
      <c r="U739" s="338"/>
    </row>
    <row r="740" spans="2:21" ht="15" x14ac:dyDescent="0.3">
      <c r="B740" s="312" t="s">
        <v>915</v>
      </c>
      <c r="C740" s="313" t="s">
        <v>916</v>
      </c>
      <c r="D740" s="309"/>
      <c r="E740" s="309"/>
      <c r="F740" s="309"/>
      <c r="G740" s="309"/>
      <c r="H740" s="309"/>
      <c r="I740" s="309"/>
      <c r="J740" s="309"/>
      <c r="K740" s="309"/>
      <c r="L740" s="309"/>
      <c r="M740" s="309"/>
      <c r="N740" s="309"/>
      <c r="O740" s="310">
        <v>1</v>
      </c>
      <c r="P740" s="311" t="s">
        <v>726</v>
      </c>
      <c r="Q740" s="378"/>
      <c r="R740" s="380">
        <v>5306600</v>
      </c>
      <c r="S740" s="378"/>
      <c r="T740" s="379">
        <f t="shared" si="23"/>
        <v>5306600</v>
      </c>
      <c r="U740" s="338"/>
    </row>
    <row r="741" spans="2:21" ht="15" x14ac:dyDescent="0.3">
      <c r="B741" s="312" t="s">
        <v>917</v>
      </c>
      <c r="C741" s="313" t="s">
        <v>918</v>
      </c>
      <c r="D741" s="309"/>
      <c r="E741" s="309"/>
      <c r="F741" s="309"/>
      <c r="G741" s="309"/>
      <c r="H741" s="309"/>
      <c r="I741" s="309"/>
      <c r="J741" s="309"/>
      <c r="K741" s="309"/>
      <c r="L741" s="309"/>
      <c r="M741" s="309"/>
      <c r="N741" s="309"/>
      <c r="O741" s="310">
        <v>1</v>
      </c>
      <c r="P741" s="311" t="s">
        <v>726</v>
      </c>
      <c r="Q741" s="378"/>
      <c r="R741" s="380">
        <v>6630440</v>
      </c>
      <c r="S741" s="378"/>
      <c r="T741" s="379">
        <f t="shared" si="23"/>
        <v>6630440</v>
      </c>
      <c r="U741" s="338"/>
    </row>
    <row r="742" spans="2:21" ht="15" x14ac:dyDescent="0.3">
      <c r="B742" s="312" t="s">
        <v>919</v>
      </c>
      <c r="C742" s="313" t="s">
        <v>920</v>
      </c>
      <c r="D742" s="309"/>
      <c r="E742" s="309"/>
      <c r="F742" s="309"/>
      <c r="G742" s="309"/>
      <c r="H742" s="309"/>
      <c r="I742" s="309"/>
      <c r="J742" s="309"/>
      <c r="K742" s="309"/>
      <c r="L742" s="309"/>
      <c r="M742" s="309"/>
      <c r="N742" s="309"/>
      <c r="O742" s="310">
        <v>1</v>
      </c>
      <c r="P742" s="311" t="s">
        <v>726</v>
      </c>
      <c r="Q742" s="378"/>
      <c r="R742" s="380">
        <v>8415460</v>
      </c>
      <c r="S742" s="378"/>
      <c r="T742" s="379">
        <f t="shared" si="23"/>
        <v>8415460</v>
      </c>
      <c r="U742" s="338"/>
    </row>
    <row r="743" spans="2:21" ht="15" x14ac:dyDescent="0.3">
      <c r="B743" s="312" t="s">
        <v>921</v>
      </c>
      <c r="C743" s="313" t="s">
        <v>922</v>
      </c>
      <c r="D743" s="309"/>
      <c r="E743" s="309"/>
      <c r="F743" s="309"/>
      <c r="G743" s="309"/>
      <c r="H743" s="309"/>
      <c r="I743" s="309"/>
      <c r="J743" s="309"/>
      <c r="K743" s="309"/>
      <c r="L743" s="309"/>
      <c r="M743" s="309"/>
      <c r="N743" s="309"/>
      <c r="O743" s="310">
        <v>1</v>
      </c>
      <c r="P743" s="311" t="s">
        <v>726</v>
      </c>
      <c r="Q743" s="378"/>
      <c r="R743" s="380">
        <v>10014970</v>
      </c>
      <c r="S743" s="378"/>
      <c r="T743" s="379">
        <f t="shared" si="23"/>
        <v>10014970</v>
      </c>
      <c r="U743" s="338"/>
    </row>
    <row r="744" spans="2:21" ht="15" x14ac:dyDescent="0.3">
      <c r="B744" s="312" t="s">
        <v>923</v>
      </c>
      <c r="C744" s="313" t="s">
        <v>924</v>
      </c>
      <c r="D744" s="309"/>
      <c r="E744" s="309"/>
      <c r="F744" s="309"/>
      <c r="G744" s="309"/>
      <c r="H744" s="309"/>
      <c r="I744" s="309"/>
      <c r="J744" s="309"/>
      <c r="K744" s="309"/>
      <c r="L744" s="309"/>
      <c r="M744" s="309"/>
      <c r="N744" s="309"/>
      <c r="O744" s="310">
        <v>1</v>
      </c>
      <c r="P744" s="311" t="s">
        <v>726</v>
      </c>
      <c r="Q744" s="378"/>
      <c r="R744" s="380">
        <v>12837350</v>
      </c>
      <c r="S744" s="378"/>
      <c r="T744" s="379">
        <f t="shared" si="23"/>
        <v>12837350</v>
      </c>
      <c r="U744" s="338"/>
    </row>
    <row r="745" spans="2:21" ht="15.6" x14ac:dyDescent="0.3">
      <c r="B745" s="306">
        <v>18</v>
      </c>
      <c r="C745" s="332" t="s">
        <v>925</v>
      </c>
      <c r="D745" s="309"/>
      <c r="E745" s="309"/>
      <c r="F745" s="309"/>
      <c r="G745" s="309"/>
      <c r="H745" s="309"/>
      <c r="I745" s="309"/>
      <c r="J745" s="309"/>
      <c r="K745" s="309"/>
      <c r="L745" s="309"/>
      <c r="M745" s="309"/>
      <c r="N745" s="309"/>
      <c r="O745" s="310"/>
      <c r="P745" s="311"/>
      <c r="Q745" s="378"/>
      <c r="R745" s="380"/>
      <c r="S745" s="378"/>
      <c r="T745" s="379"/>
      <c r="U745" s="338"/>
    </row>
    <row r="746" spans="2:21" ht="15" x14ac:dyDescent="0.3">
      <c r="B746" s="312" t="s">
        <v>558</v>
      </c>
      <c r="C746" s="313" t="s">
        <v>926</v>
      </c>
      <c r="D746" s="309"/>
      <c r="E746" s="309"/>
      <c r="F746" s="309"/>
      <c r="G746" s="309"/>
      <c r="H746" s="309"/>
      <c r="I746" s="309"/>
      <c r="J746" s="309"/>
      <c r="K746" s="309"/>
      <c r="L746" s="309"/>
      <c r="M746" s="309"/>
      <c r="N746" s="309"/>
      <c r="O746" s="310">
        <v>1</v>
      </c>
      <c r="P746" s="311" t="s">
        <v>726</v>
      </c>
      <c r="Q746" s="378"/>
      <c r="R746" s="380">
        <v>733350</v>
      </c>
      <c r="S746" s="378"/>
      <c r="T746" s="379">
        <f t="shared" si="23"/>
        <v>733350</v>
      </c>
      <c r="U746" s="338"/>
    </row>
    <row r="747" spans="2:21" ht="15" x14ac:dyDescent="0.3">
      <c r="B747" s="312" t="s">
        <v>560</v>
      </c>
      <c r="C747" s="313" t="s">
        <v>927</v>
      </c>
      <c r="D747" s="309"/>
      <c r="E747" s="309"/>
      <c r="F747" s="309"/>
      <c r="G747" s="309"/>
      <c r="H747" s="309"/>
      <c r="I747" s="309"/>
      <c r="J747" s="309"/>
      <c r="K747" s="309"/>
      <c r="L747" s="309"/>
      <c r="M747" s="309"/>
      <c r="N747" s="309"/>
      <c r="O747" s="310">
        <v>1</v>
      </c>
      <c r="P747" s="311" t="s">
        <v>726</v>
      </c>
      <c r="Q747" s="378"/>
      <c r="R747" s="380">
        <v>959440</v>
      </c>
      <c r="S747" s="378"/>
      <c r="T747" s="379">
        <f t="shared" si="23"/>
        <v>959440</v>
      </c>
      <c r="U747" s="338"/>
    </row>
    <row r="748" spans="2:21" ht="15" x14ac:dyDescent="0.3">
      <c r="B748" s="312" t="s">
        <v>928</v>
      </c>
      <c r="C748" s="313" t="s">
        <v>929</v>
      </c>
      <c r="D748" s="309"/>
      <c r="E748" s="309"/>
      <c r="F748" s="309"/>
      <c r="G748" s="309"/>
      <c r="H748" s="309"/>
      <c r="I748" s="309"/>
      <c r="J748" s="309"/>
      <c r="K748" s="309"/>
      <c r="L748" s="309"/>
      <c r="M748" s="309"/>
      <c r="N748" s="309"/>
      <c r="O748" s="310">
        <v>1</v>
      </c>
      <c r="P748" s="311" t="s">
        <v>726</v>
      </c>
      <c r="Q748" s="378"/>
      <c r="R748" s="380">
        <v>1295690</v>
      </c>
      <c r="S748" s="378"/>
      <c r="T748" s="379">
        <f t="shared" si="23"/>
        <v>1295690</v>
      </c>
      <c r="U748" s="338"/>
    </row>
    <row r="749" spans="2:21" ht="15" x14ac:dyDescent="0.3">
      <c r="B749" s="312" t="s">
        <v>930</v>
      </c>
      <c r="C749" s="313" t="s">
        <v>931</v>
      </c>
      <c r="D749" s="309"/>
      <c r="E749" s="309"/>
      <c r="F749" s="309"/>
      <c r="G749" s="309"/>
      <c r="H749" s="309"/>
      <c r="I749" s="309"/>
      <c r="J749" s="309"/>
      <c r="K749" s="309"/>
      <c r="L749" s="309"/>
      <c r="M749" s="309"/>
      <c r="N749" s="309"/>
      <c r="O749" s="310">
        <v>1</v>
      </c>
      <c r="P749" s="311" t="s">
        <v>726</v>
      </c>
      <c r="Q749" s="378"/>
      <c r="R749" s="380">
        <v>1705930</v>
      </c>
      <c r="S749" s="378"/>
      <c r="T749" s="379">
        <f t="shared" si="23"/>
        <v>1705930</v>
      </c>
      <c r="U749" s="338"/>
    </row>
    <row r="750" spans="2:21" ht="15" x14ac:dyDescent="0.3">
      <c r="B750" s="312" t="s">
        <v>932</v>
      </c>
      <c r="C750" s="313" t="s">
        <v>933</v>
      </c>
      <c r="D750" s="309"/>
      <c r="E750" s="309"/>
      <c r="F750" s="309"/>
      <c r="G750" s="309"/>
      <c r="H750" s="309"/>
      <c r="I750" s="309"/>
      <c r="J750" s="309"/>
      <c r="K750" s="309"/>
      <c r="L750" s="309"/>
      <c r="M750" s="309"/>
      <c r="N750" s="309"/>
      <c r="O750" s="310">
        <v>1</v>
      </c>
      <c r="P750" s="311" t="s">
        <v>726</v>
      </c>
      <c r="Q750" s="378"/>
      <c r="R750" s="380">
        <v>2169100</v>
      </c>
      <c r="S750" s="378"/>
      <c r="T750" s="379">
        <f t="shared" si="23"/>
        <v>2169100</v>
      </c>
      <c r="U750" s="338"/>
    </row>
    <row r="751" spans="2:21" ht="15" x14ac:dyDescent="0.3">
      <c r="B751" s="312" t="s">
        <v>934</v>
      </c>
      <c r="C751" s="313" t="s">
        <v>935</v>
      </c>
      <c r="D751" s="309"/>
      <c r="E751" s="309"/>
      <c r="F751" s="309"/>
      <c r="G751" s="309"/>
      <c r="H751" s="309"/>
      <c r="I751" s="309"/>
      <c r="J751" s="309"/>
      <c r="K751" s="309"/>
      <c r="L751" s="309"/>
      <c r="M751" s="309"/>
      <c r="N751" s="309"/>
      <c r="O751" s="310">
        <v>1</v>
      </c>
      <c r="P751" s="311" t="s">
        <v>726</v>
      </c>
      <c r="Q751" s="378"/>
      <c r="R751" s="380">
        <v>2751730</v>
      </c>
      <c r="S751" s="378"/>
      <c r="T751" s="379">
        <f t="shared" si="23"/>
        <v>2751730</v>
      </c>
      <c r="U751" s="338"/>
    </row>
    <row r="752" spans="2:21" ht="15" x14ac:dyDescent="0.3">
      <c r="B752" s="312" t="s">
        <v>936</v>
      </c>
      <c r="C752" s="313" t="s">
        <v>937</v>
      </c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N752" s="309"/>
      <c r="O752" s="310">
        <v>1</v>
      </c>
      <c r="P752" s="311" t="s">
        <v>726</v>
      </c>
      <c r="Q752" s="378"/>
      <c r="R752" s="380">
        <v>3420250</v>
      </c>
      <c r="S752" s="378"/>
      <c r="T752" s="379">
        <f t="shared" si="23"/>
        <v>3420250</v>
      </c>
      <c r="U752" s="338"/>
    </row>
    <row r="753" spans="2:21" ht="15" x14ac:dyDescent="0.3">
      <c r="B753" s="312" t="s">
        <v>938</v>
      </c>
      <c r="C753" s="313" t="s">
        <v>939</v>
      </c>
      <c r="D753" s="309"/>
      <c r="E753" s="309"/>
      <c r="F753" s="309"/>
      <c r="G753" s="309"/>
      <c r="H753" s="309"/>
      <c r="I753" s="309"/>
      <c r="J753" s="309"/>
      <c r="K753" s="309"/>
      <c r="L753" s="309"/>
      <c r="M753" s="309"/>
      <c r="N753" s="309"/>
      <c r="O753" s="310">
        <v>1</v>
      </c>
      <c r="P753" s="311" t="s">
        <v>726</v>
      </c>
      <c r="Q753" s="378"/>
      <c r="R753" s="380">
        <v>4234230</v>
      </c>
      <c r="S753" s="378"/>
      <c r="T753" s="379">
        <f t="shared" si="23"/>
        <v>4234230</v>
      </c>
      <c r="U753" s="338"/>
    </row>
    <row r="754" spans="2:21" ht="15" x14ac:dyDescent="0.3">
      <c r="B754" s="312" t="s">
        <v>940</v>
      </c>
      <c r="C754" s="313" t="s">
        <v>941</v>
      </c>
      <c r="D754" s="309"/>
      <c r="E754" s="309"/>
      <c r="F754" s="309"/>
      <c r="G754" s="309"/>
      <c r="H754" s="309"/>
      <c r="I754" s="309"/>
      <c r="J754" s="309"/>
      <c r="K754" s="309"/>
      <c r="L754" s="309"/>
      <c r="M754" s="309"/>
      <c r="N754" s="309"/>
      <c r="O754" s="310">
        <v>1</v>
      </c>
      <c r="P754" s="311" t="s">
        <v>726</v>
      </c>
      <c r="Q754" s="378"/>
      <c r="R754" s="380">
        <v>5370920</v>
      </c>
      <c r="S754" s="378"/>
      <c r="T754" s="379">
        <f t="shared" si="23"/>
        <v>5370920</v>
      </c>
      <c r="U754" s="338"/>
    </row>
    <row r="755" spans="2:21" ht="15" x14ac:dyDescent="0.3">
      <c r="B755" s="312" t="s">
        <v>942</v>
      </c>
      <c r="C755" s="313" t="s">
        <v>943</v>
      </c>
      <c r="D755" s="309"/>
      <c r="E755" s="309"/>
      <c r="F755" s="309"/>
      <c r="G755" s="309"/>
      <c r="H755" s="309"/>
      <c r="I755" s="309"/>
      <c r="J755" s="309"/>
      <c r="K755" s="309"/>
      <c r="L755" s="309"/>
      <c r="M755" s="309"/>
      <c r="N755" s="309"/>
      <c r="O755" s="310">
        <v>1</v>
      </c>
      <c r="P755" s="311" t="s">
        <v>726</v>
      </c>
      <c r="Q755" s="378"/>
      <c r="R755" s="380">
        <v>6536120</v>
      </c>
      <c r="S755" s="378"/>
      <c r="T755" s="379">
        <f t="shared" si="23"/>
        <v>6536120</v>
      </c>
      <c r="U755" s="338"/>
    </row>
    <row r="756" spans="2:21" ht="15" x14ac:dyDescent="0.3">
      <c r="B756" s="312" t="s">
        <v>944</v>
      </c>
      <c r="C756" s="313" t="s">
        <v>945</v>
      </c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N756" s="309"/>
      <c r="O756" s="310">
        <v>1</v>
      </c>
      <c r="P756" s="311" t="s">
        <v>726</v>
      </c>
      <c r="Q756" s="378"/>
      <c r="R756" s="380">
        <v>8100780</v>
      </c>
      <c r="S756" s="378"/>
      <c r="T756" s="379">
        <f t="shared" si="23"/>
        <v>8100780</v>
      </c>
      <c r="U756" s="338"/>
    </row>
    <row r="757" spans="2:21" ht="15.6" x14ac:dyDescent="0.3">
      <c r="B757" s="306">
        <v>19</v>
      </c>
      <c r="C757" s="332" t="s">
        <v>946</v>
      </c>
      <c r="D757" s="309"/>
      <c r="E757" s="309"/>
      <c r="F757" s="309"/>
      <c r="G757" s="309"/>
      <c r="H757" s="309"/>
      <c r="I757" s="309"/>
      <c r="J757" s="309"/>
      <c r="K757" s="309"/>
      <c r="L757" s="309"/>
      <c r="M757" s="309"/>
      <c r="N757" s="309"/>
      <c r="O757" s="310"/>
      <c r="P757" s="311"/>
      <c r="Q757" s="378"/>
      <c r="R757" s="380"/>
      <c r="S757" s="378"/>
      <c r="T757" s="379"/>
      <c r="U757" s="338"/>
    </row>
    <row r="758" spans="2:21" ht="15" x14ac:dyDescent="0.3">
      <c r="B758" s="312" t="s">
        <v>563</v>
      </c>
      <c r="C758" s="313" t="s">
        <v>947</v>
      </c>
      <c r="D758" s="309"/>
      <c r="E758" s="309"/>
      <c r="F758" s="309"/>
      <c r="G758" s="309"/>
      <c r="H758" s="309"/>
      <c r="I758" s="309"/>
      <c r="J758" s="309"/>
      <c r="K758" s="309"/>
      <c r="L758" s="309"/>
      <c r="M758" s="309"/>
      <c r="N758" s="309"/>
      <c r="O758" s="310">
        <v>1</v>
      </c>
      <c r="P758" s="311" t="s">
        <v>948</v>
      </c>
      <c r="Q758" s="378"/>
      <c r="R758" s="380">
        <v>72640</v>
      </c>
      <c r="S758" s="378"/>
      <c r="T758" s="379">
        <f t="shared" si="23"/>
        <v>72640</v>
      </c>
      <c r="U758" s="338"/>
    </row>
    <row r="759" spans="2:21" ht="15" x14ac:dyDescent="0.3">
      <c r="B759" s="312" t="s">
        <v>564</v>
      </c>
      <c r="C759" s="313" t="s">
        <v>949</v>
      </c>
      <c r="D759" s="309"/>
      <c r="E759" s="309"/>
      <c r="F759" s="309"/>
      <c r="G759" s="309"/>
      <c r="H759" s="309"/>
      <c r="I759" s="309"/>
      <c r="J759" s="309"/>
      <c r="K759" s="309"/>
      <c r="L759" s="309"/>
      <c r="M759" s="309"/>
      <c r="N759" s="309"/>
      <c r="O759" s="310">
        <v>1</v>
      </c>
      <c r="P759" s="311" t="s">
        <v>948</v>
      </c>
      <c r="Q759" s="378"/>
      <c r="R759" s="380">
        <v>89150</v>
      </c>
      <c r="S759" s="378"/>
      <c r="T759" s="379">
        <f t="shared" si="23"/>
        <v>89150</v>
      </c>
      <c r="U759" s="338"/>
    </row>
    <row r="760" spans="2:21" ht="15" x14ac:dyDescent="0.3">
      <c r="B760" s="312" t="s">
        <v>950</v>
      </c>
      <c r="C760" s="313" t="s">
        <v>951</v>
      </c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N760" s="309"/>
      <c r="O760" s="310">
        <v>1</v>
      </c>
      <c r="P760" s="311" t="s">
        <v>948</v>
      </c>
      <c r="Q760" s="378"/>
      <c r="R760" s="380">
        <v>138690</v>
      </c>
      <c r="S760" s="378"/>
      <c r="T760" s="379">
        <f t="shared" si="23"/>
        <v>138690</v>
      </c>
      <c r="U760" s="338"/>
    </row>
    <row r="761" spans="2:21" ht="15" x14ac:dyDescent="0.3">
      <c r="B761" s="312" t="s">
        <v>952</v>
      </c>
      <c r="C761" s="313" t="s">
        <v>953</v>
      </c>
      <c r="D761" s="309"/>
      <c r="E761" s="309"/>
      <c r="F761" s="309"/>
      <c r="G761" s="309"/>
      <c r="H761" s="309"/>
      <c r="I761" s="309"/>
      <c r="J761" s="309"/>
      <c r="K761" s="309"/>
      <c r="L761" s="309"/>
      <c r="M761" s="309"/>
      <c r="N761" s="309"/>
      <c r="O761" s="310">
        <v>1</v>
      </c>
      <c r="P761" s="311" t="s">
        <v>948</v>
      </c>
      <c r="Q761" s="378"/>
      <c r="R761" s="380">
        <v>241060</v>
      </c>
      <c r="S761" s="378"/>
      <c r="T761" s="379">
        <f t="shared" si="23"/>
        <v>241060</v>
      </c>
      <c r="U761" s="338"/>
    </row>
    <row r="762" spans="2:21" ht="15" x14ac:dyDescent="0.3">
      <c r="B762" s="312" t="s">
        <v>954</v>
      </c>
      <c r="C762" s="313" t="s">
        <v>955</v>
      </c>
      <c r="D762" s="309"/>
      <c r="E762" s="309"/>
      <c r="F762" s="309"/>
      <c r="G762" s="309"/>
      <c r="H762" s="309"/>
      <c r="I762" s="309"/>
      <c r="J762" s="309"/>
      <c r="K762" s="309"/>
      <c r="L762" s="309"/>
      <c r="M762" s="309"/>
      <c r="N762" s="309"/>
      <c r="O762" s="310">
        <v>1</v>
      </c>
      <c r="P762" s="311" t="s">
        <v>948</v>
      </c>
      <c r="Q762" s="378"/>
      <c r="R762" s="380">
        <v>293890</v>
      </c>
      <c r="S762" s="378"/>
      <c r="T762" s="379">
        <f t="shared" si="23"/>
        <v>293890</v>
      </c>
      <c r="U762" s="338"/>
    </row>
    <row r="763" spans="2:21" ht="15" x14ac:dyDescent="0.3">
      <c r="B763" s="312" t="s">
        <v>956</v>
      </c>
      <c r="C763" s="313" t="s">
        <v>957</v>
      </c>
      <c r="D763" s="309"/>
      <c r="E763" s="309"/>
      <c r="F763" s="309"/>
      <c r="G763" s="309"/>
      <c r="H763" s="309"/>
      <c r="I763" s="309"/>
      <c r="J763" s="309"/>
      <c r="K763" s="309"/>
      <c r="L763" s="309"/>
      <c r="M763" s="309"/>
      <c r="N763" s="309"/>
      <c r="O763" s="310">
        <v>1</v>
      </c>
      <c r="P763" s="311" t="s">
        <v>948</v>
      </c>
      <c r="Q763" s="378"/>
      <c r="R763" s="380">
        <v>431700</v>
      </c>
      <c r="S763" s="378"/>
      <c r="T763" s="379">
        <f t="shared" si="23"/>
        <v>431700</v>
      </c>
      <c r="U763" s="338"/>
    </row>
    <row r="764" spans="2:21" ht="15" x14ac:dyDescent="0.3">
      <c r="B764" s="312" t="s">
        <v>958</v>
      </c>
      <c r="C764" s="313" t="s">
        <v>959</v>
      </c>
      <c r="D764" s="309"/>
      <c r="E764" s="309"/>
      <c r="F764" s="309"/>
      <c r="G764" s="309"/>
      <c r="H764" s="309"/>
      <c r="I764" s="309"/>
      <c r="J764" s="309"/>
      <c r="K764" s="309"/>
      <c r="L764" s="309"/>
      <c r="M764" s="309"/>
      <c r="N764" s="309"/>
      <c r="O764" s="310">
        <v>1</v>
      </c>
      <c r="P764" s="311" t="s">
        <v>948</v>
      </c>
      <c r="Q764" s="378"/>
      <c r="R764" s="380">
        <v>502520</v>
      </c>
      <c r="S764" s="378"/>
      <c r="T764" s="379">
        <f t="shared" si="23"/>
        <v>502520</v>
      </c>
      <c r="U764" s="338"/>
    </row>
    <row r="765" spans="2:21" ht="15" x14ac:dyDescent="0.3">
      <c r="B765" s="312" t="s">
        <v>960</v>
      </c>
      <c r="C765" s="313" t="s">
        <v>961</v>
      </c>
      <c r="D765" s="309"/>
      <c r="E765" s="309"/>
      <c r="F765" s="309"/>
      <c r="G765" s="309"/>
      <c r="H765" s="309"/>
      <c r="I765" s="309"/>
      <c r="J765" s="309"/>
      <c r="K765" s="309"/>
      <c r="L765" s="309"/>
      <c r="M765" s="309"/>
      <c r="N765" s="309"/>
      <c r="O765" s="310">
        <v>1</v>
      </c>
      <c r="P765" s="311" t="s">
        <v>948</v>
      </c>
      <c r="Q765" s="378"/>
      <c r="R765" s="380">
        <v>556490</v>
      </c>
      <c r="S765" s="378"/>
      <c r="T765" s="379">
        <f t="shared" si="23"/>
        <v>556490</v>
      </c>
      <c r="U765" s="338"/>
    </row>
    <row r="766" spans="2:21" ht="15" x14ac:dyDescent="0.3">
      <c r="B766" s="312" t="s">
        <v>962</v>
      </c>
      <c r="C766" s="313" t="s">
        <v>963</v>
      </c>
      <c r="D766" s="309"/>
      <c r="E766" s="309"/>
      <c r="F766" s="309"/>
      <c r="G766" s="309"/>
      <c r="H766" s="309"/>
      <c r="I766" s="309"/>
      <c r="J766" s="309"/>
      <c r="K766" s="309"/>
      <c r="L766" s="309"/>
      <c r="M766" s="309"/>
      <c r="N766" s="309"/>
      <c r="O766" s="310">
        <v>1</v>
      </c>
      <c r="P766" s="311" t="s">
        <v>948</v>
      </c>
      <c r="Q766" s="378"/>
      <c r="R766" s="380">
        <v>701510</v>
      </c>
      <c r="S766" s="378"/>
      <c r="T766" s="379">
        <f t="shared" si="23"/>
        <v>701510</v>
      </c>
      <c r="U766" s="338"/>
    </row>
    <row r="767" spans="2:21" ht="15" x14ac:dyDescent="0.3">
      <c r="B767" s="312" t="s">
        <v>964</v>
      </c>
      <c r="C767" s="313" t="s">
        <v>965</v>
      </c>
      <c r="D767" s="309"/>
      <c r="E767" s="309"/>
      <c r="F767" s="309"/>
      <c r="G767" s="309"/>
      <c r="H767" s="309"/>
      <c r="I767" s="309"/>
      <c r="J767" s="309"/>
      <c r="K767" s="309"/>
      <c r="L767" s="309"/>
      <c r="M767" s="309"/>
      <c r="N767" s="309"/>
      <c r="O767" s="310">
        <v>1</v>
      </c>
      <c r="P767" s="311" t="s">
        <v>948</v>
      </c>
      <c r="Q767" s="378"/>
      <c r="R767" s="380">
        <v>789200</v>
      </c>
      <c r="S767" s="378"/>
      <c r="T767" s="379">
        <f t="shared" si="23"/>
        <v>789200</v>
      </c>
      <c r="U767" s="338"/>
    </row>
    <row r="768" spans="2:21" ht="15" x14ac:dyDescent="0.3">
      <c r="B768" s="312" t="s">
        <v>966</v>
      </c>
      <c r="C768" s="313" t="s">
        <v>967</v>
      </c>
      <c r="D768" s="309"/>
      <c r="E768" s="309"/>
      <c r="F768" s="309"/>
      <c r="G768" s="309"/>
      <c r="H768" s="309"/>
      <c r="I768" s="309"/>
      <c r="J768" s="309"/>
      <c r="K768" s="309"/>
      <c r="L768" s="309"/>
      <c r="M768" s="309"/>
      <c r="N768" s="309"/>
      <c r="O768" s="310">
        <v>1</v>
      </c>
      <c r="P768" s="311" t="s">
        <v>948</v>
      </c>
      <c r="Q768" s="378"/>
      <c r="R768" s="380">
        <v>947970</v>
      </c>
      <c r="S768" s="378"/>
      <c r="T768" s="379">
        <f t="shared" si="23"/>
        <v>947970</v>
      </c>
      <c r="U768" s="338"/>
    </row>
    <row r="769" spans="2:21" ht="15" x14ac:dyDescent="0.3">
      <c r="B769" s="312" t="s">
        <v>968</v>
      </c>
      <c r="C769" s="313" t="s">
        <v>969</v>
      </c>
      <c r="D769" s="309"/>
      <c r="E769" s="309"/>
      <c r="F769" s="309"/>
      <c r="G769" s="309"/>
      <c r="H769" s="309"/>
      <c r="I769" s="309"/>
      <c r="J769" s="309"/>
      <c r="K769" s="309"/>
      <c r="L769" s="309"/>
      <c r="M769" s="309"/>
      <c r="N769" s="309"/>
      <c r="O769" s="310">
        <v>1</v>
      </c>
      <c r="P769" s="311" t="s">
        <v>948</v>
      </c>
      <c r="Q769" s="378"/>
      <c r="R769" s="380">
        <v>1148640</v>
      </c>
      <c r="S769" s="378"/>
      <c r="T769" s="379">
        <f t="shared" si="23"/>
        <v>1148640</v>
      </c>
      <c r="U769" s="347"/>
    </row>
    <row r="770" spans="2:21" ht="15.6" x14ac:dyDescent="0.3">
      <c r="B770" s="306">
        <v>20</v>
      </c>
      <c r="C770" s="332" t="s">
        <v>970</v>
      </c>
      <c r="D770" s="309"/>
      <c r="E770" s="309"/>
      <c r="F770" s="309"/>
      <c r="G770" s="309"/>
      <c r="H770" s="309"/>
      <c r="I770" s="309"/>
      <c r="J770" s="309"/>
      <c r="K770" s="309"/>
      <c r="L770" s="309"/>
      <c r="M770" s="309"/>
      <c r="N770" s="309"/>
      <c r="O770" s="310"/>
      <c r="P770" s="311"/>
      <c r="Q770" s="378"/>
      <c r="R770" s="380"/>
      <c r="S770" s="378"/>
      <c r="T770" s="379"/>
      <c r="U770" s="338"/>
    </row>
    <row r="771" spans="2:21" ht="15" x14ac:dyDescent="0.3">
      <c r="B771" s="312" t="s">
        <v>567</v>
      </c>
      <c r="C771" s="313" t="s">
        <v>971</v>
      </c>
      <c r="D771" s="309"/>
      <c r="E771" s="309"/>
      <c r="F771" s="309"/>
      <c r="G771" s="309"/>
      <c r="H771" s="309"/>
      <c r="I771" s="309"/>
      <c r="J771" s="309"/>
      <c r="K771" s="309"/>
      <c r="L771" s="309"/>
      <c r="M771" s="309"/>
      <c r="N771" s="309"/>
      <c r="O771" s="310">
        <v>1</v>
      </c>
      <c r="P771" s="311" t="s">
        <v>948</v>
      </c>
      <c r="Q771" s="378"/>
      <c r="R771" s="380">
        <v>21812</v>
      </c>
      <c r="S771" s="378"/>
      <c r="T771" s="379">
        <f t="shared" si="23"/>
        <v>21812</v>
      </c>
      <c r="U771" s="338"/>
    </row>
    <row r="772" spans="2:21" ht="15" x14ac:dyDescent="0.3">
      <c r="B772" s="312" t="s">
        <v>568</v>
      </c>
      <c r="C772" s="313" t="s">
        <v>972</v>
      </c>
      <c r="D772" s="309"/>
      <c r="E772" s="309"/>
      <c r="F772" s="309"/>
      <c r="G772" s="309"/>
      <c r="H772" s="309"/>
      <c r="I772" s="309"/>
      <c r="J772" s="309"/>
      <c r="K772" s="309"/>
      <c r="L772" s="309"/>
      <c r="M772" s="309"/>
      <c r="N772" s="309"/>
      <c r="O772" s="310">
        <v>1</v>
      </c>
      <c r="P772" s="311" t="s">
        <v>948</v>
      </c>
      <c r="Q772" s="378"/>
      <c r="R772" s="380">
        <v>25418</v>
      </c>
      <c r="S772" s="378"/>
      <c r="T772" s="379">
        <f t="shared" si="23"/>
        <v>25418</v>
      </c>
      <c r="U772" s="338"/>
    </row>
    <row r="773" spans="2:21" ht="15" x14ac:dyDescent="0.3">
      <c r="B773" s="312" t="s">
        <v>569</v>
      </c>
      <c r="C773" s="313" t="s">
        <v>973</v>
      </c>
      <c r="D773" s="309"/>
      <c r="E773" s="309"/>
      <c r="F773" s="309"/>
      <c r="G773" s="309"/>
      <c r="H773" s="309"/>
      <c r="I773" s="309"/>
      <c r="J773" s="309"/>
      <c r="K773" s="309"/>
      <c r="L773" s="309"/>
      <c r="M773" s="309"/>
      <c r="N773" s="309"/>
      <c r="O773" s="310">
        <v>1</v>
      </c>
      <c r="P773" s="311" t="s">
        <v>948</v>
      </c>
      <c r="Q773" s="378"/>
      <c r="R773" s="380">
        <v>42184</v>
      </c>
      <c r="S773" s="378"/>
      <c r="T773" s="379">
        <f t="shared" si="23"/>
        <v>42184</v>
      </c>
      <c r="U773" s="338"/>
    </row>
    <row r="774" spans="2:21" ht="15" x14ac:dyDescent="0.3">
      <c r="B774" s="312" t="s">
        <v>974</v>
      </c>
      <c r="C774" s="313" t="s">
        <v>975</v>
      </c>
      <c r="D774" s="309"/>
      <c r="E774" s="309"/>
      <c r="F774" s="309"/>
      <c r="G774" s="309"/>
      <c r="H774" s="309"/>
      <c r="I774" s="309"/>
      <c r="J774" s="309"/>
      <c r="K774" s="309"/>
      <c r="L774" s="309"/>
      <c r="M774" s="309"/>
      <c r="N774" s="309"/>
      <c r="O774" s="310">
        <v>1</v>
      </c>
      <c r="P774" s="311" t="s">
        <v>948</v>
      </c>
      <c r="Q774" s="378"/>
      <c r="R774" s="380">
        <v>67510</v>
      </c>
      <c r="S774" s="378"/>
      <c r="T774" s="379">
        <f t="shared" si="23"/>
        <v>67510</v>
      </c>
      <c r="U774" s="338"/>
    </row>
    <row r="775" spans="2:21" ht="15" x14ac:dyDescent="0.3">
      <c r="B775" s="312" t="s">
        <v>976</v>
      </c>
      <c r="C775" s="313" t="s">
        <v>977</v>
      </c>
      <c r="D775" s="309"/>
      <c r="E775" s="309"/>
      <c r="F775" s="309"/>
      <c r="G775" s="309"/>
      <c r="H775" s="309"/>
      <c r="I775" s="309"/>
      <c r="J775" s="309"/>
      <c r="K775" s="309"/>
      <c r="L775" s="309"/>
      <c r="M775" s="309"/>
      <c r="N775" s="309"/>
      <c r="O775" s="310">
        <v>1</v>
      </c>
      <c r="P775" s="311" t="s">
        <v>948</v>
      </c>
      <c r="Q775" s="378"/>
      <c r="R775" s="380">
        <v>79050</v>
      </c>
      <c r="S775" s="378"/>
      <c r="T775" s="379">
        <f t="shared" si="23"/>
        <v>79050</v>
      </c>
      <c r="U775" s="338"/>
    </row>
    <row r="776" spans="2:21" ht="15" x14ac:dyDescent="0.3">
      <c r="B776" s="312" t="s">
        <v>978</v>
      </c>
      <c r="C776" s="313" t="s">
        <v>979</v>
      </c>
      <c r="D776" s="309"/>
      <c r="E776" s="309"/>
      <c r="F776" s="309"/>
      <c r="G776" s="309"/>
      <c r="H776" s="309"/>
      <c r="I776" s="309"/>
      <c r="J776" s="309"/>
      <c r="K776" s="309"/>
      <c r="L776" s="309"/>
      <c r="M776" s="309"/>
      <c r="N776" s="309"/>
      <c r="O776" s="310">
        <v>1</v>
      </c>
      <c r="P776" s="311" t="s">
        <v>948</v>
      </c>
      <c r="Q776" s="378"/>
      <c r="R776" s="380">
        <v>122740</v>
      </c>
      <c r="S776" s="378"/>
      <c r="T776" s="379">
        <f t="shared" si="23"/>
        <v>122740</v>
      </c>
      <c r="U776" s="338"/>
    </row>
    <row r="777" spans="2:21" ht="15" x14ac:dyDescent="0.3">
      <c r="B777" s="312" t="s">
        <v>980</v>
      </c>
      <c r="C777" s="313" t="s">
        <v>981</v>
      </c>
      <c r="D777" s="309"/>
      <c r="E777" s="309"/>
      <c r="F777" s="309"/>
      <c r="G777" s="309"/>
      <c r="H777" s="309"/>
      <c r="I777" s="309"/>
      <c r="J777" s="309"/>
      <c r="K777" s="309"/>
      <c r="L777" s="309"/>
      <c r="M777" s="309"/>
      <c r="N777" s="309"/>
      <c r="O777" s="310">
        <v>1</v>
      </c>
      <c r="P777" s="311" t="s">
        <v>948</v>
      </c>
      <c r="Q777" s="378"/>
      <c r="R777" s="380">
        <v>139770</v>
      </c>
      <c r="S777" s="378"/>
      <c r="T777" s="379">
        <f t="shared" si="23"/>
        <v>139770</v>
      </c>
      <c r="U777" s="338"/>
    </row>
    <row r="778" spans="2:21" ht="15" x14ac:dyDescent="0.3">
      <c r="B778" s="312" t="s">
        <v>982</v>
      </c>
      <c r="C778" s="313" t="s">
        <v>983</v>
      </c>
      <c r="D778" s="309"/>
      <c r="E778" s="309"/>
      <c r="F778" s="309"/>
      <c r="G778" s="309"/>
      <c r="H778" s="309"/>
      <c r="I778" s="309"/>
      <c r="J778" s="309"/>
      <c r="K778" s="309"/>
      <c r="L778" s="309"/>
      <c r="M778" s="309"/>
      <c r="N778" s="309"/>
      <c r="O778" s="310">
        <v>1</v>
      </c>
      <c r="P778" s="311" t="s">
        <v>948</v>
      </c>
      <c r="Q778" s="378"/>
      <c r="R778" s="380">
        <v>163620</v>
      </c>
      <c r="S778" s="378"/>
      <c r="T778" s="379">
        <f t="shared" si="23"/>
        <v>163620</v>
      </c>
      <c r="U778" s="338"/>
    </row>
    <row r="779" spans="2:21" ht="15" x14ac:dyDescent="0.3">
      <c r="B779" s="312" t="s">
        <v>984</v>
      </c>
      <c r="C779" s="313" t="s">
        <v>985</v>
      </c>
      <c r="D779" s="309"/>
      <c r="E779" s="309"/>
      <c r="F779" s="309"/>
      <c r="G779" s="309"/>
      <c r="H779" s="309"/>
      <c r="I779" s="309"/>
      <c r="J779" s="309"/>
      <c r="K779" s="309"/>
      <c r="L779" s="309"/>
      <c r="M779" s="309"/>
      <c r="N779" s="309"/>
      <c r="O779" s="310">
        <v>1</v>
      </c>
      <c r="P779" s="311" t="s">
        <v>948</v>
      </c>
      <c r="Q779" s="378"/>
      <c r="R779" s="380">
        <v>207430</v>
      </c>
      <c r="S779" s="378"/>
      <c r="T779" s="379">
        <f t="shared" si="23"/>
        <v>207430</v>
      </c>
      <c r="U779" s="338"/>
    </row>
    <row r="780" spans="2:21" ht="15" x14ac:dyDescent="0.3">
      <c r="B780" s="312" t="s">
        <v>986</v>
      </c>
      <c r="C780" s="313" t="s">
        <v>987</v>
      </c>
      <c r="D780" s="309"/>
      <c r="E780" s="309"/>
      <c r="F780" s="309"/>
      <c r="G780" s="309"/>
      <c r="H780" s="309"/>
      <c r="I780" s="309"/>
      <c r="J780" s="309"/>
      <c r="K780" s="309"/>
      <c r="L780" s="309"/>
      <c r="M780" s="309"/>
      <c r="N780" s="309"/>
      <c r="O780" s="310">
        <v>1</v>
      </c>
      <c r="P780" s="311" t="s">
        <v>948</v>
      </c>
      <c r="Q780" s="378"/>
      <c r="R780" s="380">
        <v>232990</v>
      </c>
      <c r="S780" s="378"/>
      <c r="T780" s="379">
        <f t="shared" si="23"/>
        <v>232990</v>
      </c>
      <c r="U780" s="338"/>
    </row>
    <row r="781" spans="2:21" ht="15" x14ac:dyDescent="0.3">
      <c r="B781" s="312" t="s">
        <v>988</v>
      </c>
      <c r="C781" s="313" t="s">
        <v>989</v>
      </c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N781" s="309"/>
      <c r="O781" s="310">
        <v>1</v>
      </c>
      <c r="P781" s="311" t="s">
        <v>948</v>
      </c>
      <c r="Q781" s="378"/>
      <c r="R781" s="380">
        <v>306280</v>
      </c>
      <c r="S781" s="378"/>
      <c r="T781" s="379">
        <f t="shared" si="23"/>
        <v>306280</v>
      </c>
      <c r="U781" s="338"/>
    </row>
    <row r="782" spans="2:21" ht="15" x14ac:dyDescent="0.3">
      <c r="B782" s="312" t="s">
        <v>990</v>
      </c>
      <c r="C782" s="313" t="s">
        <v>991</v>
      </c>
      <c r="D782" s="309"/>
      <c r="E782" s="309"/>
      <c r="F782" s="309"/>
      <c r="G782" s="309"/>
      <c r="H782" s="309"/>
      <c r="I782" s="309"/>
      <c r="J782" s="309"/>
      <c r="K782" s="309"/>
      <c r="L782" s="309"/>
      <c r="M782" s="309"/>
      <c r="N782" s="309"/>
      <c r="O782" s="310">
        <v>1</v>
      </c>
      <c r="P782" s="311" t="s">
        <v>948</v>
      </c>
      <c r="Q782" s="378"/>
      <c r="R782" s="380">
        <v>365410</v>
      </c>
      <c r="S782" s="378"/>
      <c r="T782" s="379">
        <f t="shared" si="23"/>
        <v>365410</v>
      </c>
      <c r="U782" s="338"/>
    </row>
    <row r="783" spans="2:21" ht="15.6" x14ac:dyDescent="0.3">
      <c r="B783" s="306">
        <v>21</v>
      </c>
      <c r="C783" s="332" t="s">
        <v>992</v>
      </c>
      <c r="D783" s="309"/>
      <c r="E783" s="309"/>
      <c r="F783" s="309"/>
      <c r="G783" s="309"/>
      <c r="H783" s="309"/>
      <c r="I783" s="309"/>
      <c r="J783" s="309"/>
      <c r="K783" s="309"/>
      <c r="L783" s="309"/>
      <c r="M783" s="309"/>
      <c r="N783" s="309"/>
      <c r="O783" s="310"/>
      <c r="P783" s="311"/>
      <c r="Q783" s="378"/>
      <c r="R783" s="380"/>
      <c r="S783" s="378"/>
      <c r="T783" s="379"/>
      <c r="U783" s="338"/>
    </row>
    <row r="784" spans="2:21" ht="15" x14ac:dyDescent="0.3">
      <c r="B784" s="312" t="s">
        <v>571</v>
      </c>
      <c r="C784" s="313" t="s">
        <v>947</v>
      </c>
      <c r="D784" s="309"/>
      <c r="E784" s="309"/>
      <c r="F784" s="309"/>
      <c r="G784" s="309"/>
      <c r="H784" s="309"/>
      <c r="I784" s="309"/>
      <c r="J784" s="309"/>
      <c r="K784" s="309"/>
      <c r="L784" s="309"/>
      <c r="M784" s="309"/>
      <c r="N784" s="309"/>
      <c r="O784" s="310">
        <v>1</v>
      </c>
      <c r="P784" s="311" t="s">
        <v>948</v>
      </c>
      <c r="Q784" s="378"/>
      <c r="R784" s="380">
        <v>145290</v>
      </c>
      <c r="S784" s="378"/>
      <c r="T784" s="379">
        <f t="shared" ref="T784:T808" si="24">O784*R784</f>
        <v>145290</v>
      </c>
      <c r="U784" s="338"/>
    </row>
    <row r="785" spans="2:21" ht="15" x14ac:dyDescent="0.3">
      <c r="B785" s="312" t="s">
        <v>572</v>
      </c>
      <c r="C785" s="313" t="s">
        <v>949</v>
      </c>
      <c r="D785" s="309"/>
      <c r="E785" s="309"/>
      <c r="F785" s="309"/>
      <c r="G785" s="309"/>
      <c r="H785" s="309"/>
      <c r="I785" s="309"/>
      <c r="J785" s="309"/>
      <c r="K785" s="309"/>
      <c r="L785" s="309"/>
      <c r="M785" s="309"/>
      <c r="N785" s="309"/>
      <c r="O785" s="310">
        <v>1</v>
      </c>
      <c r="P785" s="311" t="s">
        <v>948</v>
      </c>
      <c r="Q785" s="378"/>
      <c r="R785" s="380">
        <v>178310</v>
      </c>
      <c r="S785" s="378"/>
      <c r="T785" s="379">
        <f t="shared" si="24"/>
        <v>178310</v>
      </c>
      <c r="U785" s="338"/>
    </row>
    <row r="786" spans="2:21" ht="15" x14ac:dyDescent="0.3">
      <c r="B786" s="312" t="s">
        <v>573</v>
      </c>
      <c r="C786" s="313" t="s">
        <v>951</v>
      </c>
      <c r="D786" s="309"/>
      <c r="E786" s="309"/>
      <c r="F786" s="309"/>
      <c r="G786" s="309"/>
      <c r="H786" s="309"/>
      <c r="I786" s="309"/>
      <c r="J786" s="309"/>
      <c r="K786" s="309"/>
      <c r="L786" s="309"/>
      <c r="M786" s="309"/>
      <c r="N786" s="309"/>
      <c r="O786" s="310">
        <v>1</v>
      </c>
      <c r="P786" s="311" t="s">
        <v>948</v>
      </c>
      <c r="Q786" s="378"/>
      <c r="R786" s="380">
        <v>138690</v>
      </c>
      <c r="S786" s="378"/>
      <c r="T786" s="379">
        <f t="shared" si="24"/>
        <v>138690</v>
      </c>
      <c r="U786" s="338"/>
    </row>
    <row r="787" spans="2:21" ht="15" x14ac:dyDescent="0.3">
      <c r="B787" s="312" t="s">
        <v>993</v>
      </c>
      <c r="C787" s="313" t="s">
        <v>953</v>
      </c>
      <c r="D787" s="309"/>
      <c r="E787" s="309"/>
      <c r="F787" s="309"/>
      <c r="G787" s="309"/>
      <c r="H787" s="309"/>
      <c r="I787" s="309"/>
      <c r="J787" s="309"/>
      <c r="K787" s="309"/>
      <c r="L787" s="309"/>
      <c r="M787" s="309"/>
      <c r="N787" s="309"/>
      <c r="O787" s="310">
        <v>1</v>
      </c>
      <c r="P787" s="311" t="s">
        <v>948</v>
      </c>
      <c r="Q787" s="378"/>
      <c r="R787" s="380">
        <v>361590</v>
      </c>
      <c r="S787" s="378"/>
      <c r="T787" s="379">
        <f t="shared" si="24"/>
        <v>361590</v>
      </c>
      <c r="U787" s="338"/>
    </row>
    <row r="788" spans="2:21" ht="15" x14ac:dyDescent="0.3">
      <c r="B788" s="312" t="s">
        <v>994</v>
      </c>
      <c r="C788" s="313" t="s">
        <v>955</v>
      </c>
      <c r="D788" s="309"/>
      <c r="E788" s="309"/>
      <c r="F788" s="309"/>
      <c r="G788" s="309"/>
      <c r="H788" s="309"/>
      <c r="I788" s="309"/>
      <c r="J788" s="309"/>
      <c r="K788" s="309"/>
      <c r="L788" s="309"/>
      <c r="M788" s="309"/>
      <c r="N788" s="309"/>
      <c r="O788" s="310">
        <v>1</v>
      </c>
      <c r="P788" s="311" t="s">
        <v>948</v>
      </c>
      <c r="Q788" s="378"/>
      <c r="R788" s="380">
        <v>440840</v>
      </c>
      <c r="S788" s="378"/>
      <c r="T788" s="379">
        <f t="shared" si="24"/>
        <v>440840</v>
      </c>
      <c r="U788" s="338"/>
    </row>
    <row r="789" spans="2:21" ht="15" x14ac:dyDescent="0.3">
      <c r="B789" s="312" t="s">
        <v>995</v>
      </c>
      <c r="C789" s="313" t="s">
        <v>957</v>
      </c>
      <c r="D789" s="309"/>
      <c r="E789" s="309"/>
      <c r="F789" s="309"/>
      <c r="G789" s="309"/>
      <c r="H789" s="309"/>
      <c r="I789" s="309"/>
      <c r="J789" s="309"/>
      <c r="K789" s="309"/>
      <c r="L789" s="309"/>
      <c r="M789" s="309"/>
      <c r="N789" s="309"/>
      <c r="O789" s="310">
        <v>1</v>
      </c>
      <c r="P789" s="311" t="s">
        <v>948</v>
      </c>
      <c r="Q789" s="378"/>
      <c r="R789" s="380">
        <v>575600</v>
      </c>
      <c r="S789" s="378"/>
      <c r="T789" s="379">
        <f t="shared" si="24"/>
        <v>575600</v>
      </c>
      <c r="U789" s="338"/>
    </row>
    <row r="790" spans="2:21" ht="15" x14ac:dyDescent="0.3">
      <c r="B790" s="312" t="s">
        <v>996</v>
      </c>
      <c r="C790" s="313" t="s">
        <v>959</v>
      </c>
      <c r="D790" s="309"/>
      <c r="E790" s="309"/>
      <c r="F790" s="309"/>
      <c r="G790" s="309"/>
      <c r="H790" s="309"/>
      <c r="I790" s="309"/>
      <c r="J790" s="309"/>
      <c r="K790" s="309"/>
      <c r="L790" s="309"/>
      <c r="M790" s="309"/>
      <c r="N790" s="309"/>
      <c r="O790" s="310">
        <v>1</v>
      </c>
      <c r="P790" s="311" t="s">
        <v>948</v>
      </c>
      <c r="Q790" s="378"/>
      <c r="R790" s="380">
        <v>670030</v>
      </c>
      <c r="S790" s="378"/>
      <c r="T790" s="379">
        <f t="shared" si="24"/>
        <v>670030</v>
      </c>
      <c r="U790" s="338"/>
    </row>
    <row r="791" spans="2:21" ht="15" x14ac:dyDescent="0.3">
      <c r="B791" s="312" t="s">
        <v>997</v>
      </c>
      <c r="C791" s="313" t="s">
        <v>961</v>
      </c>
      <c r="D791" s="309"/>
      <c r="E791" s="309"/>
      <c r="F791" s="309"/>
      <c r="G791" s="309"/>
      <c r="H791" s="309"/>
      <c r="I791" s="309"/>
      <c r="J791" s="309"/>
      <c r="K791" s="309"/>
      <c r="L791" s="309"/>
      <c r="M791" s="309"/>
      <c r="N791" s="309"/>
      <c r="O791" s="310">
        <v>1</v>
      </c>
      <c r="P791" s="311" t="s">
        <v>948</v>
      </c>
      <c r="Q791" s="378"/>
      <c r="R791" s="380">
        <v>927480</v>
      </c>
      <c r="S791" s="378"/>
      <c r="T791" s="379">
        <f t="shared" si="24"/>
        <v>927480</v>
      </c>
      <c r="U791" s="338"/>
    </row>
    <row r="792" spans="2:21" ht="15" x14ac:dyDescent="0.3">
      <c r="B792" s="312" t="s">
        <v>998</v>
      </c>
      <c r="C792" s="313" t="s">
        <v>963</v>
      </c>
      <c r="D792" s="309"/>
      <c r="E792" s="309"/>
      <c r="F792" s="309"/>
      <c r="G792" s="309"/>
      <c r="H792" s="309"/>
      <c r="I792" s="309"/>
      <c r="J792" s="309"/>
      <c r="K792" s="309"/>
      <c r="L792" s="309"/>
      <c r="M792" s="309"/>
      <c r="N792" s="309"/>
      <c r="O792" s="310">
        <v>1</v>
      </c>
      <c r="P792" s="311" t="s">
        <v>948</v>
      </c>
      <c r="Q792" s="378"/>
      <c r="R792" s="380">
        <v>876890</v>
      </c>
      <c r="S792" s="378"/>
      <c r="T792" s="379">
        <f t="shared" si="24"/>
        <v>876890</v>
      </c>
      <c r="U792" s="338"/>
    </row>
    <row r="793" spans="2:21" ht="15" x14ac:dyDescent="0.3">
      <c r="B793" s="312" t="s">
        <v>999</v>
      </c>
      <c r="C793" s="313" t="s">
        <v>965</v>
      </c>
      <c r="D793" s="309"/>
      <c r="E793" s="309"/>
      <c r="F793" s="309"/>
      <c r="G793" s="309"/>
      <c r="H793" s="309"/>
      <c r="I793" s="309"/>
      <c r="J793" s="309"/>
      <c r="K793" s="309"/>
      <c r="L793" s="309"/>
      <c r="M793" s="309"/>
      <c r="N793" s="309"/>
      <c r="O793" s="310">
        <v>1</v>
      </c>
      <c r="P793" s="311" t="s">
        <v>948</v>
      </c>
      <c r="Q793" s="378"/>
      <c r="R793" s="380">
        <v>1183800</v>
      </c>
      <c r="S793" s="378"/>
      <c r="T793" s="379">
        <f t="shared" si="24"/>
        <v>1183800</v>
      </c>
      <c r="U793" s="338"/>
    </row>
    <row r="794" spans="2:21" ht="15" x14ac:dyDescent="0.3">
      <c r="B794" s="312" t="s">
        <v>1000</v>
      </c>
      <c r="C794" s="313" t="s">
        <v>967</v>
      </c>
      <c r="D794" s="309"/>
      <c r="E794" s="309"/>
      <c r="F794" s="309"/>
      <c r="G794" s="309"/>
      <c r="H794" s="309"/>
      <c r="I794" s="309"/>
      <c r="J794" s="309"/>
      <c r="K794" s="309"/>
      <c r="L794" s="309"/>
      <c r="M794" s="309"/>
      <c r="N794" s="309"/>
      <c r="O794" s="310">
        <v>1</v>
      </c>
      <c r="P794" s="311" t="s">
        <v>948</v>
      </c>
      <c r="Q794" s="378"/>
      <c r="R794" s="380">
        <v>1137570</v>
      </c>
      <c r="S794" s="378"/>
      <c r="T794" s="379">
        <f t="shared" si="24"/>
        <v>1137570</v>
      </c>
      <c r="U794" s="338"/>
    </row>
    <row r="795" spans="2:21" ht="15" x14ac:dyDescent="0.3">
      <c r="B795" s="312" t="s">
        <v>1001</v>
      </c>
      <c r="C795" s="313" t="s">
        <v>969</v>
      </c>
      <c r="D795" s="309"/>
      <c r="E795" s="309"/>
      <c r="F795" s="309"/>
      <c r="G795" s="309"/>
      <c r="H795" s="309"/>
      <c r="I795" s="309"/>
      <c r="J795" s="309"/>
      <c r="K795" s="309"/>
      <c r="L795" s="309"/>
      <c r="M795" s="309"/>
      <c r="N795" s="309"/>
      <c r="O795" s="310">
        <v>1</v>
      </c>
      <c r="P795" s="311" t="s">
        <v>948</v>
      </c>
      <c r="Q795" s="378"/>
      <c r="R795" s="380">
        <v>1378370</v>
      </c>
      <c r="S795" s="378"/>
      <c r="T795" s="379">
        <f t="shared" si="24"/>
        <v>1378370</v>
      </c>
      <c r="U795" s="338"/>
    </row>
    <row r="796" spans="2:21" ht="15.6" x14ac:dyDescent="0.3">
      <c r="B796" s="306">
        <v>22</v>
      </c>
      <c r="C796" s="332" t="s">
        <v>1002</v>
      </c>
      <c r="D796" s="309"/>
      <c r="E796" s="309"/>
      <c r="F796" s="309"/>
      <c r="G796" s="309"/>
      <c r="H796" s="309"/>
      <c r="I796" s="309"/>
      <c r="J796" s="309"/>
      <c r="K796" s="309"/>
      <c r="L796" s="309"/>
      <c r="M796" s="309"/>
      <c r="N796" s="309"/>
      <c r="O796" s="310"/>
      <c r="P796" s="311"/>
      <c r="Q796" s="378"/>
      <c r="R796" s="380"/>
      <c r="S796" s="378"/>
      <c r="T796" s="379"/>
      <c r="U796" s="338"/>
    </row>
    <row r="797" spans="2:21" ht="15" x14ac:dyDescent="0.3">
      <c r="B797" s="312" t="s">
        <v>575</v>
      </c>
      <c r="C797" s="313" t="s">
        <v>971</v>
      </c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N797" s="309"/>
      <c r="O797" s="310">
        <v>1</v>
      </c>
      <c r="P797" s="311" t="s">
        <v>948</v>
      </c>
      <c r="Q797" s="378"/>
      <c r="R797" s="380">
        <v>43627</v>
      </c>
      <c r="S797" s="378"/>
      <c r="T797" s="379">
        <f t="shared" si="24"/>
        <v>43627</v>
      </c>
      <c r="U797" s="338"/>
    </row>
    <row r="798" spans="2:21" ht="15" x14ac:dyDescent="0.3">
      <c r="B798" s="312" t="s">
        <v>576</v>
      </c>
      <c r="C798" s="313" t="s">
        <v>972</v>
      </c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N798" s="309"/>
      <c r="O798" s="310">
        <v>1</v>
      </c>
      <c r="P798" s="311" t="s">
        <v>948</v>
      </c>
      <c r="Q798" s="378"/>
      <c r="R798" s="380">
        <v>50830</v>
      </c>
      <c r="S798" s="378"/>
      <c r="T798" s="379">
        <f t="shared" si="24"/>
        <v>50830</v>
      </c>
      <c r="U798" s="338"/>
    </row>
    <row r="799" spans="2:21" ht="15" x14ac:dyDescent="0.3">
      <c r="B799" s="312" t="s">
        <v>577</v>
      </c>
      <c r="C799" s="313" t="s">
        <v>973</v>
      </c>
      <c r="D799" s="309"/>
      <c r="E799" s="309"/>
      <c r="F799" s="309"/>
      <c r="G799" s="309"/>
      <c r="H799" s="309"/>
      <c r="I799" s="309"/>
      <c r="J799" s="309"/>
      <c r="K799" s="309"/>
      <c r="L799" s="309"/>
      <c r="M799" s="309"/>
      <c r="N799" s="309"/>
      <c r="O799" s="310">
        <v>1</v>
      </c>
      <c r="P799" s="311" t="s">
        <v>948</v>
      </c>
      <c r="Q799" s="378"/>
      <c r="R799" s="380">
        <v>42180</v>
      </c>
      <c r="S799" s="378"/>
      <c r="T799" s="379">
        <f t="shared" si="24"/>
        <v>42180</v>
      </c>
      <c r="U799" s="338"/>
    </row>
    <row r="800" spans="2:21" ht="15" x14ac:dyDescent="0.3">
      <c r="B800" s="312" t="s">
        <v>1003</v>
      </c>
      <c r="C800" s="313" t="s">
        <v>975</v>
      </c>
      <c r="D800" s="309"/>
      <c r="E800" s="309"/>
      <c r="F800" s="309"/>
      <c r="G800" s="309"/>
      <c r="H800" s="309"/>
      <c r="I800" s="309"/>
      <c r="J800" s="309"/>
      <c r="K800" s="309"/>
      <c r="L800" s="309"/>
      <c r="M800" s="309"/>
      <c r="N800" s="309"/>
      <c r="O800" s="310">
        <v>1</v>
      </c>
      <c r="P800" s="311" t="s">
        <v>948</v>
      </c>
      <c r="Q800" s="378"/>
      <c r="R800" s="380">
        <v>101270</v>
      </c>
      <c r="S800" s="378"/>
      <c r="T800" s="379">
        <f t="shared" si="24"/>
        <v>101270</v>
      </c>
      <c r="U800" s="338"/>
    </row>
    <row r="801" spans="2:21" ht="15" x14ac:dyDescent="0.3">
      <c r="B801" s="312" t="s">
        <v>1004</v>
      </c>
      <c r="C801" s="313" t="s">
        <v>977</v>
      </c>
      <c r="D801" s="309"/>
      <c r="E801" s="309"/>
      <c r="F801" s="309"/>
      <c r="G801" s="309"/>
      <c r="H801" s="309"/>
      <c r="I801" s="309"/>
      <c r="J801" s="309"/>
      <c r="K801" s="309"/>
      <c r="L801" s="309"/>
      <c r="M801" s="309"/>
      <c r="N801" s="309"/>
      <c r="O801" s="310">
        <v>1</v>
      </c>
      <c r="P801" s="311" t="s">
        <v>948</v>
      </c>
      <c r="Q801" s="378"/>
      <c r="R801" s="380">
        <v>118570</v>
      </c>
      <c r="S801" s="378"/>
      <c r="T801" s="379">
        <f t="shared" si="24"/>
        <v>118570</v>
      </c>
      <c r="U801" s="338"/>
    </row>
    <row r="802" spans="2:21" ht="15" x14ac:dyDescent="0.3">
      <c r="B802" s="312" t="s">
        <v>1005</v>
      </c>
      <c r="C802" s="313" t="s">
        <v>979</v>
      </c>
      <c r="D802" s="309"/>
      <c r="E802" s="309"/>
      <c r="F802" s="309"/>
      <c r="G802" s="309"/>
      <c r="H802" s="309"/>
      <c r="I802" s="309"/>
      <c r="J802" s="309"/>
      <c r="K802" s="309"/>
      <c r="L802" s="309"/>
      <c r="M802" s="309"/>
      <c r="N802" s="309"/>
      <c r="O802" s="310">
        <v>1</v>
      </c>
      <c r="P802" s="311" t="s">
        <v>948</v>
      </c>
      <c r="Q802" s="378"/>
      <c r="R802" s="380">
        <v>163650</v>
      </c>
      <c r="S802" s="378"/>
      <c r="T802" s="379">
        <f t="shared" si="24"/>
        <v>163650</v>
      </c>
      <c r="U802" s="338"/>
    </row>
    <row r="803" spans="2:21" ht="15" x14ac:dyDescent="0.3">
      <c r="B803" s="312" t="s">
        <v>1006</v>
      </c>
      <c r="C803" s="313" t="s">
        <v>981</v>
      </c>
      <c r="D803" s="309"/>
      <c r="E803" s="309"/>
      <c r="F803" s="309"/>
      <c r="G803" s="309"/>
      <c r="H803" s="309"/>
      <c r="I803" s="309"/>
      <c r="J803" s="309"/>
      <c r="K803" s="309"/>
      <c r="L803" s="309"/>
      <c r="M803" s="309"/>
      <c r="N803" s="309"/>
      <c r="O803" s="310">
        <v>1</v>
      </c>
      <c r="P803" s="311" t="s">
        <v>948</v>
      </c>
      <c r="Q803" s="378"/>
      <c r="R803" s="380">
        <v>186370</v>
      </c>
      <c r="S803" s="378"/>
      <c r="T803" s="379">
        <f t="shared" si="24"/>
        <v>186370</v>
      </c>
      <c r="U803" s="338"/>
    </row>
    <row r="804" spans="2:21" ht="15" x14ac:dyDescent="0.3">
      <c r="B804" s="312" t="s">
        <v>1007</v>
      </c>
      <c r="C804" s="313" t="s">
        <v>983</v>
      </c>
      <c r="D804" s="309"/>
      <c r="E804" s="309"/>
      <c r="F804" s="309"/>
      <c r="G804" s="309"/>
      <c r="H804" s="309"/>
      <c r="I804" s="309"/>
      <c r="J804" s="309"/>
      <c r="K804" s="309"/>
      <c r="L804" s="309"/>
      <c r="M804" s="309"/>
      <c r="N804" s="309"/>
      <c r="O804" s="310">
        <v>1</v>
      </c>
      <c r="P804" s="311" t="s">
        <v>948</v>
      </c>
      <c r="Q804" s="378"/>
      <c r="R804" s="380">
        <v>272700</v>
      </c>
      <c r="S804" s="378"/>
      <c r="T804" s="379">
        <f t="shared" si="24"/>
        <v>272700</v>
      </c>
      <c r="U804" s="338"/>
    </row>
    <row r="805" spans="2:21" ht="15" x14ac:dyDescent="0.3">
      <c r="B805" s="312" t="s">
        <v>1008</v>
      </c>
      <c r="C805" s="313" t="s">
        <v>985</v>
      </c>
      <c r="D805" s="309"/>
      <c r="E805" s="309"/>
      <c r="F805" s="309"/>
      <c r="G805" s="309"/>
      <c r="H805" s="309"/>
      <c r="I805" s="309"/>
      <c r="J805" s="309"/>
      <c r="K805" s="309"/>
      <c r="L805" s="309"/>
      <c r="M805" s="309"/>
      <c r="N805" s="309"/>
      <c r="O805" s="310">
        <v>1</v>
      </c>
      <c r="P805" s="311" t="s">
        <v>948</v>
      </c>
      <c r="Q805" s="378"/>
      <c r="R805" s="380">
        <v>259290</v>
      </c>
      <c r="S805" s="378"/>
      <c r="T805" s="379">
        <f t="shared" si="24"/>
        <v>259290</v>
      </c>
      <c r="U805" s="338"/>
    </row>
    <row r="806" spans="2:21" ht="15" x14ac:dyDescent="0.3">
      <c r="B806" s="312" t="s">
        <v>1009</v>
      </c>
      <c r="C806" s="313" t="s">
        <v>987</v>
      </c>
      <c r="D806" s="309"/>
      <c r="E806" s="309"/>
      <c r="F806" s="309"/>
      <c r="G806" s="309"/>
      <c r="H806" s="309"/>
      <c r="I806" s="309"/>
      <c r="J806" s="309"/>
      <c r="K806" s="309"/>
      <c r="L806" s="309"/>
      <c r="M806" s="309"/>
      <c r="N806" s="309"/>
      <c r="O806" s="310">
        <v>1</v>
      </c>
      <c r="P806" s="311" t="s">
        <v>948</v>
      </c>
      <c r="Q806" s="378"/>
      <c r="R806" s="380">
        <v>349480</v>
      </c>
      <c r="S806" s="378"/>
      <c r="T806" s="379">
        <f t="shared" si="24"/>
        <v>349480</v>
      </c>
      <c r="U806" s="338"/>
    </row>
    <row r="807" spans="2:21" ht="15" x14ac:dyDescent="0.3">
      <c r="B807" s="312" t="s">
        <v>1010</v>
      </c>
      <c r="C807" s="313" t="s">
        <v>989</v>
      </c>
      <c r="D807" s="309"/>
      <c r="E807" s="309"/>
      <c r="F807" s="309"/>
      <c r="G807" s="309"/>
      <c r="H807" s="309"/>
      <c r="I807" s="309"/>
      <c r="J807" s="309"/>
      <c r="K807" s="309"/>
      <c r="L807" s="309"/>
      <c r="M807" s="309"/>
      <c r="N807" s="309"/>
      <c r="O807" s="310">
        <v>1</v>
      </c>
      <c r="P807" s="311" t="s">
        <v>948</v>
      </c>
      <c r="Q807" s="378"/>
      <c r="R807" s="380">
        <v>367540</v>
      </c>
      <c r="S807" s="378"/>
      <c r="T807" s="379">
        <f t="shared" si="24"/>
        <v>367540</v>
      </c>
      <c r="U807" s="338"/>
    </row>
    <row r="808" spans="2:21" ht="15" x14ac:dyDescent="0.3">
      <c r="B808" s="312" t="s">
        <v>1011</v>
      </c>
      <c r="C808" s="313" t="s">
        <v>991</v>
      </c>
      <c r="D808" s="309"/>
      <c r="E808" s="309"/>
      <c r="F808" s="309"/>
      <c r="G808" s="309"/>
      <c r="H808" s="309"/>
      <c r="I808" s="309"/>
      <c r="J808" s="309"/>
      <c r="K808" s="309"/>
      <c r="L808" s="309"/>
      <c r="M808" s="309"/>
      <c r="N808" s="309"/>
      <c r="O808" s="310">
        <v>1</v>
      </c>
      <c r="P808" s="311" t="s">
        <v>948</v>
      </c>
      <c r="Q808" s="378"/>
      <c r="R808" s="380">
        <v>438500</v>
      </c>
      <c r="S808" s="378"/>
      <c r="T808" s="379">
        <f t="shared" si="24"/>
        <v>438500</v>
      </c>
      <c r="U808" s="338"/>
    </row>
    <row r="809" spans="2:21" ht="15.6" x14ac:dyDescent="0.3">
      <c r="B809" s="306">
        <v>23</v>
      </c>
      <c r="C809" s="332" t="s">
        <v>1012</v>
      </c>
      <c r="D809" s="309"/>
      <c r="E809" s="309"/>
      <c r="F809" s="309"/>
      <c r="G809" s="309"/>
      <c r="H809" s="309"/>
      <c r="I809" s="309"/>
      <c r="J809" s="309"/>
      <c r="K809" s="309"/>
      <c r="L809" s="309"/>
      <c r="M809" s="309"/>
      <c r="N809" s="309"/>
      <c r="O809" s="310"/>
      <c r="P809" s="311"/>
      <c r="Q809" s="376"/>
      <c r="R809" s="381"/>
      <c r="S809" s="376"/>
      <c r="T809" s="379"/>
      <c r="U809" s="338"/>
    </row>
    <row r="810" spans="2:21" ht="15" x14ac:dyDescent="0.3">
      <c r="B810" s="312" t="s">
        <v>581</v>
      </c>
      <c r="C810" s="313" t="s">
        <v>1013</v>
      </c>
      <c r="D810" s="309"/>
      <c r="E810" s="309"/>
      <c r="F810" s="309"/>
      <c r="G810" s="309"/>
      <c r="H810" s="309"/>
      <c r="I810" s="309"/>
      <c r="J810" s="309"/>
      <c r="K810" s="309"/>
      <c r="L810" s="309"/>
      <c r="M810" s="309"/>
      <c r="N810" s="309"/>
      <c r="O810" s="310">
        <v>1</v>
      </c>
      <c r="P810" s="311" t="s">
        <v>355</v>
      </c>
      <c r="Q810" s="376">
        <v>23620</v>
      </c>
      <c r="R810" s="381">
        <v>13215</v>
      </c>
      <c r="S810" s="376">
        <f t="shared" ref="S810:S821" si="25">O810*Q810</f>
        <v>23620</v>
      </c>
      <c r="T810" s="379">
        <f t="shared" ref="T810:T873" si="26">O810*R810</f>
        <v>13215</v>
      </c>
      <c r="U810" s="338"/>
    </row>
    <row r="811" spans="2:21" ht="15" x14ac:dyDescent="0.3">
      <c r="B811" s="312" t="s">
        <v>582</v>
      </c>
      <c r="C811" s="313" t="s">
        <v>1014</v>
      </c>
      <c r="D811" s="309"/>
      <c r="E811" s="309"/>
      <c r="F811" s="309"/>
      <c r="G811" s="309"/>
      <c r="H811" s="309"/>
      <c r="I811" s="309"/>
      <c r="J811" s="309"/>
      <c r="K811" s="309"/>
      <c r="L811" s="309"/>
      <c r="M811" s="309"/>
      <c r="N811" s="309"/>
      <c r="O811" s="310">
        <v>1</v>
      </c>
      <c r="P811" s="311" t="s">
        <v>355</v>
      </c>
      <c r="Q811" s="376">
        <v>35431</v>
      </c>
      <c r="R811" s="381">
        <v>17010</v>
      </c>
      <c r="S811" s="376">
        <f t="shared" si="25"/>
        <v>35431</v>
      </c>
      <c r="T811" s="379">
        <f t="shared" si="26"/>
        <v>17010</v>
      </c>
      <c r="U811" s="338"/>
    </row>
    <row r="812" spans="2:21" ht="15" x14ac:dyDescent="0.3">
      <c r="B812" s="312" t="s">
        <v>583</v>
      </c>
      <c r="C812" s="313" t="s">
        <v>1015</v>
      </c>
      <c r="D812" s="309"/>
      <c r="E812" s="309"/>
      <c r="F812" s="309"/>
      <c r="G812" s="309"/>
      <c r="H812" s="309"/>
      <c r="I812" s="309"/>
      <c r="J812" s="309"/>
      <c r="K812" s="309"/>
      <c r="L812" s="309"/>
      <c r="M812" s="309"/>
      <c r="N812" s="309"/>
      <c r="O812" s="310">
        <v>1</v>
      </c>
      <c r="P812" s="311" t="s">
        <v>355</v>
      </c>
      <c r="Q812" s="376">
        <v>47241</v>
      </c>
      <c r="R812" s="381">
        <v>22655</v>
      </c>
      <c r="S812" s="376">
        <f t="shared" si="25"/>
        <v>47241</v>
      </c>
      <c r="T812" s="379">
        <f t="shared" si="26"/>
        <v>22655</v>
      </c>
      <c r="U812" s="338"/>
    </row>
    <row r="813" spans="2:21" ht="15" x14ac:dyDescent="0.3">
      <c r="B813" s="312" t="s">
        <v>1016</v>
      </c>
      <c r="C813" s="313" t="s">
        <v>1017</v>
      </c>
      <c r="D813" s="309"/>
      <c r="E813" s="309"/>
      <c r="F813" s="309"/>
      <c r="G813" s="309"/>
      <c r="H813" s="309"/>
      <c r="I813" s="309"/>
      <c r="J813" s="309"/>
      <c r="K813" s="309"/>
      <c r="L813" s="309"/>
      <c r="M813" s="309"/>
      <c r="N813" s="309"/>
      <c r="O813" s="310">
        <v>1</v>
      </c>
      <c r="P813" s="311" t="s">
        <v>355</v>
      </c>
      <c r="Q813" s="376">
        <v>70860</v>
      </c>
      <c r="R813" s="381">
        <v>30170</v>
      </c>
      <c r="S813" s="376">
        <f t="shared" si="25"/>
        <v>70860</v>
      </c>
      <c r="T813" s="379">
        <f t="shared" si="26"/>
        <v>30170</v>
      </c>
      <c r="U813" s="338"/>
    </row>
    <row r="814" spans="2:21" ht="15" x14ac:dyDescent="0.3">
      <c r="B814" s="312" t="s">
        <v>1018</v>
      </c>
      <c r="C814" s="313" t="s">
        <v>1019</v>
      </c>
      <c r="D814" s="309"/>
      <c r="E814" s="309"/>
      <c r="F814" s="309"/>
      <c r="G814" s="309"/>
      <c r="H814" s="309"/>
      <c r="I814" s="309"/>
      <c r="J814" s="309"/>
      <c r="K814" s="309"/>
      <c r="L814" s="309"/>
      <c r="M814" s="309"/>
      <c r="N814" s="309"/>
      <c r="O814" s="310">
        <v>1</v>
      </c>
      <c r="P814" s="311" t="s">
        <v>355</v>
      </c>
      <c r="Q814" s="376">
        <v>94480</v>
      </c>
      <c r="R814" s="381">
        <v>37730</v>
      </c>
      <c r="S814" s="376">
        <f t="shared" si="25"/>
        <v>94480</v>
      </c>
      <c r="T814" s="379">
        <f t="shared" si="26"/>
        <v>37730</v>
      </c>
      <c r="U814" s="338"/>
    </row>
    <row r="815" spans="2:21" ht="15" x14ac:dyDescent="0.3">
      <c r="B815" s="312" t="s">
        <v>1020</v>
      </c>
      <c r="C815" s="313" t="s">
        <v>1021</v>
      </c>
      <c r="D815" s="309"/>
      <c r="E815" s="309"/>
      <c r="F815" s="309"/>
      <c r="G815" s="309"/>
      <c r="H815" s="309"/>
      <c r="I815" s="309"/>
      <c r="J815" s="309"/>
      <c r="K815" s="309"/>
      <c r="L815" s="309"/>
      <c r="M815" s="309"/>
      <c r="N815" s="309"/>
      <c r="O815" s="310">
        <v>1</v>
      </c>
      <c r="P815" s="311" t="s">
        <v>355</v>
      </c>
      <c r="Q815" s="376">
        <v>118100</v>
      </c>
      <c r="R815" s="381">
        <v>47160</v>
      </c>
      <c r="S815" s="376">
        <f t="shared" si="25"/>
        <v>118100</v>
      </c>
      <c r="T815" s="379">
        <f t="shared" si="26"/>
        <v>47160</v>
      </c>
      <c r="U815" s="338"/>
    </row>
    <row r="816" spans="2:21" ht="15" x14ac:dyDescent="0.3">
      <c r="B816" s="312" t="s">
        <v>1022</v>
      </c>
      <c r="C816" s="313" t="s">
        <v>1023</v>
      </c>
      <c r="D816" s="309"/>
      <c r="E816" s="309"/>
      <c r="F816" s="309"/>
      <c r="G816" s="309"/>
      <c r="H816" s="309"/>
      <c r="I816" s="309"/>
      <c r="J816" s="309"/>
      <c r="K816" s="309"/>
      <c r="L816" s="309"/>
      <c r="M816" s="309"/>
      <c r="N816" s="309"/>
      <c r="O816" s="310">
        <v>1</v>
      </c>
      <c r="P816" s="311" t="s">
        <v>355</v>
      </c>
      <c r="Q816" s="376">
        <v>141720</v>
      </c>
      <c r="R816" s="381">
        <v>52840</v>
      </c>
      <c r="S816" s="376">
        <f t="shared" si="25"/>
        <v>141720</v>
      </c>
      <c r="T816" s="379">
        <f t="shared" si="26"/>
        <v>52840</v>
      </c>
      <c r="U816" s="338"/>
    </row>
    <row r="817" spans="2:21" ht="15" x14ac:dyDescent="0.3">
      <c r="B817" s="312" t="s">
        <v>1024</v>
      </c>
      <c r="C817" s="313" t="s">
        <v>1025</v>
      </c>
      <c r="D817" s="309"/>
      <c r="E817" s="309"/>
      <c r="F817" s="309"/>
      <c r="G817" s="309"/>
      <c r="H817" s="309"/>
      <c r="I817" s="309"/>
      <c r="J817" s="309"/>
      <c r="K817" s="309"/>
      <c r="L817" s="309"/>
      <c r="M817" s="309"/>
      <c r="N817" s="309"/>
      <c r="O817" s="310">
        <v>1</v>
      </c>
      <c r="P817" s="311" t="s">
        <v>355</v>
      </c>
      <c r="Q817" s="376">
        <v>165340</v>
      </c>
      <c r="R817" s="381">
        <v>60400</v>
      </c>
      <c r="S817" s="376">
        <f t="shared" si="25"/>
        <v>165340</v>
      </c>
      <c r="T817" s="379">
        <f t="shared" si="26"/>
        <v>60400</v>
      </c>
      <c r="U817" s="338"/>
    </row>
    <row r="818" spans="2:21" ht="15" x14ac:dyDescent="0.3">
      <c r="B818" s="312" t="s">
        <v>1026</v>
      </c>
      <c r="C818" s="313" t="s">
        <v>1027</v>
      </c>
      <c r="D818" s="309"/>
      <c r="E818" s="309"/>
      <c r="F818" s="309"/>
      <c r="G818" s="309"/>
      <c r="H818" s="309"/>
      <c r="I818" s="309"/>
      <c r="J818" s="309"/>
      <c r="K818" s="309"/>
      <c r="L818" s="309"/>
      <c r="M818" s="309"/>
      <c r="N818" s="309"/>
      <c r="O818" s="310">
        <v>1</v>
      </c>
      <c r="P818" s="311" t="s">
        <v>355</v>
      </c>
      <c r="Q818" s="376">
        <v>188960</v>
      </c>
      <c r="R818" s="381">
        <v>69840</v>
      </c>
      <c r="S818" s="376">
        <f t="shared" si="25"/>
        <v>188960</v>
      </c>
      <c r="T818" s="379">
        <f t="shared" si="26"/>
        <v>69840</v>
      </c>
      <c r="U818" s="338"/>
    </row>
    <row r="819" spans="2:21" ht="15" x14ac:dyDescent="0.3">
      <c r="B819" s="312" t="s">
        <v>1028</v>
      </c>
      <c r="C819" s="313" t="s">
        <v>1029</v>
      </c>
      <c r="D819" s="309"/>
      <c r="E819" s="309"/>
      <c r="F819" s="309"/>
      <c r="G819" s="309"/>
      <c r="H819" s="309"/>
      <c r="I819" s="309"/>
      <c r="J819" s="309"/>
      <c r="K819" s="309"/>
      <c r="L819" s="309"/>
      <c r="M819" s="309"/>
      <c r="N819" s="309"/>
      <c r="O819" s="310">
        <v>1</v>
      </c>
      <c r="P819" s="311" t="s">
        <v>355</v>
      </c>
      <c r="Q819" s="376">
        <v>212580</v>
      </c>
      <c r="R819" s="381">
        <v>77390</v>
      </c>
      <c r="S819" s="376">
        <f t="shared" si="25"/>
        <v>212580</v>
      </c>
      <c r="T819" s="379">
        <f t="shared" si="26"/>
        <v>77390</v>
      </c>
      <c r="U819" s="338"/>
    </row>
    <row r="820" spans="2:21" ht="15" x14ac:dyDescent="0.3">
      <c r="B820" s="312" t="s">
        <v>1030</v>
      </c>
      <c r="C820" s="313" t="s">
        <v>1031</v>
      </c>
      <c r="D820" s="309"/>
      <c r="E820" s="309"/>
      <c r="F820" s="309"/>
      <c r="G820" s="309"/>
      <c r="H820" s="309"/>
      <c r="I820" s="309"/>
      <c r="J820" s="309"/>
      <c r="K820" s="309"/>
      <c r="L820" s="309"/>
      <c r="M820" s="309"/>
      <c r="N820" s="309"/>
      <c r="O820" s="310">
        <v>1</v>
      </c>
      <c r="P820" s="311" t="s">
        <v>355</v>
      </c>
      <c r="Q820" s="376">
        <v>236200</v>
      </c>
      <c r="R820" s="381">
        <v>84950</v>
      </c>
      <c r="S820" s="376">
        <f t="shared" si="25"/>
        <v>236200</v>
      </c>
      <c r="T820" s="379">
        <f t="shared" si="26"/>
        <v>84950</v>
      </c>
      <c r="U820" s="338"/>
    </row>
    <row r="821" spans="2:21" ht="15" x14ac:dyDescent="0.3">
      <c r="B821" s="312" t="s">
        <v>1032</v>
      </c>
      <c r="C821" s="313" t="s">
        <v>1033</v>
      </c>
      <c r="D821" s="309"/>
      <c r="E821" s="309"/>
      <c r="F821" s="309"/>
      <c r="G821" s="309"/>
      <c r="H821" s="309"/>
      <c r="I821" s="309"/>
      <c r="J821" s="309"/>
      <c r="K821" s="309"/>
      <c r="L821" s="309"/>
      <c r="M821" s="309"/>
      <c r="N821" s="309"/>
      <c r="O821" s="310">
        <v>1</v>
      </c>
      <c r="P821" s="311" t="s">
        <v>355</v>
      </c>
      <c r="Q821" s="376">
        <v>283440</v>
      </c>
      <c r="R821" s="381">
        <v>101940</v>
      </c>
      <c r="S821" s="376">
        <f t="shared" si="25"/>
        <v>283440</v>
      </c>
      <c r="T821" s="379">
        <f t="shared" si="26"/>
        <v>101940</v>
      </c>
      <c r="U821" s="338"/>
    </row>
    <row r="822" spans="2:21" ht="15.6" x14ac:dyDescent="0.3">
      <c r="B822" s="306">
        <v>24</v>
      </c>
      <c r="C822" s="332" t="s">
        <v>1034</v>
      </c>
      <c r="D822" s="309"/>
      <c r="E822" s="309"/>
      <c r="F822" s="309"/>
      <c r="G822" s="309"/>
      <c r="H822" s="309"/>
      <c r="I822" s="309"/>
      <c r="J822" s="309"/>
      <c r="K822" s="309"/>
      <c r="L822" s="309"/>
      <c r="M822" s="309"/>
      <c r="N822" s="309"/>
      <c r="O822" s="310"/>
      <c r="P822" s="311"/>
      <c r="Q822" s="378"/>
      <c r="R822" s="380"/>
      <c r="S822" s="378"/>
      <c r="T822" s="379"/>
      <c r="U822" s="338"/>
    </row>
    <row r="823" spans="2:21" ht="15" x14ac:dyDescent="0.3">
      <c r="B823" s="312"/>
      <c r="C823" s="313" t="s">
        <v>1035</v>
      </c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N823" s="309"/>
      <c r="O823" s="310"/>
      <c r="P823" s="311"/>
      <c r="Q823" s="378"/>
      <c r="R823" s="380"/>
      <c r="S823" s="378"/>
      <c r="T823" s="379"/>
      <c r="U823" s="338"/>
    </row>
    <row r="824" spans="2:21" ht="15" x14ac:dyDescent="0.3">
      <c r="B824" s="312"/>
      <c r="C824" s="313" t="s">
        <v>1036</v>
      </c>
      <c r="D824" s="309"/>
      <c r="E824" s="309"/>
      <c r="F824" s="309"/>
      <c r="G824" s="309"/>
      <c r="H824" s="309"/>
      <c r="I824" s="309"/>
      <c r="J824" s="309"/>
      <c r="K824" s="309"/>
      <c r="L824" s="309"/>
      <c r="M824" s="309"/>
      <c r="N824" s="309"/>
      <c r="O824" s="310"/>
      <c r="P824" s="311"/>
      <c r="Q824" s="378"/>
      <c r="R824" s="380"/>
      <c r="S824" s="378"/>
      <c r="T824" s="379"/>
      <c r="U824" s="338"/>
    </row>
    <row r="825" spans="2:21" ht="15" x14ac:dyDescent="0.3">
      <c r="B825" s="312"/>
      <c r="C825" s="313" t="s">
        <v>1037</v>
      </c>
      <c r="D825" s="309"/>
      <c r="E825" s="309"/>
      <c r="F825" s="309"/>
      <c r="G825" s="309"/>
      <c r="H825" s="309"/>
      <c r="I825" s="309"/>
      <c r="J825" s="309"/>
      <c r="K825" s="309"/>
      <c r="L825" s="309"/>
      <c r="M825" s="309"/>
      <c r="N825" s="309"/>
      <c r="O825" s="310"/>
      <c r="P825" s="311"/>
      <c r="Q825" s="378"/>
      <c r="R825" s="380"/>
      <c r="S825" s="378"/>
      <c r="T825" s="379"/>
      <c r="U825" s="338"/>
    </row>
    <row r="826" spans="2:21" ht="15" x14ac:dyDescent="0.3">
      <c r="B826" s="312" t="s">
        <v>585</v>
      </c>
      <c r="C826" s="313" t="s">
        <v>1038</v>
      </c>
      <c r="D826" s="309"/>
      <c r="E826" s="309"/>
      <c r="F826" s="309"/>
      <c r="G826" s="309"/>
      <c r="H826" s="309"/>
      <c r="I826" s="309"/>
      <c r="J826" s="309"/>
      <c r="K826" s="309"/>
      <c r="L826" s="309"/>
      <c r="M826" s="309"/>
      <c r="N826" s="309"/>
      <c r="O826" s="310">
        <v>1</v>
      </c>
      <c r="P826" s="311" t="s">
        <v>242</v>
      </c>
      <c r="Q826" s="378"/>
      <c r="R826" s="380">
        <v>2155330</v>
      </c>
      <c r="S826" s="378"/>
      <c r="T826" s="379">
        <f t="shared" si="26"/>
        <v>2155330</v>
      </c>
      <c r="U826" s="338"/>
    </row>
    <row r="827" spans="2:21" ht="15" x14ac:dyDescent="0.3">
      <c r="B827" s="312" t="s">
        <v>586</v>
      </c>
      <c r="C827" s="313" t="s">
        <v>1039</v>
      </c>
      <c r="D827" s="309"/>
      <c r="E827" s="309"/>
      <c r="F827" s="309"/>
      <c r="G827" s="309"/>
      <c r="H827" s="309"/>
      <c r="I827" s="309"/>
      <c r="J827" s="309"/>
      <c r="K827" s="309"/>
      <c r="L827" s="309"/>
      <c r="M827" s="309"/>
      <c r="N827" s="309"/>
      <c r="O827" s="310">
        <v>1</v>
      </c>
      <c r="P827" s="311" t="s">
        <v>242</v>
      </c>
      <c r="Q827" s="378"/>
      <c r="R827" s="380">
        <v>3959290</v>
      </c>
      <c r="S827" s="378"/>
      <c r="T827" s="379">
        <f t="shared" si="26"/>
        <v>3959290</v>
      </c>
      <c r="U827" s="338"/>
    </row>
    <row r="828" spans="2:21" ht="15" x14ac:dyDescent="0.3">
      <c r="B828" s="312" t="s">
        <v>587</v>
      </c>
      <c r="C828" s="313" t="s">
        <v>1040</v>
      </c>
      <c r="D828" s="309"/>
      <c r="E828" s="309"/>
      <c r="F828" s="309"/>
      <c r="G828" s="309"/>
      <c r="H828" s="309"/>
      <c r="I828" s="309"/>
      <c r="J828" s="309"/>
      <c r="K828" s="309"/>
      <c r="L828" s="309"/>
      <c r="M828" s="309"/>
      <c r="N828" s="309"/>
      <c r="O828" s="310">
        <v>1</v>
      </c>
      <c r="P828" s="311" t="s">
        <v>242</v>
      </c>
      <c r="Q828" s="378"/>
      <c r="R828" s="380">
        <v>5520000</v>
      </c>
      <c r="S828" s="378"/>
      <c r="T828" s="379">
        <f t="shared" si="26"/>
        <v>5520000</v>
      </c>
      <c r="U828" s="338"/>
    </row>
    <row r="829" spans="2:21" ht="15" x14ac:dyDescent="0.3">
      <c r="B829" s="312" t="s">
        <v>1041</v>
      </c>
      <c r="C829" s="313" t="s">
        <v>1042</v>
      </c>
      <c r="D829" s="309"/>
      <c r="E829" s="309"/>
      <c r="F829" s="309"/>
      <c r="G829" s="309"/>
      <c r="H829" s="309"/>
      <c r="I829" s="309"/>
      <c r="J829" s="309"/>
      <c r="K829" s="309"/>
      <c r="L829" s="309"/>
      <c r="M829" s="309"/>
      <c r="N829" s="309"/>
      <c r="O829" s="310">
        <v>1</v>
      </c>
      <c r="P829" s="311" t="s">
        <v>242</v>
      </c>
      <c r="Q829" s="378"/>
      <c r="R829" s="380">
        <v>8493330</v>
      </c>
      <c r="S829" s="378"/>
      <c r="T829" s="379">
        <f t="shared" si="26"/>
        <v>8493330</v>
      </c>
      <c r="U829" s="338"/>
    </row>
    <row r="830" spans="2:21" ht="15" x14ac:dyDescent="0.3">
      <c r="B830" s="312" t="s">
        <v>1043</v>
      </c>
      <c r="C830" s="313" t="s">
        <v>1044</v>
      </c>
      <c r="D830" s="309"/>
      <c r="E830" s="309"/>
      <c r="F830" s="309"/>
      <c r="G830" s="309"/>
      <c r="H830" s="309"/>
      <c r="I830" s="309"/>
      <c r="J830" s="309"/>
      <c r="K830" s="309"/>
      <c r="L830" s="309"/>
      <c r="M830" s="309"/>
      <c r="N830" s="309"/>
      <c r="O830" s="310">
        <v>1</v>
      </c>
      <c r="P830" s="311" t="s">
        <v>242</v>
      </c>
      <c r="Q830" s="378"/>
      <c r="R830" s="380">
        <v>11677500</v>
      </c>
      <c r="S830" s="378"/>
      <c r="T830" s="379">
        <f t="shared" si="26"/>
        <v>11677500</v>
      </c>
      <c r="U830" s="338"/>
    </row>
    <row r="831" spans="2:21" ht="15" x14ac:dyDescent="0.3">
      <c r="B831" s="312" t="s">
        <v>1045</v>
      </c>
      <c r="C831" s="313" t="s">
        <v>1046</v>
      </c>
      <c r="D831" s="309"/>
      <c r="E831" s="309"/>
      <c r="F831" s="309"/>
      <c r="G831" s="309"/>
      <c r="H831" s="309"/>
      <c r="I831" s="309"/>
      <c r="J831" s="309"/>
      <c r="K831" s="309"/>
      <c r="L831" s="309"/>
      <c r="M831" s="309"/>
      <c r="N831" s="309"/>
      <c r="O831" s="310">
        <v>1</v>
      </c>
      <c r="P831" s="311" t="s">
        <v>242</v>
      </c>
      <c r="Q831" s="378"/>
      <c r="R831" s="380">
        <v>18563410</v>
      </c>
      <c r="S831" s="378"/>
      <c r="T831" s="379">
        <f t="shared" si="26"/>
        <v>18563410</v>
      </c>
      <c r="U831" s="338"/>
    </row>
    <row r="832" spans="2:21" ht="15" x14ac:dyDescent="0.3">
      <c r="B832" s="312" t="s">
        <v>1047</v>
      </c>
      <c r="C832" s="313" t="s">
        <v>1048</v>
      </c>
      <c r="D832" s="309"/>
      <c r="E832" s="309"/>
      <c r="F832" s="309"/>
      <c r="G832" s="309"/>
      <c r="H832" s="309"/>
      <c r="I832" s="309"/>
      <c r="J832" s="309"/>
      <c r="K832" s="309"/>
      <c r="L832" s="309"/>
      <c r="M832" s="309"/>
      <c r="N832" s="309"/>
      <c r="O832" s="310">
        <v>1</v>
      </c>
      <c r="P832" s="311" t="s">
        <v>242</v>
      </c>
      <c r="Q832" s="386"/>
      <c r="R832" s="394">
        <v>25223330</v>
      </c>
      <c r="S832" s="386"/>
      <c r="T832" s="393">
        <f t="shared" si="26"/>
        <v>25223330</v>
      </c>
      <c r="U832" s="338"/>
    </row>
    <row r="833" spans="1:21" ht="15" x14ac:dyDescent="0.3">
      <c r="B833" s="312" t="s">
        <v>1049</v>
      </c>
      <c r="C833" s="313" t="s">
        <v>1050</v>
      </c>
      <c r="D833" s="309"/>
      <c r="E833" s="309"/>
      <c r="F833" s="309"/>
      <c r="G833" s="309"/>
      <c r="H833" s="309"/>
      <c r="I833" s="309"/>
      <c r="J833" s="309"/>
      <c r="K833" s="309"/>
      <c r="L833" s="309"/>
      <c r="M833" s="309"/>
      <c r="N833" s="309"/>
      <c r="O833" s="310">
        <v>1</v>
      </c>
      <c r="P833" s="311" t="s">
        <v>242</v>
      </c>
      <c r="Q833" s="386"/>
      <c r="R833" s="394">
        <v>32048250</v>
      </c>
      <c r="S833" s="386"/>
      <c r="T833" s="393">
        <f t="shared" si="26"/>
        <v>32048250</v>
      </c>
      <c r="U833" s="338"/>
    </row>
    <row r="834" spans="1:21" ht="15" x14ac:dyDescent="0.3">
      <c r="B834" s="312" t="s">
        <v>1051</v>
      </c>
      <c r="C834" s="313" t="s">
        <v>1052</v>
      </c>
      <c r="D834" s="309"/>
      <c r="E834" s="309"/>
      <c r="F834" s="309"/>
      <c r="G834" s="309"/>
      <c r="H834" s="309"/>
      <c r="I834" s="309"/>
      <c r="J834" s="309"/>
      <c r="K834" s="309"/>
      <c r="L834" s="309"/>
      <c r="M834" s="309"/>
      <c r="N834" s="309"/>
      <c r="O834" s="310">
        <v>1</v>
      </c>
      <c r="P834" s="311" t="s">
        <v>242</v>
      </c>
      <c r="Q834" s="386"/>
      <c r="R834" s="394">
        <v>43868400</v>
      </c>
      <c r="S834" s="386"/>
      <c r="T834" s="393">
        <f t="shared" si="26"/>
        <v>43868400</v>
      </c>
      <c r="U834" s="338"/>
    </row>
    <row r="835" spans="1:21" ht="15" x14ac:dyDescent="0.3">
      <c r="B835" s="312" t="s">
        <v>1053</v>
      </c>
      <c r="C835" s="313" t="s">
        <v>1054</v>
      </c>
      <c r="D835" s="309"/>
      <c r="E835" s="309"/>
      <c r="F835" s="309"/>
      <c r="G835" s="309"/>
      <c r="H835" s="309"/>
      <c r="I835" s="309"/>
      <c r="J835" s="309"/>
      <c r="K835" s="309"/>
      <c r="L835" s="309"/>
      <c r="M835" s="309"/>
      <c r="N835" s="309"/>
      <c r="O835" s="310">
        <v>1</v>
      </c>
      <c r="P835" s="311" t="s">
        <v>242</v>
      </c>
      <c r="Q835" s="386"/>
      <c r="R835" s="394">
        <v>68748330</v>
      </c>
      <c r="S835" s="386"/>
      <c r="T835" s="393">
        <f t="shared" si="26"/>
        <v>68748330</v>
      </c>
      <c r="U835" s="338"/>
    </row>
    <row r="836" spans="1:21" ht="15" x14ac:dyDescent="0.3">
      <c r="B836" s="312" t="s">
        <v>1055</v>
      </c>
      <c r="C836" s="313" t="s">
        <v>1056</v>
      </c>
      <c r="D836" s="309"/>
      <c r="E836" s="309"/>
      <c r="F836" s="309"/>
      <c r="G836" s="309"/>
      <c r="H836" s="309"/>
      <c r="I836" s="309"/>
      <c r="J836" s="309"/>
      <c r="K836" s="309"/>
      <c r="L836" s="309"/>
      <c r="M836" s="309"/>
      <c r="N836" s="309"/>
      <c r="O836" s="310">
        <v>1</v>
      </c>
      <c r="P836" s="311" t="s">
        <v>242</v>
      </c>
      <c r="Q836" s="386"/>
      <c r="R836" s="392">
        <v>72624175</v>
      </c>
      <c r="S836" s="386"/>
      <c r="T836" s="393">
        <f t="shared" si="26"/>
        <v>72624175</v>
      </c>
      <c r="U836" s="338"/>
    </row>
    <row r="837" spans="1:21" ht="15" x14ac:dyDescent="0.3">
      <c r="B837" s="312" t="s">
        <v>1057</v>
      </c>
      <c r="C837" s="313" t="s">
        <v>1058</v>
      </c>
      <c r="D837" s="309"/>
      <c r="E837" s="309"/>
      <c r="F837" s="309"/>
      <c r="G837" s="309"/>
      <c r="H837" s="309"/>
      <c r="I837" s="309"/>
      <c r="J837" s="309"/>
      <c r="K837" s="309"/>
      <c r="L837" s="309"/>
      <c r="M837" s="309"/>
      <c r="N837" s="309"/>
      <c r="O837" s="310">
        <v>1</v>
      </c>
      <c r="P837" s="311" t="s">
        <v>242</v>
      </c>
      <c r="Q837" s="386"/>
      <c r="R837" s="392">
        <v>109038150</v>
      </c>
      <c r="S837" s="386"/>
      <c r="T837" s="393">
        <f t="shared" si="26"/>
        <v>109038150</v>
      </c>
      <c r="U837" s="338"/>
    </row>
    <row r="838" spans="1:21" ht="15.6" x14ac:dyDescent="0.3">
      <c r="B838" s="306">
        <v>25</v>
      </c>
      <c r="C838" s="332" t="s">
        <v>1059</v>
      </c>
      <c r="D838" s="309"/>
      <c r="E838" s="309"/>
      <c r="F838" s="309"/>
      <c r="G838" s="309"/>
      <c r="H838" s="309"/>
      <c r="I838" s="309"/>
      <c r="J838" s="309"/>
      <c r="K838" s="309"/>
      <c r="L838" s="309"/>
      <c r="M838" s="309"/>
      <c r="N838" s="309"/>
      <c r="O838" s="310"/>
      <c r="P838" s="311"/>
      <c r="Q838" s="386"/>
      <c r="R838" s="394"/>
      <c r="S838" s="386"/>
      <c r="T838" s="393"/>
      <c r="U838" s="338"/>
    </row>
    <row r="839" spans="1:21" s="325" customFormat="1" ht="15" x14ac:dyDescent="0.3">
      <c r="A839" s="324"/>
      <c r="B839" s="312"/>
      <c r="C839" s="313" t="s">
        <v>1035</v>
      </c>
      <c r="D839" s="309"/>
      <c r="E839" s="309"/>
      <c r="F839" s="309"/>
      <c r="G839" s="309"/>
      <c r="H839" s="309"/>
      <c r="I839" s="309"/>
      <c r="J839" s="309"/>
      <c r="K839" s="309"/>
      <c r="L839" s="309"/>
      <c r="M839" s="309"/>
      <c r="N839" s="309"/>
      <c r="O839" s="310"/>
      <c r="P839" s="311"/>
      <c r="Q839" s="386"/>
      <c r="R839" s="394"/>
      <c r="S839" s="386"/>
      <c r="T839" s="393"/>
      <c r="U839" s="340"/>
    </row>
    <row r="840" spans="1:21" s="325" customFormat="1" ht="15" x14ac:dyDescent="0.3">
      <c r="A840" s="324"/>
      <c r="B840" s="312"/>
      <c r="C840" s="313" t="s">
        <v>1036</v>
      </c>
      <c r="D840" s="309"/>
      <c r="E840" s="309"/>
      <c r="F840" s="309"/>
      <c r="G840" s="309"/>
      <c r="H840" s="309"/>
      <c r="I840" s="309"/>
      <c r="J840" s="309"/>
      <c r="K840" s="309"/>
      <c r="L840" s="309"/>
      <c r="M840" s="309"/>
      <c r="N840" s="309"/>
      <c r="O840" s="310"/>
      <c r="P840" s="311"/>
      <c r="Q840" s="386"/>
      <c r="R840" s="394"/>
      <c r="S840" s="386"/>
      <c r="T840" s="393"/>
      <c r="U840" s="340"/>
    </row>
    <row r="841" spans="1:21" s="325" customFormat="1" ht="15" x14ac:dyDescent="0.3">
      <c r="A841" s="324"/>
      <c r="B841" s="312"/>
      <c r="C841" s="313" t="s">
        <v>1037</v>
      </c>
      <c r="D841" s="309"/>
      <c r="E841" s="309"/>
      <c r="F841" s="309"/>
      <c r="G841" s="309"/>
      <c r="H841" s="309"/>
      <c r="I841" s="309"/>
      <c r="J841" s="309"/>
      <c r="K841" s="309"/>
      <c r="L841" s="309"/>
      <c r="M841" s="309"/>
      <c r="N841" s="309"/>
      <c r="O841" s="310"/>
      <c r="P841" s="311"/>
      <c r="Q841" s="386"/>
      <c r="R841" s="394"/>
      <c r="S841" s="386"/>
      <c r="T841" s="393"/>
      <c r="U841" s="340"/>
    </row>
    <row r="842" spans="1:21" s="325" customFormat="1" ht="15" x14ac:dyDescent="0.3">
      <c r="A842" s="324"/>
      <c r="B842" s="312" t="s">
        <v>589</v>
      </c>
      <c r="C842" s="313" t="s">
        <v>1060</v>
      </c>
      <c r="D842" s="309"/>
      <c r="E842" s="309"/>
      <c r="F842" s="309"/>
      <c r="G842" s="309"/>
      <c r="H842" s="309"/>
      <c r="I842" s="309"/>
      <c r="J842" s="309"/>
      <c r="K842" s="309"/>
      <c r="L842" s="309"/>
      <c r="M842" s="309"/>
      <c r="N842" s="309"/>
      <c r="O842" s="310">
        <v>1</v>
      </c>
      <c r="P842" s="311" t="s">
        <v>242</v>
      </c>
      <c r="Q842" s="386"/>
      <c r="R842" s="394">
        <v>4976910</v>
      </c>
      <c r="S842" s="386"/>
      <c r="T842" s="393">
        <f t="shared" si="26"/>
        <v>4976910</v>
      </c>
      <c r="U842" s="340"/>
    </row>
    <row r="843" spans="1:21" s="325" customFormat="1" ht="15" x14ac:dyDescent="0.3">
      <c r="A843" s="324"/>
      <c r="B843" s="312" t="s">
        <v>591</v>
      </c>
      <c r="C843" s="313" t="s">
        <v>1061</v>
      </c>
      <c r="D843" s="309"/>
      <c r="E843" s="309"/>
      <c r="F843" s="309"/>
      <c r="G843" s="309"/>
      <c r="H843" s="309"/>
      <c r="I843" s="309"/>
      <c r="J843" s="309"/>
      <c r="K843" s="309"/>
      <c r="L843" s="309"/>
      <c r="M843" s="309"/>
      <c r="N843" s="309"/>
      <c r="O843" s="310">
        <v>1</v>
      </c>
      <c r="P843" s="311" t="s">
        <v>242</v>
      </c>
      <c r="Q843" s="386"/>
      <c r="R843" s="394">
        <v>7422080</v>
      </c>
      <c r="S843" s="386"/>
      <c r="T843" s="393">
        <f t="shared" si="26"/>
        <v>7422080</v>
      </c>
      <c r="U843" s="340"/>
    </row>
    <row r="844" spans="1:21" s="325" customFormat="1" ht="15" x14ac:dyDescent="0.3">
      <c r="A844" s="324"/>
      <c r="B844" s="312" t="s">
        <v>592</v>
      </c>
      <c r="C844" s="313" t="s">
        <v>1062</v>
      </c>
      <c r="D844" s="309"/>
      <c r="E844" s="309"/>
      <c r="F844" s="309"/>
      <c r="G844" s="309"/>
      <c r="H844" s="309"/>
      <c r="I844" s="309"/>
      <c r="J844" s="309"/>
      <c r="K844" s="309"/>
      <c r="L844" s="309"/>
      <c r="M844" s="309"/>
      <c r="N844" s="309"/>
      <c r="O844" s="310">
        <v>1</v>
      </c>
      <c r="P844" s="311" t="s">
        <v>242</v>
      </c>
      <c r="Q844" s="386"/>
      <c r="R844" s="394">
        <v>9606660</v>
      </c>
      <c r="S844" s="386"/>
      <c r="T844" s="393">
        <f t="shared" si="26"/>
        <v>9606660</v>
      </c>
      <c r="U844" s="340"/>
    </row>
    <row r="845" spans="1:21" s="325" customFormat="1" ht="15" x14ac:dyDescent="0.3">
      <c r="A845" s="324"/>
      <c r="B845" s="312" t="s">
        <v>1063</v>
      </c>
      <c r="C845" s="313" t="s">
        <v>1064</v>
      </c>
      <c r="D845" s="309"/>
      <c r="E845" s="309"/>
      <c r="F845" s="309"/>
      <c r="G845" s="309"/>
      <c r="H845" s="309"/>
      <c r="I845" s="309"/>
      <c r="J845" s="309"/>
      <c r="K845" s="309"/>
      <c r="L845" s="309"/>
      <c r="M845" s="309"/>
      <c r="N845" s="309"/>
      <c r="O845" s="310">
        <v>1</v>
      </c>
      <c r="P845" s="311" t="s">
        <v>242</v>
      </c>
      <c r="Q845" s="386"/>
      <c r="R845" s="394">
        <v>24621890</v>
      </c>
      <c r="S845" s="386"/>
      <c r="T845" s="393">
        <f t="shared" si="26"/>
        <v>24621890</v>
      </c>
      <c r="U845" s="340"/>
    </row>
    <row r="846" spans="1:21" s="325" customFormat="1" ht="15" x14ac:dyDescent="0.3">
      <c r="A846" s="324"/>
      <c r="B846" s="312" t="s">
        <v>1065</v>
      </c>
      <c r="C846" s="313" t="s">
        <v>1066</v>
      </c>
      <c r="D846" s="309"/>
      <c r="E846" s="309"/>
      <c r="F846" s="309"/>
      <c r="G846" s="309"/>
      <c r="H846" s="309"/>
      <c r="I846" s="309"/>
      <c r="J846" s="309"/>
      <c r="K846" s="309"/>
      <c r="L846" s="309"/>
      <c r="M846" s="309"/>
      <c r="N846" s="309"/>
      <c r="O846" s="310">
        <v>1</v>
      </c>
      <c r="P846" s="311" t="s">
        <v>242</v>
      </c>
      <c r="Q846" s="386"/>
      <c r="R846" s="394">
        <v>40552410</v>
      </c>
      <c r="S846" s="386"/>
      <c r="T846" s="393">
        <f t="shared" si="26"/>
        <v>40552410</v>
      </c>
      <c r="U846" s="340"/>
    </row>
    <row r="847" spans="1:21" s="325" customFormat="1" ht="15" x14ac:dyDescent="0.3">
      <c r="A847" s="324"/>
      <c r="B847" s="312" t="s">
        <v>1067</v>
      </c>
      <c r="C847" s="313" t="s">
        <v>1068</v>
      </c>
      <c r="D847" s="309"/>
      <c r="E847" s="309"/>
      <c r="F847" s="309"/>
      <c r="G847" s="309"/>
      <c r="H847" s="309"/>
      <c r="I847" s="309"/>
      <c r="J847" s="309"/>
      <c r="K847" s="309"/>
      <c r="L847" s="309"/>
      <c r="M847" s="309"/>
      <c r="N847" s="309"/>
      <c r="O847" s="310">
        <v>1</v>
      </c>
      <c r="P847" s="311" t="s">
        <v>242</v>
      </c>
      <c r="Q847" s="386"/>
      <c r="R847" s="394">
        <v>60443500</v>
      </c>
      <c r="S847" s="386"/>
      <c r="T847" s="393">
        <f t="shared" si="26"/>
        <v>60443500</v>
      </c>
      <c r="U847" s="340"/>
    </row>
    <row r="848" spans="1:21" s="325" customFormat="1" ht="15" x14ac:dyDescent="0.3">
      <c r="A848" s="324"/>
      <c r="B848" s="312" t="s">
        <v>1069</v>
      </c>
      <c r="C848" s="313" t="s">
        <v>1070</v>
      </c>
      <c r="D848" s="309"/>
      <c r="E848" s="309"/>
      <c r="F848" s="309"/>
      <c r="G848" s="309"/>
      <c r="H848" s="309"/>
      <c r="I848" s="309"/>
      <c r="J848" s="309"/>
      <c r="K848" s="309"/>
      <c r="L848" s="309"/>
      <c r="M848" s="309"/>
      <c r="N848" s="309"/>
      <c r="O848" s="310">
        <v>1</v>
      </c>
      <c r="P848" s="311" t="s">
        <v>242</v>
      </c>
      <c r="Q848" s="386"/>
      <c r="R848" s="392">
        <v>85739267</v>
      </c>
      <c r="S848" s="386"/>
      <c r="T848" s="393">
        <f t="shared" si="26"/>
        <v>85739267</v>
      </c>
      <c r="U848" s="340"/>
    </row>
    <row r="849" spans="1:21" s="325" customFormat="1" ht="15" x14ac:dyDescent="0.3">
      <c r="A849" s="324"/>
      <c r="B849" s="312" t="s">
        <v>1071</v>
      </c>
      <c r="C849" s="313" t="s">
        <v>1072</v>
      </c>
      <c r="D849" s="309"/>
      <c r="E849" s="309"/>
      <c r="F849" s="309"/>
      <c r="G849" s="309"/>
      <c r="H849" s="309"/>
      <c r="I849" s="309"/>
      <c r="J849" s="309"/>
      <c r="K849" s="309"/>
      <c r="L849" s="309"/>
      <c r="M849" s="309"/>
      <c r="N849" s="309"/>
      <c r="O849" s="310">
        <v>1</v>
      </c>
      <c r="P849" s="311" t="s">
        <v>242</v>
      </c>
      <c r="Q849" s="386"/>
      <c r="R849" s="394">
        <v>89960000</v>
      </c>
      <c r="S849" s="386"/>
      <c r="T849" s="393">
        <f t="shared" si="26"/>
        <v>89960000</v>
      </c>
      <c r="U849" s="340"/>
    </row>
    <row r="850" spans="1:21" s="325" customFormat="1" ht="15" x14ac:dyDescent="0.3">
      <c r="A850" s="324"/>
      <c r="B850" s="312" t="s">
        <v>1073</v>
      </c>
      <c r="C850" s="313" t="s">
        <v>1074</v>
      </c>
      <c r="D850" s="309"/>
      <c r="E850" s="309"/>
      <c r="F850" s="309"/>
      <c r="G850" s="309"/>
      <c r="H850" s="309"/>
      <c r="I850" s="309"/>
      <c r="J850" s="309"/>
      <c r="K850" s="309"/>
      <c r="L850" s="309"/>
      <c r="M850" s="309"/>
      <c r="N850" s="309"/>
      <c r="O850" s="310">
        <v>1</v>
      </c>
      <c r="P850" s="311" t="s">
        <v>242</v>
      </c>
      <c r="Q850" s="386"/>
      <c r="R850" s="392">
        <v>120408000</v>
      </c>
      <c r="S850" s="386"/>
      <c r="T850" s="393">
        <f t="shared" si="26"/>
        <v>120408000</v>
      </c>
      <c r="U850" s="340"/>
    </row>
    <row r="851" spans="1:21" s="325" customFormat="1" ht="15" x14ac:dyDescent="0.3">
      <c r="A851" s="324"/>
      <c r="B851" s="312" t="s">
        <v>1075</v>
      </c>
      <c r="C851" s="313" t="s">
        <v>1076</v>
      </c>
      <c r="D851" s="309"/>
      <c r="E851" s="309"/>
      <c r="F851" s="309"/>
      <c r="G851" s="309"/>
      <c r="H851" s="309"/>
      <c r="I851" s="309"/>
      <c r="J851" s="309"/>
      <c r="K851" s="309"/>
      <c r="L851" s="309"/>
      <c r="M851" s="309"/>
      <c r="N851" s="309"/>
      <c r="O851" s="310">
        <v>1</v>
      </c>
      <c r="P851" s="311" t="s">
        <v>242</v>
      </c>
      <c r="Q851" s="386"/>
      <c r="R851" s="392">
        <v>127783609.24280001</v>
      </c>
      <c r="S851" s="386"/>
      <c r="T851" s="393">
        <f t="shared" si="26"/>
        <v>127783609.24280001</v>
      </c>
      <c r="U851" s="340"/>
    </row>
    <row r="852" spans="1:21" s="325" customFormat="1" ht="15" x14ac:dyDescent="0.3">
      <c r="A852" s="324"/>
      <c r="B852" s="312" t="s">
        <v>1077</v>
      </c>
      <c r="C852" s="313" t="s">
        <v>1078</v>
      </c>
      <c r="D852" s="309"/>
      <c r="E852" s="309"/>
      <c r="F852" s="309"/>
      <c r="G852" s="309"/>
      <c r="H852" s="309"/>
      <c r="I852" s="309"/>
      <c r="J852" s="309"/>
      <c r="K852" s="309"/>
      <c r="L852" s="309"/>
      <c r="M852" s="309"/>
      <c r="N852" s="309"/>
      <c r="O852" s="310">
        <v>1</v>
      </c>
      <c r="P852" s="311" t="s">
        <v>242</v>
      </c>
      <c r="Q852" s="386"/>
      <c r="R852" s="392">
        <v>161171850</v>
      </c>
      <c r="S852" s="386"/>
      <c r="T852" s="393">
        <f t="shared" si="26"/>
        <v>161171850</v>
      </c>
      <c r="U852" s="340"/>
    </row>
    <row r="853" spans="1:21" s="325" customFormat="1" ht="15" x14ac:dyDescent="0.3">
      <c r="A853" s="324"/>
      <c r="B853" s="312" t="s">
        <v>1079</v>
      </c>
      <c r="C853" s="313" t="s">
        <v>1080</v>
      </c>
      <c r="D853" s="309"/>
      <c r="E853" s="309"/>
      <c r="F853" s="309"/>
      <c r="G853" s="309"/>
      <c r="H853" s="309"/>
      <c r="I853" s="309"/>
      <c r="J853" s="309"/>
      <c r="K853" s="309"/>
      <c r="L853" s="309"/>
      <c r="M853" s="309"/>
      <c r="N853" s="309"/>
      <c r="O853" s="310">
        <v>1</v>
      </c>
      <c r="P853" s="311" t="s">
        <v>242</v>
      </c>
      <c r="Q853" s="386"/>
      <c r="R853" s="392">
        <v>185374931</v>
      </c>
      <c r="S853" s="386"/>
      <c r="T853" s="393">
        <f t="shared" si="26"/>
        <v>185374931</v>
      </c>
      <c r="U853" s="340"/>
    </row>
    <row r="854" spans="1:21" s="325" customFormat="1" ht="15.6" x14ac:dyDescent="0.3">
      <c r="A854" s="324"/>
      <c r="B854" s="306">
        <v>26</v>
      </c>
      <c r="C854" s="332" t="s">
        <v>1081</v>
      </c>
      <c r="D854" s="309"/>
      <c r="E854" s="309"/>
      <c r="F854" s="309"/>
      <c r="G854" s="309"/>
      <c r="H854" s="309"/>
      <c r="I854" s="309"/>
      <c r="J854" s="309"/>
      <c r="K854" s="309"/>
      <c r="L854" s="309"/>
      <c r="M854" s="309"/>
      <c r="N854" s="309"/>
      <c r="O854" s="310"/>
      <c r="P854" s="311"/>
      <c r="Q854" s="386"/>
      <c r="R854" s="394"/>
      <c r="S854" s="386"/>
      <c r="T854" s="393">
        <f t="shared" si="26"/>
        <v>0</v>
      </c>
      <c r="U854" s="340"/>
    </row>
    <row r="855" spans="1:21" s="325" customFormat="1" ht="15" x14ac:dyDescent="0.3">
      <c r="A855" s="324"/>
      <c r="B855" s="312" t="s">
        <v>594</v>
      </c>
      <c r="C855" s="313" t="s">
        <v>1038</v>
      </c>
      <c r="D855" s="309"/>
      <c r="E855" s="309"/>
      <c r="F855" s="309"/>
      <c r="G855" s="309"/>
      <c r="H855" s="309"/>
      <c r="I855" s="309"/>
      <c r="J855" s="309"/>
      <c r="K855" s="309"/>
      <c r="L855" s="309"/>
      <c r="M855" s="309"/>
      <c r="N855" s="309"/>
      <c r="O855" s="310">
        <v>1</v>
      </c>
      <c r="P855" s="311" t="s">
        <v>1082</v>
      </c>
      <c r="Q855" s="386"/>
      <c r="R855" s="394">
        <v>37763</v>
      </c>
      <c r="S855" s="386"/>
      <c r="T855" s="393">
        <f t="shared" si="26"/>
        <v>37763</v>
      </c>
      <c r="U855" s="340"/>
    </row>
    <row r="856" spans="1:21" s="325" customFormat="1" ht="15" x14ac:dyDescent="0.3">
      <c r="A856" s="324"/>
      <c r="B856" s="312" t="s">
        <v>595</v>
      </c>
      <c r="C856" s="313" t="s">
        <v>1039</v>
      </c>
      <c r="D856" s="309"/>
      <c r="E856" s="309"/>
      <c r="F856" s="309"/>
      <c r="G856" s="309"/>
      <c r="H856" s="309"/>
      <c r="I856" s="309"/>
      <c r="J856" s="309"/>
      <c r="K856" s="309"/>
      <c r="L856" s="309"/>
      <c r="M856" s="309"/>
      <c r="N856" s="309"/>
      <c r="O856" s="310">
        <v>1</v>
      </c>
      <c r="P856" s="311" t="s">
        <v>1082</v>
      </c>
      <c r="Q856" s="386"/>
      <c r="R856" s="394">
        <v>60450</v>
      </c>
      <c r="S856" s="386"/>
      <c r="T856" s="393">
        <f t="shared" si="26"/>
        <v>60450</v>
      </c>
      <c r="U856" s="340"/>
    </row>
    <row r="857" spans="1:21" s="325" customFormat="1" ht="15" x14ac:dyDescent="0.3">
      <c r="A857" s="324"/>
      <c r="B857" s="312" t="s">
        <v>596</v>
      </c>
      <c r="C857" s="313" t="s">
        <v>1040</v>
      </c>
      <c r="D857" s="309"/>
      <c r="E857" s="309"/>
      <c r="F857" s="309"/>
      <c r="G857" s="309"/>
      <c r="H857" s="309"/>
      <c r="I857" s="309"/>
      <c r="J857" s="309"/>
      <c r="K857" s="309"/>
      <c r="L857" s="309"/>
      <c r="M857" s="309"/>
      <c r="N857" s="309"/>
      <c r="O857" s="310">
        <v>1</v>
      </c>
      <c r="P857" s="311" t="s">
        <v>1082</v>
      </c>
      <c r="Q857" s="386"/>
      <c r="R857" s="394">
        <v>88160</v>
      </c>
      <c r="S857" s="386"/>
      <c r="T857" s="393">
        <f t="shared" si="26"/>
        <v>88160</v>
      </c>
      <c r="U857" s="340"/>
    </row>
    <row r="858" spans="1:21" s="325" customFormat="1" ht="15" x14ac:dyDescent="0.3">
      <c r="A858" s="324"/>
      <c r="B858" s="312" t="s">
        <v>1083</v>
      </c>
      <c r="C858" s="313" t="s">
        <v>1042</v>
      </c>
      <c r="D858" s="309"/>
      <c r="E858" s="309"/>
      <c r="F858" s="309"/>
      <c r="G858" s="309"/>
      <c r="H858" s="309"/>
      <c r="I858" s="309"/>
      <c r="J858" s="309"/>
      <c r="K858" s="309"/>
      <c r="L858" s="309"/>
      <c r="M858" s="309"/>
      <c r="N858" s="309"/>
      <c r="O858" s="310">
        <v>1</v>
      </c>
      <c r="P858" s="311" t="s">
        <v>1082</v>
      </c>
      <c r="Q858" s="386"/>
      <c r="R858" s="394">
        <v>129470</v>
      </c>
      <c r="S858" s="386"/>
      <c r="T858" s="393">
        <f t="shared" si="26"/>
        <v>129470</v>
      </c>
      <c r="U858" s="340"/>
    </row>
    <row r="859" spans="1:21" s="325" customFormat="1" ht="15" x14ac:dyDescent="0.3">
      <c r="A859" s="324"/>
      <c r="B859" s="312" t="s">
        <v>1084</v>
      </c>
      <c r="C859" s="313" t="s">
        <v>1044</v>
      </c>
      <c r="D859" s="309"/>
      <c r="E859" s="309"/>
      <c r="F859" s="309"/>
      <c r="G859" s="309"/>
      <c r="H859" s="309"/>
      <c r="I859" s="309"/>
      <c r="J859" s="309"/>
      <c r="K859" s="309"/>
      <c r="L859" s="309"/>
      <c r="M859" s="309"/>
      <c r="N859" s="309"/>
      <c r="O859" s="310">
        <v>1</v>
      </c>
      <c r="P859" s="311" t="s">
        <v>1082</v>
      </c>
      <c r="Q859" s="378"/>
      <c r="R859" s="380">
        <v>195370</v>
      </c>
      <c r="S859" s="378"/>
      <c r="T859" s="379">
        <f t="shared" si="26"/>
        <v>195370</v>
      </c>
      <c r="U859" s="340"/>
    </row>
    <row r="860" spans="1:21" s="325" customFormat="1" ht="15" x14ac:dyDescent="0.3">
      <c r="A860" s="324"/>
      <c r="B860" s="312" t="s">
        <v>1085</v>
      </c>
      <c r="C860" s="313" t="s">
        <v>1046</v>
      </c>
      <c r="D860" s="309"/>
      <c r="E860" s="309"/>
      <c r="F860" s="309"/>
      <c r="G860" s="309"/>
      <c r="H860" s="309"/>
      <c r="I860" s="309"/>
      <c r="J860" s="309"/>
      <c r="K860" s="309"/>
      <c r="L860" s="309"/>
      <c r="M860" s="309"/>
      <c r="N860" s="309"/>
      <c r="O860" s="310">
        <v>1</v>
      </c>
      <c r="P860" s="311" t="s">
        <v>1082</v>
      </c>
      <c r="Q860" s="378"/>
      <c r="R860" s="380">
        <v>276830</v>
      </c>
      <c r="S860" s="378"/>
      <c r="T860" s="379">
        <f t="shared" si="26"/>
        <v>276830</v>
      </c>
      <c r="U860" s="340"/>
    </row>
    <row r="861" spans="1:21" s="325" customFormat="1" ht="15" x14ac:dyDescent="0.3">
      <c r="A861" s="324"/>
      <c r="B861" s="312" t="s">
        <v>1086</v>
      </c>
      <c r="C861" s="313" t="s">
        <v>1048</v>
      </c>
      <c r="D861" s="309"/>
      <c r="E861" s="309"/>
      <c r="F861" s="309"/>
      <c r="G861" s="309"/>
      <c r="H861" s="309"/>
      <c r="I861" s="309"/>
      <c r="J861" s="309"/>
      <c r="K861" s="309"/>
      <c r="L861" s="309"/>
      <c r="M861" s="309"/>
      <c r="N861" s="309"/>
      <c r="O861" s="310">
        <v>1</v>
      </c>
      <c r="P861" s="311" t="s">
        <v>1082</v>
      </c>
      <c r="Q861" s="378"/>
      <c r="R861" s="380">
        <v>375810</v>
      </c>
      <c r="S861" s="378"/>
      <c r="T861" s="379">
        <f t="shared" si="26"/>
        <v>375810</v>
      </c>
      <c r="U861" s="340"/>
    </row>
    <row r="862" spans="1:21" s="325" customFormat="1" ht="15" x14ac:dyDescent="0.3">
      <c r="A862" s="324"/>
      <c r="B862" s="312" t="s">
        <v>1087</v>
      </c>
      <c r="C862" s="313" t="s">
        <v>1050</v>
      </c>
      <c r="D862" s="309"/>
      <c r="E862" s="309"/>
      <c r="F862" s="309"/>
      <c r="G862" s="309"/>
      <c r="H862" s="309"/>
      <c r="I862" s="309"/>
      <c r="J862" s="309"/>
      <c r="K862" s="309"/>
      <c r="L862" s="309"/>
      <c r="M862" s="309"/>
      <c r="N862" s="309"/>
      <c r="O862" s="310">
        <v>1</v>
      </c>
      <c r="P862" s="311" t="s">
        <v>1082</v>
      </c>
      <c r="Q862" s="378"/>
      <c r="R862" s="380">
        <v>557290</v>
      </c>
      <c r="S862" s="378"/>
      <c r="T862" s="379">
        <f t="shared" si="26"/>
        <v>557290</v>
      </c>
      <c r="U862" s="340"/>
    </row>
    <row r="863" spans="1:21" s="325" customFormat="1" ht="15" x14ac:dyDescent="0.3">
      <c r="A863" s="324"/>
      <c r="B863" s="312" t="s">
        <v>1088</v>
      </c>
      <c r="C863" s="313" t="s">
        <v>1052</v>
      </c>
      <c r="D863" s="309"/>
      <c r="E863" s="309"/>
      <c r="F863" s="309"/>
      <c r="G863" s="309"/>
      <c r="H863" s="309"/>
      <c r="I863" s="309"/>
      <c r="J863" s="309"/>
      <c r="K863" s="309"/>
      <c r="L863" s="309"/>
      <c r="M863" s="309"/>
      <c r="N863" s="309"/>
      <c r="O863" s="310">
        <v>1</v>
      </c>
      <c r="P863" s="311" t="s">
        <v>1082</v>
      </c>
      <c r="Q863" s="378"/>
      <c r="R863" s="380">
        <v>913230</v>
      </c>
      <c r="S863" s="378"/>
      <c r="T863" s="379">
        <f t="shared" si="26"/>
        <v>913230</v>
      </c>
      <c r="U863" s="340"/>
    </row>
    <row r="864" spans="1:21" s="325" customFormat="1" ht="15" x14ac:dyDescent="0.3">
      <c r="A864" s="324"/>
      <c r="B864" s="312" t="s">
        <v>1089</v>
      </c>
      <c r="C864" s="313" t="s">
        <v>1054</v>
      </c>
      <c r="D864" s="309"/>
      <c r="E864" s="309"/>
      <c r="F864" s="309"/>
      <c r="G864" s="309"/>
      <c r="H864" s="309"/>
      <c r="I864" s="309"/>
      <c r="J864" s="309"/>
      <c r="K864" s="309"/>
      <c r="L864" s="309"/>
      <c r="M864" s="309"/>
      <c r="N864" s="309"/>
      <c r="O864" s="310">
        <v>1</v>
      </c>
      <c r="P864" s="311" t="s">
        <v>1082</v>
      </c>
      <c r="Q864" s="378"/>
      <c r="R864" s="380">
        <v>1496040</v>
      </c>
      <c r="S864" s="378"/>
      <c r="T864" s="379">
        <f t="shared" si="26"/>
        <v>1496040</v>
      </c>
      <c r="U864" s="340"/>
    </row>
    <row r="865" spans="1:21" s="325" customFormat="1" ht="15" x14ac:dyDescent="0.3">
      <c r="A865" s="324"/>
      <c r="B865" s="312" t="s">
        <v>1090</v>
      </c>
      <c r="C865" s="313" t="s">
        <v>1056</v>
      </c>
      <c r="D865" s="309"/>
      <c r="E865" s="309"/>
      <c r="F865" s="309"/>
      <c r="G865" s="309"/>
      <c r="H865" s="309"/>
      <c r="I865" s="309"/>
      <c r="J865" s="309"/>
      <c r="K865" s="309"/>
      <c r="L865" s="309"/>
      <c r="M865" s="309"/>
      <c r="N865" s="309"/>
      <c r="O865" s="310">
        <v>1</v>
      </c>
      <c r="P865" s="311" t="s">
        <v>1082</v>
      </c>
      <c r="Q865" s="378"/>
      <c r="R865" s="380">
        <v>1663560</v>
      </c>
      <c r="S865" s="378"/>
      <c r="T865" s="379">
        <f t="shared" si="26"/>
        <v>1663560</v>
      </c>
      <c r="U865" s="340"/>
    </row>
    <row r="866" spans="1:21" s="325" customFormat="1" ht="15" x14ac:dyDescent="0.3">
      <c r="A866" s="324"/>
      <c r="B866" s="312" t="s">
        <v>1091</v>
      </c>
      <c r="C866" s="313" t="s">
        <v>1058</v>
      </c>
      <c r="D866" s="309"/>
      <c r="E866" s="309"/>
      <c r="F866" s="309"/>
      <c r="G866" s="309"/>
      <c r="H866" s="309"/>
      <c r="I866" s="309"/>
      <c r="J866" s="309"/>
      <c r="K866" s="309"/>
      <c r="L866" s="309"/>
      <c r="M866" s="309"/>
      <c r="N866" s="309"/>
      <c r="O866" s="310">
        <v>1</v>
      </c>
      <c r="P866" s="311" t="s">
        <v>1082</v>
      </c>
      <c r="Q866" s="378"/>
      <c r="R866" s="380">
        <v>2636430</v>
      </c>
      <c r="S866" s="378"/>
      <c r="T866" s="379">
        <f t="shared" si="26"/>
        <v>2636430</v>
      </c>
      <c r="U866" s="340"/>
    </row>
    <row r="867" spans="1:21" s="325" customFormat="1" ht="15.6" x14ac:dyDescent="0.3">
      <c r="A867" s="324"/>
      <c r="B867" s="306">
        <v>27</v>
      </c>
      <c r="C867" s="332" t="s">
        <v>1092</v>
      </c>
      <c r="D867" s="309"/>
      <c r="E867" s="309"/>
      <c r="F867" s="309"/>
      <c r="G867" s="309"/>
      <c r="H867" s="309"/>
      <c r="I867" s="309"/>
      <c r="J867" s="309"/>
      <c r="K867" s="309"/>
      <c r="L867" s="309"/>
      <c r="M867" s="309"/>
      <c r="N867" s="309"/>
      <c r="O867" s="310"/>
      <c r="P867" s="311"/>
      <c r="Q867" s="378"/>
      <c r="R867" s="380"/>
      <c r="S867" s="378"/>
      <c r="T867" s="379">
        <f t="shared" si="26"/>
        <v>0</v>
      </c>
      <c r="U867" s="340"/>
    </row>
    <row r="868" spans="1:21" s="325" customFormat="1" ht="15" x14ac:dyDescent="0.3">
      <c r="A868" s="324"/>
      <c r="B868" s="312" t="s">
        <v>599</v>
      </c>
      <c r="C868" s="313" t="s">
        <v>1060</v>
      </c>
      <c r="D868" s="309"/>
      <c r="E868" s="309"/>
      <c r="F868" s="309"/>
      <c r="G868" s="309"/>
      <c r="H868" s="309"/>
      <c r="I868" s="309"/>
      <c r="J868" s="309"/>
      <c r="K868" s="309"/>
      <c r="L868" s="309"/>
      <c r="M868" s="309"/>
      <c r="N868" s="309"/>
      <c r="O868" s="310">
        <v>1</v>
      </c>
      <c r="P868" s="311" t="s">
        <v>1082</v>
      </c>
      <c r="Q868" s="378"/>
      <c r="R868" s="380">
        <v>85820</v>
      </c>
      <c r="S868" s="378"/>
      <c r="T868" s="379">
        <f t="shared" si="26"/>
        <v>85820</v>
      </c>
      <c r="U868" s="340"/>
    </row>
    <row r="869" spans="1:21" s="325" customFormat="1" ht="15" x14ac:dyDescent="0.3">
      <c r="A869" s="324"/>
      <c r="B869" s="312" t="s">
        <v>600</v>
      </c>
      <c r="C869" s="313" t="s">
        <v>1061</v>
      </c>
      <c r="D869" s="309"/>
      <c r="E869" s="309"/>
      <c r="F869" s="309"/>
      <c r="G869" s="309"/>
      <c r="H869" s="309"/>
      <c r="I869" s="309"/>
      <c r="J869" s="309"/>
      <c r="K869" s="309"/>
      <c r="L869" s="309"/>
      <c r="M869" s="309"/>
      <c r="N869" s="309"/>
      <c r="O869" s="310">
        <v>1</v>
      </c>
      <c r="P869" s="311" t="s">
        <v>1082</v>
      </c>
      <c r="Q869" s="378"/>
      <c r="R869" s="380">
        <v>115850</v>
      </c>
      <c r="S869" s="378"/>
      <c r="T869" s="379">
        <f t="shared" si="26"/>
        <v>115850</v>
      </c>
      <c r="U869" s="340"/>
    </row>
    <row r="870" spans="1:21" s="325" customFormat="1" ht="15" x14ac:dyDescent="0.3">
      <c r="A870" s="324"/>
      <c r="B870" s="312" t="s">
        <v>602</v>
      </c>
      <c r="C870" s="313" t="s">
        <v>1062</v>
      </c>
      <c r="D870" s="309"/>
      <c r="E870" s="309"/>
      <c r="F870" s="309"/>
      <c r="G870" s="309"/>
      <c r="H870" s="309"/>
      <c r="I870" s="309"/>
      <c r="J870" s="309"/>
      <c r="K870" s="309"/>
      <c r="L870" s="309"/>
      <c r="M870" s="309"/>
      <c r="N870" s="309"/>
      <c r="O870" s="310">
        <v>1</v>
      </c>
      <c r="P870" s="311" t="s">
        <v>1082</v>
      </c>
      <c r="Q870" s="378"/>
      <c r="R870" s="380">
        <v>154860</v>
      </c>
      <c r="S870" s="378"/>
      <c r="T870" s="379">
        <f t="shared" si="26"/>
        <v>154860</v>
      </c>
      <c r="U870" s="340"/>
    </row>
    <row r="871" spans="1:21" s="325" customFormat="1" ht="15" x14ac:dyDescent="0.3">
      <c r="A871" s="324"/>
      <c r="B871" s="312" t="s">
        <v>604</v>
      </c>
      <c r="C871" s="313" t="s">
        <v>1064</v>
      </c>
      <c r="D871" s="309"/>
      <c r="E871" s="309"/>
      <c r="F871" s="309"/>
      <c r="G871" s="309"/>
      <c r="H871" s="309"/>
      <c r="I871" s="309"/>
      <c r="J871" s="309"/>
      <c r="K871" s="309"/>
      <c r="L871" s="309"/>
      <c r="M871" s="309"/>
      <c r="N871" s="309"/>
      <c r="O871" s="310">
        <v>1</v>
      </c>
      <c r="P871" s="311" t="s">
        <v>1082</v>
      </c>
      <c r="Q871" s="378"/>
      <c r="R871" s="380">
        <v>376810</v>
      </c>
      <c r="S871" s="378"/>
      <c r="T871" s="379">
        <f t="shared" si="26"/>
        <v>376810</v>
      </c>
      <c r="U871" s="340"/>
    </row>
    <row r="872" spans="1:21" s="325" customFormat="1" ht="15" x14ac:dyDescent="0.3">
      <c r="A872" s="324"/>
      <c r="B872" s="312" t="s">
        <v>1093</v>
      </c>
      <c r="C872" s="313" t="s">
        <v>1066</v>
      </c>
      <c r="D872" s="309"/>
      <c r="E872" s="309"/>
      <c r="F872" s="309"/>
      <c r="G872" s="309"/>
      <c r="H872" s="309"/>
      <c r="I872" s="309"/>
      <c r="J872" s="309"/>
      <c r="K872" s="309"/>
      <c r="L872" s="309"/>
      <c r="M872" s="309"/>
      <c r="N872" s="309"/>
      <c r="O872" s="310">
        <v>1</v>
      </c>
      <c r="P872" s="311" t="s">
        <v>1082</v>
      </c>
      <c r="Q872" s="378"/>
      <c r="R872" s="380">
        <v>680940</v>
      </c>
      <c r="S872" s="378"/>
      <c r="T872" s="379">
        <f t="shared" si="26"/>
        <v>680940</v>
      </c>
      <c r="U872" s="340"/>
    </row>
    <row r="873" spans="1:21" s="325" customFormat="1" ht="15" x14ac:dyDescent="0.3">
      <c r="A873" s="324"/>
      <c r="B873" s="312" t="s">
        <v>1094</v>
      </c>
      <c r="C873" s="313" t="s">
        <v>1068</v>
      </c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N873" s="309"/>
      <c r="O873" s="310">
        <v>1</v>
      </c>
      <c r="P873" s="311" t="s">
        <v>1082</v>
      </c>
      <c r="Q873" s="378"/>
      <c r="R873" s="380">
        <v>1018440</v>
      </c>
      <c r="S873" s="378"/>
      <c r="T873" s="379">
        <f t="shared" si="26"/>
        <v>1018440</v>
      </c>
      <c r="U873" s="340"/>
    </row>
    <row r="874" spans="1:21" s="325" customFormat="1" ht="15" x14ac:dyDescent="0.3">
      <c r="A874" s="324"/>
      <c r="B874" s="312" t="s">
        <v>1095</v>
      </c>
      <c r="C874" s="313" t="s">
        <v>1070</v>
      </c>
      <c r="D874" s="309"/>
      <c r="E874" s="309"/>
      <c r="F874" s="309"/>
      <c r="G874" s="309"/>
      <c r="H874" s="309"/>
      <c r="I874" s="309"/>
      <c r="J874" s="309"/>
      <c r="K874" s="309"/>
      <c r="L874" s="309"/>
      <c r="M874" s="309"/>
      <c r="N874" s="309"/>
      <c r="O874" s="310">
        <v>1</v>
      </c>
      <c r="P874" s="311" t="s">
        <v>1082</v>
      </c>
      <c r="Q874" s="378"/>
      <c r="R874" s="380">
        <v>1470780</v>
      </c>
      <c r="S874" s="378"/>
      <c r="T874" s="379">
        <f t="shared" ref="T874:T917" si="27">O874*R874</f>
        <v>1470780</v>
      </c>
      <c r="U874" s="340"/>
    </row>
    <row r="875" spans="1:21" s="325" customFormat="1" ht="15" x14ac:dyDescent="0.3">
      <c r="A875" s="324"/>
      <c r="B875" s="312" t="s">
        <v>1096</v>
      </c>
      <c r="C875" s="313" t="s">
        <v>1072</v>
      </c>
      <c r="D875" s="309"/>
      <c r="E875" s="309"/>
      <c r="F875" s="309"/>
      <c r="G875" s="309"/>
      <c r="H875" s="309"/>
      <c r="I875" s="309"/>
      <c r="J875" s="309"/>
      <c r="K875" s="309"/>
      <c r="L875" s="309"/>
      <c r="M875" s="309"/>
      <c r="N875" s="309"/>
      <c r="O875" s="310">
        <v>1</v>
      </c>
      <c r="P875" s="311" t="s">
        <v>1082</v>
      </c>
      <c r="Q875" s="378"/>
      <c r="R875" s="380">
        <v>2214330</v>
      </c>
      <c r="S875" s="378"/>
      <c r="T875" s="379">
        <f t="shared" si="27"/>
        <v>2214330</v>
      </c>
      <c r="U875" s="340"/>
    </row>
    <row r="876" spans="1:21" ht="15" x14ac:dyDescent="0.3">
      <c r="B876" s="312" t="s">
        <v>1097</v>
      </c>
      <c r="C876" s="313" t="s">
        <v>1074</v>
      </c>
      <c r="D876" s="309"/>
      <c r="E876" s="309"/>
      <c r="F876" s="309"/>
      <c r="G876" s="309"/>
      <c r="H876" s="309"/>
      <c r="I876" s="309"/>
      <c r="J876" s="309"/>
      <c r="K876" s="309"/>
      <c r="L876" s="309"/>
      <c r="M876" s="309"/>
      <c r="N876" s="309"/>
      <c r="O876" s="310">
        <v>1</v>
      </c>
      <c r="P876" s="311" t="s">
        <v>1082</v>
      </c>
      <c r="Q876" s="378"/>
      <c r="R876" s="380">
        <v>4205000</v>
      </c>
      <c r="S876" s="378"/>
      <c r="T876" s="379">
        <f t="shared" si="27"/>
        <v>4205000</v>
      </c>
      <c r="U876" s="338"/>
    </row>
    <row r="877" spans="1:21" ht="15" x14ac:dyDescent="0.3">
      <c r="B877" s="312" t="s">
        <v>1098</v>
      </c>
      <c r="C877" s="313" t="s">
        <v>1076</v>
      </c>
      <c r="D877" s="309"/>
      <c r="E877" s="309"/>
      <c r="F877" s="309"/>
      <c r="G877" s="309"/>
      <c r="H877" s="309"/>
      <c r="I877" s="309"/>
      <c r="J877" s="309"/>
      <c r="K877" s="309"/>
      <c r="L877" s="309"/>
      <c r="M877" s="309"/>
      <c r="N877" s="309"/>
      <c r="O877" s="310">
        <v>1</v>
      </c>
      <c r="P877" s="311" t="s">
        <v>1082</v>
      </c>
      <c r="Q877" s="378"/>
      <c r="R877" s="380">
        <v>4669000</v>
      </c>
      <c r="S877" s="378"/>
      <c r="T877" s="379">
        <f t="shared" si="27"/>
        <v>4669000</v>
      </c>
      <c r="U877" s="338"/>
    </row>
    <row r="878" spans="1:21" ht="15.6" x14ac:dyDescent="0.3">
      <c r="B878" s="312" t="s">
        <v>1099</v>
      </c>
      <c r="C878" s="313" t="s">
        <v>1078</v>
      </c>
      <c r="D878" s="309"/>
      <c r="E878" s="309"/>
      <c r="F878" s="309"/>
      <c r="G878" s="309"/>
      <c r="H878" s="309"/>
      <c r="I878" s="309"/>
      <c r="J878" s="309"/>
      <c r="K878" s="309"/>
      <c r="L878" s="309"/>
      <c r="M878" s="309"/>
      <c r="N878" s="309"/>
      <c r="O878" s="310">
        <v>1</v>
      </c>
      <c r="P878" s="311" t="s">
        <v>1082</v>
      </c>
      <c r="Q878" s="378"/>
      <c r="R878" s="380">
        <v>6307500</v>
      </c>
      <c r="S878" s="378"/>
      <c r="T878" s="379">
        <f t="shared" si="27"/>
        <v>6307500</v>
      </c>
      <c r="U878" s="304"/>
    </row>
    <row r="879" spans="1:21" ht="15.6" x14ac:dyDescent="0.3">
      <c r="B879" s="312" t="s">
        <v>1100</v>
      </c>
      <c r="C879" s="313" t="s">
        <v>1080</v>
      </c>
      <c r="D879" s="309"/>
      <c r="E879" s="309"/>
      <c r="F879" s="309"/>
      <c r="G879" s="309"/>
      <c r="H879" s="309"/>
      <c r="I879" s="309"/>
      <c r="J879" s="309"/>
      <c r="K879" s="309"/>
      <c r="L879" s="309"/>
      <c r="M879" s="309"/>
      <c r="N879" s="309"/>
      <c r="O879" s="310">
        <v>1</v>
      </c>
      <c r="P879" s="311" t="s">
        <v>1082</v>
      </c>
      <c r="Q879" s="378"/>
      <c r="R879" s="380">
        <v>7912200</v>
      </c>
      <c r="S879" s="378"/>
      <c r="T879" s="379">
        <f t="shared" si="27"/>
        <v>7912200</v>
      </c>
      <c r="U879" s="304"/>
    </row>
    <row r="880" spans="1:21" ht="15.6" x14ac:dyDescent="0.3">
      <c r="B880" s="306">
        <v>28</v>
      </c>
      <c r="C880" s="332" t="s">
        <v>1101</v>
      </c>
      <c r="D880" s="309"/>
      <c r="E880" s="309"/>
      <c r="F880" s="309"/>
      <c r="G880" s="309"/>
      <c r="H880" s="309"/>
      <c r="I880" s="309"/>
      <c r="J880" s="309"/>
      <c r="K880" s="309"/>
      <c r="L880" s="309"/>
      <c r="M880" s="309"/>
      <c r="N880" s="309"/>
      <c r="O880" s="310"/>
      <c r="P880" s="311"/>
      <c r="Q880" s="378"/>
      <c r="R880" s="380"/>
      <c r="S880" s="378"/>
      <c r="T880" s="379"/>
      <c r="U880" s="338"/>
    </row>
    <row r="881" spans="2:21" ht="15" x14ac:dyDescent="0.3">
      <c r="B881" s="312" t="s">
        <v>607</v>
      </c>
      <c r="C881" s="313" t="s">
        <v>1102</v>
      </c>
      <c r="D881" s="309"/>
      <c r="E881" s="309"/>
      <c r="F881" s="309"/>
      <c r="G881" s="309"/>
      <c r="H881" s="309"/>
      <c r="I881" s="309"/>
      <c r="J881" s="309"/>
      <c r="K881" s="309"/>
      <c r="L881" s="309"/>
      <c r="M881" s="309"/>
      <c r="N881" s="309"/>
      <c r="O881" s="310">
        <v>1</v>
      </c>
      <c r="P881" s="311" t="s">
        <v>657</v>
      </c>
      <c r="Q881" s="378"/>
      <c r="R881" s="380">
        <v>325340</v>
      </c>
      <c r="S881" s="378"/>
      <c r="T881" s="379">
        <f t="shared" si="27"/>
        <v>325340</v>
      </c>
      <c r="U881" s="338"/>
    </row>
    <row r="882" spans="2:21" ht="15" x14ac:dyDescent="0.3">
      <c r="B882" s="312" t="s">
        <v>608</v>
      </c>
      <c r="C882" s="313" t="s">
        <v>1103</v>
      </c>
      <c r="D882" s="309"/>
      <c r="E882" s="309"/>
      <c r="F882" s="309"/>
      <c r="G882" s="309"/>
      <c r="H882" s="309"/>
      <c r="I882" s="309"/>
      <c r="J882" s="309"/>
      <c r="K882" s="309"/>
      <c r="L882" s="309"/>
      <c r="M882" s="309"/>
      <c r="N882" s="309"/>
      <c r="O882" s="310">
        <v>1</v>
      </c>
      <c r="P882" s="311" t="s">
        <v>657</v>
      </c>
      <c r="Q882" s="378"/>
      <c r="R882" s="380">
        <v>425210</v>
      </c>
      <c r="S882" s="378"/>
      <c r="T882" s="379">
        <f t="shared" si="27"/>
        <v>425210</v>
      </c>
      <c r="U882" s="338"/>
    </row>
    <row r="883" spans="2:21" ht="15" x14ac:dyDescent="0.3">
      <c r="B883" s="312" t="s">
        <v>609</v>
      </c>
      <c r="C883" s="313" t="s">
        <v>1104</v>
      </c>
      <c r="D883" s="309"/>
      <c r="E883" s="309"/>
      <c r="F883" s="309"/>
      <c r="G883" s="309"/>
      <c r="H883" s="309"/>
      <c r="I883" s="309"/>
      <c r="J883" s="309"/>
      <c r="K883" s="309"/>
      <c r="L883" s="309"/>
      <c r="M883" s="309"/>
      <c r="N883" s="309"/>
      <c r="O883" s="310">
        <v>1</v>
      </c>
      <c r="P883" s="311" t="s">
        <v>657</v>
      </c>
      <c r="Q883" s="378"/>
      <c r="R883" s="380">
        <v>549020</v>
      </c>
      <c r="S883" s="378"/>
      <c r="T883" s="379">
        <f t="shared" si="27"/>
        <v>549020</v>
      </c>
      <c r="U883" s="338"/>
    </row>
    <row r="884" spans="2:21" ht="15" x14ac:dyDescent="0.3">
      <c r="B884" s="312" t="s">
        <v>611</v>
      </c>
      <c r="C884" s="313" t="s">
        <v>1105</v>
      </c>
      <c r="D884" s="309"/>
      <c r="E884" s="309"/>
      <c r="F884" s="309"/>
      <c r="G884" s="309"/>
      <c r="H884" s="309"/>
      <c r="I884" s="309"/>
      <c r="J884" s="309"/>
      <c r="K884" s="309"/>
      <c r="L884" s="309"/>
      <c r="M884" s="309"/>
      <c r="N884" s="309"/>
      <c r="O884" s="310">
        <v>1</v>
      </c>
      <c r="P884" s="311" t="s">
        <v>657</v>
      </c>
      <c r="Q884" s="378"/>
      <c r="R884" s="380">
        <v>759950</v>
      </c>
      <c r="S884" s="378"/>
      <c r="T884" s="379">
        <f t="shared" si="27"/>
        <v>759950</v>
      </c>
      <c r="U884" s="338"/>
    </row>
    <row r="885" spans="2:21" ht="15" x14ac:dyDescent="0.3">
      <c r="B885" s="312" t="s">
        <v>613</v>
      </c>
      <c r="C885" s="313" t="s">
        <v>1106</v>
      </c>
      <c r="D885" s="309"/>
      <c r="E885" s="309"/>
      <c r="F885" s="309"/>
      <c r="G885" s="309"/>
      <c r="H885" s="309"/>
      <c r="I885" s="309"/>
      <c r="J885" s="309"/>
      <c r="K885" s="309"/>
      <c r="L885" s="309"/>
      <c r="M885" s="309"/>
      <c r="N885" s="309"/>
      <c r="O885" s="310">
        <v>1</v>
      </c>
      <c r="P885" s="311" t="s">
        <v>657</v>
      </c>
      <c r="Q885" s="378"/>
      <c r="R885" s="380">
        <v>955600</v>
      </c>
      <c r="S885" s="378"/>
      <c r="T885" s="379">
        <f t="shared" si="27"/>
        <v>955600</v>
      </c>
      <c r="U885" s="338"/>
    </row>
    <row r="886" spans="2:21" ht="15" x14ac:dyDescent="0.3">
      <c r="B886" s="312" t="s">
        <v>1107</v>
      </c>
      <c r="C886" s="313" t="s">
        <v>1108</v>
      </c>
      <c r="D886" s="309"/>
      <c r="E886" s="309"/>
      <c r="F886" s="309"/>
      <c r="G886" s="309"/>
      <c r="H886" s="309"/>
      <c r="I886" s="309"/>
      <c r="J886" s="309"/>
      <c r="K886" s="309"/>
      <c r="L886" s="309"/>
      <c r="M886" s="309"/>
      <c r="N886" s="309"/>
      <c r="O886" s="310">
        <v>1</v>
      </c>
      <c r="P886" s="311" t="s">
        <v>657</v>
      </c>
      <c r="Q886" s="378"/>
      <c r="R886" s="380">
        <v>1211080</v>
      </c>
      <c r="S886" s="378"/>
      <c r="T886" s="379">
        <f t="shared" si="27"/>
        <v>1211080</v>
      </c>
      <c r="U886" s="338"/>
    </row>
    <row r="887" spans="2:21" ht="15" x14ac:dyDescent="0.3">
      <c r="B887" s="312" t="s">
        <v>1109</v>
      </c>
      <c r="C887" s="313" t="s">
        <v>1110</v>
      </c>
      <c r="D887" s="309"/>
      <c r="E887" s="309"/>
      <c r="F887" s="309"/>
      <c r="G887" s="309"/>
      <c r="H887" s="309"/>
      <c r="I887" s="309"/>
      <c r="J887" s="309"/>
      <c r="K887" s="309"/>
      <c r="L887" s="309"/>
      <c r="M887" s="309"/>
      <c r="N887" s="309"/>
      <c r="O887" s="310">
        <v>1</v>
      </c>
      <c r="P887" s="311" t="s">
        <v>657</v>
      </c>
      <c r="Q887" s="378"/>
      <c r="R887" s="380">
        <v>1538130</v>
      </c>
      <c r="S887" s="378"/>
      <c r="T887" s="379">
        <f t="shared" si="27"/>
        <v>1538130</v>
      </c>
      <c r="U887" s="338"/>
    </row>
    <row r="888" spans="2:21" ht="15" x14ac:dyDescent="0.3">
      <c r="B888" s="312" t="s">
        <v>1111</v>
      </c>
      <c r="C888" s="313" t="s">
        <v>1112</v>
      </c>
      <c r="D888" s="309"/>
      <c r="E888" s="309"/>
      <c r="F888" s="309"/>
      <c r="G888" s="309"/>
      <c r="H888" s="309"/>
      <c r="I888" s="309"/>
      <c r="J888" s="309"/>
      <c r="K888" s="309"/>
      <c r="L888" s="309"/>
      <c r="M888" s="309"/>
      <c r="N888" s="309"/>
      <c r="O888" s="310">
        <v>1</v>
      </c>
      <c r="P888" s="311" t="s">
        <v>657</v>
      </c>
      <c r="Q888" s="378"/>
      <c r="R888" s="380">
        <v>1859850</v>
      </c>
      <c r="S888" s="378"/>
      <c r="T888" s="379">
        <f t="shared" si="27"/>
        <v>1859850</v>
      </c>
      <c r="U888" s="338"/>
    </row>
    <row r="889" spans="2:21" ht="15" x14ac:dyDescent="0.3">
      <c r="B889" s="312" t="s">
        <v>1113</v>
      </c>
      <c r="C889" s="313" t="s">
        <v>1114</v>
      </c>
      <c r="D889" s="309"/>
      <c r="E889" s="309"/>
      <c r="F889" s="309"/>
      <c r="G889" s="309"/>
      <c r="H889" s="309"/>
      <c r="I889" s="309"/>
      <c r="J889" s="309"/>
      <c r="K889" s="309"/>
      <c r="L889" s="309"/>
      <c r="M889" s="309"/>
      <c r="N889" s="309"/>
      <c r="O889" s="310">
        <v>1</v>
      </c>
      <c r="P889" s="311" t="s">
        <v>657</v>
      </c>
      <c r="Q889" s="378"/>
      <c r="R889" s="380">
        <v>2347590</v>
      </c>
      <c r="S889" s="378"/>
      <c r="T889" s="379">
        <f t="shared" si="27"/>
        <v>2347590</v>
      </c>
      <c r="U889" s="338"/>
    </row>
    <row r="890" spans="2:21" ht="15" x14ac:dyDescent="0.3">
      <c r="B890" s="312" t="s">
        <v>1115</v>
      </c>
      <c r="C890" s="313" t="s">
        <v>1116</v>
      </c>
      <c r="D890" s="309"/>
      <c r="E890" s="309"/>
      <c r="F890" s="309"/>
      <c r="G890" s="309"/>
      <c r="H890" s="309"/>
      <c r="I890" s="309"/>
      <c r="J890" s="309"/>
      <c r="K890" s="309"/>
      <c r="L890" s="309"/>
      <c r="M890" s="309"/>
      <c r="N890" s="309"/>
      <c r="O890" s="310">
        <v>1</v>
      </c>
      <c r="P890" s="311" t="s">
        <v>657</v>
      </c>
      <c r="Q890" s="378"/>
      <c r="R890" s="380">
        <v>2992040</v>
      </c>
      <c r="S890" s="378"/>
      <c r="T890" s="379">
        <f>O890*R890</f>
        <v>2992040</v>
      </c>
      <c r="U890" s="338"/>
    </row>
    <row r="891" spans="2:21" ht="15" x14ac:dyDescent="0.3">
      <c r="B891" s="312" t="s">
        <v>1117</v>
      </c>
      <c r="C891" s="313" t="s">
        <v>1118</v>
      </c>
      <c r="D891" s="309"/>
      <c r="E891" s="309"/>
      <c r="F891" s="309"/>
      <c r="G891" s="309"/>
      <c r="H891" s="309"/>
      <c r="I891" s="309"/>
      <c r="J891" s="309"/>
      <c r="K891" s="309"/>
      <c r="L891" s="309"/>
      <c r="M891" s="309"/>
      <c r="N891" s="309"/>
      <c r="O891" s="310">
        <v>1</v>
      </c>
      <c r="P891" s="311" t="s">
        <v>657</v>
      </c>
      <c r="Q891" s="378"/>
      <c r="R891" s="380">
        <v>3407000</v>
      </c>
      <c r="S891" s="378"/>
      <c r="T891" s="379">
        <f t="shared" si="27"/>
        <v>3407000</v>
      </c>
      <c r="U891" s="338"/>
    </row>
    <row r="892" spans="2:21" ht="15" x14ac:dyDescent="0.3">
      <c r="B892" s="312" t="s">
        <v>1119</v>
      </c>
      <c r="C892" s="313" t="s">
        <v>1120</v>
      </c>
      <c r="D892" s="309"/>
      <c r="E892" s="309"/>
      <c r="F892" s="309"/>
      <c r="G892" s="309"/>
      <c r="H892" s="309"/>
      <c r="I892" s="309"/>
      <c r="J892" s="309"/>
      <c r="K892" s="309"/>
      <c r="L892" s="309"/>
      <c r="M892" s="309"/>
      <c r="N892" s="309"/>
      <c r="O892" s="310">
        <v>1</v>
      </c>
      <c r="P892" s="311" t="s">
        <v>657</v>
      </c>
      <c r="Q892" s="378"/>
      <c r="R892" s="380">
        <v>4646290</v>
      </c>
      <c r="S892" s="378"/>
      <c r="T892" s="379">
        <f t="shared" si="27"/>
        <v>4646290</v>
      </c>
      <c r="U892" s="338"/>
    </row>
    <row r="893" spans="2:21" ht="15" x14ac:dyDescent="0.3">
      <c r="B893" s="312" t="s">
        <v>1121</v>
      </c>
      <c r="C893" s="313" t="s">
        <v>1122</v>
      </c>
      <c r="D893" s="309"/>
      <c r="E893" s="309"/>
      <c r="F893" s="309"/>
      <c r="G893" s="309"/>
      <c r="H893" s="309"/>
      <c r="I893" s="309"/>
      <c r="J893" s="309"/>
      <c r="K893" s="309"/>
      <c r="L893" s="309"/>
      <c r="M893" s="309"/>
      <c r="N893" s="309"/>
      <c r="O893" s="310">
        <v>1</v>
      </c>
      <c r="P893" s="311" t="s">
        <v>657</v>
      </c>
      <c r="Q893" s="378"/>
      <c r="R893" s="380">
        <v>325340</v>
      </c>
      <c r="S893" s="378"/>
      <c r="T893" s="379">
        <f t="shared" si="27"/>
        <v>325340</v>
      </c>
      <c r="U893" s="338"/>
    </row>
    <row r="894" spans="2:21" ht="15" x14ac:dyDescent="0.3">
      <c r="B894" s="312" t="s">
        <v>1123</v>
      </c>
      <c r="C894" s="313" t="s">
        <v>1124</v>
      </c>
      <c r="D894" s="309"/>
      <c r="E894" s="309"/>
      <c r="F894" s="309"/>
      <c r="G894" s="309"/>
      <c r="H894" s="309"/>
      <c r="I894" s="309"/>
      <c r="J894" s="309"/>
      <c r="K894" s="309"/>
      <c r="L894" s="309"/>
      <c r="M894" s="309"/>
      <c r="N894" s="309"/>
      <c r="O894" s="310">
        <v>1</v>
      </c>
      <c r="P894" s="311" t="s">
        <v>657</v>
      </c>
      <c r="Q894" s="378"/>
      <c r="R894" s="380">
        <v>425210</v>
      </c>
      <c r="S894" s="378"/>
      <c r="T894" s="379">
        <f t="shared" si="27"/>
        <v>425210</v>
      </c>
      <c r="U894" s="338"/>
    </row>
    <row r="895" spans="2:21" ht="15" x14ac:dyDescent="0.3">
      <c r="B895" s="312" t="s">
        <v>1125</v>
      </c>
      <c r="C895" s="313" t="s">
        <v>1126</v>
      </c>
      <c r="D895" s="309"/>
      <c r="E895" s="309"/>
      <c r="F895" s="309"/>
      <c r="G895" s="309"/>
      <c r="H895" s="309"/>
      <c r="I895" s="309"/>
      <c r="J895" s="309"/>
      <c r="K895" s="309"/>
      <c r="L895" s="309"/>
      <c r="M895" s="309"/>
      <c r="N895" s="309"/>
      <c r="O895" s="310">
        <v>1</v>
      </c>
      <c r="P895" s="311" t="s">
        <v>657</v>
      </c>
      <c r="Q895" s="378"/>
      <c r="R895" s="380">
        <v>549020</v>
      </c>
      <c r="S895" s="378"/>
      <c r="T895" s="379">
        <f t="shared" si="27"/>
        <v>549020</v>
      </c>
      <c r="U895" s="338"/>
    </row>
    <row r="896" spans="2:21" ht="15" x14ac:dyDescent="0.3">
      <c r="B896" s="312" t="s">
        <v>1127</v>
      </c>
      <c r="C896" s="313" t="s">
        <v>1128</v>
      </c>
      <c r="D896" s="309"/>
      <c r="E896" s="309"/>
      <c r="F896" s="309"/>
      <c r="G896" s="309"/>
      <c r="H896" s="309"/>
      <c r="I896" s="309"/>
      <c r="J896" s="309"/>
      <c r="K896" s="309"/>
      <c r="L896" s="309"/>
      <c r="M896" s="309"/>
      <c r="N896" s="309"/>
      <c r="O896" s="310">
        <v>1</v>
      </c>
      <c r="P896" s="311" t="s">
        <v>657</v>
      </c>
      <c r="Q896" s="378"/>
      <c r="R896" s="380">
        <v>759950</v>
      </c>
      <c r="S896" s="378"/>
      <c r="T896" s="379">
        <f t="shared" si="27"/>
        <v>759950</v>
      </c>
      <c r="U896" s="338"/>
    </row>
    <row r="897" spans="2:21" ht="15" x14ac:dyDescent="0.3">
      <c r="B897" s="312" t="s">
        <v>1129</v>
      </c>
      <c r="C897" s="313" t="s">
        <v>1130</v>
      </c>
      <c r="D897" s="309"/>
      <c r="E897" s="309"/>
      <c r="F897" s="309"/>
      <c r="G897" s="309"/>
      <c r="H897" s="309"/>
      <c r="I897" s="309"/>
      <c r="J897" s="309"/>
      <c r="K897" s="309"/>
      <c r="L897" s="309"/>
      <c r="M897" s="309"/>
      <c r="N897" s="309"/>
      <c r="O897" s="310">
        <v>1</v>
      </c>
      <c r="P897" s="311" t="s">
        <v>657</v>
      </c>
      <c r="Q897" s="378"/>
      <c r="R897" s="380">
        <v>955600</v>
      </c>
      <c r="S897" s="378"/>
      <c r="T897" s="379">
        <f t="shared" si="27"/>
        <v>955600</v>
      </c>
      <c r="U897" s="338"/>
    </row>
    <row r="898" spans="2:21" ht="15" x14ac:dyDescent="0.3">
      <c r="B898" s="312" t="s">
        <v>1131</v>
      </c>
      <c r="C898" s="313" t="s">
        <v>1132</v>
      </c>
      <c r="D898" s="309"/>
      <c r="E898" s="309"/>
      <c r="F898" s="309"/>
      <c r="G898" s="309"/>
      <c r="H898" s="309"/>
      <c r="I898" s="309"/>
      <c r="J898" s="309"/>
      <c r="K898" s="309"/>
      <c r="L898" s="309"/>
      <c r="M898" s="309"/>
      <c r="N898" s="309"/>
      <c r="O898" s="310">
        <v>1</v>
      </c>
      <c r="P898" s="311" t="s">
        <v>657</v>
      </c>
      <c r="Q898" s="378"/>
      <c r="R898" s="380">
        <v>1211080</v>
      </c>
      <c r="S898" s="378"/>
      <c r="T898" s="379">
        <f t="shared" si="27"/>
        <v>1211080</v>
      </c>
      <c r="U898" s="338"/>
    </row>
    <row r="899" spans="2:21" ht="15" x14ac:dyDescent="0.3">
      <c r="B899" s="312" t="s">
        <v>1133</v>
      </c>
      <c r="C899" s="313" t="s">
        <v>1134</v>
      </c>
      <c r="D899" s="309"/>
      <c r="E899" s="309"/>
      <c r="F899" s="309"/>
      <c r="G899" s="309"/>
      <c r="H899" s="309"/>
      <c r="I899" s="309"/>
      <c r="J899" s="309"/>
      <c r="K899" s="309"/>
      <c r="L899" s="309"/>
      <c r="M899" s="309"/>
      <c r="N899" s="309"/>
      <c r="O899" s="310">
        <v>1</v>
      </c>
      <c r="P899" s="311" t="s">
        <v>657</v>
      </c>
      <c r="Q899" s="378"/>
      <c r="R899" s="380">
        <v>1538130</v>
      </c>
      <c r="S899" s="378"/>
      <c r="T899" s="379">
        <f t="shared" si="27"/>
        <v>1538130</v>
      </c>
      <c r="U899" s="338"/>
    </row>
    <row r="900" spans="2:21" ht="15" x14ac:dyDescent="0.3">
      <c r="B900" s="312" t="s">
        <v>1135</v>
      </c>
      <c r="C900" s="313" t="s">
        <v>1136</v>
      </c>
      <c r="D900" s="309"/>
      <c r="E900" s="309"/>
      <c r="F900" s="309"/>
      <c r="G900" s="309"/>
      <c r="H900" s="309"/>
      <c r="I900" s="309"/>
      <c r="J900" s="309"/>
      <c r="K900" s="309"/>
      <c r="L900" s="309"/>
      <c r="M900" s="309"/>
      <c r="N900" s="309"/>
      <c r="O900" s="310">
        <v>1</v>
      </c>
      <c r="P900" s="311" t="s">
        <v>657</v>
      </c>
      <c r="Q900" s="378"/>
      <c r="R900" s="380">
        <v>1859850</v>
      </c>
      <c r="S900" s="378"/>
      <c r="T900" s="379">
        <f t="shared" si="27"/>
        <v>1859850</v>
      </c>
      <c r="U900" s="338"/>
    </row>
    <row r="901" spans="2:21" ht="15" x14ac:dyDescent="0.3">
      <c r="B901" s="312" t="s">
        <v>1137</v>
      </c>
      <c r="C901" s="313" t="s">
        <v>1138</v>
      </c>
      <c r="D901" s="309"/>
      <c r="E901" s="309"/>
      <c r="F901" s="309"/>
      <c r="G901" s="309"/>
      <c r="H901" s="309"/>
      <c r="I901" s="309"/>
      <c r="J901" s="309"/>
      <c r="K901" s="309"/>
      <c r="L901" s="309"/>
      <c r="M901" s="309"/>
      <c r="N901" s="309"/>
      <c r="O901" s="310">
        <v>1</v>
      </c>
      <c r="P901" s="311" t="s">
        <v>657</v>
      </c>
      <c r="Q901" s="378"/>
      <c r="R901" s="380">
        <v>2347590</v>
      </c>
      <c r="S901" s="378"/>
      <c r="T901" s="379">
        <f t="shared" si="27"/>
        <v>2347590</v>
      </c>
      <c r="U901" s="338"/>
    </row>
    <row r="902" spans="2:21" ht="15" x14ac:dyDescent="0.3">
      <c r="B902" s="312" t="s">
        <v>1139</v>
      </c>
      <c r="C902" s="313" t="s">
        <v>1140</v>
      </c>
      <c r="D902" s="309"/>
      <c r="E902" s="309"/>
      <c r="F902" s="309"/>
      <c r="G902" s="309"/>
      <c r="H902" s="309"/>
      <c r="I902" s="309"/>
      <c r="J902" s="309"/>
      <c r="K902" s="309"/>
      <c r="L902" s="309"/>
      <c r="M902" s="309"/>
      <c r="N902" s="309"/>
      <c r="O902" s="310">
        <v>1</v>
      </c>
      <c r="P902" s="311" t="s">
        <v>657</v>
      </c>
      <c r="Q902" s="378"/>
      <c r="R902" s="380">
        <v>2992040</v>
      </c>
      <c r="S902" s="378"/>
      <c r="T902" s="379">
        <f>O902*R902</f>
        <v>2992040</v>
      </c>
      <c r="U902" s="338"/>
    </row>
    <row r="903" spans="2:21" ht="15" x14ac:dyDescent="0.3">
      <c r="B903" s="312" t="s">
        <v>1141</v>
      </c>
      <c r="C903" s="313" t="s">
        <v>1142</v>
      </c>
      <c r="D903" s="309"/>
      <c r="E903" s="309"/>
      <c r="F903" s="309"/>
      <c r="G903" s="309"/>
      <c r="H903" s="309"/>
      <c r="I903" s="309"/>
      <c r="J903" s="309"/>
      <c r="K903" s="309"/>
      <c r="L903" s="309"/>
      <c r="M903" s="309"/>
      <c r="N903" s="309"/>
      <c r="O903" s="310">
        <v>1</v>
      </c>
      <c r="P903" s="311" t="s">
        <v>657</v>
      </c>
      <c r="Q903" s="378"/>
      <c r="R903" s="380">
        <v>3407000</v>
      </c>
      <c r="S903" s="378"/>
      <c r="T903" s="379">
        <f t="shared" si="27"/>
        <v>3407000</v>
      </c>
      <c r="U903" s="338"/>
    </row>
    <row r="904" spans="2:21" ht="15" x14ac:dyDescent="0.3">
      <c r="B904" s="312" t="s">
        <v>1143</v>
      </c>
      <c r="C904" s="313" t="s">
        <v>1144</v>
      </c>
      <c r="D904" s="309"/>
      <c r="E904" s="309"/>
      <c r="F904" s="309"/>
      <c r="G904" s="309"/>
      <c r="H904" s="309"/>
      <c r="I904" s="309"/>
      <c r="J904" s="309"/>
      <c r="K904" s="309"/>
      <c r="L904" s="309"/>
      <c r="M904" s="309"/>
      <c r="N904" s="309"/>
      <c r="O904" s="310">
        <v>1</v>
      </c>
      <c r="P904" s="311" t="s">
        <v>657</v>
      </c>
      <c r="Q904" s="378"/>
      <c r="R904" s="380">
        <v>4646290</v>
      </c>
      <c r="S904" s="378"/>
      <c r="T904" s="379">
        <f t="shared" si="27"/>
        <v>4646290</v>
      </c>
      <c r="U904" s="338"/>
    </row>
    <row r="905" spans="2:21" ht="15" x14ac:dyDescent="0.3">
      <c r="B905" s="312" t="s">
        <v>1145</v>
      </c>
      <c r="C905" s="313" t="s">
        <v>1146</v>
      </c>
      <c r="D905" s="309"/>
      <c r="E905" s="309"/>
      <c r="F905" s="309"/>
      <c r="G905" s="309"/>
      <c r="H905" s="309"/>
      <c r="I905" s="309"/>
      <c r="J905" s="309"/>
      <c r="K905" s="309"/>
      <c r="L905" s="309"/>
      <c r="M905" s="309"/>
      <c r="N905" s="309"/>
      <c r="O905" s="310">
        <v>1</v>
      </c>
      <c r="P905" s="311" t="s">
        <v>657</v>
      </c>
      <c r="Q905" s="378"/>
      <c r="R905" s="380">
        <v>325340</v>
      </c>
      <c r="S905" s="378"/>
      <c r="T905" s="379">
        <f t="shared" si="27"/>
        <v>325340</v>
      </c>
      <c r="U905" s="338"/>
    </row>
    <row r="906" spans="2:21" ht="15" x14ac:dyDescent="0.3">
      <c r="B906" s="312" t="s">
        <v>1147</v>
      </c>
      <c r="C906" s="313" t="s">
        <v>1148</v>
      </c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  <c r="O906" s="310">
        <v>1</v>
      </c>
      <c r="P906" s="311" t="s">
        <v>657</v>
      </c>
      <c r="Q906" s="378"/>
      <c r="R906" s="380">
        <v>425210</v>
      </c>
      <c r="S906" s="378"/>
      <c r="T906" s="379">
        <f t="shared" si="27"/>
        <v>425210</v>
      </c>
      <c r="U906" s="338"/>
    </row>
    <row r="907" spans="2:21" ht="15" x14ac:dyDescent="0.3">
      <c r="B907" s="312" t="s">
        <v>1149</v>
      </c>
      <c r="C907" s="313" t="s">
        <v>1150</v>
      </c>
      <c r="D907" s="309"/>
      <c r="E907" s="309"/>
      <c r="F907" s="309"/>
      <c r="G907" s="309"/>
      <c r="H907" s="309"/>
      <c r="I907" s="309"/>
      <c r="J907" s="309"/>
      <c r="K907" s="309"/>
      <c r="L907" s="309"/>
      <c r="M907" s="309"/>
      <c r="N907" s="309"/>
      <c r="O907" s="310">
        <v>1</v>
      </c>
      <c r="P907" s="311" t="s">
        <v>657</v>
      </c>
      <c r="Q907" s="378"/>
      <c r="R907" s="380">
        <v>549020</v>
      </c>
      <c r="S907" s="378"/>
      <c r="T907" s="379">
        <f t="shared" si="27"/>
        <v>549020</v>
      </c>
      <c r="U907" s="338"/>
    </row>
    <row r="908" spans="2:21" ht="15" x14ac:dyDescent="0.3">
      <c r="B908" s="312" t="s">
        <v>1151</v>
      </c>
      <c r="C908" s="313" t="s">
        <v>1152</v>
      </c>
      <c r="D908" s="309"/>
      <c r="E908" s="309"/>
      <c r="F908" s="309"/>
      <c r="G908" s="309"/>
      <c r="H908" s="309"/>
      <c r="I908" s="309"/>
      <c r="J908" s="309"/>
      <c r="K908" s="309"/>
      <c r="L908" s="309"/>
      <c r="M908" s="309"/>
      <c r="N908" s="309"/>
      <c r="O908" s="310">
        <v>1</v>
      </c>
      <c r="P908" s="311" t="s">
        <v>657</v>
      </c>
      <c r="Q908" s="378"/>
      <c r="R908" s="380">
        <v>759950</v>
      </c>
      <c r="S908" s="378"/>
      <c r="T908" s="379">
        <f t="shared" si="27"/>
        <v>759950</v>
      </c>
      <c r="U908" s="338"/>
    </row>
    <row r="909" spans="2:21" ht="15" x14ac:dyDescent="0.3">
      <c r="B909" s="312" t="s">
        <v>1153</v>
      </c>
      <c r="C909" s="313" t="s">
        <v>1154</v>
      </c>
      <c r="D909" s="309"/>
      <c r="E909" s="309"/>
      <c r="F909" s="309"/>
      <c r="G909" s="309"/>
      <c r="H909" s="309"/>
      <c r="I909" s="309"/>
      <c r="J909" s="309"/>
      <c r="K909" s="309"/>
      <c r="L909" s="309"/>
      <c r="M909" s="309"/>
      <c r="N909" s="309"/>
      <c r="O909" s="310">
        <v>1</v>
      </c>
      <c r="P909" s="311" t="s">
        <v>657</v>
      </c>
      <c r="Q909" s="378"/>
      <c r="R909" s="380">
        <v>955600</v>
      </c>
      <c r="S909" s="378"/>
      <c r="T909" s="379">
        <f t="shared" si="27"/>
        <v>955600</v>
      </c>
      <c r="U909" s="338"/>
    </row>
    <row r="910" spans="2:21" ht="15" x14ac:dyDescent="0.3">
      <c r="B910" s="312" t="s">
        <v>1155</v>
      </c>
      <c r="C910" s="313" t="s">
        <v>1156</v>
      </c>
      <c r="D910" s="309"/>
      <c r="E910" s="309"/>
      <c r="F910" s="309"/>
      <c r="G910" s="309"/>
      <c r="H910" s="309"/>
      <c r="I910" s="309"/>
      <c r="J910" s="309"/>
      <c r="K910" s="309"/>
      <c r="L910" s="309"/>
      <c r="M910" s="309"/>
      <c r="N910" s="309"/>
      <c r="O910" s="310">
        <v>1</v>
      </c>
      <c r="P910" s="311" t="s">
        <v>657</v>
      </c>
      <c r="Q910" s="378"/>
      <c r="R910" s="380">
        <v>1211080</v>
      </c>
      <c r="S910" s="378"/>
      <c r="T910" s="379">
        <f t="shared" si="27"/>
        <v>1211080</v>
      </c>
      <c r="U910" s="338"/>
    </row>
    <row r="911" spans="2:21" ht="15" x14ac:dyDescent="0.3">
      <c r="B911" s="312" t="s">
        <v>1157</v>
      </c>
      <c r="C911" s="313" t="s">
        <v>1158</v>
      </c>
      <c r="D911" s="309"/>
      <c r="E911" s="309"/>
      <c r="F911" s="309"/>
      <c r="G911" s="309"/>
      <c r="H911" s="309"/>
      <c r="I911" s="309"/>
      <c r="J911" s="309"/>
      <c r="K911" s="309"/>
      <c r="L911" s="309"/>
      <c r="M911" s="309"/>
      <c r="N911" s="309"/>
      <c r="O911" s="310">
        <v>1</v>
      </c>
      <c r="P911" s="311" t="s">
        <v>657</v>
      </c>
      <c r="Q911" s="378"/>
      <c r="R911" s="380">
        <v>1538130</v>
      </c>
      <c r="S911" s="378"/>
      <c r="T911" s="379">
        <f t="shared" si="27"/>
        <v>1538130</v>
      </c>
      <c r="U911" s="338"/>
    </row>
    <row r="912" spans="2:21" ht="15" x14ac:dyDescent="0.3">
      <c r="B912" s="312" t="s">
        <v>1159</v>
      </c>
      <c r="C912" s="313" t="s">
        <v>1160</v>
      </c>
      <c r="D912" s="309"/>
      <c r="E912" s="309"/>
      <c r="F912" s="309"/>
      <c r="G912" s="309"/>
      <c r="H912" s="309"/>
      <c r="I912" s="309"/>
      <c r="J912" s="309"/>
      <c r="K912" s="309"/>
      <c r="L912" s="309"/>
      <c r="M912" s="309"/>
      <c r="N912" s="309"/>
      <c r="O912" s="310">
        <v>1</v>
      </c>
      <c r="P912" s="311" t="s">
        <v>657</v>
      </c>
      <c r="Q912" s="378"/>
      <c r="R912" s="380">
        <v>1859850</v>
      </c>
      <c r="S912" s="378"/>
      <c r="T912" s="379">
        <f t="shared" si="27"/>
        <v>1859850</v>
      </c>
      <c r="U912" s="338"/>
    </row>
    <row r="913" spans="2:21" ht="15" x14ac:dyDescent="0.3">
      <c r="B913" s="312" t="s">
        <v>1161</v>
      </c>
      <c r="C913" s="313" t="s">
        <v>1162</v>
      </c>
      <c r="D913" s="309"/>
      <c r="E913" s="309"/>
      <c r="F913" s="309"/>
      <c r="G913" s="309"/>
      <c r="H913" s="309"/>
      <c r="I913" s="309"/>
      <c r="J913" s="309"/>
      <c r="K913" s="309"/>
      <c r="L913" s="309"/>
      <c r="M913" s="309"/>
      <c r="N913" s="309"/>
      <c r="O913" s="310">
        <v>1</v>
      </c>
      <c r="P913" s="311" t="s">
        <v>657</v>
      </c>
      <c r="Q913" s="378"/>
      <c r="R913" s="380">
        <v>2347590</v>
      </c>
      <c r="S913" s="378"/>
      <c r="T913" s="379">
        <f t="shared" si="27"/>
        <v>2347590</v>
      </c>
      <c r="U913" s="338"/>
    </row>
    <row r="914" spans="2:21" ht="15" x14ac:dyDescent="0.3">
      <c r="B914" s="312" t="s">
        <v>1163</v>
      </c>
      <c r="C914" s="313" t="s">
        <v>1164</v>
      </c>
      <c r="D914" s="309"/>
      <c r="E914" s="309"/>
      <c r="F914" s="309"/>
      <c r="G914" s="309"/>
      <c r="H914" s="309"/>
      <c r="I914" s="309"/>
      <c r="J914" s="309"/>
      <c r="K914" s="309"/>
      <c r="L914" s="309"/>
      <c r="M914" s="309"/>
      <c r="N914" s="309"/>
      <c r="O914" s="310">
        <v>1</v>
      </c>
      <c r="P914" s="311" t="s">
        <v>657</v>
      </c>
      <c r="Q914" s="378"/>
      <c r="R914" s="380">
        <v>2992040</v>
      </c>
      <c r="S914" s="378"/>
      <c r="T914" s="379">
        <f>O914*R914</f>
        <v>2992040</v>
      </c>
      <c r="U914" s="338"/>
    </row>
    <row r="915" spans="2:21" ht="15" x14ac:dyDescent="0.3">
      <c r="B915" s="312" t="s">
        <v>1165</v>
      </c>
      <c r="C915" s="313" t="s">
        <v>1166</v>
      </c>
      <c r="D915" s="309"/>
      <c r="E915" s="309"/>
      <c r="F915" s="309"/>
      <c r="G915" s="309"/>
      <c r="H915" s="309"/>
      <c r="I915" s="309"/>
      <c r="J915" s="309"/>
      <c r="K915" s="309"/>
      <c r="L915" s="309"/>
      <c r="M915" s="309"/>
      <c r="N915" s="309"/>
      <c r="O915" s="310">
        <v>1</v>
      </c>
      <c r="P915" s="311" t="s">
        <v>657</v>
      </c>
      <c r="Q915" s="378"/>
      <c r="R915" s="380">
        <v>3407000</v>
      </c>
      <c r="S915" s="378"/>
      <c r="T915" s="379">
        <f t="shared" si="27"/>
        <v>3407000</v>
      </c>
      <c r="U915" s="338"/>
    </row>
    <row r="916" spans="2:21" ht="15" x14ac:dyDescent="0.3">
      <c r="B916" s="312" t="s">
        <v>1167</v>
      </c>
      <c r="C916" s="313" t="s">
        <v>1168</v>
      </c>
      <c r="D916" s="309"/>
      <c r="E916" s="309"/>
      <c r="F916" s="309"/>
      <c r="G916" s="309"/>
      <c r="H916" s="309"/>
      <c r="I916" s="309"/>
      <c r="J916" s="309"/>
      <c r="K916" s="309"/>
      <c r="L916" s="309"/>
      <c r="M916" s="309"/>
      <c r="N916" s="309"/>
      <c r="O916" s="310">
        <v>1</v>
      </c>
      <c r="P916" s="311" t="s">
        <v>657</v>
      </c>
      <c r="Q916" s="378"/>
      <c r="R916" s="380">
        <v>4646290</v>
      </c>
      <c r="S916" s="378"/>
      <c r="T916" s="379">
        <f t="shared" si="27"/>
        <v>4646290</v>
      </c>
      <c r="U916" s="338"/>
    </row>
    <row r="917" spans="2:21" ht="15.6" x14ac:dyDescent="0.3">
      <c r="B917" s="306">
        <v>29</v>
      </c>
      <c r="C917" s="332" t="s">
        <v>1169</v>
      </c>
      <c r="D917" s="309"/>
      <c r="E917" s="309"/>
      <c r="F917" s="309"/>
      <c r="G917" s="309"/>
      <c r="H917" s="309"/>
      <c r="I917" s="309"/>
      <c r="J917" s="309"/>
      <c r="K917" s="309"/>
      <c r="L917" s="309"/>
      <c r="M917" s="309"/>
      <c r="N917" s="309"/>
      <c r="O917" s="310">
        <v>1</v>
      </c>
      <c r="P917" s="311" t="s">
        <v>182</v>
      </c>
      <c r="Q917" s="378">
        <v>21275</v>
      </c>
      <c r="R917" s="380">
        <v>30328</v>
      </c>
      <c r="S917" s="378">
        <f>O917*Q917</f>
        <v>21275</v>
      </c>
      <c r="T917" s="379">
        <f t="shared" si="27"/>
        <v>30328</v>
      </c>
      <c r="U917" s="338"/>
    </row>
    <row r="918" spans="2:21" ht="15" x14ac:dyDescent="0.3">
      <c r="B918" s="312"/>
      <c r="C918" s="313"/>
      <c r="D918" s="309"/>
      <c r="E918" s="309"/>
      <c r="F918" s="309"/>
      <c r="G918" s="309"/>
      <c r="H918" s="309"/>
      <c r="I918" s="309"/>
      <c r="J918" s="309"/>
      <c r="K918" s="309"/>
      <c r="L918" s="309"/>
      <c r="M918" s="309"/>
      <c r="N918" s="309"/>
      <c r="O918" s="310"/>
      <c r="P918" s="311"/>
      <c r="Q918" s="378"/>
      <c r="R918" s="380"/>
      <c r="S918" s="378"/>
      <c r="T918" s="379"/>
      <c r="U918" s="338"/>
    </row>
    <row r="919" spans="2:21" ht="15" x14ac:dyDescent="0.3">
      <c r="B919" s="312"/>
      <c r="C919" s="313"/>
      <c r="D919" s="309"/>
      <c r="E919" s="309"/>
      <c r="F919" s="309"/>
      <c r="G919" s="309"/>
      <c r="H919" s="309"/>
      <c r="I919" s="309"/>
      <c r="J919" s="309"/>
      <c r="K919" s="309"/>
      <c r="L919" s="309"/>
      <c r="M919" s="309"/>
      <c r="N919" s="309"/>
      <c r="O919" s="310"/>
      <c r="P919" s="311"/>
      <c r="Q919" s="378"/>
      <c r="R919" s="380"/>
      <c r="S919" s="378"/>
      <c r="T919" s="379"/>
      <c r="U919" s="338"/>
    </row>
    <row r="920" spans="2:21" ht="15" x14ac:dyDescent="0.3">
      <c r="B920" s="312"/>
      <c r="C920" s="313"/>
      <c r="D920" s="309"/>
      <c r="E920" s="309"/>
      <c r="F920" s="309"/>
      <c r="G920" s="309"/>
      <c r="H920" s="309"/>
      <c r="I920" s="309"/>
      <c r="J920" s="309"/>
      <c r="K920" s="309"/>
      <c r="L920" s="309"/>
      <c r="M920" s="309"/>
      <c r="N920" s="309"/>
      <c r="O920" s="310"/>
      <c r="P920" s="311"/>
      <c r="Q920" s="378"/>
      <c r="R920" s="380"/>
      <c r="S920" s="378"/>
      <c r="T920" s="379"/>
      <c r="U920" s="338"/>
    </row>
    <row r="921" spans="2:21" ht="15.6" x14ac:dyDescent="0.3">
      <c r="B921" s="306" t="s">
        <v>20</v>
      </c>
      <c r="C921" s="307" t="s">
        <v>41</v>
      </c>
      <c r="D921" s="308"/>
      <c r="E921" s="309"/>
      <c r="F921" s="309"/>
      <c r="G921" s="309"/>
      <c r="H921" s="309"/>
      <c r="I921" s="309"/>
      <c r="J921" s="309"/>
      <c r="K921" s="309"/>
      <c r="L921" s="309"/>
      <c r="M921" s="309"/>
      <c r="N921" s="309"/>
      <c r="O921" s="310"/>
      <c r="P921" s="311"/>
      <c r="Q921" s="378"/>
      <c r="R921" s="380"/>
      <c r="S921" s="378"/>
      <c r="T921" s="379"/>
      <c r="U921" s="338"/>
    </row>
    <row r="922" spans="2:21" ht="15.6" x14ac:dyDescent="0.3">
      <c r="B922" s="306">
        <v>1</v>
      </c>
      <c r="C922" s="332" t="s">
        <v>1170</v>
      </c>
      <c r="D922" s="318"/>
      <c r="E922" s="309"/>
      <c r="F922" s="309"/>
      <c r="G922" s="309"/>
      <c r="H922" s="309"/>
      <c r="I922" s="309"/>
      <c r="J922" s="309"/>
      <c r="K922" s="309"/>
      <c r="L922" s="309"/>
      <c r="M922" s="309"/>
      <c r="N922" s="309"/>
      <c r="O922" s="310"/>
      <c r="P922" s="311"/>
      <c r="Q922" s="378"/>
      <c r="R922" s="380"/>
      <c r="S922" s="378"/>
      <c r="T922" s="379"/>
      <c r="U922" s="338"/>
    </row>
    <row r="923" spans="2:21" ht="15" x14ac:dyDescent="0.3">
      <c r="B923" s="312" t="s">
        <v>157</v>
      </c>
      <c r="C923" s="313" t="s">
        <v>1171</v>
      </c>
      <c r="D923" s="318"/>
      <c r="E923" s="309"/>
      <c r="F923" s="309"/>
      <c r="G923" s="309"/>
      <c r="H923" s="309"/>
      <c r="I923" s="309"/>
      <c r="J923" s="309"/>
      <c r="K923" s="309"/>
      <c r="L923" s="309"/>
      <c r="M923" s="309"/>
      <c r="N923" s="309"/>
      <c r="O923" s="310">
        <v>1</v>
      </c>
      <c r="P923" s="311" t="s">
        <v>242</v>
      </c>
      <c r="Q923" s="378"/>
      <c r="R923" s="380">
        <v>18162</v>
      </c>
      <c r="S923" s="378"/>
      <c r="T923" s="379">
        <f t="shared" ref="T923:T989" si="28">O923*R923</f>
        <v>18162</v>
      </c>
      <c r="U923" s="338"/>
    </row>
    <row r="924" spans="2:21" ht="15" x14ac:dyDescent="0.3">
      <c r="B924" s="312" t="s">
        <v>160</v>
      </c>
      <c r="C924" s="313" t="s">
        <v>1172</v>
      </c>
      <c r="D924" s="318"/>
      <c r="E924" s="309"/>
      <c r="F924" s="309"/>
      <c r="G924" s="309"/>
      <c r="H924" s="309"/>
      <c r="I924" s="309"/>
      <c r="J924" s="309"/>
      <c r="K924" s="309"/>
      <c r="L924" s="309"/>
      <c r="M924" s="309"/>
      <c r="N924" s="309"/>
      <c r="O924" s="310">
        <v>1</v>
      </c>
      <c r="P924" s="311" t="s">
        <v>242</v>
      </c>
      <c r="Q924" s="378"/>
      <c r="R924" s="380">
        <v>27243</v>
      </c>
      <c r="S924" s="378"/>
      <c r="T924" s="379">
        <f t="shared" si="28"/>
        <v>27243</v>
      </c>
      <c r="U924" s="338"/>
    </row>
    <row r="925" spans="2:21" ht="15" x14ac:dyDescent="0.3">
      <c r="B925" s="312" t="s">
        <v>163</v>
      </c>
      <c r="C925" s="313" t="s">
        <v>1173</v>
      </c>
      <c r="D925" s="318"/>
      <c r="E925" s="309"/>
      <c r="F925" s="309"/>
      <c r="G925" s="309"/>
      <c r="H925" s="309"/>
      <c r="I925" s="309"/>
      <c r="J925" s="309"/>
      <c r="K925" s="309"/>
      <c r="L925" s="309"/>
      <c r="M925" s="309"/>
      <c r="N925" s="309"/>
      <c r="O925" s="310">
        <v>1</v>
      </c>
      <c r="P925" s="311" t="s">
        <v>242</v>
      </c>
      <c r="Q925" s="378"/>
      <c r="R925" s="380">
        <v>27243</v>
      </c>
      <c r="S925" s="378"/>
      <c r="T925" s="379">
        <f t="shared" si="28"/>
        <v>27243</v>
      </c>
      <c r="U925" s="338"/>
    </row>
    <row r="926" spans="2:21" ht="15" x14ac:dyDescent="0.3">
      <c r="B926" s="312" t="s">
        <v>321</v>
      </c>
      <c r="C926" s="313" t="s">
        <v>1174</v>
      </c>
      <c r="D926" s="318"/>
      <c r="E926" s="309"/>
      <c r="F926" s="309"/>
      <c r="G926" s="309"/>
      <c r="H926" s="309"/>
      <c r="I926" s="309"/>
      <c r="J926" s="309"/>
      <c r="K926" s="309"/>
      <c r="L926" s="309"/>
      <c r="M926" s="309"/>
      <c r="N926" s="309"/>
      <c r="O926" s="310">
        <v>1</v>
      </c>
      <c r="P926" s="311" t="s">
        <v>242</v>
      </c>
      <c r="Q926" s="378"/>
      <c r="R926" s="380">
        <v>27243</v>
      </c>
      <c r="S926" s="378"/>
      <c r="T926" s="379">
        <f t="shared" si="28"/>
        <v>27243</v>
      </c>
      <c r="U926" s="338"/>
    </row>
    <row r="927" spans="2:21" ht="15" x14ac:dyDescent="0.3">
      <c r="B927" s="312" t="s">
        <v>323</v>
      </c>
      <c r="C927" s="313" t="s">
        <v>1175</v>
      </c>
      <c r="D927" s="318"/>
      <c r="E927" s="309"/>
      <c r="F927" s="309"/>
      <c r="G927" s="309"/>
      <c r="H927" s="309"/>
      <c r="I927" s="309"/>
      <c r="J927" s="309"/>
      <c r="K927" s="309"/>
      <c r="L927" s="309"/>
      <c r="M927" s="309"/>
      <c r="N927" s="309"/>
      <c r="O927" s="310">
        <v>1</v>
      </c>
      <c r="P927" s="311" t="s">
        <v>242</v>
      </c>
      <c r="Q927" s="378"/>
      <c r="R927" s="380">
        <v>36324</v>
      </c>
      <c r="S927" s="378"/>
      <c r="T927" s="379">
        <f t="shared" si="28"/>
        <v>36324</v>
      </c>
      <c r="U927" s="338"/>
    </row>
    <row r="928" spans="2:21" ht="15" x14ac:dyDescent="0.3">
      <c r="B928" s="312" t="s">
        <v>326</v>
      </c>
      <c r="C928" s="313" t="s">
        <v>1176</v>
      </c>
      <c r="D928" s="318"/>
      <c r="E928" s="309"/>
      <c r="F928" s="309"/>
      <c r="G928" s="309"/>
      <c r="H928" s="309"/>
      <c r="I928" s="309"/>
      <c r="J928" s="309"/>
      <c r="K928" s="309"/>
      <c r="L928" s="309"/>
      <c r="M928" s="309"/>
      <c r="N928" s="309"/>
      <c r="O928" s="310">
        <v>1</v>
      </c>
      <c r="P928" s="311" t="s">
        <v>242</v>
      </c>
      <c r="Q928" s="378"/>
      <c r="R928" s="380">
        <v>36324</v>
      </c>
      <c r="S928" s="378"/>
      <c r="T928" s="379">
        <f t="shared" si="28"/>
        <v>36324</v>
      </c>
      <c r="U928" s="338"/>
    </row>
    <row r="929" spans="2:21" ht="15" x14ac:dyDescent="0.3">
      <c r="B929" s="312" t="s">
        <v>328</v>
      </c>
      <c r="C929" s="313" t="s">
        <v>1177</v>
      </c>
      <c r="D929" s="318"/>
      <c r="E929" s="309"/>
      <c r="F929" s="309"/>
      <c r="G929" s="309"/>
      <c r="H929" s="309"/>
      <c r="I929" s="309"/>
      <c r="J929" s="309"/>
      <c r="K929" s="309"/>
      <c r="L929" s="309"/>
      <c r="M929" s="309"/>
      <c r="N929" s="309"/>
      <c r="O929" s="310">
        <v>1</v>
      </c>
      <c r="P929" s="311" t="s">
        <v>242</v>
      </c>
      <c r="Q929" s="378"/>
      <c r="R929" s="380">
        <v>36324</v>
      </c>
      <c r="S929" s="378"/>
      <c r="T929" s="379">
        <f t="shared" si="28"/>
        <v>36324</v>
      </c>
      <c r="U929" s="338"/>
    </row>
    <row r="930" spans="2:21" ht="15" x14ac:dyDescent="0.3">
      <c r="B930" s="312" t="s">
        <v>665</v>
      </c>
      <c r="C930" s="313" t="s">
        <v>1178</v>
      </c>
      <c r="D930" s="318"/>
      <c r="E930" s="309"/>
      <c r="F930" s="309"/>
      <c r="G930" s="309"/>
      <c r="H930" s="309"/>
      <c r="I930" s="309"/>
      <c r="J930" s="309"/>
      <c r="K930" s="309"/>
      <c r="L930" s="309"/>
      <c r="M930" s="309"/>
      <c r="N930" s="309"/>
      <c r="O930" s="310">
        <v>1</v>
      </c>
      <c r="P930" s="311" t="s">
        <v>242</v>
      </c>
      <c r="Q930" s="378"/>
      <c r="R930" s="380">
        <v>54486</v>
      </c>
      <c r="S930" s="378"/>
      <c r="T930" s="379">
        <f t="shared" si="28"/>
        <v>54486</v>
      </c>
      <c r="U930" s="338"/>
    </row>
    <row r="931" spans="2:21" ht="15" x14ac:dyDescent="0.3">
      <c r="B931" s="312" t="s">
        <v>667</v>
      </c>
      <c r="C931" s="313" t="s">
        <v>1179</v>
      </c>
      <c r="D931" s="318"/>
      <c r="E931" s="309"/>
      <c r="F931" s="309"/>
      <c r="G931" s="309"/>
      <c r="H931" s="309"/>
      <c r="I931" s="309"/>
      <c r="J931" s="309"/>
      <c r="K931" s="309"/>
      <c r="L931" s="309"/>
      <c r="M931" s="309"/>
      <c r="N931" s="309"/>
      <c r="O931" s="310">
        <v>1</v>
      </c>
      <c r="P931" s="311" t="s">
        <v>242</v>
      </c>
      <c r="Q931" s="378"/>
      <c r="R931" s="380">
        <v>54486</v>
      </c>
      <c r="S931" s="378"/>
      <c r="T931" s="379">
        <f t="shared" si="28"/>
        <v>54486</v>
      </c>
      <c r="U931" s="338"/>
    </row>
    <row r="932" spans="2:21" ht="15" x14ac:dyDescent="0.3">
      <c r="B932" s="312" t="s">
        <v>669</v>
      </c>
      <c r="C932" s="313" t="s">
        <v>1180</v>
      </c>
      <c r="D932" s="318"/>
      <c r="E932" s="309"/>
      <c r="F932" s="309"/>
      <c r="G932" s="309"/>
      <c r="H932" s="309"/>
      <c r="I932" s="309"/>
      <c r="J932" s="309"/>
      <c r="K932" s="309"/>
      <c r="L932" s="309"/>
      <c r="M932" s="309"/>
      <c r="N932" s="309"/>
      <c r="O932" s="310">
        <v>1</v>
      </c>
      <c r="P932" s="311" t="s">
        <v>242</v>
      </c>
      <c r="Q932" s="378"/>
      <c r="R932" s="380">
        <v>54486</v>
      </c>
      <c r="S932" s="378"/>
      <c r="T932" s="379">
        <f t="shared" si="28"/>
        <v>54486</v>
      </c>
      <c r="U932" s="338"/>
    </row>
    <row r="933" spans="2:21" ht="15" x14ac:dyDescent="0.3">
      <c r="B933" s="312" t="s">
        <v>671</v>
      </c>
      <c r="C933" s="313" t="s">
        <v>1181</v>
      </c>
      <c r="D933" s="318"/>
      <c r="E933" s="309"/>
      <c r="F933" s="309"/>
      <c r="G933" s="309"/>
      <c r="H933" s="309"/>
      <c r="I933" s="309"/>
      <c r="J933" s="309"/>
      <c r="K933" s="309"/>
      <c r="L933" s="309"/>
      <c r="M933" s="309"/>
      <c r="N933" s="309"/>
      <c r="O933" s="310">
        <v>1</v>
      </c>
      <c r="P933" s="311" t="s">
        <v>242</v>
      </c>
      <c r="Q933" s="378"/>
      <c r="R933" s="380">
        <v>72648</v>
      </c>
      <c r="S933" s="378"/>
      <c r="T933" s="379">
        <f t="shared" si="28"/>
        <v>72648</v>
      </c>
      <c r="U933" s="338"/>
    </row>
    <row r="934" spans="2:21" ht="15" x14ac:dyDescent="0.3">
      <c r="B934" s="312" t="s">
        <v>1182</v>
      </c>
      <c r="C934" s="313" t="s">
        <v>1183</v>
      </c>
      <c r="D934" s="318"/>
      <c r="E934" s="309"/>
      <c r="F934" s="309"/>
      <c r="G934" s="309"/>
      <c r="H934" s="309"/>
      <c r="I934" s="309"/>
      <c r="J934" s="309"/>
      <c r="K934" s="309"/>
      <c r="L934" s="309"/>
      <c r="M934" s="309"/>
      <c r="N934" s="309"/>
      <c r="O934" s="310">
        <v>1</v>
      </c>
      <c r="P934" s="311" t="s">
        <v>242</v>
      </c>
      <c r="Q934" s="378"/>
      <c r="R934" s="380">
        <v>72648</v>
      </c>
      <c r="S934" s="378"/>
      <c r="T934" s="379">
        <f t="shared" si="28"/>
        <v>72648</v>
      </c>
      <c r="U934" s="338"/>
    </row>
    <row r="935" spans="2:21" ht="15" x14ac:dyDescent="0.3">
      <c r="B935" s="312" t="s">
        <v>1184</v>
      </c>
      <c r="C935" s="313" t="s">
        <v>1185</v>
      </c>
      <c r="D935" s="318"/>
      <c r="E935" s="309"/>
      <c r="F935" s="309"/>
      <c r="G935" s="309"/>
      <c r="H935" s="309"/>
      <c r="I935" s="309"/>
      <c r="J935" s="309"/>
      <c r="K935" s="309"/>
      <c r="L935" s="309"/>
      <c r="M935" s="309"/>
      <c r="N935" s="309"/>
      <c r="O935" s="310">
        <v>1</v>
      </c>
      <c r="P935" s="311" t="s">
        <v>242</v>
      </c>
      <c r="Q935" s="378"/>
      <c r="R935" s="380">
        <v>89159</v>
      </c>
      <c r="S935" s="378"/>
      <c r="T935" s="379">
        <f t="shared" si="28"/>
        <v>89159</v>
      </c>
      <c r="U935" s="338"/>
    </row>
    <row r="936" spans="2:21" ht="15" x14ac:dyDescent="0.3">
      <c r="B936" s="312" t="s">
        <v>1186</v>
      </c>
      <c r="C936" s="313" t="s">
        <v>1187</v>
      </c>
      <c r="D936" s="318"/>
      <c r="E936" s="309"/>
      <c r="F936" s="309"/>
      <c r="G936" s="309"/>
      <c r="H936" s="309"/>
      <c r="I936" s="309"/>
      <c r="J936" s="309"/>
      <c r="K936" s="309"/>
      <c r="L936" s="309"/>
      <c r="M936" s="309"/>
      <c r="N936" s="309"/>
      <c r="O936" s="310">
        <v>1</v>
      </c>
      <c r="P936" s="311" t="s">
        <v>242</v>
      </c>
      <c r="Q936" s="378"/>
      <c r="R936" s="380">
        <v>89159</v>
      </c>
      <c r="S936" s="378"/>
      <c r="T936" s="379">
        <f t="shared" si="28"/>
        <v>89159</v>
      </c>
      <c r="U936" s="338"/>
    </row>
    <row r="937" spans="2:21" ht="15" x14ac:dyDescent="0.3">
      <c r="B937" s="312" t="s">
        <v>1188</v>
      </c>
      <c r="C937" s="313" t="s">
        <v>1189</v>
      </c>
      <c r="D937" s="318"/>
      <c r="E937" s="309"/>
      <c r="F937" s="309"/>
      <c r="G937" s="309"/>
      <c r="H937" s="309"/>
      <c r="I937" s="309"/>
      <c r="J937" s="309"/>
      <c r="K937" s="309"/>
      <c r="L937" s="309"/>
      <c r="M937" s="309"/>
      <c r="N937" s="309"/>
      <c r="O937" s="310">
        <v>1</v>
      </c>
      <c r="P937" s="311" t="s">
        <v>242</v>
      </c>
      <c r="Q937" s="378"/>
      <c r="R937" s="380">
        <v>138692</v>
      </c>
      <c r="S937" s="378"/>
      <c r="T937" s="379">
        <f t="shared" si="28"/>
        <v>138692</v>
      </c>
      <c r="U937" s="338"/>
    </row>
    <row r="938" spans="2:21" ht="15.6" x14ac:dyDescent="0.3">
      <c r="B938" s="306">
        <v>2</v>
      </c>
      <c r="C938" s="332" t="s">
        <v>1190</v>
      </c>
      <c r="D938" s="309"/>
      <c r="E938" s="309"/>
      <c r="F938" s="309"/>
      <c r="G938" s="309"/>
      <c r="H938" s="309"/>
      <c r="I938" s="309"/>
      <c r="J938" s="309"/>
      <c r="K938" s="309"/>
      <c r="L938" s="309"/>
      <c r="M938" s="309"/>
      <c r="N938" s="309"/>
      <c r="O938" s="310"/>
      <c r="P938" s="311"/>
      <c r="Q938" s="378"/>
      <c r="R938" s="380"/>
      <c r="S938" s="378"/>
      <c r="T938" s="379"/>
      <c r="U938" s="338"/>
    </row>
    <row r="939" spans="2:21" ht="15" x14ac:dyDescent="0.3">
      <c r="B939" s="312" t="s">
        <v>168</v>
      </c>
      <c r="C939" s="313" t="s">
        <v>1171</v>
      </c>
      <c r="D939" s="318"/>
      <c r="E939" s="309"/>
      <c r="F939" s="309"/>
      <c r="G939" s="309"/>
      <c r="H939" s="309"/>
      <c r="I939" s="309"/>
      <c r="J939" s="309"/>
      <c r="K939" s="309"/>
      <c r="L939" s="309"/>
      <c r="M939" s="309"/>
      <c r="N939" s="309"/>
      <c r="O939" s="310">
        <v>1</v>
      </c>
      <c r="P939" s="311" t="s">
        <v>242</v>
      </c>
      <c r="Q939" s="378"/>
      <c r="R939" s="380">
        <v>18162</v>
      </c>
      <c r="S939" s="378"/>
      <c r="T939" s="379">
        <f t="shared" si="28"/>
        <v>18162</v>
      </c>
      <c r="U939" s="338"/>
    </row>
    <row r="940" spans="2:21" ht="15" x14ac:dyDescent="0.3">
      <c r="B940" s="312" t="s">
        <v>170</v>
      </c>
      <c r="C940" s="313" t="s">
        <v>1172</v>
      </c>
      <c r="D940" s="318"/>
      <c r="E940" s="309"/>
      <c r="F940" s="309"/>
      <c r="G940" s="309"/>
      <c r="H940" s="309"/>
      <c r="I940" s="309"/>
      <c r="J940" s="309"/>
      <c r="K940" s="309"/>
      <c r="L940" s="309"/>
      <c r="M940" s="309"/>
      <c r="N940" s="309"/>
      <c r="O940" s="310">
        <v>1</v>
      </c>
      <c r="P940" s="311" t="s">
        <v>242</v>
      </c>
      <c r="Q940" s="378"/>
      <c r="R940" s="380">
        <v>27243</v>
      </c>
      <c r="S940" s="378"/>
      <c r="T940" s="379">
        <f t="shared" si="28"/>
        <v>27243</v>
      </c>
      <c r="U940" s="338"/>
    </row>
    <row r="941" spans="2:21" ht="15" x14ac:dyDescent="0.3">
      <c r="B941" s="312" t="s">
        <v>334</v>
      </c>
      <c r="C941" s="313" t="s">
        <v>1173</v>
      </c>
      <c r="D941" s="318"/>
      <c r="E941" s="309"/>
      <c r="F941" s="309"/>
      <c r="G941" s="309"/>
      <c r="H941" s="309"/>
      <c r="I941" s="309"/>
      <c r="J941" s="309"/>
      <c r="K941" s="309"/>
      <c r="L941" s="309"/>
      <c r="M941" s="309"/>
      <c r="N941" s="309"/>
      <c r="O941" s="310">
        <v>1</v>
      </c>
      <c r="P941" s="311" t="s">
        <v>242</v>
      </c>
      <c r="Q941" s="378"/>
      <c r="R941" s="380">
        <v>27243</v>
      </c>
      <c r="S941" s="378"/>
      <c r="T941" s="379">
        <f t="shared" si="28"/>
        <v>27243</v>
      </c>
      <c r="U941" s="338"/>
    </row>
    <row r="942" spans="2:21" ht="15" x14ac:dyDescent="0.3">
      <c r="B942" s="312" t="s">
        <v>337</v>
      </c>
      <c r="C942" s="313" t="s">
        <v>1174</v>
      </c>
      <c r="D942" s="318"/>
      <c r="E942" s="309"/>
      <c r="F942" s="309"/>
      <c r="G942" s="309"/>
      <c r="H942" s="309"/>
      <c r="I942" s="309"/>
      <c r="J942" s="309"/>
      <c r="K942" s="309"/>
      <c r="L942" s="309"/>
      <c r="M942" s="309"/>
      <c r="N942" s="309"/>
      <c r="O942" s="310">
        <v>1</v>
      </c>
      <c r="P942" s="311" t="s">
        <v>242</v>
      </c>
      <c r="Q942" s="378"/>
      <c r="R942" s="380">
        <v>27243</v>
      </c>
      <c r="S942" s="378"/>
      <c r="T942" s="379">
        <f t="shared" si="28"/>
        <v>27243</v>
      </c>
      <c r="U942" s="338"/>
    </row>
    <row r="943" spans="2:21" ht="15" x14ac:dyDescent="0.3">
      <c r="B943" s="312" t="s">
        <v>339</v>
      </c>
      <c r="C943" s="313" t="s">
        <v>1175</v>
      </c>
      <c r="D943" s="318"/>
      <c r="E943" s="309"/>
      <c r="F943" s="309"/>
      <c r="G943" s="309"/>
      <c r="H943" s="309"/>
      <c r="I943" s="309"/>
      <c r="J943" s="309"/>
      <c r="K943" s="309"/>
      <c r="L943" s="309"/>
      <c r="M943" s="309"/>
      <c r="N943" s="309"/>
      <c r="O943" s="310">
        <v>1</v>
      </c>
      <c r="P943" s="311" t="s">
        <v>242</v>
      </c>
      <c r="Q943" s="378"/>
      <c r="R943" s="380">
        <v>36324</v>
      </c>
      <c r="S943" s="378"/>
      <c r="T943" s="379">
        <f t="shared" si="28"/>
        <v>36324</v>
      </c>
      <c r="U943" s="338"/>
    </row>
    <row r="944" spans="2:21" ht="15" x14ac:dyDescent="0.3">
      <c r="B944" s="312" t="s">
        <v>432</v>
      </c>
      <c r="C944" s="313" t="s">
        <v>1176</v>
      </c>
      <c r="D944" s="318"/>
      <c r="E944" s="309"/>
      <c r="F944" s="309"/>
      <c r="G944" s="309"/>
      <c r="H944" s="309"/>
      <c r="I944" s="309"/>
      <c r="J944" s="309"/>
      <c r="K944" s="309"/>
      <c r="L944" s="309"/>
      <c r="M944" s="309"/>
      <c r="N944" s="309"/>
      <c r="O944" s="310">
        <v>1</v>
      </c>
      <c r="P944" s="311" t="s">
        <v>242</v>
      </c>
      <c r="Q944" s="378"/>
      <c r="R944" s="380">
        <v>36324</v>
      </c>
      <c r="S944" s="378"/>
      <c r="T944" s="379">
        <f t="shared" si="28"/>
        <v>36324</v>
      </c>
      <c r="U944" s="338"/>
    </row>
    <row r="945" spans="2:21" ht="15" x14ac:dyDescent="0.3">
      <c r="B945" s="312" t="s">
        <v>434</v>
      </c>
      <c r="C945" s="313" t="s">
        <v>1177</v>
      </c>
      <c r="D945" s="318"/>
      <c r="E945" s="309"/>
      <c r="F945" s="309"/>
      <c r="G945" s="309"/>
      <c r="H945" s="309"/>
      <c r="I945" s="309"/>
      <c r="J945" s="309"/>
      <c r="K945" s="309"/>
      <c r="L945" s="309"/>
      <c r="M945" s="309"/>
      <c r="N945" s="309"/>
      <c r="O945" s="310">
        <v>1</v>
      </c>
      <c r="P945" s="311" t="s">
        <v>242</v>
      </c>
      <c r="Q945" s="378"/>
      <c r="R945" s="380">
        <v>36324</v>
      </c>
      <c r="S945" s="378"/>
      <c r="T945" s="379">
        <f t="shared" si="28"/>
        <v>36324</v>
      </c>
      <c r="U945" s="338"/>
    </row>
    <row r="946" spans="2:21" ht="15" x14ac:dyDescent="0.3">
      <c r="B946" s="312" t="s">
        <v>436</v>
      </c>
      <c r="C946" s="313" t="s">
        <v>1178</v>
      </c>
      <c r="D946" s="318"/>
      <c r="E946" s="309"/>
      <c r="F946" s="309"/>
      <c r="G946" s="309"/>
      <c r="H946" s="309"/>
      <c r="I946" s="309"/>
      <c r="J946" s="309"/>
      <c r="K946" s="309"/>
      <c r="L946" s="309"/>
      <c r="M946" s="309"/>
      <c r="N946" s="309"/>
      <c r="O946" s="310">
        <v>1</v>
      </c>
      <c r="P946" s="311" t="s">
        <v>242</v>
      </c>
      <c r="Q946" s="378"/>
      <c r="R946" s="380">
        <v>54486</v>
      </c>
      <c r="S946" s="378"/>
      <c r="T946" s="379">
        <f t="shared" si="28"/>
        <v>54486</v>
      </c>
      <c r="U946" s="338"/>
    </row>
    <row r="947" spans="2:21" ht="15" x14ac:dyDescent="0.3">
      <c r="B947" s="312" t="s">
        <v>364</v>
      </c>
      <c r="C947" s="313" t="s">
        <v>1179</v>
      </c>
      <c r="D947" s="318"/>
      <c r="E947" s="309"/>
      <c r="F947" s="309"/>
      <c r="G947" s="309"/>
      <c r="H947" s="309"/>
      <c r="I947" s="309"/>
      <c r="J947" s="309"/>
      <c r="K947" s="309"/>
      <c r="L947" s="309"/>
      <c r="M947" s="309"/>
      <c r="N947" s="309"/>
      <c r="O947" s="310">
        <v>1</v>
      </c>
      <c r="P947" s="311" t="s">
        <v>242</v>
      </c>
      <c r="Q947" s="378"/>
      <c r="R947" s="380">
        <v>54486</v>
      </c>
      <c r="S947" s="378"/>
      <c r="T947" s="379">
        <f t="shared" si="28"/>
        <v>54486</v>
      </c>
      <c r="U947" s="341"/>
    </row>
    <row r="948" spans="2:21" ht="15" x14ac:dyDescent="0.3">
      <c r="B948" s="312" t="s">
        <v>439</v>
      </c>
      <c r="C948" s="313" t="s">
        <v>1180</v>
      </c>
      <c r="D948" s="318"/>
      <c r="E948" s="309"/>
      <c r="F948" s="309"/>
      <c r="G948" s="309"/>
      <c r="H948" s="309"/>
      <c r="I948" s="309"/>
      <c r="J948" s="309"/>
      <c r="K948" s="309"/>
      <c r="L948" s="309"/>
      <c r="M948" s="309"/>
      <c r="N948" s="309"/>
      <c r="O948" s="310">
        <v>1</v>
      </c>
      <c r="P948" s="311" t="s">
        <v>242</v>
      </c>
      <c r="Q948" s="378"/>
      <c r="R948" s="380">
        <v>54486</v>
      </c>
      <c r="S948" s="378"/>
      <c r="T948" s="379">
        <f t="shared" si="28"/>
        <v>54486</v>
      </c>
      <c r="U948" s="341"/>
    </row>
    <row r="949" spans="2:21" ht="15" x14ac:dyDescent="0.3">
      <c r="B949" s="312" t="s">
        <v>441</v>
      </c>
      <c r="C949" s="313" t="s">
        <v>1181</v>
      </c>
      <c r="D949" s="318"/>
      <c r="E949" s="309"/>
      <c r="F949" s="309"/>
      <c r="G949" s="309"/>
      <c r="H949" s="309"/>
      <c r="I949" s="309"/>
      <c r="J949" s="309"/>
      <c r="K949" s="309"/>
      <c r="L949" s="309"/>
      <c r="M949" s="309"/>
      <c r="N949" s="309"/>
      <c r="O949" s="310">
        <v>1</v>
      </c>
      <c r="P949" s="311" t="s">
        <v>242</v>
      </c>
      <c r="Q949" s="378"/>
      <c r="R949" s="380">
        <v>72648</v>
      </c>
      <c r="S949" s="378"/>
      <c r="T949" s="379">
        <f t="shared" si="28"/>
        <v>72648</v>
      </c>
      <c r="U949" s="341"/>
    </row>
    <row r="950" spans="2:21" ht="15" x14ac:dyDescent="0.3">
      <c r="B950" s="312" t="s">
        <v>443</v>
      </c>
      <c r="C950" s="313" t="s">
        <v>1183</v>
      </c>
      <c r="D950" s="318"/>
      <c r="E950" s="309"/>
      <c r="F950" s="309"/>
      <c r="G950" s="309"/>
      <c r="H950" s="309"/>
      <c r="I950" s="309"/>
      <c r="J950" s="309"/>
      <c r="K950" s="309"/>
      <c r="L950" s="309"/>
      <c r="M950" s="309"/>
      <c r="N950" s="309"/>
      <c r="O950" s="310">
        <v>1</v>
      </c>
      <c r="P950" s="311" t="s">
        <v>242</v>
      </c>
      <c r="Q950" s="378"/>
      <c r="R950" s="380">
        <v>72648</v>
      </c>
      <c r="S950" s="378"/>
      <c r="T950" s="379">
        <f t="shared" si="28"/>
        <v>72648</v>
      </c>
      <c r="U950" s="341"/>
    </row>
    <row r="951" spans="2:21" ht="15" x14ac:dyDescent="0.3">
      <c r="B951" s="312" t="s">
        <v>445</v>
      </c>
      <c r="C951" s="313" t="s">
        <v>1185</v>
      </c>
      <c r="D951" s="318"/>
      <c r="E951" s="309"/>
      <c r="F951" s="309"/>
      <c r="G951" s="309"/>
      <c r="H951" s="309"/>
      <c r="I951" s="309"/>
      <c r="J951" s="309"/>
      <c r="K951" s="309"/>
      <c r="L951" s="309"/>
      <c r="M951" s="309"/>
      <c r="N951" s="309"/>
      <c r="O951" s="310">
        <v>1</v>
      </c>
      <c r="P951" s="311" t="s">
        <v>242</v>
      </c>
      <c r="Q951" s="378"/>
      <c r="R951" s="380">
        <v>89159</v>
      </c>
      <c r="S951" s="378"/>
      <c r="T951" s="379">
        <f t="shared" si="28"/>
        <v>89159</v>
      </c>
      <c r="U951" s="341"/>
    </row>
    <row r="952" spans="2:21" ht="15" x14ac:dyDescent="0.3">
      <c r="B952" s="312" t="s">
        <v>447</v>
      </c>
      <c r="C952" s="313" t="s">
        <v>1187</v>
      </c>
      <c r="D952" s="318"/>
      <c r="E952" s="309"/>
      <c r="F952" s="309"/>
      <c r="G952" s="309"/>
      <c r="H952" s="309"/>
      <c r="I952" s="309"/>
      <c r="J952" s="309"/>
      <c r="K952" s="309"/>
      <c r="L952" s="309"/>
      <c r="M952" s="309"/>
      <c r="N952" s="309"/>
      <c r="O952" s="310">
        <v>1</v>
      </c>
      <c r="P952" s="311" t="s">
        <v>242</v>
      </c>
      <c r="Q952" s="378"/>
      <c r="R952" s="380">
        <v>89159</v>
      </c>
      <c r="S952" s="378"/>
      <c r="T952" s="379">
        <f t="shared" si="28"/>
        <v>89159</v>
      </c>
      <c r="U952" s="338"/>
    </row>
    <row r="953" spans="2:21" ht="15" x14ac:dyDescent="0.3">
      <c r="B953" s="312" t="s">
        <v>371</v>
      </c>
      <c r="C953" s="313" t="s">
        <v>1189</v>
      </c>
      <c r="D953" s="318"/>
      <c r="E953" s="309"/>
      <c r="F953" s="309"/>
      <c r="G953" s="309"/>
      <c r="H953" s="309"/>
      <c r="I953" s="309"/>
      <c r="J953" s="309"/>
      <c r="K953" s="309"/>
      <c r="L953" s="309"/>
      <c r="M953" s="309"/>
      <c r="N953" s="309"/>
      <c r="O953" s="310">
        <v>1</v>
      </c>
      <c r="P953" s="311" t="s">
        <v>242</v>
      </c>
      <c r="Q953" s="378"/>
      <c r="R953" s="380">
        <v>138692</v>
      </c>
      <c r="S953" s="378"/>
      <c r="T953" s="379">
        <f t="shared" si="28"/>
        <v>138692</v>
      </c>
      <c r="U953" s="338"/>
    </row>
    <row r="954" spans="2:21" ht="15.6" x14ac:dyDescent="0.3">
      <c r="B954" s="306">
        <v>3</v>
      </c>
      <c r="C954" s="353" t="s">
        <v>1191</v>
      </c>
      <c r="D954" s="309"/>
      <c r="E954" s="309"/>
      <c r="F954" s="309"/>
      <c r="G954" s="309"/>
      <c r="H954" s="309"/>
      <c r="I954" s="309"/>
      <c r="J954" s="309"/>
      <c r="K954" s="309"/>
      <c r="L954" s="309"/>
      <c r="M954" s="309"/>
      <c r="N954" s="309"/>
      <c r="O954" s="310"/>
      <c r="P954" s="311"/>
      <c r="Q954" s="378"/>
      <c r="R954" s="380"/>
      <c r="S954" s="378"/>
      <c r="T954" s="379"/>
      <c r="U954" s="338"/>
    </row>
    <row r="955" spans="2:21" ht="15" x14ac:dyDescent="0.3">
      <c r="B955" s="312" t="s">
        <v>342</v>
      </c>
      <c r="C955" s="313" t="s">
        <v>1192</v>
      </c>
      <c r="D955" s="349"/>
      <c r="E955" s="309"/>
      <c r="F955" s="309"/>
      <c r="G955" s="309"/>
      <c r="H955" s="309"/>
      <c r="I955" s="309"/>
      <c r="J955" s="309"/>
      <c r="K955" s="309"/>
      <c r="L955" s="309"/>
      <c r="M955" s="309"/>
      <c r="N955" s="309"/>
      <c r="O955" s="310">
        <v>1</v>
      </c>
      <c r="P955" s="311" t="s">
        <v>242</v>
      </c>
      <c r="Q955" s="378"/>
      <c r="R955" s="380">
        <v>72640</v>
      </c>
      <c r="S955" s="378"/>
      <c r="T955" s="379">
        <f t="shared" si="28"/>
        <v>72640</v>
      </c>
      <c r="U955" s="338"/>
    </row>
    <row r="956" spans="2:21" ht="15" x14ac:dyDescent="0.3">
      <c r="B956" s="312" t="s">
        <v>344</v>
      </c>
      <c r="C956" s="313" t="s">
        <v>1193</v>
      </c>
      <c r="D956" s="349"/>
      <c r="E956" s="309"/>
      <c r="F956" s="309"/>
      <c r="G956" s="309"/>
      <c r="H956" s="309"/>
      <c r="I956" s="309"/>
      <c r="J956" s="309"/>
      <c r="K956" s="309"/>
      <c r="L956" s="309"/>
      <c r="M956" s="309"/>
      <c r="N956" s="309"/>
      <c r="O956" s="310">
        <v>1</v>
      </c>
      <c r="P956" s="311" t="s">
        <v>242</v>
      </c>
      <c r="Q956" s="378"/>
      <c r="R956" s="380">
        <v>138690</v>
      </c>
      <c r="S956" s="378"/>
      <c r="T956" s="379">
        <f t="shared" si="28"/>
        <v>138690</v>
      </c>
      <c r="U956" s="338"/>
    </row>
    <row r="957" spans="2:21" ht="15" x14ac:dyDescent="0.3">
      <c r="B957" s="312" t="s">
        <v>388</v>
      </c>
      <c r="C957" s="313" t="s">
        <v>1194</v>
      </c>
      <c r="D957" s="349"/>
      <c r="E957" s="309"/>
      <c r="F957" s="309"/>
      <c r="G957" s="309"/>
      <c r="H957" s="309"/>
      <c r="I957" s="309"/>
      <c r="J957" s="309"/>
      <c r="K957" s="309"/>
      <c r="L957" s="309"/>
      <c r="M957" s="309"/>
      <c r="N957" s="309"/>
      <c r="O957" s="310">
        <v>1</v>
      </c>
      <c r="P957" s="311" t="s">
        <v>242</v>
      </c>
      <c r="Q957" s="378"/>
      <c r="R957" s="380">
        <v>241060</v>
      </c>
      <c r="S957" s="378"/>
      <c r="T957" s="379">
        <f t="shared" si="28"/>
        <v>241060</v>
      </c>
      <c r="U957" s="338"/>
    </row>
    <row r="958" spans="2:21" ht="15" x14ac:dyDescent="0.3">
      <c r="B958" s="312" t="s">
        <v>391</v>
      </c>
      <c r="C958" s="313" t="s">
        <v>1195</v>
      </c>
      <c r="D958" s="349"/>
      <c r="E958" s="309"/>
      <c r="F958" s="309"/>
      <c r="G958" s="309"/>
      <c r="H958" s="309"/>
      <c r="I958" s="309"/>
      <c r="J958" s="309"/>
      <c r="K958" s="309"/>
      <c r="L958" s="309"/>
      <c r="M958" s="309"/>
      <c r="N958" s="309"/>
      <c r="O958" s="310">
        <v>1</v>
      </c>
      <c r="P958" s="311" t="s">
        <v>242</v>
      </c>
      <c r="Q958" s="378"/>
      <c r="R958" s="380">
        <v>293890</v>
      </c>
      <c r="S958" s="378"/>
      <c r="T958" s="379">
        <f t="shared" si="28"/>
        <v>293890</v>
      </c>
      <c r="U958" s="338"/>
    </row>
    <row r="959" spans="2:21" ht="15" x14ac:dyDescent="0.3">
      <c r="B959" s="312" t="s">
        <v>393</v>
      </c>
      <c r="C959" s="313" t="s">
        <v>1196</v>
      </c>
      <c r="D959" s="349"/>
      <c r="E959" s="309"/>
      <c r="F959" s="309"/>
      <c r="G959" s="309"/>
      <c r="H959" s="309"/>
      <c r="I959" s="309"/>
      <c r="J959" s="309"/>
      <c r="K959" s="309"/>
      <c r="L959" s="309"/>
      <c r="M959" s="309"/>
      <c r="N959" s="309"/>
      <c r="O959" s="310">
        <v>1</v>
      </c>
      <c r="P959" s="311" t="s">
        <v>242</v>
      </c>
      <c r="Q959" s="378"/>
      <c r="R959" s="380">
        <v>431700</v>
      </c>
      <c r="S959" s="378"/>
      <c r="T959" s="379">
        <f t="shared" si="28"/>
        <v>431700</v>
      </c>
      <c r="U959" s="338"/>
    </row>
    <row r="960" spans="2:21" ht="15" x14ac:dyDescent="0.3">
      <c r="B960" s="312" t="s">
        <v>395</v>
      </c>
      <c r="C960" s="313" t="s">
        <v>1197</v>
      </c>
      <c r="D960" s="349"/>
      <c r="E960" s="309"/>
      <c r="F960" s="309"/>
      <c r="G960" s="309"/>
      <c r="H960" s="309"/>
      <c r="I960" s="309"/>
      <c r="J960" s="309"/>
      <c r="K960" s="309"/>
      <c r="L960" s="309"/>
      <c r="M960" s="309"/>
      <c r="N960" s="309"/>
      <c r="O960" s="310">
        <v>1</v>
      </c>
      <c r="P960" s="311" t="s">
        <v>242</v>
      </c>
      <c r="Q960" s="378"/>
      <c r="R960" s="380">
        <v>502520</v>
      </c>
      <c r="S960" s="378"/>
      <c r="T960" s="379">
        <f t="shared" si="28"/>
        <v>502520</v>
      </c>
      <c r="U960" s="338"/>
    </row>
    <row r="961" spans="2:21" ht="15" x14ac:dyDescent="0.3">
      <c r="B961" s="312" t="s">
        <v>397</v>
      </c>
      <c r="C961" s="313" t="s">
        <v>1198</v>
      </c>
      <c r="D961" s="349"/>
      <c r="E961" s="309"/>
      <c r="F961" s="309"/>
      <c r="G961" s="309"/>
      <c r="H961" s="309"/>
      <c r="I961" s="309"/>
      <c r="J961" s="309"/>
      <c r="K961" s="309"/>
      <c r="L961" s="309"/>
      <c r="M961" s="309"/>
      <c r="N961" s="309"/>
      <c r="O961" s="310">
        <v>1</v>
      </c>
      <c r="P961" s="311" t="s">
        <v>242</v>
      </c>
      <c r="Q961" s="378"/>
      <c r="R961" s="380">
        <v>556490</v>
      </c>
      <c r="S961" s="378"/>
      <c r="T961" s="379">
        <f t="shared" si="28"/>
        <v>556490</v>
      </c>
      <c r="U961" s="338"/>
    </row>
    <row r="962" spans="2:21" ht="15" x14ac:dyDescent="0.3">
      <c r="B962" s="312" t="s">
        <v>473</v>
      </c>
      <c r="C962" s="313" t="s">
        <v>1199</v>
      </c>
      <c r="D962" s="349"/>
      <c r="E962" s="309"/>
      <c r="F962" s="309"/>
      <c r="G962" s="309"/>
      <c r="H962" s="309"/>
      <c r="I962" s="309"/>
      <c r="J962" s="309"/>
      <c r="K962" s="309"/>
      <c r="L962" s="309"/>
      <c r="M962" s="309"/>
      <c r="N962" s="309"/>
      <c r="O962" s="310">
        <v>1</v>
      </c>
      <c r="P962" s="311" t="s">
        <v>242</v>
      </c>
      <c r="Q962" s="378"/>
      <c r="R962" s="380">
        <v>701510</v>
      </c>
      <c r="S962" s="378"/>
      <c r="T962" s="379">
        <f t="shared" si="28"/>
        <v>701510</v>
      </c>
      <c r="U962" s="338"/>
    </row>
    <row r="963" spans="2:21" ht="15" x14ac:dyDescent="0.3">
      <c r="B963" s="312" t="s">
        <v>475</v>
      </c>
      <c r="C963" s="313" t="s">
        <v>1200</v>
      </c>
      <c r="D963" s="349"/>
      <c r="E963" s="309"/>
      <c r="F963" s="309"/>
      <c r="G963" s="309"/>
      <c r="H963" s="309"/>
      <c r="I963" s="309"/>
      <c r="J963" s="309"/>
      <c r="K963" s="309"/>
      <c r="L963" s="309"/>
      <c r="M963" s="309"/>
      <c r="N963" s="309"/>
      <c r="O963" s="310">
        <v>1</v>
      </c>
      <c r="P963" s="311" t="s">
        <v>242</v>
      </c>
      <c r="Q963" s="378"/>
      <c r="R963" s="380">
        <v>789200</v>
      </c>
      <c r="S963" s="378"/>
      <c r="T963" s="379">
        <f t="shared" si="28"/>
        <v>789200</v>
      </c>
      <c r="U963" s="338"/>
    </row>
    <row r="964" spans="2:21" ht="15" x14ac:dyDescent="0.3">
      <c r="B964" s="312" t="s">
        <v>696</v>
      </c>
      <c r="C964" s="313" t="s">
        <v>1201</v>
      </c>
      <c r="D964" s="349"/>
      <c r="E964" s="309"/>
      <c r="F964" s="309"/>
      <c r="G964" s="309"/>
      <c r="H964" s="309"/>
      <c r="I964" s="309"/>
      <c r="J964" s="309"/>
      <c r="K964" s="309"/>
      <c r="L964" s="309"/>
      <c r="M964" s="309"/>
      <c r="N964" s="309"/>
      <c r="O964" s="310">
        <v>1</v>
      </c>
      <c r="P964" s="311" t="s">
        <v>242</v>
      </c>
      <c r="Q964" s="378"/>
      <c r="R964" s="380">
        <v>947970</v>
      </c>
      <c r="S964" s="378"/>
      <c r="T964" s="379">
        <f t="shared" si="28"/>
        <v>947970</v>
      </c>
      <c r="U964" s="338"/>
    </row>
    <row r="965" spans="2:21" ht="15" x14ac:dyDescent="0.3">
      <c r="B965" s="312" t="s">
        <v>698</v>
      </c>
      <c r="C965" s="313" t="s">
        <v>1202</v>
      </c>
      <c r="D965" s="349"/>
      <c r="E965" s="309"/>
      <c r="F965" s="309"/>
      <c r="G965" s="309"/>
      <c r="H965" s="309"/>
      <c r="I965" s="309"/>
      <c r="J965" s="309"/>
      <c r="K965" s="309"/>
      <c r="L965" s="309"/>
      <c r="M965" s="309"/>
      <c r="N965" s="309"/>
      <c r="O965" s="310">
        <v>1</v>
      </c>
      <c r="P965" s="311" t="s">
        <v>242</v>
      </c>
      <c r="Q965" s="378"/>
      <c r="R965" s="380">
        <v>1148640</v>
      </c>
      <c r="S965" s="378"/>
      <c r="T965" s="379">
        <f t="shared" si="28"/>
        <v>1148640</v>
      </c>
      <c r="U965" s="338"/>
    </row>
    <row r="966" spans="2:21" ht="15.6" x14ac:dyDescent="0.3">
      <c r="B966" s="306">
        <v>4</v>
      </c>
      <c r="C966" s="353" t="s">
        <v>1203</v>
      </c>
      <c r="D966" s="309"/>
      <c r="E966" s="309"/>
      <c r="F966" s="309"/>
      <c r="G966" s="309"/>
      <c r="H966" s="309"/>
      <c r="I966" s="309"/>
      <c r="J966" s="309"/>
      <c r="K966" s="309"/>
      <c r="L966" s="309"/>
      <c r="M966" s="309"/>
      <c r="N966" s="309"/>
      <c r="O966" s="310"/>
      <c r="P966" s="311"/>
      <c r="Q966" s="378"/>
      <c r="R966" s="380"/>
      <c r="S966" s="378"/>
      <c r="T966" s="379"/>
      <c r="U966" s="338"/>
    </row>
    <row r="967" spans="2:21" ht="15" x14ac:dyDescent="0.3">
      <c r="B967" s="312" t="s">
        <v>488</v>
      </c>
      <c r="C967" s="313" t="s">
        <v>1192</v>
      </c>
      <c r="D967" s="349"/>
      <c r="E967" s="309"/>
      <c r="F967" s="309"/>
      <c r="G967" s="309"/>
      <c r="H967" s="309"/>
      <c r="I967" s="309"/>
      <c r="J967" s="309"/>
      <c r="K967" s="309"/>
      <c r="L967" s="309"/>
      <c r="M967" s="309"/>
      <c r="N967" s="309"/>
      <c r="O967" s="310">
        <v>1</v>
      </c>
      <c r="P967" s="311" t="s">
        <v>242</v>
      </c>
      <c r="Q967" s="378"/>
      <c r="R967" s="380">
        <v>72640</v>
      </c>
      <c r="S967" s="378"/>
      <c r="T967" s="379">
        <f t="shared" si="28"/>
        <v>72640</v>
      </c>
      <c r="U967" s="338"/>
    </row>
    <row r="968" spans="2:21" ht="15" x14ac:dyDescent="0.3">
      <c r="B968" s="312" t="s">
        <v>490</v>
      </c>
      <c r="C968" s="313" t="s">
        <v>1193</v>
      </c>
      <c r="D968" s="349"/>
      <c r="E968" s="309"/>
      <c r="F968" s="309"/>
      <c r="G968" s="309"/>
      <c r="H968" s="309"/>
      <c r="I968" s="309"/>
      <c r="J968" s="309"/>
      <c r="K968" s="309"/>
      <c r="L968" s="309"/>
      <c r="M968" s="309"/>
      <c r="N968" s="309"/>
      <c r="O968" s="310">
        <v>1</v>
      </c>
      <c r="P968" s="311" t="s">
        <v>242</v>
      </c>
      <c r="Q968" s="378"/>
      <c r="R968" s="380">
        <v>138690</v>
      </c>
      <c r="S968" s="378"/>
      <c r="T968" s="379">
        <f t="shared" si="28"/>
        <v>138690</v>
      </c>
      <c r="U968" s="338"/>
    </row>
    <row r="969" spans="2:21" ht="15" x14ac:dyDescent="0.3">
      <c r="B969" s="312" t="s">
        <v>492</v>
      </c>
      <c r="C969" s="313" t="s">
        <v>1194</v>
      </c>
      <c r="D969" s="349"/>
      <c r="E969" s="309"/>
      <c r="F969" s="309"/>
      <c r="G969" s="309"/>
      <c r="H969" s="309"/>
      <c r="I969" s="309"/>
      <c r="J969" s="309"/>
      <c r="K969" s="309"/>
      <c r="L969" s="309"/>
      <c r="M969" s="309"/>
      <c r="N969" s="309"/>
      <c r="O969" s="310">
        <v>1</v>
      </c>
      <c r="P969" s="311" t="s">
        <v>242</v>
      </c>
      <c r="Q969" s="378"/>
      <c r="R969" s="380">
        <v>241060</v>
      </c>
      <c r="S969" s="378"/>
      <c r="T969" s="379">
        <f t="shared" si="28"/>
        <v>241060</v>
      </c>
      <c r="U969" s="338"/>
    </row>
    <row r="970" spans="2:21" ht="15" x14ac:dyDescent="0.3">
      <c r="B970" s="312" t="s">
        <v>706</v>
      </c>
      <c r="C970" s="313" t="s">
        <v>1195</v>
      </c>
      <c r="D970" s="349"/>
      <c r="E970" s="309"/>
      <c r="F970" s="309"/>
      <c r="G970" s="309"/>
      <c r="H970" s="309"/>
      <c r="I970" s="309"/>
      <c r="J970" s="309"/>
      <c r="K970" s="309"/>
      <c r="L970" s="309"/>
      <c r="M970" s="309"/>
      <c r="N970" s="309"/>
      <c r="O970" s="310">
        <v>1</v>
      </c>
      <c r="P970" s="311" t="s">
        <v>242</v>
      </c>
      <c r="Q970" s="378"/>
      <c r="R970" s="380">
        <v>293890</v>
      </c>
      <c r="S970" s="378"/>
      <c r="T970" s="379">
        <f t="shared" si="28"/>
        <v>293890</v>
      </c>
      <c r="U970" s="338"/>
    </row>
    <row r="971" spans="2:21" ht="15" x14ac:dyDescent="0.3">
      <c r="B971" s="312" t="s">
        <v>708</v>
      </c>
      <c r="C971" s="313" t="s">
        <v>1196</v>
      </c>
      <c r="D971" s="349"/>
      <c r="E971" s="309"/>
      <c r="F971" s="309"/>
      <c r="G971" s="309"/>
      <c r="H971" s="309"/>
      <c r="I971" s="309"/>
      <c r="J971" s="309"/>
      <c r="K971" s="309"/>
      <c r="L971" s="309"/>
      <c r="M971" s="309"/>
      <c r="N971" s="309"/>
      <c r="O971" s="310">
        <v>1</v>
      </c>
      <c r="P971" s="311" t="s">
        <v>242</v>
      </c>
      <c r="Q971" s="378"/>
      <c r="R971" s="380">
        <v>431700</v>
      </c>
      <c r="S971" s="378"/>
      <c r="T971" s="379">
        <f t="shared" si="28"/>
        <v>431700</v>
      </c>
      <c r="U971" s="338"/>
    </row>
    <row r="972" spans="2:21" ht="15" x14ac:dyDescent="0.3">
      <c r="B972" s="312" t="s">
        <v>710</v>
      </c>
      <c r="C972" s="313" t="s">
        <v>1197</v>
      </c>
      <c r="D972" s="349"/>
      <c r="E972" s="309"/>
      <c r="F972" s="309"/>
      <c r="G972" s="309"/>
      <c r="H972" s="309"/>
      <c r="I972" s="309"/>
      <c r="J972" s="309"/>
      <c r="K972" s="309"/>
      <c r="L972" s="309"/>
      <c r="M972" s="309"/>
      <c r="N972" s="309"/>
      <c r="O972" s="310">
        <v>1</v>
      </c>
      <c r="P972" s="311" t="s">
        <v>242</v>
      </c>
      <c r="Q972" s="378"/>
      <c r="R972" s="380">
        <v>502520</v>
      </c>
      <c r="S972" s="378"/>
      <c r="T972" s="379">
        <f t="shared" si="28"/>
        <v>502520</v>
      </c>
      <c r="U972" s="338"/>
    </row>
    <row r="973" spans="2:21" ht="15" x14ac:dyDescent="0.3">
      <c r="B973" s="312" t="s">
        <v>712</v>
      </c>
      <c r="C973" s="313" t="s">
        <v>1198</v>
      </c>
      <c r="D973" s="349"/>
      <c r="E973" s="309"/>
      <c r="F973" s="309"/>
      <c r="G973" s="309"/>
      <c r="H973" s="309"/>
      <c r="I973" s="309"/>
      <c r="J973" s="309"/>
      <c r="K973" s="309"/>
      <c r="L973" s="309"/>
      <c r="M973" s="309"/>
      <c r="N973" s="309"/>
      <c r="O973" s="310">
        <v>1</v>
      </c>
      <c r="P973" s="311" t="s">
        <v>242</v>
      </c>
      <c r="Q973" s="378"/>
      <c r="R973" s="380">
        <v>556490</v>
      </c>
      <c r="S973" s="378"/>
      <c r="T973" s="379">
        <f t="shared" si="28"/>
        <v>556490</v>
      </c>
      <c r="U973" s="338"/>
    </row>
    <row r="974" spans="2:21" ht="15" x14ac:dyDescent="0.3">
      <c r="B974" s="312" t="s">
        <v>714</v>
      </c>
      <c r="C974" s="313" t="s">
        <v>1199</v>
      </c>
      <c r="D974" s="349"/>
      <c r="E974" s="309"/>
      <c r="F974" s="309"/>
      <c r="G974" s="309"/>
      <c r="H974" s="309"/>
      <c r="I974" s="309"/>
      <c r="J974" s="309"/>
      <c r="K974" s="309"/>
      <c r="L974" s="309"/>
      <c r="M974" s="309"/>
      <c r="N974" s="309"/>
      <c r="O974" s="310">
        <v>1</v>
      </c>
      <c r="P974" s="311" t="s">
        <v>242</v>
      </c>
      <c r="Q974" s="378"/>
      <c r="R974" s="380">
        <v>701510</v>
      </c>
      <c r="S974" s="378"/>
      <c r="T974" s="379">
        <f t="shared" si="28"/>
        <v>701510</v>
      </c>
      <c r="U974" s="338"/>
    </row>
    <row r="975" spans="2:21" ht="15" x14ac:dyDescent="0.3">
      <c r="B975" s="312" t="s">
        <v>716</v>
      </c>
      <c r="C975" s="313" t="s">
        <v>1200</v>
      </c>
      <c r="D975" s="349"/>
      <c r="E975" s="309"/>
      <c r="F975" s="309"/>
      <c r="G975" s="309"/>
      <c r="H975" s="309"/>
      <c r="I975" s="309"/>
      <c r="J975" s="309"/>
      <c r="K975" s="309"/>
      <c r="L975" s="309"/>
      <c r="M975" s="309"/>
      <c r="N975" s="309"/>
      <c r="O975" s="310">
        <v>1</v>
      </c>
      <c r="P975" s="311" t="s">
        <v>242</v>
      </c>
      <c r="Q975" s="378"/>
      <c r="R975" s="380">
        <v>789200</v>
      </c>
      <c r="S975" s="378"/>
      <c r="T975" s="379">
        <f t="shared" si="28"/>
        <v>789200</v>
      </c>
      <c r="U975" s="338"/>
    </row>
    <row r="976" spans="2:21" ht="15" x14ac:dyDescent="0.3">
      <c r="B976" s="312" t="s">
        <v>718</v>
      </c>
      <c r="C976" s="313" t="s">
        <v>1201</v>
      </c>
      <c r="D976" s="349"/>
      <c r="E976" s="309"/>
      <c r="F976" s="309"/>
      <c r="G976" s="309"/>
      <c r="H976" s="309"/>
      <c r="I976" s="309"/>
      <c r="J976" s="309"/>
      <c r="K976" s="309"/>
      <c r="L976" s="309"/>
      <c r="M976" s="309"/>
      <c r="N976" s="309"/>
      <c r="O976" s="310">
        <v>1</v>
      </c>
      <c r="P976" s="311" t="s">
        <v>242</v>
      </c>
      <c r="Q976" s="378"/>
      <c r="R976" s="380">
        <v>947970</v>
      </c>
      <c r="S976" s="378"/>
      <c r="T976" s="379">
        <f t="shared" si="28"/>
        <v>947970</v>
      </c>
      <c r="U976" s="338"/>
    </row>
    <row r="977" spans="2:21" ht="15.6" x14ac:dyDescent="0.3">
      <c r="B977" s="312" t="s">
        <v>720</v>
      </c>
      <c r="C977" s="313" t="s">
        <v>1202</v>
      </c>
      <c r="D977" s="349"/>
      <c r="E977" s="309"/>
      <c r="F977" s="309"/>
      <c r="G977" s="309"/>
      <c r="H977" s="309"/>
      <c r="I977" s="309"/>
      <c r="J977" s="309"/>
      <c r="K977" s="309"/>
      <c r="L977" s="309"/>
      <c r="M977" s="309"/>
      <c r="N977" s="309"/>
      <c r="O977" s="310">
        <v>1</v>
      </c>
      <c r="P977" s="311" t="s">
        <v>242</v>
      </c>
      <c r="Q977" s="378"/>
      <c r="R977" s="380">
        <v>1148640</v>
      </c>
      <c r="S977" s="378"/>
      <c r="T977" s="379">
        <f t="shared" si="28"/>
        <v>1148640</v>
      </c>
      <c r="U977" s="304"/>
    </row>
    <row r="978" spans="2:21" ht="15.6" x14ac:dyDescent="0.3">
      <c r="B978" s="306">
        <v>5</v>
      </c>
      <c r="C978" s="353" t="s">
        <v>1204</v>
      </c>
      <c r="D978" s="309"/>
      <c r="E978" s="309"/>
      <c r="F978" s="309"/>
      <c r="G978" s="309"/>
      <c r="H978" s="309"/>
      <c r="I978" s="309"/>
      <c r="J978" s="309"/>
      <c r="K978" s="309"/>
      <c r="L978" s="309"/>
      <c r="M978" s="309"/>
      <c r="N978" s="309"/>
      <c r="O978" s="310"/>
      <c r="P978" s="311"/>
      <c r="Q978" s="378"/>
      <c r="R978" s="380"/>
      <c r="S978" s="378"/>
      <c r="T978" s="379"/>
      <c r="U978" s="304"/>
    </row>
    <row r="979" spans="2:21" ht="15.6" x14ac:dyDescent="0.3">
      <c r="B979" s="312" t="s">
        <v>495</v>
      </c>
      <c r="C979" s="313" t="s">
        <v>1192</v>
      </c>
      <c r="D979" s="349"/>
      <c r="E979" s="309"/>
      <c r="F979" s="309"/>
      <c r="G979" s="309"/>
      <c r="H979" s="309"/>
      <c r="I979" s="309"/>
      <c r="J979" s="309"/>
      <c r="K979" s="309"/>
      <c r="L979" s="309"/>
      <c r="M979" s="309"/>
      <c r="N979" s="309"/>
      <c r="O979" s="310">
        <v>1</v>
      </c>
      <c r="P979" s="311" t="s">
        <v>242</v>
      </c>
      <c r="Q979" s="378"/>
      <c r="R979" s="380">
        <v>36324</v>
      </c>
      <c r="S979" s="378"/>
      <c r="T979" s="379">
        <f t="shared" si="28"/>
        <v>36324</v>
      </c>
      <c r="U979" s="339"/>
    </row>
    <row r="980" spans="2:21" ht="15.6" x14ac:dyDescent="0.3">
      <c r="B980" s="312" t="s">
        <v>496</v>
      </c>
      <c r="C980" s="313" t="s">
        <v>1193</v>
      </c>
      <c r="D980" s="349"/>
      <c r="E980" s="309"/>
      <c r="F980" s="309"/>
      <c r="G980" s="309"/>
      <c r="H980" s="309"/>
      <c r="I980" s="309"/>
      <c r="J980" s="309"/>
      <c r="K980" s="309"/>
      <c r="L980" s="309"/>
      <c r="M980" s="309"/>
      <c r="N980" s="309"/>
      <c r="O980" s="310">
        <v>1</v>
      </c>
      <c r="P980" s="311" t="s">
        <v>242</v>
      </c>
      <c r="Q980" s="378"/>
      <c r="R980" s="380">
        <v>34673</v>
      </c>
      <c r="S980" s="378"/>
      <c r="T980" s="379">
        <f t="shared" si="28"/>
        <v>34673</v>
      </c>
      <c r="U980" s="350"/>
    </row>
    <row r="981" spans="2:21" ht="15" x14ac:dyDescent="0.3">
      <c r="B981" s="312" t="s">
        <v>497</v>
      </c>
      <c r="C981" s="313" t="s">
        <v>1194</v>
      </c>
      <c r="D981" s="349"/>
      <c r="E981" s="309"/>
      <c r="F981" s="309"/>
      <c r="G981" s="309"/>
      <c r="H981" s="309"/>
      <c r="I981" s="309"/>
      <c r="J981" s="309"/>
      <c r="K981" s="309"/>
      <c r="L981" s="309"/>
      <c r="M981" s="309"/>
      <c r="N981" s="309"/>
      <c r="O981" s="310">
        <v>1</v>
      </c>
      <c r="P981" s="311" t="s">
        <v>242</v>
      </c>
      <c r="Q981" s="378"/>
      <c r="R981" s="380">
        <v>60265</v>
      </c>
      <c r="S981" s="378"/>
      <c r="T981" s="379">
        <f t="shared" si="28"/>
        <v>60265</v>
      </c>
      <c r="U981" s="338"/>
    </row>
    <row r="982" spans="2:21" ht="15" x14ac:dyDescent="0.3">
      <c r="B982" s="312" t="s">
        <v>729</v>
      </c>
      <c r="C982" s="313" t="s">
        <v>1195</v>
      </c>
      <c r="D982" s="349"/>
      <c r="E982" s="309"/>
      <c r="F982" s="309"/>
      <c r="G982" s="309"/>
      <c r="H982" s="309"/>
      <c r="I982" s="309"/>
      <c r="J982" s="309"/>
      <c r="K982" s="309"/>
      <c r="L982" s="309"/>
      <c r="M982" s="309"/>
      <c r="N982" s="309"/>
      <c r="O982" s="310">
        <v>1</v>
      </c>
      <c r="P982" s="311" t="s">
        <v>242</v>
      </c>
      <c r="Q982" s="378"/>
      <c r="R982" s="380">
        <v>73470</v>
      </c>
      <c r="S982" s="378"/>
      <c r="T982" s="379">
        <f t="shared" si="28"/>
        <v>73470</v>
      </c>
      <c r="U982" s="338"/>
    </row>
    <row r="983" spans="2:21" ht="15" x14ac:dyDescent="0.3">
      <c r="B983" s="312" t="s">
        <v>731</v>
      </c>
      <c r="C983" s="313" t="s">
        <v>1196</v>
      </c>
      <c r="D983" s="349"/>
      <c r="E983" s="309"/>
      <c r="F983" s="309"/>
      <c r="G983" s="309"/>
      <c r="H983" s="309"/>
      <c r="I983" s="309"/>
      <c r="J983" s="309"/>
      <c r="K983" s="309"/>
      <c r="L983" s="309"/>
      <c r="M983" s="309"/>
      <c r="N983" s="309"/>
      <c r="O983" s="310">
        <v>1</v>
      </c>
      <c r="P983" s="311" t="s">
        <v>242</v>
      </c>
      <c r="Q983" s="378"/>
      <c r="R983" s="380">
        <v>71950</v>
      </c>
      <c r="S983" s="378"/>
      <c r="T983" s="379">
        <f t="shared" si="28"/>
        <v>71950</v>
      </c>
      <c r="U983" s="338"/>
    </row>
    <row r="984" spans="2:21" ht="15" x14ac:dyDescent="0.3">
      <c r="B984" s="312" t="s">
        <v>733</v>
      </c>
      <c r="C984" s="313" t="s">
        <v>1197</v>
      </c>
      <c r="D984" s="349"/>
      <c r="E984" s="309"/>
      <c r="F984" s="309"/>
      <c r="G984" s="309"/>
      <c r="H984" s="309"/>
      <c r="I984" s="309"/>
      <c r="J984" s="309"/>
      <c r="K984" s="309"/>
      <c r="L984" s="309"/>
      <c r="M984" s="309"/>
      <c r="N984" s="309"/>
      <c r="O984" s="310">
        <v>1</v>
      </c>
      <c r="P984" s="311" t="s">
        <v>242</v>
      </c>
      <c r="Q984" s="378"/>
      <c r="R984" s="380">
        <v>83750</v>
      </c>
      <c r="S984" s="378"/>
      <c r="T984" s="379">
        <f t="shared" si="28"/>
        <v>83750</v>
      </c>
      <c r="U984" s="338"/>
    </row>
    <row r="985" spans="2:21" ht="15" x14ac:dyDescent="0.3">
      <c r="B985" s="312" t="s">
        <v>735</v>
      </c>
      <c r="C985" s="313" t="s">
        <v>1198</v>
      </c>
      <c r="D985" s="349"/>
      <c r="E985" s="309"/>
      <c r="F985" s="309"/>
      <c r="G985" s="309"/>
      <c r="H985" s="309"/>
      <c r="I985" s="309"/>
      <c r="J985" s="309"/>
      <c r="K985" s="309"/>
      <c r="L985" s="309"/>
      <c r="M985" s="309"/>
      <c r="N985" s="309"/>
      <c r="O985" s="310">
        <v>1</v>
      </c>
      <c r="P985" s="311" t="s">
        <v>242</v>
      </c>
      <c r="Q985" s="378"/>
      <c r="R985" s="380">
        <v>92740</v>
      </c>
      <c r="S985" s="378"/>
      <c r="T985" s="379">
        <f t="shared" si="28"/>
        <v>92740</v>
      </c>
      <c r="U985" s="338"/>
    </row>
    <row r="986" spans="2:21" ht="15" x14ac:dyDescent="0.3">
      <c r="B986" s="312" t="s">
        <v>737</v>
      </c>
      <c r="C986" s="313" t="s">
        <v>1199</v>
      </c>
      <c r="D986" s="349"/>
      <c r="E986" s="309"/>
      <c r="F986" s="309"/>
      <c r="G986" s="309"/>
      <c r="H986" s="309"/>
      <c r="I986" s="309"/>
      <c r="J986" s="309"/>
      <c r="K986" s="309"/>
      <c r="L986" s="309"/>
      <c r="M986" s="309"/>
      <c r="N986" s="309"/>
      <c r="O986" s="310">
        <v>1</v>
      </c>
      <c r="P986" s="311" t="s">
        <v>242</v>
      </c>
      <c r="Q986" s="378"/>
      <c r="R986" s="380">
        <v>87690</v>
      </c>
      <c r="S986" s="378"/>
      <c r="T986" s="379">
        <f t="shared" si="28"/>
        <v>87690</v>
      </c>
      <c r="U986" s="338"/>
    </row>
    <row r="987" spans="2:21" ht="15" x14ac:dyDescent="0.3">
      <c r="B987" s="312" t="s">
        <v>739</v>
      </c>
      <c r="C987" s="313" t="s">
        <v>1200</v>
      </c>
      <c r="D987" s="349"/>
      <c r="E987" s="309"/>
      <c r="F987" s="309"/>
      <c r="G987" s="309"/>
      <c r="H987" s="309"/>
      <c r="I987" s="309"/>
      <c r="J987" s="309"/>
      <c r="K987" s="309"/>
      <c r="L987" s="309"/>
      <c r="M987" s="309"/>
      <c r="N987" s="309"/>
      <c r="O987" s="310">
        <v>1</v>
      </c>
      <c r="P987" s="311" t="s">
        <v>242</v>
      </c>
      <c r="Q987" s="378"/>
      <c r="R987" s="380">
        <v>98650</v>
      </c>
      <c r="S987" s="378"/>
      <c r="T987" s="379">
        <f t="shared" si="28"/>
        <v>98650</v>
      </c>
      <c r="U987" s="338"/>
    </row>
    <row r="988" spans="2:21" ht="15" x14ac:dyDescent="0.3">
      <c r="B988" s="312" t="s">
        <v>741</v>
      </c>
      <c r="C988" s="313" t="s">
        <v>1201</v>
      </c>
      <c r="D988" s="349"/>
      <c r="E988" s="309"/>
      <c r="F988" s="309"/>
      <c r="G988" s="309"/>
      <c r="H988" s="309"/>
      <c r="I988" s="309"/>
      <c r="J988" s="309"/>
      <c r="K988" s="309"/>
      <c r="L988" s="309"/>
      <c r="M988" s="309"/>
      <c r="N988" s="309"/>
      <c r="O988" s="310">
        <v>1</v>
      </c>
      <c r="P988" s="311" t="s">
        <v>242</v>
      </c>
      <c r="Q988" s="378"/>
      <c r="R988" s="380">
        <v>94790</v>
      </c>
      <c r="S988" s="378"/>
      <c r="T988" s="379">
        <f t="shared" si="28"/>
        <v>94790</v>
      </c>
      <c r="U988" s="338"/>
    </row>
    <row r="989" spans="2:21" ht="15" x14ac:dyDescent="0.3">
      <c r="B989" s="312" t="s">
        <v>743</v>
      </c>
      <c r="C989" s="313" t="s">
        <v>1202</v>
      </c>
      <c r="D989" s="349"/>
      <c r="E989" s="309"/>
      <c r="F989" s="309"/>
      <c r="G989" s="309"/>
      <c r="H989" s="309"/>
      <c r="I989" s="309"/>
      <c r="J989" s="309"/>
      <c r="K989" s="309"/>
      <c r="L989" s="309"/>
      <c r="M989" s="309"/>
      <c r="N989" s="309"/>
      <c r="O989" s="310">
        <v>1</v>
      </c>
      <c r="P989" s="311" t="s">
        <v>242</v>
      </c>
      <c r="Q989" s="378"/>
      <c r="R989" s="380">
        <v>114860</v>
      </c>
      <c r="S989" s="378"/>
      <c r="T989" s="379">
        <f t="shared" si="28"/>
        <v>114860</v>
      </c>
      <c r="U989" s="338"/>
    </row>
    <row r="990" spans="2:21" ht="15.6" x14ac:dyDescent="0.3">
      <c r="B990" s="306">
        <v>6</v>
      </c>
      <c r="C990" s="332" t="s">
        <v>1205</v>
      </c>
      <c r="D990" s="309"/>
      <c r="E990" s="309"/>
      <c r="F990" s="309"/>
      <c r="G990" s="309"/>
      <c r="H990" s="309"/>
      <c r="I990" s="309"/>
      <c r="J990" s="309"/>
      <c r="K990" s="309"/>
      <c r="L990" s="309"/>
      <c r="M990" s="309"/>
      <c r="N990" s="309"/>
      <c r="O990" s="310"/>
      <c r="P990" s="311"/>
      <c r="Q990" s="376"/>
      <c r="R990" s="380"/>
      <c r="S990" s="378"/>
      <c r="T990" s="379"/>
      <c r="U990" s="338"/>
    </row>
    <row r="991" spans="2:21" ht="15" x14ac:dyDescent="0.3">
      <c r="B991" s="312" t="s">
        <v>499</v>
      </c>
      <c r="C991" s="313" t="s">
        <v>1206</v>
      </c>
      <c r="D991" s="318"/>
      <c r="E991" s="309"/>
      <c r="F991" s="309"/>
      <c r="G991" s="309"/>
      <c r="H991" s="309"/>
      <c r="I991" s="309"/>
      <c r="J991" s="309"/>
      <c r="K991" s="309"/>
      <c r="L991" s="309"/>
      <c r="M991" s="309"/>
      <c r="N991" s="309"/>
      <c r="O991" s="310">
        <v>1</v>
      </c>
      <c r="P991" s="311" t="s">
        <v>242</v>
      </c>
      <c r="Q991" s="376"/>
      <c r="R991" s="380">
        <v>89150</v>
      </c>
      <c r="S991" s="378"/>
      <c r="T991" s="379">
        <f>O991*R991</f>
        <v>89150</v>
      </c>
      <c r="U991" s="338"/>
    </row>
    <row r="992" spans="2:21" ht="15" x14ac:dyDescent="0.3">
      <c r="B992" s="312" t="s">
        <v>500</v>
      </c>
      <c r="C992" s="313" t="s">
        <v>1207</v>
      </c>
      <c r="D992" s="318"/>
      <c r="E992" s="309"/>
      <c r="F992" s="309"/>
      <c r="G992" s="309"/>
      <c r="H992" s="309"/>
      <c r="I992" s="309"/>
      <c r="J992" s="309"/>
      <c r="K992" s="309"/>
      <c r="L992" s="309"/>
      <c r="M992" s="309"/>
      <c r="N992" s="309"/>
      <c r="O992" s="310">
        <v>1</v>
      </c>
      <c r="P992" s="311" t="s">
        <v>242</v>
      </c>
      <c r="Q992" s="376"/>
      <c r="R992" s="380">
        <v>138690</v>
      </c>
      <c r="S992" s="378"/>
      <c r="T992" s="379">
        <f>O992*R992</f>
        <v>138690</v>
      </c>
      <c r="U992" s="338"/>
    </row>
    <row r="993" spans="2:21" ht="15" x14ac:dyDescent="0.3">
      <c r="B993" s="312" t="s">
        <v>502</v>
      </c>
      <c r="C993" s="313" t="s">
        <v>1208</v>
      </c>
      <c r="D993" s="318"/>
      <c r="E993" s="309"/>
      <c r="F993" s="309"/>
      <c r="G993" s="309"/>
      <c r="H993" s="309"/>
      <c r="I993" s="309"/>
      <c r="J993" s="309"/>
      <c r="K993" s="309"/>
      <c r="L993" s="309"/>
      <c r="M993" s="309"/>
      <c r="N993" s="309"/>
      <c r="O993" s="310">
        <v>1</v>
      </c>
      <c r="P993" s="311" t="s">
        <v>242</v>
      </c>
      <c r="Q993" s="376"/>
      <c r="R993" s="380">
        <v>241060</v>
      </c>
      <c r="S993" s="378"/>
      <c r="T993" s="379">
        <f>O993*R993</f>
        <v>241060</v>
      </c>
      <c r="U993" s="338"/>
    </row>
    <row r="994" spans="2:21" ht="15" x14ac:dyDescent="0.3">
      <c r="B994" s="312" t="s">
        <v>751</v>
      </c>
      <c r="C994" s="313" t="s">
        <v>1209</v>
      </c>
      <c r="D994" s="318"/>
      <c r="E994" s="309"/>
      <c r="F994" s="309"/>
      <c r="G994" s="309"/>
      <c r="H994" s="309"/>
      <c r="I994" s="309"/>
      <c r="J994" s="309"/>
      <c r="K994" s="309"/>
      <c r="L994" s="309"/>
      <c r="M994" s="309"/>
      <c r="N994" s="309"/>
      <c r="O994" s="310">
        <v>1</v>
      </c>
      <c r="P994" s="311" t="s">
        <v>242</v>
      </c>
      <c r="Q994" s="376"/>
      <c r="R994" s="380">
        <v>293890</v>
      </c>
      <c r="S994" s="378"/>
      <c r="T994" s="379">
        <f>O994*R994</f>
        <v>293890</v>
      </c>
      <c r="U994" s="338"/>
    </row>
    <row r="995" spans="2:21" ht="15.6" x14ac:dyDescent="0.3">
      <c r="B995" s="306">
        <v>7</v>
      </c>
      <c r="C995" s="353" t="s">
        <v>1210</v>
      </c>
      <c r="D995" s="309"/>
      <c r="E995" s="309"/>
      <c r="F995" s="309"/>
      <c r="G995" s="309"/>
      <c r="H995" s="309"/>
      <c r="I995" s="309"/>
      <c r="J995" s="309"/>
      <c r="K995" s="309"/>
      <c r="L995" s="309"/>
      <c r="M995" s="309"/>
      <c r="N995" s="309"/>
      <c r="O995" s="310"/>
      <c r="P995" s="311"/>
      <c r="Q995" s="378"/>
      <c r="R995" s="380"/>
      <c r="S995" s="378"/>
      <c r="T995" s="379"/>
      <c r="U995" s="338"/>
    </row>
    <row r="996" spans="2:21" ht="15" x14ac:dyDescent="0.3">
      <c r="B996" s="312" t="s">
        <v>505</v>
      </c>
      <c r="C996" s="313" t="s">
        <v>1206</v>
      </c>
      <c r="D996" s="318"/>
      <c r="E996" s="309"/>
      <c r="F996" s="309"/>
      <c r="G996" s="309"/>
      <c r="H996" s="309"/>
      <c r="I996" s="309"/>
      <c r="J996" s="309"/>
      <c r="K996" s="309"/>
      <c r="L996" s="309"/>
      <c r="M996" s="309"/>
      <c r="N996" s="309"/>
      <c r="O996" s="310">
        <v>1</v>
      </c>
      <c r="P996" s="311" t="s">
        <v>242</v>
      </c>
      <c r="Q996" s="378"/>
      <c r="R996" s="380">
        <v>89150</v>
      </c>
      <c r="S996" s="378"/>
      <c r="T996" s="379">
        <f t="shared" ref="T996:T1018" si="29">O996*R996</f>
        <v>89150</v>
      </c>
      <c r="U996" s="338"/>
    </row>
    <row r="997" spans="2:21" ht="15" x14ac:dyDescent="0.3">
      <c r="B997" s="312" t="s">
        <v>506</v>
      </c>
      <c r="C997" s="313" t="s">
        <v>1207</v>
      </c>
      <c r="D997" s="318"/>
      <c r="E997" s="309"/>
      <c r="F997" s="309"/>
      <c r="G997" s="309"/>
      <c r="H997" s="309"/>
      <c r="I997" s="309"/>
      <c r="J997" s="309"/>
      <c r="K997" s="309"/>
      <c r="L997" s="309"/>
      <c r="M997" s="309"/>
      <c r="N997" s="309"/>
      <c r="O997" s="310">
        <v>1</v>
      </c>
      <c r="P997" s="311" t="s">
        <v>242</v>
      </c>
      <c r="Q997" s="378"/>
      <c r="R997" s="380">
        <v>138690</v>
      </c>
      <c r="S997" s="378"/>
      <c r="T997" s="379">
        <f t="shared" si="29"/>
        <v>138690</v>
      </c>
      <c r="U997" s="338"/>
    </row>
    <row r="998" spans="2:21" ht="15" x14ac:dyDescent="0.3">
      <c r="B998" s="312" t="s">
        <v>507</v>
      </c>
      <c r="C998" s="313" t="s">
        <v>1208</v>
      </c>
      <c r="D998" s="318"/>
      <c r="E998" s="309"/>
      <c r="F998" s="309"/>
      <c r="G998" s="309"/>
      <c r="H998" s="309"/>
      <c r="I998" s="309"/>
      <c r="J998" s="309"/>
      <c r="K998" s="309"/>
      <c r="L998" s="309"/>
      <c r="M998" s="309"/>
      <c r="N998" s="309"/>
      <c r="O998" s="310">
        <v>1</v>
      </c>
      <c r="P998" s="311" t="s">
        <v>242</v>
      </c>
      <c r="Q998" s="378"/>
      <c r="R998" s="380">
        <v>241060</v>
      </c>
      <c r="S998" s="378"/>
      <c r="T998" s="379">
        <f t="shared" si="29"/>
        <v>241060</v>
      </c>
      <c r="U998" s="338"/>
    </row>
    <row r="999" spans="2:21" ht="15" x14ac:dyDescent="0.3">
      <c r="B999" s="312" t="s">
        <v>770</v>
      </c>
      <c r="C999" s="313" t="s">
        <v>1209</v>
      </c>
      <c r="D999" s="318"/>
      <c r="E999" s="309"/>
      <c r="F999" s="309"/>
      <c r="G999" s="309"/>
      <c r="H999" s="309"/>
      <c r="I999" s="309"/>
      <c r="J999" s="309"/>
      <c r="K999" s="309"/>
      <c r="L999" s="309"/>
      <c r="M999" s="309"/>
      <c r="N999" s="309"/>
      <c r="O999" s="310">
        <v>1</v>
      </c>
      <c r="P999" s="311" t="s">
        <v>242</v>
      </c>
      <c r="Q999" s="378"/>
      <c r="R999" s="380">
        <v>293890</v>
      </c>
      <c r="S999" s="378"/>
      <c r="T999" s="379">
        <f t="shared" si="29"/>
        <v>293890</v>
      </c>
      <c r="U999" s="338"/>
    </row>
    <row r="1000" spans="2:21" ht="15.6" x14ac:dyDescent="0.3">
      <c r="B1000" s="306">
        <v>8</v>
      </c>
      <c r="C1000" s="353" t="s">
        <v>1211</v>
      </c>
      <c r="D1000" s="309"/>
      <c r="E1000" s="309"/>
      <c r="F1000" s="309"/>
      <c r="G1000" s="309"/>
      <c r="H1000" s="309"/>
      <c r="I1000" s="309"/>
      <c r="J1000" s="309"/>
      <c r="K1000" s="309"/>
      <c r="L1000" s="309"/>
      <c r="M1000" s="309"/>
      <c r="N1000" s="309"/>
      <c r="O1000" s="310"/>
      <c r="P1000" s="311"/>
      <c r="Q1000" s="378"/>
      <c r="R1000" s="380"/>
      <c r="S1000" s="378"/>
      <c r="T1000" s="379"/>
      <c r="U1000" s="338"/>
    </row>
    <row r="1001" spans="2:21" ht="15" x14ac:dyDescent="0.3">
      <c r="B1001" s="312" t="s">
        <v>509</v>
      </c>
      <c r="C1001" s="313" t="s">
        <v>1193</v>
      </c>
      <c r="D1001" s="349"/>
      <c r="E1001" s="309"/>
      <c r="F1001" s="309"/>
      <c r="G1001" s="309"/>
      <c r="H1001" s="309"/>
      <c r="I1001" s="309"/>
      <c r="J1001" s="309"/>
      <c r="K1001" s="309"/>
      <c r="L1001" s="309"/>
      <c r="M1001" s="309"/>
      <c r="N1001" s="309"/>
      <c r="O1001" s="310">
        <v>1</v>
      </c>
      <c r="P1001" s="311" t="s">
        <v>242</v>
      </c>
      <c r="Q1001" s="378"/>
      <c r="R1001" s="380">
        <v>215290</v>
      </c>
      <c r="S1001" s="378"/>
      <c r="T1001" s="379">
        <f t="shared" si="29"/>
        <v>215290</v>
      </c>
      <c r="U1001" s="338"/>
    </row>
    <row r="1002" spans="2:21" ht="15" x14ac:dyDescent="0.3">
      <c r="B1002" s="312" t="s">
        <v>510</v>
      </c>
      <c r="C1002" s="313" t="s">
        <v>1194</v>
      </c>
      <c r="D1002" s="349"/>
      <c r="E1002" s="309"/>
      <c r="F1002" s="309"/>
      <c r="G1002" s="309"/>
      <c r="H1002" s="309"/>
      <c r="I1002" s="309"/>
      <c r="J1002" s="309"/>
      <c r="K1002" s="309"/>
      <c r="L1002" s="309"/>
      <c r="M1002" s="309"/>
      <c r="N1002" s="309"/>
      <c r="O1002" s="310">
        <v>1</v>
      </c>
      <c r="P1002" s="311" t="s">
        <v>242</v>
      </c>
      <c r="Q1002" s="378"/>
      <c r="R1002" s="380">
        <v>317650</v>
      </c>
      <c r="S1002" s="378"/>
      <c r="T1002" s="379">
        <f t="shared" si="29"/>
        <v>317650</v>
      </c>
      <c r="U1002" s="338"/>
    </row>
    <row r="1003" spans="2:21" ht="15" x14ac:dyDescent="0.3">
      <c r="B1003" s="312" t="s">
        <v>511</v>
      </c>
      <c r="C1003" s="313" t="s">
        <v>1195</v>
      </c>
      <c r="D1003" s="349"/>
      <c r="E1003" s="309"/>
      <c r="F1003" s="309"/>
      <c r="G1003" s="309"/>
      <c r="H1003" s="309"/>
      <c r="I1003" s="309"/>
      <c r="J1003" s="309"/>
      <c r="K1003" s="309"/>
      <c r="L1003" s="309"/>
      <c r="M1003" s="309"/>
      <c r="N1003" s="309"/>
      <c r="O1003" s="310">
        <v>1</v>
      </c>
      <c r="P1003" s="311" t="s">
        <v>242</v>
      </c>
      <c r="Q1003" s="378"/>
      <c r="R1003" s="380">
        <v>396020</v>
      </c>
      <c r="S1003" s="378"/>
      <c r="T1003" s="379">
        <f t="shared" si="29"/>
        <v>396020</v>
      </c>
      <c r="U1003" s="338"/>
    </row>
    <row r="1004" spans="2:21" ht="15" x14ac:dyDescent="0.3">
      <c r="B1004" s="312" t="s">
        <v>780</v>
      </c>
      <c r="C1004" s="313" t="s">
        <v>1196</v>
      </c>
      <c r="D1004" s="349"/>
      <c r="E1004" s="309"/>
      <c r="F1004" s="309"/>
      <c r="G1004" s="309"/>
      <c r="H1004" s="309"/>
      <c r="I1004" s="309"/>
      <c r="J1004" s="309"/>
      <c r="K1004" s="309"/>
      <c r="L1004" s="309"/>
      <c r="M1004" s="309"/>
      <c r="N1004" s="309"/>
      <c r="O1004" s="310">
        <v>1</v>
      </c>
      <c r="P1004" s="311" t="s">
        <v>242</v>
      </c>
      <c r="Q1004" s="378"/>
      <c r="R1004" s="380">
        <v>776050</v>
      </c>
      <c r="S1004" s="378"/>
      <c r="T1004" s="379">
        <f t="shared" si="29"/>
        <v>776050</v>
      </c>
      <c r="U1004" s="338"/>
    </row>
    <row r="1005" spans="2:21" ht="15" x14ac:dyDescent="0.3">
      <c r="B1005" s="312" t="s">
        <v>781</v>
      </c>
      <c r="C1005" s="313" t="s">
        <v>1197</v>
      </c>
      <c r="D1005" s="349"/>
      <c r="E1005" s="309"/>
      <c r="F1005" s="309"/>
      <c r="G1005" s="309"/>
      <c r="H1005" s="309"/>
      <c r="I1005" s="309"/>
      <c r="J1005" s="309"/>
      <c r="K1005" s="309"/>
      <c r="L1005" s="309"/>
      <c r="M1005" s="309"/>
      <c r="N1005" s="309"/>
      <c r="O1005" s="310">
        <v>1</v>
      </c>
      <c r="P1005" s="311" t="s">
        <v>242</v>
      </c>
      <c r="Q1005" s="378"/>
      <c r="R1005" s="380">
        <v>901020</v>
      </c>
      <c r="S1005" s="378"/>
      <c r="T1005" s="379">
        <f t="shared" si="29"/>
        <v>901020</v>
      </c>
      <c r="U1005" s="338"/>
    </row>
    <row r="1006" spans="2:21" ht="15.6" x14ac:dyDescent="0.3">
      <c r="B1006" s="306">
        <v>9</v>
      </c>
      <c r="C1006" s="353" t="s">
        <v>1212</v>
      </c>
      <c r="D1006" s="309"/>
      <c r="E1006" s="309"/>
      <c r="F1006" s="309"/>
      <c r="G1006" s="309"/>
      <c r="H1006" s="309"/>
      <c r="I1006" s="309"/>
      <c r="J1006" s="309"/>
      <c r="K1006" s="309"/>
      <c r="L1006" s="309"/>
      <c r="M1006" s="309"/>
      <c r="N1006" s="309"/>
      <c r="O1006" s="310"/>
      <c r="P1006" s="311"/>
      <c r="Q1006" s="378"/>
      <c r="R1006" s="380"/>
      <c r="S1006" s="378"/>
      <c r="T1006" s="379"/>
      <c r="U1006" s="338"/>
    </row>
    <row r="1007" spans="2:21" ht="15" x14ac:dyDescent="0.3">
      <c r="B1007" s="312" t="s">
        <v>513</v>
      </c>
      <c r="C1007" s="313" t="s">
        <v>1193</v>
      </c>
      <c r="D1007" s="349"/>
      <c r="E1007" s="309"/>
      <c r="F1007" s="309"/>
      <c r="G1007" s="309"/>
      <c r="H1007" s="309"/>
      <c r="I1007" s="309"/>
      <c r="J1007" s="309"/>
      <c r="K1007" s="309"/>
      <c r="L1007" s="309"/>
      <c r="M1007" s="309"/>
      <c r="N1007" s="309"/>
      <c r="O1007" s="310">
        <v>1</v>
      </c>
      <c r="P1007" s="311" t="s">
        <v>242</v>
      </c>
      <c r="Q1007" s="378"/>
      <c r="R1007" s="380">
        <v>291880</v>
      </c>
      <c r="S1007" s="378"/>
      <c r="T1007" s="379">
        <f t="shared" si="29"/>
        <v>291880</v>
      </c>
      <c r="U1007" s="338"/>
    </row>
    <row r="1008" spans="2:21" ht="15" x14ac:dyDescent="0.3">
      <c r="B1008" s="312" t="s">
        <v>514</v>
      </c>
      <c r="C1008" s="313" t="s">
        <v>1194</v>
      </c>
      <c r="D1008" s="349"/>
      <c r="E1008" s="309"/>
      <c r="F1008" s="309"/>
      <c r="G1008" s="309"/>
      <c r="H1008" s="309"/>
      <c r="I1008" s="309"/>
      <c r="J1008" s="309"/>
      <c r="K1008" s="309"/>
      <c r="L1008" s="309"/>
      <c r="M1008" s="309"/>
      <c r="N1008" s="309"/>
      <c r="O1008" s="310">
        <v>1</v>
      </c>
      <c r="P1008" s="311" t="s">
        <v>242</v>
      </c>
      <c r="Q1008" s="378"/>
      <c r="R1008" s="380">
        <v>394250</v>
      </c>
      <c r="S1008" s="378"/>
      <c r="T1008" s="379">
        <f t="shared" si="29"/>
        <v>394250</v>
      </c>
      <c r="U1008" s="338"/>
    </row>
    <row r="1009" spans="2:21" ht="15" x14ac:dyDescent="0.3">
      <c r="B1009" s="312" t="s">
        <v>515</v>
      </c>
      <c r="C1009" s="313" t="s">
        <v>1195</v>
      </c>
      <c r="D1009" s="349"/>
      <c r="E1009" s="309"/>
      <c r="F1009" s="309"/>
      <c r="G1009" s="309"/>
      <c r="H1009" s="309"/>
      <c r="I1009" s="309"/>
      <c r="J1009" s="309"/>
      <c r="K1009" s="309"/>
      <c r="L1009" s="309"/>
      <c r="M1009" s="309"/>
      <c r="N1009" s="309"/>
      <c r="O1009" s="310">
        <v>1</v>
      </c>
      <c r="P1009" s="311" t="s">
        <v>242</v>
      </c>
      <c r="Q1009" s="378"/>
      <c r="R1009" s="380">
        <v>498150</v>
      </c>
      <c r="S1009" s="378"/>
      <c r="T1009" s="379">
        <f t="shared" si="29"/>
        <v>498150</v>
      </c>
      <c r="U1009" s="338"/>
    </row>
    <row r="1010" spans="2:21" ht="15" x14ac:dyDescent="0.3">
      <c r="B1010" s="312" t="s">
        <v>790</v>
      </c>
      <c r="C1010" s="313" t="s">
        <v>1196</v>
      </c>
      <c r="D1010" s="349"/>
      <c r="E1010" s="309"/>
      <c r="F1010" s="309"/>
      <c r="G1010" s="309"/>
      <c r="H1010" s="309"/>
      <c r="I1010" s="309"/>
      <c r="J1010" s="309"/>
      <c r="K1010" s="309"/>
      <c r="L1010" s="309"/>
      <c r="M1010" s="309"/>
      <c r="N1010" s="309"/>
      <c r="O1010" s="310">
        <v>1</v>
      </c>
      <c r="P1010" s="311" t="s">
        <v>242</v>
      </c>
      <c r="Q1010" s="378"/>
      <c r="R1010" s="380">
        <v>1120390</v>
      </c>
      <c r="S1010" s="378"/>
      <c r="T1010" s="379">
        <f t="shared" si="29"/>
        <v>1120390</v>
      </c>
      <c r="U1010" s="338"/>
    </row>
    <row r="1011" spans="2:21" ht="15" x14ac:dyDescent="0.3">
      <c r="B1011" s="312" t="s">
        <v>791</v>
      </c>
      <c r="C1011" s="313" t="s">
        <v>1197</v>
      </c>
      <c r="D1011" s="349"/>
      <c r="E1011" s="309"/>
      <c r="F1011" s="309"/>
      <c r="G1011" s="309"/>
      <c r="H1011" s="309"/>
      <c r="I1011" s="309"/>
      <c r="J1011" s="309"/>
      <c r="K1011" s="309"/>
      <c r="L1011" s="309"/>
      <c r="M1011" s="309"/>
      <c r="N1011" s="309"/>
      <c r="O1011" s="310">
        <v>1</v>
      </c>
      <c r="P1011" s="311" t="s">
        <v>242</v>
      </c>
      <c r="Q1011" s="378"/>
      <c r="R1011" s="380">
        <v>1299520</v>
      </c>
      <c r="S1011" s="378"/>
      <c r="T1011" s="379">
        <f t="shared" si="29"/>
        <v>1299520</v>
      </c>
      <c r="U1011" s="338"/>
    </row>
    <row r="1012" spans="2:21" ht="15.6" x14ac:dyDescent="0.3">
      <c r="B1012" s="306">
        <v>10</v>
      </c>
      <c r="C1012" s="353" t="s">
        <v>1213</v>
      </c>
      <c r="D1012" s="309"/>
      <c r="E1012" s="309"/>
      <c r="F1012" s="309"/>
      <c r="G1012" s="309"/>
      <c r="H1012" s="309"/>
      <c r="I1012" s="309"/>
      <c r="J1012" s="309"/>
      <c r="K1012" s="309"/>
      <c r="L1012" s="309"/>
      <c r="M1012" s="309"/>
      <c r="N1012" s="309"/>
      <c r="O1012" s="310"/>
      <c r="P1012" s="311"/>
      <c r="Q1012" s="378"/>
      <c r="R1012" s="380"/>
      <c r="S1012" s="378"/>
      <c r="T1012" s="379"/>
      <c r="U1012" s="338"/>
    </row>
    <row r="1013" spans="2:21" ht="15" x14ac:dyDescent="0.3">
      <c r="B1013" s="312" t="s">
        <v>523</v>
      </c>
      <c r="C1013" s="313" t="s">
        <v>1214</v>
      </c>
      <c r="D1013" s="349"/>
      <c r="E1013" s="309"/>
      <c r="F1013" s="309"/>
      <c r="G1013" s="309"/>
      <c r="H1013" s="309"/>
      <c r="I1013" s="309"/>
      <c r="J1013" s="309"/>
      <c r="K1013" s="309"/>
      <c r="L1013" s="309"/>
      <c r="M1013" s="309"/>
      <c r="N1013" s="309"/>
      <c r="O1013" s="310">
        <v>1</v>
      </c>
      <c r="P1013" s="311" t="s">
        <v>242</v>
      </c>
      <c r="Q1013" s="378"/>
      <c r="R1013" s="380">
        <v>18162</v>
      </c>
      <c r="S1013" s="378"/>
      <c r="T1013" s="379">
        <f t="shared" si="29"/>
        <v>18162</v>
      </c>
      <c r="U1013" s="338"/>
    </row>
    <row r="1014" spans="2:21" ht="15" x14ac:dyDescent="0.3">
      <c r="B1014" s="312" t="s">
        <v>525</v>
      </c>
      <c r="C1014" s="313" t="s">
        <v>1215</v>
      </c>
      <c r="D1014" s="349"/>
      <c r="E1014" s="309"/>
      <c r="F1014" s="309"/>
      <c r="G1014" s="309"/>
      <c r="H1014" s="309"/>
      <c r="I1014" s="309"/>
      <c r="J1014" s="309"/>
      <c r="K1014" s="309"/>
      <c r="L1014" s="309"/>
      <c r="M1014" s="309"/>
      <c r="N1014" s="309"/>
      <c r="O1014" s="310">
        <v>1</v>
      </c>
      <c r="P1014" s="311" t="s">
        <v>242</v>
      </c>
      <c r="Q1014" s="378"/>
      <c r="R1014" s="380">
        <v>27243</v>
      </c>
      <c r="S1014" s="378"/>
      <c r="T1014" s="379">
        <f t="shared" si="29"/>
        <v>27243</v>
      </c>
      <c r="U1014" s="338"/>
    </row>
    <row r="1015" spans="2:21" ht="15.6" x14ac:dyDescent="0.3">
      <c r="B1015" s="306">
        <v>11</v>
      </c>
      <c r="C1015" s="353" t="s">
        <v>1216</v>
      </c>
      <c r="D1015" s="309"/>
      <c r="E1015" s="309"/>
      <c r="F1015" s="309"/>
      <c r="G1015" s="309"/>
      <c r="H1015" s="309"/>
      <c r="I1015" s="309"/>
      <c r="J1015" s="309"/>
      <c r="K1015" s="309"/>
      <c r="L1015" s="309"/>
      <c r="M1015" s="309"/>
      <c r="N1015" s="309"/>
      <c r="O1015" s="310"/>
      <c r="P1015" s="311"/>
      <c r="Q1015" s="378"/>
      <c r="R1015" s="380"/>
      <c r="S1015" s="378"/>
      <c r="T1015" s="379"/>
      <c r="U1015" s="338"/>
    </row>
    <row r="1016" spans="2:21" ht="15" x14ac:dyDescent="0.3">
      <c r="B1016" s="312" t="s">
        <v>530</v>
      </c>
      <c r="C1016" s="313" t="s">
        <v>1214</v>
      </c>
      <c r="D1016" s="349"/>
      <c r="E1016" s="309"/>
      <c r="F1016" s="309"/>
      <c r="G1016" s="309"/>
      <c r="H1016" s="309"/>
      <c r="I1016" s="309"/>
      <c r="J1016" s="309"/>
      <c r="K1016" s="309"/>
      <c r="L1016" s="309"/>
      <c r="M1016" s="309"/>
      <c r="N1016" s="309"/>
      <c r="O1016" s="310">
        <v>1</v>
      </c>
      <c r="P1016" s="311" t="s">
        <v>242</v>
      </c>
      <c r="Q1016" s="378"/>
      <c r="R1016" s="380">
        <v>18162</v>
      </c>
      <c r="S1016" s="378"/>
      <c r="T1016" s="379">
        <f t="shared" si="29"/>
        <v>18162</v>
      </c>
      <c r="U1016" s="338"/>
    </row>
    <row r="1017" spans="2:21" ht="15" x14ac:dyDescent="0.3">
      <c r="B1017" s="312" t="s">
        <v>531</v>
      </c>
      <c r="C1017" s="313" t="s">
        <v>1215</v>
      </c>
      <c r="D1017" s="349"/>
      <c r="E1017" s="309"/>
      <c r="F1017" s="309"/>
      <c r="G1017" s="309"/>
      <c r="H1017" s="309"/>
      <c r="I1017" s="309"/>
      <c r="J1017" s="309"/>
      <c r="K1017" s="309"/>
      <c r="L1017" s="309"/>
      <c r="M1017" s="309"/>
      <c r="N1017" s="309"/>
      <c r="O1017" s="310">
        <v>1</v>
      </c>
      <c r="P1017" s="311" t="s">
        <v>242</v>
      </c>
      <c r="Q1017" s="378"/>
      <c r="R1017" s="380">
        <v>27243</v>
      </c>
      <c r="S1017" s="378"/>
      <c r="T1017" s="379">
        <f t="shared" si="29"/>
        <v>27243</v>
      </c>
      <c r="U1017" s="338"/>
    </row>
    <row r="1018" spans="2:21" ht="15.6" x14ac:dyDescent="0.3">
      <c r="B1018" s="306">
        <v>12</v>
      </c>
      <c r="C1018" s="353" t="s">
        <v>1217</v>
      </c>
      <c r="D1018" s="309"/>
      <c r="E1018" s="309"/>
      <c r="F1018" s="309"/>
      <c r="G1018" s="309"/>
      <c r="H1018" s="309"/>
      <c r="I1018" s="309"/>
      <c r="J1018" s="309"/>
      <c r="K1018" s="309"/>
      <c r="L1018" s="309"/>
      <c r="M1018" s="309"/>
      <c r="N1018" s="309"/>
      <c r="O1018" s="310">
        <v>1</v>
      </c>
      <c r="P1018" s="311" t="s">
        <v>355</v>
      </c>
      <c r="Q1018" s="378" t="s">
        <v>1218</v>
      </c>
      <c r="R1018" s="380">
        <v>184348</v>
      </c>
      <c r="S1018" s="378">
        <f>O1018*Q1018</f>
        <v>60381</v>
      </c>
      <c r="T1018" s="379">
        <f t="shared" si="29"/>
        <v>184348</v>
      </c>
      <c r="U1018" s="338"/>
    </row>
    <row r="1019" spans="2:21" ht="15.6" x14ac:dyDescent="0.3">
      <c r="B1019" s="306"/>
      <c r="C1019" s="353"/>
      <c r="D1019" s="309"/>
      <c r="E1019" s="309"/>
      <c r="F1019" s="309"/>
      <c r="G1019" s="309"/>
      <c r="H1019" s="309"/>
      <c r="I1019" s="309"/>
      <c r="J1019" s="309"/>
      <c r="K1019" s="309"/>
      <c r="L1019" s="309"/>
      <c r="M1019" s="309"/>
      <c r="N1019" s="309"/>
      <c r="O1019" s="310"/>
      <c r="P1019" s="311"/>
      <c r="Q1019" s="378"/>
      <c r="R1019" s="380"/>
      <c r="S1019" s="378"/>
      <c r="T1019" s="379"/>
      <c r="U1019" s="338"/>
    </row>
    <row r="1020" spans="2:21" ht="15.6" x14ac:dyDescent="0.3">
      <c r="B1020" s="306"/>
      <c r="C1020" s="353"/>
      <c r="D1020" s="309"/>
      <c r="E1020" s="309"/>
      <c r="F1020" s="309"/>
      <c r="G1020" s="309"/>
      <c r="H1020" s="309"/>
      <c r="I1020" s="309"/>
      <c r="J1020" s="309"/>
      <c r="K1020" s="309"/>
      <c r="L1020" s="309"/>
      <c r="M1020" s="309"/>
      <c r="N1020" s="309"/>
      <c r="O1020" s="310"/>
      <c r="P1020" s="311"/>
      <c r="Q1020" s="378"/>
      <c r="R1020" s="380"/>
      <c r="S1020" s="378"/>
      <c r="T1020" s="379"/>
      <c r="U1020" s="338"/>
    </row>
    <row r="1021" spans="2:21" ht="15" x14ac:dyDescent="0.3">
      <c r="B1021" s="312"/>
      <c r="C1021" s="348"/>
      <c r="D1021" s="309"/>
      <c r="E1021" s="309"/>
      <c r="F1021" s="309"/>
      <c r="G1021" s="309"/>
      <c r="H1021" s="309"/>
      <c r="I1021" s="309"/>
      <c r="J1021" s="309"/>
      <c r="K1021" s="309"/>
      <c r="L1021" s="309"/>
      <c r="M1021" s="309"/>
      <c r="N1021" s="309"/>
      <c r="O1021" s="310"/>
      <c r="P1021" s="311"/>
      <c r="Q1021" s="378"/>
      <c r="R1021" s="380"/>
      <c r="S1021" s="378"/>
      <c r="T1021" s="379"/>
      <c r="U1021" s="338"/>
    </row>
    <row r="1022" spans="2:21" ht="15.6" x14ac:dyDescent="0.3">
      <c r="B1022" s="306" t="s">
        <v>21</v>
      </c>
      <c r="C1022" s="307" t="s">
        <v>42</v>
      </c>
      <c r="D1022" s="309"/>
      <c r="E1022" s="309"/>
      <c r="F1022" s="308"/>
      <c r="G1022" s="309"/>
      <c r="H1022" s="309"/>
      <c r="I1022" s="309"/>
      <c r="J1022" s="309"/>
      <c r="K1022" s="309"/>
      <c r="L1022" s="309"/>
      <c r="M1022" s="309"/>
      <c r="N1022" s="309"/>
      <c r="O1022" s="310"/>
      <c r="P1022" s="352"/>
      <c r="Q1022" s="387"/>
      <c r="R1022" s="387"/>
      <c r="S1022" s="378"/>
      <c r="T1022" s="379"/>
      <c r="U1022" s="338"/>
    </row>
    <row r="1023" spans="2:21" ht="15.6" x14ac:dyDescent="0.3">
      <c r="B1023" s="306">
        <v>1</v>
      </c>
      <c r="C1023" s="353" t="s">
        <v>1219</v>
      </c>
      <c r="D1023" s="309"/>
      <c r="E1023" s="309"/>
      <c r="F1023" s="309"/>
      <c r="G1023" s="309"/>
      <c r="H1023" s="309"/>
      <c r="I1023" s="309"/>
      <c r="J1023" s="309"/>
      <c r="K1023" s="309"/>
      <c r="L1023" s="309"/>
      <c r="M1023" s="309"/>
      <c r="N1023" s="309"/>
      <c r="O1023" s="310"/>
      <c r="P1023" s="352"/>
      <c r="Q1023" s="388"/>
      <c r="R1023" s="388"/>
      <c r="S1023" s="378"/>
      <c r="T1023" s="379"/>
      <c r="U1023" s="338"/>
    </row>
    <row r="1024" spans="2:21" ht="15" x14ac:dyDescent="0.3">
      <c r="B1024" s="312" t="s">
        <v>156</v>
      </c>
      <c r="C1024" s="313" t="s">
        <v>1220</v>
      </c>
      <c r="D1024" s="318"/>
      <c r="E1024" s="309"/>
      <c r="F1024" s="309"/>
      <c r="G1024" s="309"/>
      <c r="H1024" s="309"/>
      <c r="I1024" s="309"/>
      <c r="J1024" s="309"/>
      <c r="K1024" s="309"/>
      <c r="L1024" s="309"/>
      <c r="M1024" s="309"/>
      <c r="N1024" s="309"/>
      <c r="O1024" s="310">
        <v>1</v>
      </c>
      <c r="P1024" s="351" t="s">
        <v>59</v>
      </c>
      <c r="Q1024" s="378">
        <v>1183020</v>
      </c>
      <c r="R1024" s="380">
        <v>228320</v>
      </c>
      <c r="S1024" s="378">
        <f t="shared" ref="S1024:S1052" si="30">O1024*Q1024</f>
        <v>1183020</v>
      </c>
      <c r="T1024" s="379">
        <f t="shared" ref="T1024:T1052" si="31">O1024*R1024</f>
        <v>228320</v>
      </c>
      <c r="U1024" s="338"/>
    </row>
    <row r="1025" spans="2:21" ht="15" x14ac:dyDescent="0.3">
      <c r="B1025" s="312" t="s">
        <v>157</v>
      </c>
      <c r="C1025" s="313" t="s">
        <v>1221</v>
      </c>
      <c r="D1025" s="349"/>
      <c r="E1025" s="309"/>
      <c r="F1025" s="309"/>
      <c r="G1025" s="309"/>
      <c r="H1025" s="309"/>
      <c r="I1025" s="309"/>
      <c r="J1025" s="309"/>
      <c r="K1025" s="309"/>
      <c r="L1025" s="309"/>
      <c r="M1025" s="309"/>
      <c r="N1025" s="309"/>
      <c r="O1025" s="310">
        <v>1</v>
      </c>
      <c r="P1025" s="351" t="s">
        <v>182</v>
      </c>
      <c r="Q1025" s="378" t="s">
        <v>417</v>
      </c>
      <c r="R1025" s="380">
        <v>30329</v>
      </c>
      <c r="S1025" s="378">
        <f t="shared" si="30"/>
        <v>21275</v>
      </c>
      <c r="T1025" s="379">
        <f t="shared" si="31"/>
        <v>30329</v>
      </c>
      <c r="U1025" s="338"/>
    </row>
    <row r="1026" spans="2:21" ht="15" x14ac:dyDescent="0.3">
      <c r="B1026" s="312" t="s">
        <v>160</v>
      </c>
      <c r="C1026" s="313" t="s">
        <v>1222</v>
      </c>
      <c r="D1026" s="318"/>
      <c r="E1026" s="309"/>
      <c r="F1026" s="309"/>
      <c r="G1026" s="309"/>
      <c r="H1026" s="309"/>
      <c r="I1026" s="309"/>
      <c r="J1026" s="309"/>
      <c r="K1026" s="309"/>
      <c r="L1026" s="309"/>
      <c r="M1026" s="309"/>
      <c r="N1026" s="309"/>
      <c r="O1026" s="310">
        <v>1</v>
      </c>
      <c r="P1026" s="351" t="s">
        <v>1223</v>
      </c>
      <c r="Q1026" s="378" t="s">
        <v>1224</v>
      </c>
      <c r="R1026" s="380">
        <v>2431</v>
      </c>
      <c r="S1026" s="378">
        <f t="shared" si="30"/>
        <v>43317</v>
      </c>
      <c r="T1026" s="379">
        <f t="shared" si="31"/>
        <v>2431</v>
      </c>
      <c r="U1026" s="338"/>
    </row>
    <row r="1027" spans="2:21" ht="15.6" x14ac:dyDescent="0.3">
      <c r="B1027" s="306">
        <v>2</v>
      </c>
      <c r="C1027" s="353" t="s">
        <v>1225</v>
      </c>
      <c r="D1027" s="309"/>
      <c r="E1027" s="309"/>
      <c r="F1027" s="309"/>
      <c r="G1027" s="309"/>
      <c r="H1027" s="309"/>
      <c r="I1027" s="309"/>
      <c r="J1027" s="309"/>
      <c r="K1027" s="309"/>
      <c r="L1027" s="309"/>
      <c r="M1027" s="309"/>
      <c r="N1027" s="309"/>
      <c r="O1027" s="310"/>
      <c r="P1027" s="351"/>
      <c r="Q1027" s="378"/>
      <c r="R1027" s="380"/>
      <c r="S1027" s="378"/>
      <c r="T1027" s="379"/>
      <c r="U1027" s="338"/>
    </row>
    <row r="1028" spans="2:21" ht="15" x14ac:dyDescent="0.3">
      <c r="B1028" s="312" t="s">
        <v>165</v>
      </c>
      <c r="C1028" s="313" t="s">
        <v>1226</v>
      </c>
      <c r="D1028" s="349"/>
      <c r="E1028" s="309"/>
      <c r="F1028" s="309"/>
      <c r="G1028" s="309"/>
      <c r="H1028" s="309"/>
      <c r="I1028" s="309"/>
      <c r="J1028" s="309"/>
      <c r="K1028" s="309"/>
      <c r="L1028" s="309"/>
      <c r="M1028" s="309"/>
      <c r="N1028" s="309"/>
      <c r="O1028" s="310">
        <v>1</v>
      </c>
      <c r="P1028" s="351" t="s">
        <v>1227</v>
      </c>
      <c r="Q1028" s="391">
        <v>2123506.5</v>
      </c>
      <c r="R1028" s="392">
        <v>5205672</v>
      </c>
      <c r="S1028" s="386">
        <f t="shared" si="30"/>
        <v>2123506.5</v>
      </c>
      <c r="T1028" s="393">
        <f t="shared" si="31"/>
        <v>5205672</v>
      </c>
      <c r="U1028" s="338"/>
    </row>
    <row r="1029" spans="2:21" ht="15" x14ac:dyDescent="0.3">
      <c r="B1029" s="312" t="s">
        <v>168</v>
      </c>
      <c r="C1029" s="313" t="s">
        <v>1228</v>
      </c>
      <c r="D1029" s="349"/>
      <c r="E1029" s="309"/>
      <c r="F1029" s="309"/>
      <c r="G1029" s="309"/>
      <c r="H1029" s="309"/>
      <c r="I1029" s="309"/>
      <c r="J1029" s="309"/>
      <c r="K1029" s="309"/>
      <c r="L1029" s="309"/>
      <c r="M1029" s="309"/>
      <c r="N1029" s="309"/>
      <c r="O1029" s="310">
        <v>1</v>
      </c>
      <c r="P1029" s="351" t="s">
        <v>1227</v>
      </c>
      <c r="Q1029" s="391">
        <v>4077382</v>
      </c>
      <c r="R1029" s="392">
        <v>10197144</v>
      </c>
      <c r="S1029" s="386">
        <f t="shared" si="30"/>
        <v>4077382</v>
      </c>
      <c r="T1029" s="393">
        <f t="shared" si="31"/>
        <v>10197144</v>
      </c>
      <c r="U1029" s="338"/>
    </row>
    <row r="1030" spans="2:21" ht="15" x14ac:dyDescent="0.3">
      <c r="B1030" s="312" t="s">
        <v>170</v>
      </c>
      <c r="C1030" s="313" t="s">
        <v>1229</v>
      </c>
      <c r="D1030" s="349"/>
      <c r="E1030" s="309"/>
      <c r="F1030" s="309"/>
      <c r="G1030" s="309"/>
      <c r="H1030" s="309"/>
      <c r="I1030" s="309"/>
      <c r="J1030" s="309"/>
      <c r="K1030" s="309"/>
      <c r="L1030" s="309"/>
      <c r="M1030" s="309"/>
      <c r="N1030" s="309"/>
      <c r="O1030" s="310">
        <v>1</v>
      </c>
      <c r="P1030" s="351" t="s">
        <v>1227</v>
      </c>
      <c r="Q1030" s="391">
        <v>6318594</v>
      </c>
      <c r="R1030" s="392">
        <v>12918816</v>
      </c>
      <c r="S1030" s="386">
        <f t="shared" si="30"/>
        <v>6318594</v>
      </c>
      <c r="T1030" s="393">
        <f t="shared" si="31"/>
        <v>12918816</v>
      </c>
      <c r="U1030" s="338"/>
    </row>
    <row r="1031" spans="2:21" ht="15" x14ac:dyDescent="0.3">
      <c r="B1031" s="312" t="s">
        <v>334</v>
      </c>
      <c r="C1031" s="313" t="s">
        <v>1230</v>
      </c>
      <c r="D1031" s="349"/>
      <c r="E1031" s="309"/>
      <c r="F1031" s="309"/>
      <c r="G1031" s="309"/>
      <c r="H1031" s="309"/>
      <c r="I1031" s="309"/>
      <c r="J1031" s="309"/>
      <c r="K1031" s="309"/>
      <c r="L1031" s="309"/>
      <c r="M1031" s="309"/>
      <c r="N1031" s="309"/>
      <c r="O1031" s="310">
        <v>1</v>
      </c>
      <c r="P1031" s="351" t="s">
        <v>1227</v>
      </c>
      <c r="Q1031" s="391">
        <v>10572232</v>
      </c>
      <c r="R1031" s="392">
        <v>19549312</v>
      </c>
      <c r="S1031" s="386">
        <f t="shared" si="30"/>
        <v>10572232</v>
      </c>
      <c r="T1031" s="393">
        <f t="shared" si="31"/>
        <v>19549312</v>
      </c>
      <c r="U1031" s="338"/>
    </row>
    <row r="1032" spans="2:21" ht="15.6" x14ac:dyDescent="0.3">
      <c r="B1032" s="306">
        <v>3</v>
      </c>
      <c r="C1032" s="353" t="s">
        <v>1231</v>
      </c>
      <c r="D1032" s="309"/>
      <c r="E1032" s="309"/>
      <c r="F1032" s="309"/>
      <c r="G1032" s="309"/>
      <c r="H1032" s="309"/>
      <c r="I1032" s="309"/>
      <c r="J1032" s="309"/>
      <c r="K1032" s="309"/>
      <c r="L1032" s="309"/>
      <c r="M1032" s="309"/>
      <c r="N1032" s="309"/>
      <c r="O1032" s="310"/>
      <c r="P1032" s="351"/>
      <c r="Q1032" s="386"/>
      <c r="R1032" s="394"/>
      <c r="S1032" s="386"/>
      <c r="T1032" s="393"/>
      <c r="U1032" s="338"/>
    </row>
    <row r="1033" spans="2:21" ht="15" x14ac:dyDescent="0.3">
      <c r="B1033" s="312" t="s">
        <v>342</v>
      </c>
      <c r="C1033" s="313" t="s">
        <v>1232</v>
      </c>
      <c r="D1033" s="349"/>
      <c r="E1033" s="309"/>
      <c r="F1033" s="309"/>
      <c r="G1033" s="309"/>
      <c r="H1033" s="309"/>
      <c r="I1033" s="309"/>
      <c r="J1033" s="309"/>
      <c r="K1033" s="309"/>
      <c r="L1033" s="309"/>
      <c r="M1033" s="309"/>
      <c r="N1033" s="309"/>
      <c r="O1033" s="310">
        <v>1</v>
      </c>
      <c r="P1033" s="351" t="s">
        <v>1227</v>
      </c>
      <c r="Q1033" s="386">
        <v>9569450</v>
      </c>
      <c r="R1033" s="394">
        <v>13225810</v>
      </c>
      <c r="S1033" s="386">
        <f t="shared" si="30"/>
        <v>9569450</v>
      </c>
      <c r="T1033" s="393">
        <f t="shared" si="31"/>
        <v>13225810</v>
      </c>
      <c r="U1033" s="338"/>
    </row>
    <row r="1034" spans="2:21" ht="15" x14ac:dyDescent="0.3">
      <c r="B1034" s="312" t="s">
        <v>344</v>
      </c>
      <c r="C1034" s="313" t="s">
        <v>1233</v>
      </c>
      <c r="D1034" s="349"/>
      <c r="E1034" s="309"/>
      <c r="F1034" s="309"/>
      <c r="G1034" s="309"/>
      <c r="H1034" s="309"/>
      <c r="I1034" s="309"/>
      <c r="J1034" s="309"/>
      <c r="K1034" s="309"/>
      <c r="L1034" s="309"/>
      <c r="M1034" s="309"/>
      <c r="N1034" s="309"/>
      <c r="O1034" s="310">
        <v>1</v>
      </c>
      <c r="P1034" s="351" t="s">
        <v>1227</v>
      </c>
      <c r="Q1034" s="386">
        <v>12676990</v>
      </c>
      <c r="R1034" s="394">
        <v>17521440</v>
      </c>
      <c r="S1034" s="386">
        <f t="shared" si="30"/>
        <v>12676990</v>
      </c>
      <c r="T1034" s="393">
        <f t="shared" si="31"/>
        <v>17521440</v>
      </c>
      <c r="U1034" s="338"/>
    </row>
    <row r="1035" spans="2:21" ht="15.6" x14ac:dyDescent="0.3">
      <c r="B1035" s="306">
        <v>4</v>
      </c>
      <c r="C1035" s="353" t="s">
        <v>1234</v>
      </c>
      <c r="D1035" s="309"/>
      <c r="E1035" s="309"/>
      <c r="F1035" s="309"/>
      <c r="G1035" s="309"/>
      <c r="H1035" s="309"/>
      <c r="I1035" s="309"/>
      <c r="J1035" s="309"/>
      <c r="K1035" s="309"/>
      <c r="L1035" s="309"/>
      <c r="M1035" s="309"/>
      <c r="N1035" s="309"/>
      <c r="O1035" s="310"/>
      <c r="P1035" s="351"/>
      <c r="Q1035" s="386"/>
      <c r="R1035" s="394"/>
      <c r="S1035" s="386"/>
      <c r="T1035" s="393"/>
      <c r="U1035" s="338"/>
    </row>
    <row r="1036" spans="2:21" ht="15" x14ac:dyDescent="0.3">
      <c r="B1036" s="312" t="s">
        <v>488</v>
      </c>
      <c r="C1036" s="313" t="s">
        <v>1235</v>
      </c>
      <c r="D1036" s="349"/>
      <c r="E1036" s="309"/>
      <c r="F1036" s="309"/>
      <c r="G1036" s="309"/>
      <c r="H1036" s="309"/>
      <c r="I1036" s="309"/>
      <c r="J1036" s="309"/>
      <c r="K1036" s="309"/>
      <c r="L1036" s="309"/>
      <c r="M1036" s="309"/>
      <c r="N1036" s="309"/>
      <c r="O1036" s="310">
        <v>1</v>
      </c>
      <c r="P1036" s="351" t="s">
        <v>355</v>
      </c>
      <c r="Q1036" s="378"/>
      <c r="R1036" s="380">
        <v>5411</v>
      </c>
      <c r="S1036" s="378"/>
      <c r="T1036" s="379">
        <f t="shared" si="31"/>
        <v>5411</v>
      </c>
      <c r="U1036" s="338"/>
    </row>
    <row r="1037" spans="2:21" ht="15" x14ac:dyDescent="0.3">
      <c r="B1037" s="312" t="s">
        <v>490</v>
      </c>
      <c r="C1037" s="313" t="s">
        <v>1236</v>
      </c>
      <c r="D1037" s="349"/>
      <c r="E1037" s="309"/>
      <c r="F1037" s="309"/>
      <c r="G1037" s="309"/>
      <c r="H1037" s="309"/>
      <c r="I1037" s="309"/>
      <c r="J1037" s="309"/>
      <c r="K1037" s="309"/>
      <c r="L1037" s="309"/>
      <c r="M1037" s="309"/>
      <c r="N1037" s="309"/>
      <c r="O1037" s="310">
        <v>1</v>
      </c>
      <c r="P1037" s="351" t="s">
        <v>182</v>
      </c>
      <c r="Q1037" s="378" t="s">
        <v>417</v>
      </c>
      <c r="R1037" s="380">
        <v>30329</v>
      </c>
      <c r="S1037" s="378">
        <f t="shared" si="30"/>
        <v>21275</v>
      </c>
      <c r="T1037" s="379">
        <f t="shared" si="31"/>
        <v>30329</v>
      </c>
      <c r="U1037" s="338"/>
    </row>
    <row r="1038" spans="2:21" ht="15" x14ac:dyDescent="0.3">
      <c r="B1038" s="312" t="s">
        <v>492</v>
      </c>
      <c r="C1038" s="313" t="s">
        <v>1237</v>
      </c>
      <c r="D1038" s="349"/>
      <c r="E1038" s="309"/>
      <c r="F1038" s="309"/>
      <c r="G1038" s="309"/>
      <c r="H1038" s="309"/>
      <c r="I1038" s="309"/>
      <c r="J1038" s="309"/>
      <c r="K1038" s="309"/>
      <c r="L1038" s="309"/>
      <c r="M1038" s="309"/>
      <c r="N1038" s="309"/>
      <c r="O1038" s="310">
        <v>1</v>
      </c>
      <c r="P1038" s="351" t="s">
        <v>1238</v>
      </c>
      <c r="Q1038" s="378" t="s">
        <v>1239</v>
      </c>
      <c r="R1038" s="380">
        <v>856760</v>
      </c>
      <c r="S1038" s="378">
        <f t="shared" si="30"/>
        <v>139972</v>
      </c>
      <c r="T1038" s="379">
        <f t="shared" si="31"/>
        <v>856760</v>
      </c>
      <c r="U1038" s="338"/>
    </row>
    <row r="1039" spans="2:21" ht="15.6" x14ac:dyDescent="0.3">
      <c r="B1039" s="306">
        <v>5</v>
      </c>
      <c r="C1039" s="353" t="s">
        <v>1240</v>
      </c>
      <c r="D1039" s="309"/>
      <c r="E1039" s="309"/>
      <c r="F1039" s="309"/>
      <c r="G1039" s="309"/>
      <c r="H1039" s="309"/>
      <c r="I1039" s="309"/>
      <c r="J1039" s="309"/>
      <c r="K1039" s="309"/>
      <c r="L1039" s="309"/>
      <c r="M1039" s="309"/>
      <c r="N1039" s="309"/>
      <c r="O1039" s="310"/>
      <c r="P1039" s="351"/>
      <c r="Q1039" s="378"/>
      <c r="R1039" s="380"/>
      <c r="S1039" s="378"/>
      <c r="T1039" s="379"/>
      <c r="U1039" s="338"/>
    </row>
    <row r="1040" spans="2:21" ht="15" x14ac:dyDescent="0.3">
      <c r="B1040" s="312" t="s">
        <v>495</v>
      </c>
      <c r="C1040" s="313" t="s">
        <v>1241</v>
      </c>
      <c r="D1040" s="318"/>
      <c r="E1040" s="309"/>
      <c r="F1040" s="309"/>
      <c r="G1040" s="309"/>
      <c r="H1040" s="309"/>
      <c r="I1040" s="309"/>
      <c r="J1040" s="309"/>
      <c r="K1040" s="309"/>
      <c r="L1040" s="309"/>
      <c r="M1040" s="309"/>
      <c r="N1040" s="309"/>
      <c r="O1040" s="310">
        <v>1</v>
      </c>
      <c r="P1040" s="351" t="s">
        <v>1227</v>
      </c>
      <c r="Q1040" s="378">
        <v>342650</v>
      </c>
      <c r="R1040" s="380">
        <v>1907880</v>
      </c>
      <c r="S1040" s="378">
        <f t="shared" si="30"/>
        <v>342650</v>
      </c>
      <c r="T1040" s="379">
        <f t="shared" si="31"/>
        <v>1907880</v>
      </c>
      <c r="U1040" s="338"/>
    </row>
    <row r="1041" spans="2:21" ht="15" x14ac:dyDescent="0.3">
      <c r="B1041" s="312"/>
      <c r="C1041" s="313" t="s">
        <v>1242</v>
      </c>
      <c r="D1041" s="318"/>
      <c r="E1041" s="309"/>
      <c r="F1041" s="309"/>
      <c r="G1041" s="309"/>
      <c r="H1041" s="309"/>
      <c r="I1041" s="309"/>
      <c r="J1041" s="309"/>
      <c r="K1041" s="309"/>
      <c r="L1041" s="309"/>
      <c r="M1041" s="309"/>
      <c r="N1041" s="309"/>
      <c r="O1041" s="310"/>
      <c r="P1041" s="351"/>
      <c r="Q1041" s="378"/>
      <c r="R1041" s="380"/>
      <c r="S1041" s="378"/>
      <c r="T1041" s="379"/>
      <c r="U1041" s="338"/>
    </row>
    <row r="1042" spans="2:21" ht="15" x14ac:dyDescent="0.3">
      <c r="B1042" s="312"/>
      <c r="C1042" s="313" t="s">
        <v>1243</v>
      </c>
      <c r="D1042" s="318"/>
      <c r="E1042" s="309"/>
      <c r="F1042" s="309"/>
      <c r="G1042" s="309"/>
      <c r="H1042" s="309"/>
      <c r="I1042" s="309"/>
      <c r="J1042" s="309"/>
      <c r="K1042" s="309"/>
      <c r="L1042" s="309"/>
      <c r="M1042" s="309"/>
      <c r="N1042" s="309"/>
      <c r="O1042" s="310"/>
      <c r="P1042" s="351"/>
      <c r="Q1042" s="378"/>
      <c r="R1042" s="380"/>
      <c r="S1042" s="378"/>
      <c r="T1042" s="379"/>
      <c r="U1042" s="338"/>
    </row>
    <row r="1043" spans="2:21" ht="15" x14ac:dyDescent="0.3">
      <c r="B1043" s="312"/>
      <c r="C1043" s="313" t="s">
        <v>1244</v>
      </c>
      <c r="D1043" s="318"/>
      <c r="E1043" s="309"/>
      <c r="F1043" s="309"/>
      <c r="G1043" s="309"/>
      <c r="H1043" s="309"/>
      <c r="I1043" s="309"/>
      <c r="J1043" s="309"/>
      <c r="K1043" s="309"/>
      <c r="L1043" s="309"/>
      <c r="M1043" s="309"/>
      <c r="N1043" s="309"/>
      <c r="O1043" s="310"/>
      <c r="P1043" s="351"/>
      <c r="Q1043" s="378"/>
      <c r="R1043" s="380"/>
      <c r="S1043" s="378"/>
      <c r="T1043" s="379"/>
      <c r="U1043" s="338"/>
    </row>
    <row r="1044" spans="2:21" ht="15" x14ac:dyDescent="0.3">
      <c r="B1044" s="312" t="s">
        <v>496</v>
      </c>
      <c r="C1044" s="313" t="s">
        <v>1245</v>
      </c>
      <c r="D1044" s="318"/>
      <c r="E1044" s="309"/>
      <c r="F1044" s="309"/>
      <c r="G1044" s="309"/>
      <c r="H1044" s="309"/>
      <c r="I1044" s="309"/>
      <c r="J1044" s="309"/>
      <c r="K1044" s="309"/>
      <c r="L1044" s="309"/>
      <c r="M1044" s="309"/>
      <c r="N1044" s="309"/>
      <c r="O1044" s="310">
        <v>1</v>
      </c>
      <c r="P1044" s="351" t="s">
        <v>1227</v>
      </c>
      <c r="Q1044" s="378">
        <v>1061320</v>
      </c>
      <c r="R1044" s="380">
        <v>1837330</v>
      </c>
      <c r="S1044" s="378">
        <f t="shared" si="30"/>
        <v>1061320</v>
      </c>
      <c r="T1044" s="379">
        <f t="shared" si="31"/>
        <v>1837330</v>
      </c>
      <c r="U1044" s="338"/>
    </row>
    <row r="1045" spans="2:21" ht="15" x14ac:dyDescent="0.3">
      <c r="B1045" s="312"/>
      <c r="C1045" s="313" t="s">
        <v>1246</v>
      </c>
      <c r="D1045" s="318"/>
      <c r="E1045" s="309"/>
      <c r="F1045" s="309"/>
      <c r="G1045" s="309"/>
      <c r="H1045" s="309"/>
      <c r="I1045" s="309"/>
      <c r="J1045" s="309"/>
      <c r="K1045" s="309"/>
      <c r="L1045" s="309"/>
      <c r="M1045" s="309"/>
      <c r="N1045" s="309"/>
      <c r="O1045" s="310"/>
      <c r="P1045" s="351"/>
      <c r="Q1045" s="378"/>
      <c r="R1045" s="380"/>
      <c r="S1045" s="378"/>
      <c r="T1045" s="379"/>
      <c r="U1045" s="338"/>
    </row>
    <row r="1046" spans="2:21" ht="15" x14ac:dyDescent="0.3">
      <c r="B1046" s="312"/>
      <c r="C1046" s="313" t="s">
        <v>1247</v>
      </c>
      <c r="D1046" s="318"/>
      <c r="E1046" s="309"/>
      <c r="F1046" s="309"/>
      <c r="G1046" s="309"/>
      <c r="H1046" s="309"/>
      <c r="I1046" s="309"/>
      <c r="J1046" s="309"/>
      <c r="K1046" s="309"/>
      <c r="L1046" s="309"/>
      <c r="M1046" s="309"/>
      <c r="N1046" s="309"/>
      <c r="O1046" s="310"/>
      <c r="P1046" s="351"/>
      <c r="Q1046" s="378"/>
      <c r="R1046" s="380"/>
      <c r="S1046" s="378"/>
      <c r="T1046" s="379"/>
      <c r="U1046" s="338"/>
    </row>
    <row r="1047" spans="2:21" ht="15" x14ac:dyDescent="0.3">
      <c r="B1047" s="312"/>
      <c r="C1047" s="313" t="s">
        <v>1244</v>
      </c>
      <c r="D1047" s="318"/>
      <c r="E1047" s="309"/>
      <c r="F1047" s="309"/>
      <c r="G1047" s="309"/>
      <c r="H1047" s="309"/>
      <c r="I1047" s="309"/>
      <c r="J1047" s="309"/>
      <c r="K1047" s="309"/>
      <c r="L1047" s="309"/>
      <c r="M1047" s="309"/>
      <c r="N1047" s="309"/>
      <c r="O1047" s="310"/>
      <c r="P1047" s="351"/>
      <c r="Q1047" s="378"/>
      <c r="R1047" s="380"/>
      <c r="S1047" s="378"/>
      <c r="T1047" s="379"/>
      <c r="U1047" s="338"/>
    </row>
    <row r="1048" spans="2:21" ht="15" x14ac:dyDescent="0.3">
      <c r="B1048" s="312" t="s">
        <v>497</v>
      </c>
      <c r="C1048" s="313" t="s">
        <v>1248</v>
      </c>
      <c r="D1048" s="318"/>
      <c r="E1048" s="309"/>
      <c r="F1048" s="309"/>
      <c r="G1048" s="309"/>
      <c r="H1048" s="309"/>
      <c r="I1048" s="309"/>
      <c r="J1048" s="309"/>
      <c r="K1048" s="309"/>
      <c r="L1048" s="309"/>
      <c r="M1048" s="309"/>
      <c r="N1048" s="309"/>
      <c r="O1048" s="310">
        <v>1</v>
      </c>
      <c r="P1048" s="351" t="s">
        <v>1227</v>
      </c>
      <c r="Q1048" s="378">
        <v>1623110</v>
      </c>
      <c r="R1048" s="380">
        <v>2759470</v>
      </c>
      <c r="S1048" s="378">
        <f t="shared" si="30"/>
        <v>1623110</v>
      </c>
      <c r="T1048" s="379">
        <f t="shared" si="31"/>
        <v>2759470</v>
      </c>
      <c r="U1048" s="338"/>
    </row>
    <row r="1049" spans="2:21" ht="15" x14ac:dyDescent="0.3">
      <c r="B1049" s="312"/>
      <c r="C1049" s="313" t="s">
        <v>1249</v>
      </c>
      <c r="D1049" s="318"/>
      <c r="E1049" s="309"/>
      <c r="F1049" s="309"/>
      <c r="G1049" s="309"/>
      <c r="H1049" s="309"/>
      <c r="I1049" s="309"/>
      <c r="J1049" s="309"/>
      <c r="K1049" s="309"/>
      <c r="L1049" s="309"/>
      <c r="M1049" s="309"/>
      <c r="N1049" s="309"/>
      <c r="O1049" s="310"/>
      <c r="P1049" s="351"/>
      <c r="Q1049" s="378"/>
      <c r="R1049" s="380"/>
      <c r="S1049" s="378"/>
      <c r="T1049" s="379"/>
      <c r="U1049" s="338"/>
    </row>
    <row r="1050" spans="2:21" ht="15" x14ac:dyDescent="0.3">
      <c r="B1050" s="312"/>
      <c r="C1050" s="313" t="s">
        <v>1250</v>
      </c>
      <c r="D1050" s="318"/>
      <c r="E1050" s="309"/>
      <c r="F1050" s="309"/>
      <c r="G1050" s="309"/>
      <c r="H1050" s="309"/>
      <c r="I1050" s="309"/>
      <c r="J1050" s="309"/>
      <c r="K1050" s="309"/>
      <c r="L1050" s="309"/>
      <c r="M1050" s="309"/>
      <c r="N1050" s="309"/>
      <c r="O1050" s="310"/>
      <c r="P1050" s="351"/>
      <c r="Q1050" s="378"/>
      <c r="R1050" s="380"/>
      <c r="S1050" s="378"/>
      <c r="T1050" s="379"/>
      <c r="U1050" s="338"/>
    </row>
    <row r="1051" spans="2:21" ht="15" x14ac:dyDescent="0.3">
      <c r="B1051" s="312"/>
      <c r="C1051" s="313" t="s">
        <v>1244</v>
      </c>
      <c r="D1051" s="318"/>
      <c r="E1051" s="309"/>
      <c r="F1051" s="309"/>
      <c r="G1051" s="309"/>
      <c r="H1051" s="309"/>
      <c r="I1051" s="309"/>
      <c r="J1051" s="309"/>
      <c r="K1051" s="309"/>
      <c r="L1051" s="309"/>
      <c r="M1051" s="309"/>
      <c r="N1051" s="309"/>
      <c r="O1051" s="310"/>
      <c r="P1051" s="351"/>
      <c r="Q1051" s="378"/>
      <c r="R1051" s="380"/>
      <c r="S1051" s="378"/>
      <c r="T1051" s="379"/>
      <c r="U1051" s="338"/>
    </row>
    <row r="1052" spans="2:21" ht="15" x14ac:dyDescent="0.3">
      <c r="B1052" s="312" t="s">
        <v>729</v>
      </c>
      <c r="C1052" s="313" t="s">
        <v>1251</v>
      </c>
      <c r="D1052" s="318"/>
      <c r="E1052" s="309"/>
      <c r="F1052" s="309"/>
      <c r="G1052" s="309"/>
      <c r="H1052" s="309"/>
      <c r="I1052" s="309"/>
      <c r="J1052" s="309"/>
      <c r="K1052" s="309"/>
      <c r="L1052" s="309"/>
      <c r="M1052" s="309"/>
      <c r="N1052" s="309"/>
      <c r="O1052" s="310">
        <v>1</v>
      </c>
      <c r="P1052" s="351" t="s">
        <v>1227</v>
      </c>
      <c r="Q1052" s="378">
        <v>2224690</v>
      </c>
      <c r="R1052" s="380">
        <v>5951220</v>
      </c>
      <c r="S1052" s="378">
        <f t="shared" si="30"/>
        <v>2224690</v>
      </c>
      <c r="T1052" s="379">
        <f t="shared" si="31"/>
        <v>5951220</v>
      </c>
      <c r="U1052" s="338"/>
    </row>
    <row r="1053" spans="2:21" ht="15" x14ac:dyDescent="0.3">
      <c r="B1053" s="312"/>
      <c r="C1053" s="313" t="s">
        <v>1252</v>
      </c>
      <c r="D1053" s="318"/>
      <c r="E1053" s="309"/>
      <c r="F1053" s="309"/>
      <c r="G1053" s="309"/>
      <c r="H1053" s="309"/>
      <c r="I1053" s="309"/>
      <c r="J1053" s="309"/>
      <c r="K1053" s="309"/>
      <c r="L1053" s="309"/>
      <c r="M1053" s="309"/>
      <c r="N1053" s="309"/>
      <c r="O1053" s="310"/>
      <c r="P1053" s="351"/>
      <c r="Q1053" s="378"/>
      <c r="R1053" s="380"/>
      <c r="S1053" s="378"/>
      <c r="T1053" s="379"/>
      <c r="U1053" s="338"/>
    </row>
    <row r="1054" spans="2:21" ht="15" x14ac:dyDescent="0.3">
      <c r="B1054" s="312"/>
      <c r="C1054" s="313" t="s">
        <v>1253</v>
      </c>
      <c r="D1054" s="318"/>
      <c r="E1054" s="309"/>
      <c r="F1054" s="309"/>
      <c r="G1054" s="309"/>
      <c r="H1054" s="309"/>
      <c r="I1054" s="309"/>
      <c r="J1054" s="309"/>
      <c r="K1054" s="309"/>
      <c r="L1054" s="309"/>
      <c r="M1054" s="309"/>
      <c r="N1054" s="309"/>
      <c r="O1054" s="310"/>
      <c r="P1054" s="351"/>
      <c r="Q1054" s="378"/>
      <c r="R1054" s="380"/>
      <c r="S1054" s="378"/>
      <c r="T1054" s="379"/>
      <c r="U1054" s="338"/>
    </row>
    <row r="1055" spans="2:21" ht="15" x14ac:dyDescent="0.3">
      <c r="B1055" s="312"/>
      <c r="C1055" s="313" t="s">
        <v>1244</v>
      </c>
      <c r="D1055" s="318"/>
      <c r="E1055" s="309"/>
      <c r="F1055" s="309"/>
      <c r="G1055" s="309"/>
      <c r="H1055" s="309"/>
      <c r="I1055" s="309"/>
      <c r="J1055" s="309"/>
      <c r="K1055" s="309"/>
      <c r="L1055" s="309"/>
      <c r="M1055" s="309"/>
      <c r="N1055" s="309"/>
      <c r="O1055" s="310"/>
      <c r="P1055" s="351"/>
      <c r="Q1055" s="378"/>
      <c r="R1055" s="380"/>
      <c r="S1055" s="378"/>
      <c r="T1055" s="379"/>
      <c r="U1055" s="338"/>
    </row>
    <row r="1056" spans="2:21" ht="15" x14ac:dyDescent="0.3">
      <c r="B1056" s="312" t="s">
        <v>731</v>
      </c>
      <c r="C1056" s="313" t="s">
        <v>1254</v>
      </c>
      <c r="D1056" s="318"/>
      <c r="E1056" s="309"/>
      <c r="F1056" s="309"/>
      <c r="G1056" s="309"/>
      <c r="H1056" s="309"/>
      <c r="I1056" s="309"/>
      <c r="J1056" s="309"/>
      <c r="K1056" s="309"/>
      <c r="L1056" s="309"/>
      <c r="M1056" s="309"/>
      <c r="N1056" s="309"/>
      <c r="O1056" s="310">
        <v>1</v>
      </c>
      <c r="P1056" s="351" t="s">
        <v>1227</v>
      </c>
      <c r="Q1056" s="378">
        <v>3520970</v>
      </c>
      <c r="R1056" s="380">
        <v>7390300</v>
      </c>
      <c r="S1056" s="378">
        <f>O1056*Q1056</f>
        <v>3520970</v>
      </c>
      <c r="T1056" s="379">
        <f>O1056*R1056</f>
        <v>7390300</v>
      </c>
      <c r="U1056" s="338"/>
    </row>
    <row r="1057" spans="2:21" ht="15" x14ac:dyDescent="0.3">
      <c r="B1057" s="312"/>
      <c r="C1057" s="313" t="s">
        <v>1255</v>
      </c>
      <c r="D1057" s="318"/>
      <c r="E1057" s="309"/>
      <c r="F1057" s="309"/>
      <c r="G1057" s="309"/>
      <c r="H1057" s="309"/>
      <c r="I1057" s="309"/>
      <c r="J1057" s="309"/>
      <c r="K1057" s="309"/>
      <c r="L1057" s="309"/>
      <c r="M1057" s="309"/>
      <c r="N1057" s="309"/>
      <c r="O1057" s="310"/>
      <c r="P1057" s="351"/>
      <c r="Q1057" s="378"/>
      <c r="R1057" s="380"/>
      <c r="S1057" s="378"/>
      <c r="T1057" s="379"/>
      <c r="U1057" s="338"/>
    </row>
    <row r="1058" spans="2:21" ht="15" x14ac:dyDescent="0.3">
      <c r="B1058" s="312"/>
      <c r="C1058" s="313" t="s">
        <v>1256</v>
      </c>
      <c r="D1058" s="318"/>
      <c r="E1058" s="309"/>
      <c r="F1058" s="309"/>
      <c r="G1058" s="309"/>
      <c r="H1058" s="309"/>
      <c r="I1058" s="309"/>
      <c r="J1058" s="309"/>
      <c r="K1058" s="309"/>
      <c r="L1058" s="309"/>
      <c r="M1058" s="309"/>
      <c r="N1058" s="309"/>
      <c r="O1058" s="310"/>
      <c r="P1058" s="351"/>
      <c r="Q1058" s="378"/>
      <c r="R1058" s="380"/>
      <c r="S1058" s="378"/>
      <c r="T1058" s="379"/>
      <c r="U1058" s="338"/>
    </row>
    <row r="1059" spans="2:21" ht="15" x14ac:dyDescent="0.3">
      <c r="B1059" s="312"/>
      <c r="C1059" s="313" t="s">
        <v>1244</v>
      </c>
      <c r="D1059" s="318"/>
      <c r="E1059" s="309"/>
      <c r="F1059" s="309"/>
      <c r="G1059" s="309"/>
      <c r="H1059" s="309"/>
      <c r="I1059" s="309"/>
      <c r="J1059" s="309"/>
      <c r="K1059" s="309"/>
      <c r="L1059" s="309"/>
      <c r="M1059" s="309"/>
      <c r="N1059" s="309"/>
      <c r="O1059" s="310"/>
      <c r="P1059" s="351"/>
      <c r="Q1059" s="378"/>
      <c r="R1059" s="380"/>
      <c r="S1059" s="378"/>
      <c r="T1059" s="379"/>
      <c r="U1059" s="338"/>
    </row>
    <row r="1060" spans="2:21" ht="15" x14ac:dyDescent="0.3">
      <c r="B1060" s="312" t="s">
        <v>733</v>
      </c>
      <c r="C1060" s="313" t="s">
        <v>1257</v>
      </c>
      <c r="D1060" s="318"/>
      <c r="E1060" s="309"/>
      <c r="F1060" s="309"/>
      <c r="G1060" s="309"/>
      <c r="H1060" s="309"/>
      <c r="I1060" s="309"/>
      <c r="J1060" s="309"/>
      <c r="K1060" s="309"/>
      <c r="L1060" s="309"/>
      <c r="M1060" s="309"/>
      <c r="N1060" s="309"/>
      <c r="O1060" s="310">
        <v>1</v>
      </c>
      <c r="P1060" s="351" t="s">
        <v>1227</v>
      </c>
      <c r="Q1060" s="378">
        <v>5398350</v>
      </c>
      <c r="R1060" s="380">
        <v>8582070</v>
      </c>
      <c r="S1060" s="378">
        <f>O1060*Q1060</f>
        <v>5398350</v>
      </c>
      <c r="T1060" s="379">
        <f>O1060*R1060</f>
        <v>8582070</v>
      </c>
      <c r="U1060" s="338"/>
    </row>
    <row r="1061" spans="2:21" ht="15" x14ac:dyDescent="0.3">
      <c r="B1061" s="312"/>
      <c r="C1061" s="313" t="s">
        <v>1258</v>
      </c>
      <c r="D1061" s="318"/>
      <c r="E1061" s="309"/>
      <c r="F1061" s="309"/>
      <c r="G1061" s="309"/>
      <c r="H1061" s="309"/>
      <c r="I1061" s="309"/>
      <c r="J1061" s="309"/>
      <c r="K1061" s="309"/>
      <c r="L1061" s="309"/>
      <c r="M1061" s="309"/>
      <c r="N1061" s="309"/>
      <c r="O1061" s="310"/>
      <c r="P1061" s="351"/>
      <c r="Q1061" s="378"/>
      <c r="R1061" s="380"/>
      <c r="S1061" s="378"/>
      <c r="T1061" s="379"/>
      <c r="U1061" s="338"/>
    </row>
    <row r="1062" spans="2:21" ht="15" x14ac:dyDescent="0.3">
      <c r="B1062" s="312"/>
      <c r="C1062" s="313" t="s">
        <v>1259</v>
      </c>
      <c r="D1062" s="318"/>
      <c r="E1062" s="309"/>
      <c r="F1062" s="309"/>
      <c r="G1062" s="309"/>
      <c r="H1062" s="309"/>
      <c r="I1062" s="309"/>
      <c r="J1062" s="309"/>
      <c r="K1062" s="309"/>
      <c r="L1062" s="309"/>
      <c r="M1062" s="309"/>
      <c r="N1062" s="309"/>
      <c r="O1062" s="310"/>
      <c r="P1062" s="351"/>
      <c r="Q1062" s="378"/>
      <c r="R1062" s="380"/>
      <c r="S1062" s="378"/>
      <c r="T1062" s="379"/>
      <c r="U1062" s="338"/>
    </row>
    <row r="1063" spans="2:21" ht="15" x14ac:dyDescent="0.3">
      <c r="B1063" s="312"/>
      <c r="C1063" s="313" t="s">
        <v>1244</v>
      </c>
      <c r="D1063" s="318"/>
      <c r="E1063" s="309"/>
      <c r="F1063" s="309"/>
      <c r="G1063" s="309"/>
      <c r="H1063" s="309"/>
      <c r="I1063" s="309"/>
      <c r="J1063" s="309"/>
      <c r="K1063" s="309"/>
      <c r="L1063" s="309"/>
      <c r="M1063" s="309"/>
      <c r="N1063" s="309"/>
      <c r="O1063" s="310"/>
      <c r="P1063" s="351"/>
      <c r="Q1063" s="378"/>
      <c r="R1063" s="380"/>
      <c r="S1063" s="378"/>
      <c r="T1063" s="379"/>
      <c r="U1063" s="338"/>
    </row>
    <row r="1064" spans="2:21" ht="15.6" x14ac:dyDescent="0.3">
      <c r="B1064" s="306">
        <v>6</v>
      </c>
      <c r="C1064" s="353" t="s">
        <v>1260</v>
      </c>
      <c r="D1064" s="309"/>
      <c r="E1064" s="309"/>
      <c r="F1064" s="309"/>
      <c r="G1064" s="309"/>
      <c r="H1064" s="309"/>
      <c r="I1064" s="309"/>
      <c r="J1064" s="309"/>
      <c r="K1064" s="309"/>
      <c r="L1064" s="309"/>
      <c r="M1064" s="309"/>
      <c r="N1064" s="309"/>
      <c r="O1064" s="310"/>
      <c r="P1064" s="351"/>
      <c r="Q1064" s="378"/>
      <c r="R1064" s="380"/>
      <c r="S1064" s="378"/>
      <c r="T1064" s="379"/>
      <c r="U1064" s="338"/>
    </row>
    <row r="1065" spans="2:21" ht="15" x14ac:dyDescent="0.3">
      <c r="B1065" s="312" t="s">
        <v>499</v>
      </c>
      <c r="C1065" s="313" t="s">
        <v>1261</v>
      </c>
      <c r="D1065" s="318"/>
      <c r="E1065" s="309"/>
      <c r="F1065" s="309"/>
      <c r="G1065" s="309"/>
      <c r="H1065" s="309"/>
      <c r="I1065" s="309"/>
      <c r="J1065" s="309"/>
      <c r="K1065" s="309"/>
      <c r="L1065" s="309"/>
      <c r="M1065" s="309"/>
      <c r="N1065" s="309"/>
      <c r="O1065" s="310">
        <v>1</v>
      </c>
      <c r="P1065" s="351" t="s">
        <v>1227</v>
      </c>
      <c r="Q1065" s="378">
        <v>762920</v>
      </c>
      <c r="R1065" s="380">
        <v>1454370</v>
      </c>
      <c r="S1065" s="378">
        <f>O1065*Q1065</f>
        <v>762920</v>
      </c>
      <c r="T1065" s="379">
        <f>O1065*R1065</f>
        <v>1454370</v>
      </c>
      <c r="U1065" s="338"/>
    </row>
    <row r="1066" spans="2:21" ht="15" x14ac:dyDescent="0.3">
      <c r="B1066" s="312"/>
      <c r="C1066" s="313" t="s">
        <v>1262</v>
      </c>
      <c r="D1066" s="318"/>
      <c r="E1066" s="309"/>
      <c r="F1066" s="309"/>
      <c r="G1066" s="309"/>
      <c r="H1066" s="309"/>
      <c r="I1066" s="309"/>
      <c r="J1066" s="309"/>
      <c r="K1066" s="309"/>
      <c r="L1066" s="309"/>
      <c r="M1066" s="309"/>
      <c r="N1066" s="309"/>
      <c r="O1066" s="310"/>
      <c r="P1066" s="351"/>
      <c r="Q1066" s="378"/>
      <c r="R1066" s="380"/>
      <c r="S1066" s="378"/>
      <c r="T1066" s="379"/>
      <c r="U1066" s="338"/>
    </row>
    <row r="1067" spans="2:21" ht="15" x14ac:dyDescent="0.3">
      <c r="B1067" s="312"/>
      <c r="C1067" s="313" t="s">
        <v>1243</v>
      </c>
      <c r="D1067" s="318"/>
      <c r="E1067" s="309"/>
      <c r="F1067" s="309"/>
      <c r="G1067" s="309"/>
      <c r="H1067" s="309"/>
      <c r="I1067" s="309"/>
      <c r="J1067" s="309"/>
      <c r="K1067" s="309"/>
      <c r="L1067" s="309"/>
      <c r="M1067" s="309"/>
      <c r="N1067" s="309"/>
      <c r="O1067" s="310"/>
      <c r="P1067" s="351"/>
      <c r="Q1067" s="378"/>
      <c r="R1067" s="380"/>
      <c r="S1067" s="378"/>
      <c r="T1067" s="379"/>
      <c r="U1067" s="338"/>
    </row>
    <row r="1068" spans="2:21" ht="15" x14ac:dyDescent="0.3">
      <c r="B1068" s="312"/>
      <c r="C1068" s="313" t="s">
        <v>1244</v>
      </c>
      <c r="D1068" s="318"/>
      <c r="E1068" s="309"/>
      <c r="F1068" s="309"/>
      <c r="G1068" s="309"/>
      <c r="H1068" s="309"/>
      <c r="I1068" s="309"/>
      <c r="J1068" s="309"/>
      <c r="K1068" s="309"/>
      <c r="L1068" s="309"/>
      <c r="M1068" s="309"/>
      <c r="N1068" s="309"/>
      <c r="O1068" s="310"/>
      <c r="P1068" s="351"/>
      <c r="Q1068" s="378"/>
      <c r="R1068" s="380"/>
      <c r="S1068" s="378"/>
      <c r="T1068" s="379"/>
      <c r="U1068" s="338"/>
    </row>
    <row r="1069" spans="2:21" ht="15" x14ac:dyDescent="0.3">
      <c r="B1069" s="312" t="s">
        <v>500</v>
      </c>
      <c r="C1069" s="313" t="s">
        <v>1263</v>
      </c>
      <c r="D1069" s="318"/>
      <c r="E1069" s="309"/>
      <c r="F1069" s="309"/>
      <c r="G1069" s="309"/>
      <c r="H1069" s="309"/>
      <c r="I1069" s="309"/>
      <c r="J1069" s="309"/>
      <c r="K1069" s="309"/>
      <c r="L1069" s="309"/>
      <c r="M1069" s="309"/>
      <c r="N1069" s="309"/>
      <c r="O1069" s="310">
        <v>1</v>
      </c>
      <c r="P1069" s="351" t="s">
        <v>1227</v>
      </c>
      <c r="Q1069" s="378">
        <v>1346310</v>
      </c>
      <c r="R1069" s="380">
        <v>1118720</v>
      </c>
      <c r="S1069" s="378">
        <f>O1069*Q1069</f>
        <v>1346310</v>
      </c>
      <c r="T1069" s="379">
        <f>O1069*R1069</f>
        <v>1118720</v>
      </c>
      <c r="U1069" s="338"/>
    </row>
    <row r="1070" spans="2:21" ht="15" x14ac:dyDescent="0.3">
      <c r="B1070" s="312"/>
      <c r="C1070" s="313" t="s">
        <v>1264</v>
      </c>
      <c r="D1070" s="318"/>
      <c r="E1070" s="309"/>
      <c r="F1070" s="309"/>
      <c r="G1070" s="309"/>
      <c r="H1070" s="309"/>
      <c r="I1070" s="309"/>
      <c r="J1070" s="309"/>
      <c r="K1070" s="309"/>
      <c r="L1070" s="309"/>
      <c r="M1070" s="309"/>
      <c r="N1070" s="309"/>
      <c r="O1070" s="310"/>
      <c r="P1070" s="351"/>
      <c r="Q1070" s="378"/>
      <c r="R1070" s="380"/>
      <c r="S1070" s="378"/>
      <c r="T1070" s="379"/>
      <c r="U1070" s="338"/>
    </row>
    <row r="1071" spans="2:21" ht="15" x14ac:dyDescent="0.3">
      <c r="B1071" s="312"/>
      <c r="C1071" s="313" t="s">
        <v>1247</v>
      </c>
      <c r="D1071" s="318"/>
      <c r="E1071" s="309"/>
      <c r="F1071" s="309"/>
      <c r="G1071" s="309"/>
      <c r="H1071" s="309"/>
      <c r="I1071" s="309"/>
      <c r="J1071" s="309"/>
      <c r="K1071" s="309"/>
      <c r="L1071" s="309"/>
      <c r="M1071" s="309"/>
      <c r="N1071" s="309"/>
      <c r="O1071" s="310"/>
      <c r="P1071" s="351"/>
      <c r="Q1071" s="378"/>
      <c r="R1071" s="380"/>
      <c r="S1071" s="378"/>
      <c r="T1071" s="379"/>
      <c r="U1071" s="338"/>
    </row>
    <row r="1072" spans="2:21" ht="15" x14ac:dyDescent="0.3">
      <c r="B1072" s="312"/>
      <c r="C1072" s="313" t="s">
        <v>1244</v>
      </c>
      <c r="D1072" s="318"/>
      <c r="E1072" s="309"/>
      <c r="F1072" s="309"/>
      <c r="G1072" s="309"/>
      <c r="H1072" s="309"/>
      <c r="I1072" s="309"/>
      <c r="J1072" s="309"/>
      <c r="K1072" s="309"/>
      <c r="L1072" s="309"/>
      <c r="M1072" s="309"/>
      <c r="N1072" s="309"/>
      <c r="O1072" s="310"/>
      <c r="P1072" s="351"/>
      <c r="Q1072" s="378"/>
      <c r="R1072" s="380"/>
      <c r="S1072" s="378"/>
      <c r="T1072" s="379"/>
      <c r="U1072" s="338"/>
    </row>
    <row r="1073" spans="2:21" ht="15" x14ac:dyDescent="0.3">
      <c r="B1073" s="312" t="s">
        <v>502</v>
      </c>
      <c r="C1073" s="313" t="s">
        <v>1265</v>
      </c>
      <c r="D1073" s="318"/>
      <c r="E1073" s="309"/>
      <c r="F1073" s="309"/>
      <c r="G1073" s="309"/>
      <c r="H1073" s="309"/>
      <c r="I1073" s="309"/>
      <c r="J1073" s="309"/>
      <c r="K1073" s="309"/>
      <c r="L1073" s="309"/>
      <c r="M1073" s="309"/>
      <c r="N1073" s="309"/>
      <c r="O1073" s="310">
        <v>1</v>
      </c>
      <c r="P1073" s="351" t="s">
        <v>1227</v>
      </c>
      <c r="Q1073" s="378">
        <v>2050920</v>
      </c>
      <c r="R1073" s="380">
        <v>1680330</v>
      </c>
      <c r="S1073" s="378">
        <f>O1073*Q1073</f>
        <v>2050920</v>
      </c>
      <c r="T1073" s="379">
        <f>O1073*R1073</f>
        <v>1680330</v>
      </c>
      <c r="U1073" s="338"/>
    </row>
    <row r="1074" spans="2:21" ht="15" x14ac:dyDescent="0.3">
      <c r="B1074" s="312"/>
      <c r="C1074" s="313" t="s">
        <v>1266</v>
      </c>
      <c r="D1074" s="318"/>
      <c r="E1074" s="309"/>
      <c r="F1074" s="309"/>
      <c r="G1074" s="309"/>
      <c r="H1074" s="309"/>
      <c r="I1074" s="309"/>
      <c r="J1074" s="309"/>
      <c r="K1074" s="309"/>
      <c r="L1074" s="309"/>
      <c r="M1074" s="309"/>
      <c r="N1074" s="309"/>
      <c r="O1074" s="310"/>
      <c r="P1074" s="351"/>
      <c r="Q1074" s="378"/>
      <c r="R1074" s="380"/>
      <c r="S1074" s="378"/>
      <c r="T1074" s="379"/>
      <c r="U1074" s="338"/>
    </row>
    <row r="1075" spans="2:21" ht="15" x14ac:dyDescent="0.3">
      <c r="B1075" s="312"/>
      <c r="C1075" s="313" t="s">
        <v>1250</v>
      </c>
      <c r="D1075" s="318"/>
      <c r="E1075" s="309"/>
      <c r="F1075" s="309"/>
      <c r="G1075" s="309"/>
      <c r="H1075" s="309"/>
      <c r="I1075" s="309"/>
      <c r="J1075" s="309"/>
      <c r="K1075" s="309"/>
      <c r="L1075" s="309"/>
      <c r="M1075" s="309"/>
      <c r="N1075" s="309"/>
      <c r="O1075" s="310"/>
      <c r="P1075" s="351"/>
      <c r="Q1075" s="378"/>
      <c r="R1075" s="380"/>
      <c r="S1075" s="378"/>
      <c r="T1075" s="379"/>
      <c r="U1075" s="338"/>
    </row>
    <row r="1076" spans="2:21" ht="15" x14ac:dyDescent="0.3">
      <c r="B1076" s="312"/>
      <c r="C1076" s="313" t="s">
        <v>1244</v>
      </c>
      <c r="D1076" s="318"/>
      <c r="E1076" s="309"/>
      <c r="F1076" s="309"/>
      <c r="G1076" s="309"/>
      <c r="H1076" s="309"/>
      <c r="I1076" s="309"/>
      <c r="J1076" s="309"/>
      <c r="K1076" s="309"/>
      <c r="L1076" s="309"/>
      <c r="M1076" s="309"/>
      <c r="N1076" s="309"/>
      <c r="O1076" s="310"/>
      <c r="P1076" s="351"/>
      <c r="Q1076" s="378"/>
      <c r="R1076" s="380"/>
      <c r="S1076" s="378"/>
      <c r="T1076" s="379"/>
      <c r="U1076" s="338"/>
    </row>
    <row r="1077" spans="2:21" ht="15" x14ac:dyDescent="0.3">
      <c r="B1077" s="312" t="s">
        <v>751</v>
      </c>
      <c r="C1077" s="313" t="s">
        <v>1267</v>
      </c>
      <c r="D1077" s="318"/>
      <c r="E1077" s="309"/>
      <c r="F1077" s="309"/>
      <c r="G1077" s="309"/>
      <c r="H1077" s="309"/>
      <c r="I1077" s="309"/>
      <c r="J1077" s="309"/>
      <c r="K1077" s="309"/>
      <c r="L1077" s="309"/>
      <c r="M1077" s="309"/>
      <c r="N1077" s="309"/>
      <c r="O1077" s="310">
        <v>1</v>
      </c>
      <c r="P1077" s="351" t="s">
        <v>1227</v>
      </c>
      <c r="Q1077" s="378">
        <v>2797210</v>
      </c>
      <c r="R1077" s="380">
        <v>2255440</v>
      </c>
      <c r="S1077" s="378">
        <f>O1077*Q1077</f>
        <v>2797210</v>
      </c>
      <c r="T1077" s="379">
        <f>O1077*R1077</f>
        <v>2255440</v>
      </c>
      <c r="U1077" s="338"/>
    </row>
    <row r="1078" spans="2:21" ht="15" x14ac:dyDescent="0.3">
      <c r="B1078" s="312"/>
      <c r="C1078" s="313" t="s">
        <v>1268</v>
      </c>
      <c r="D1078" s="318"/>
      <c r="E1078" s="309"/>
      <c r="F1078" s="309"/>
      <c r="G1078" s="309"/>
      <c r="H1078" s="309"/>
      <c r="I1078" s="309"/>
      <c r="J1078" s="309"/>
      <c r="K1078" s="309"/>
      <c r="L1078" s="309"/>
      <c r="M1078" s="309"/>
      <c r="N1078" s="309"/>
      <c r="O1078" s="310"/>
      <c r="P1078" s="351"/>
      <c r="Q1078" s="378"/>
      <c r="R1078" s="380"/>
      <c r="S1078" s="378"/>
      <c r="T1078" s="379"/>
      <c r="U1078" s="338"/>
    </row>
    <row r="1079" spans="2:21" ht="15" x14ac:dyDescent="0.3">
      <c r="B1079" s="312"/>
      <c r="C1079" s="313" t="s">
        <v>1253</v>
      </c>
      <c r="D1079" s="318"/>
      <c r="E1079" s="309"/>
      <c r="F1079" s="309"/>
      <c r="G1079" s="309"/>
      <c r="H1079" s="309"/>
      <c r="I1079" s="309"/>
      <c r="J1079" s="309"/>
      <c r="K1079" s="309"/>
      <c r="L1079" s="309"/>
      <c r="M1079" s="309"/>
      <c r="N1079" s="309"/>
      <c r="O1079" s="310"/>
      <c r="P1079" s="351"/>
      <c r="Q1079" s="378"/>
      <c r="R1079" s="380"/>
      <c r="S1079" s="378"/>
      <c r="T1079" s="379"/>
      <c r="U1079" s="338"/>
    </row>
    <row r="1080" spans="2:21" ht="15" x14ac:dyDescent="0.3">
      <c r="B1080" s="312"/>
      <c r="C1080" s="313" t="s">
        <v>1244</v>
      </c>
      <c r="D1080" s="318"/>
      <c r="E1080" s="309"/>
      <c r="F1080" s="309"/>
      <c r="G1080" s="309"/>
      <c r="H1080" s="309"/>
      <c r="I1080" s="309"/>
      <c r="J1080" s="309"/>
      <c r="K1080" s="309"/>
      <c r="L1080" s="309"/>
      <c r="M1080" s="309"/>
      <c r="N1080" s="309"/>
      <c r="O1080" s="310"/>
      <c r="P1080" s="351"/>
      <c r="Q1080" s="378"/>
      <c r="R1080" s="380"/>
      <c r="S1080" s="378"/>
      <c r="T1080" s="379"/>
      <c r="U1080" s="338"/>
    </row>
    <row r="1081" spans="2:21" ht="15" x14ac:dyDescent="0.3">
      <c r="B1081" s="312" t="s">
        <v>753</v>
      </c>
      <c r="C1081" s="313" t="s">
        <v>1269</v>
      </c>
      <c r="D1081" s="318"/>
      <c r="E1081" s="309"/>
      <c r="F1081" s="309"/>
      <c r="G1081" s="309"/>
      <c r="H1081" s="309"/>
      <c r="I1081" s="309"/>
      <c r="J1081" s="309"/>
      <c r="K1081" s="309"/>
      <c r="L1081" s="309"/>
      <c r="M1081" s="309"/>
      <c r="N1081" s="309"/>
      <c r="O1081" s="310">
        <v>1</v>
      </c>
      <c r="P1081" s="351" t="s">
        <v>1227</v>
      </c>
      <c r="Q1081" s="378">
        <v>4239220</v>
      </c>
      <c r="R1081" s="380">
        <v>2837750</v>
      </c>
      <c r="S1081" s="378">
        <f>O1081*Q1081</f>
        <v>4239220</v>
      </c>
      <c r="T1081" s="379">
        <f>O1081*R1081</f>
        <v>2837750</v>
      </c>
      <c r="U1081" s="338"/>
    </row>
    <row r="1082" spans="2:21" ht="15" x14ac:dyDescent="0.3">
      <c r="B1082" s="312"/>
      <c r="C1082" s="313" t="s">
        <v>1270</v>
      </c>
      <c r="D1082" s="318"/>
      <c r="E1082" s="309"/>
      <c r="F1082" s="309"/>
      <c r="G1082" s="309"/>
      <c r="H1082" s="309"/>
      <c r="I1082" s="309"/>
      <c r="J1082" s="309"/>
      <c r="K1082" s="309"/>
      <c r="L1082" s="309"/>
      <c r="M1082" s="309"/>
      <c r="N1082" s="309"/>
      <c r="O1082" s="310"/>
      <c r="P1082" s="351"/>
      <c r="Q1082" s="378"/>
      <c r="R1082" s="380"/>
      <c r="S1082" s="378"/>
      <c r="T1082" s="379"/>
      <c r="U1082" s="338"/>
    </row>
    <row r="1083" spans="2:21" ht="15" x14ac:dyDescent="0.3">
      <c r="B1083" s="312"/>
      <c r="C1083" s="313" t="s">
        <v>1256</v>
      </c>
      <c r="D1083" s="318"/>
      <c r="E1083" s="309"/>
      <c r="F1083" s="309"/>
      <c r="G1083" s="309"/>
      <c r="H1083" s="309"/>
      <c r="I1083" s="309"/>
      <c r="J1083" s="309"/>
      <c r="K1083" s="309"/>
      <c r="L1083" s="309"/>
      <c r="M1083" s="309"/>
      <c r="N1083" s="309"/>
      <c r="O1083" s="310"/>
      <c r="P1083" s="351"/>
      <c r="Q1083" s="378"/>
      <c r="R1083" s="380"/>
      <c r="S1083" s="378"/>
      <c r="T1083" s="379"/>
      <c r="U1083" s="338"/>
    </row>
    <row r="1084" spans="2:21" ht="15" x14ac:dyDescent="0.3">
      <c r="B1084" s="312"/>
      <c r="C1084" s="313" t="s">
        <v>1244</v>
      </c>
      <c r="D1084" s="318"/>
      <c r="E1084" s="309"/>
      <c r="F1084" s="309"/>
      <c r="G1084" s="309"/>
      <c r="H1084" s="309"/>
      <c r="I1084" s="309"/>
      <c r="J1084" s="309"/>
      <c r="K1084" s="309"/>
      <c r="L1084" s="309"/>
      <c r="M1084" s="309"/>
      <c r="N1084" s="309"/>
      <c r="O1084" s="310"/>
      <c r="P1084" s="351"/>
      <c r="Q1084" s="378"/>
      <c r="R1084" s="380"/>
      <c r="S1084" s="378"/>
      <c r="T1084" s="379"/>
      <c r="U1084" s="338"/>
    </row>
    <row r="1085" spans="2:21" ht="15" x14ac:dyDescent="0.3">
      <c r="B1085" s="312" t="s">
        <v>755</v>
      </c>
      <c r="C1085" s="313" t="s">
        <v>1271</v>
      </c>
      <c r="D1085" s="318"/>
      <c r="E1085" s="309"/>
      <c r="F1085" s="309"/>
      <c r="G1085" s="309"/>
      <c r="H1085" s="309"/>
      <c r="I1085" s="309"/>
      <c r="J1085" s="309"/>
      <c r="K1085" s="309"/>
      <c r="L1085" s="309"/>
      <c r="M1085" s="309"/>
      <c r="N1085" s="309"/>
      <c r="O1085" s="310">
        <v>1</v>
      </c>
      <c r="P1085" s="351" t="s">
        <v>1227</v>
      </c>
      <c r="Q1085" s="378">
        <v>6268140</v>
      </c>
      <c r="R1085" s="380">
        <v>3461450</v>
      </c>
      <c r="S1085" s="378">
        <f>O1085*Q1085</f>
        <v>6268140</v>
      </c>
      <c r="T1085" s="379">
        <f>O1085*R1085</f>
        <v>3461450</v>
      </c>
      <c r="U1085" s="338"/>
    </row>
    <row r="1086" spans="2:21" ht="14.4" customHeight="1" x14ac:dyDescent="0.3">
      <c r="B1086" s="312"/>
      <c r="C1086" s="313" t="s">
        <v>1272</v>
      </c>
      <c r="D1086" s="318"/>
      <c r="E1086" s="309"/>
      <c r="F1086" s="309"/>
      <c r="G1086" s="309"/>
      <c r="H1086" s="309"/>
      <c r="I1086" s="309"/>
      <c r="J1086" s="309"/>
      <c r="K1086" s="309"/>
      <c r="L1086" s="309"/>
      <c r="M1086" s="309"/>
      <c r="N1086" s="309"/>
      <c r="O1086" s="310"/>
      <c r="P1086" s="351"/>
      <c r="Q1086" s="378"/>
      <c r="R1086" s="380"/>
      <c r="S1086" s="378"/>
      <c r="T1086" s="379"/>
      <c r="U1086" s="338"/>
    </row>
    <row r="1087" spans="2:21" ht="15" x14ac:dyDescent="0.3">
      <c r="B1087" s="312"/>
      <c r="C1087" s="313" t="s">
        <v>1259</v>
      </c>
      <c r="D1087" s="318"/>
      <c r="E1087" s="309"/>
      <c r="F1087" s="309"/>
      <c r="G1087" s="309"/>
      <c r="H1087" s="309"/>
      <c r="I1087" s="309"/>
      <c r="J1087" s="309"/>
      <c r="K1087" s="309"/>
      <c r="L1087" s="309"/>
      <c r="M1087" s="309"/>
      <c r="N1087" s="309"/>
      <c r="O1087" s="310"/>
      <c r="P1087" s="351"/>
      <c r="Q1087" s="378"/>
      <c r="R1087" s="380"/>
      <c r="S1087" s="378"/>
      <c r="T1087" s="379"/>
      <c r="U1087" s="338"/>
    </row>
    <row r="1088" spans="2:21" ht="15" x14ac:dyDescent="0.3">
      <c r="B1088" s="312"/>
      <c r="C1088" s="313" t="s">
        <v>1244</v>
      </c>
      <c r="D1088" s="318"/>
      <c r="E1088" s="309"/>
      <c r="F1088" s="309"/>
      <c r="G1088" s="309"/>
      <c r="H1088" s="309"/>
      <c r="I1088" s="309"/>
      <c r="J1088" s="309"/>
      <c r="K1088" s="309"/>
      <c r="L1088" s="309"/>
      <c r="M1088" s="309"/>
      <c r="N1088" s="309"/>
      <c r="O1088" s="310"/>
      <c r="P1088" s="351"/>
      <c r="Q1088" s="378"/>
      <c r="R1088" s="380"/>
      <c r="S1088" s="378"/>
      <c r="T1088" s="379"/>
      <c r="U1088" s="338"/>
    </row>
    <row r="1089" spans="2:21" ht="15" x14ac:dyDescent="0.3">
      <c r="B1089" s="312" t="s">
        <v>757</v>
      </c>
      <c r="C1089" s="313" t="s">
        <v>1273</v>
      </c>
      <c r="D1089" s="318"/>
      <c r="E1089" s="309"/>
      <c r="F1089" s="309"/>
      <c r="G1089" s="309"/>
      <c r="H1089" s="309"/>
      <c r="I1089" s="309"/>
      <c r="J1089" s="309"/>
      <c r="K1089" s="309"/>
      <c r="L1089" s="309"/>
      <c r="M1089" s="309"/>
      <c r="N1089" s="309"/>
      <c r="O1089" s="310">
        <v>1</v>
      </c>
      <c r="P1089" s="351" t="s">
        <v>1227</v>
      </c>
      <c r="Q1089" s="378">
        <v>8489600</v>
      </c>
      <c r="R1089" s="380">
        <v>4077950</v>
      </c>
      <c r="S1089" s="378">
        <f>O1089*Q1089</f>
        <v>8489600</v>
      </c>
      <c r="T1089" s="379">
        <f>O1089*R1089</f>
        <v>4077950</v>
      </c>
      <c r="U1089" s="338"/>
    </row>
    <row r="1090" spans="2:21" ht="15" x14ac:dyDescent="0.3">
      <c r="B1090" s="312"/>
      <c r="C1090" s="313" t="s">
        <v>1274</v>
      </c>
      <c r="D1090" s="318"/>
      <c r="E1090" s="309"/>
      <c r="F1090" s="309"/>
      <c r="G1090" s="309"/>
      <c r="H1090" s="309"/>
      <c r="I1090" s="309"/>
      <c r="J1090" s="309"/>
      <c r="K1090" s="309"/>
      <c r="L1090" s="309"/>
      <c r="M1090" s="309"/>
      <c r="N1090" s="309"/>
      <c r="O1090" s="310"/>
      <c r="P1090" s="351"/>
      <c r="Q1090" s="378"/>
      <c r="R1090" s="380"/>
      <c r="S1090" s="378"/>
      <c r="T1090" s="379"/>
      <c r="U1090" s="338"/>
    </row>
    <row r="1091" spans="2:21" ht="15" x14ac:dyDescent="0.3">
      <c r="B1091" s="312"/>
      <c r="C1091" s="313" t="s">
        <v>1275</v>
      </c>
      <c r="D1091" s="318"/>
      <c r="E1091" s="309"/>
      <c r="F1091" s="309"/>
      <c r="G1091" s="309"/>
      <c r="H1091" s="309"/>
      <c r="I1091" s="309"/>
      <c r="J1091" s="309"/>
      <c r="K1091" s="309"/>
      <c r="L1091" s="309"/>
      <c r="M1091" s="309"/>
      <c r="N1091" s="309"/>
      <c r="O1091" s="310"/>
      <c r="P1091" s="351"/>
      <c r="Q1091" s="378"/>
      <c r="R1091" s="380"/>
      <c r="S1091" s="378"/>
      <c r="T1091" s="379"/>
      <c r="U1091" s="338"/>
    </row>
    <row r="1092" spans="2:21" ht="15" x14ac:dyDescent="0.3">
      <c r="B1092" s="312"/>
      <c r="C1092" s="313" t="s">
        <v>1244</v>
      </c>
      <c r="D1092" s="318"/>
      <c r="E1092" s="309"/>
      <c r="F1092" s="309"/>
      <c r="G1092" s="309"/>
      <c r="H1092" s="309"/>
      <c r="I1092" s="309"/>
      <c r="J1092" s="309"/>
      <c r="K1092" s="309"/>
      <c r="L1092" s="309"/>
      <c r="M1092" s="309"/>
      <c r="N1092" s="309"/>
      <c r="O1092" s="310"/>
      <c r="P1092" s="351"/>
      <c r="Q1092" s="378"/>
      <c r="R1092" s="380"/>
      <c r="S1092" s="378"/>
      <c r="T1092" s="379"/>
      <c r="U1092" s="338"/>
    </row>
    <row r="1093" spans="2:21" ht="15" x14ac:dyDescent="0.3">
      <c r="B1093" s="312" t="s">
        <v>759</v>
      </c>
      <c r="C1093" s="313" t="s">
        <v>1276</v>
      </c>
      <c r="D1093" s="318"/>
      <c r="E1093" s="309"/>
      <c r="F1093" s="309"/>
      <c r="G1093" s="309"/>
      <c r="H1093" s="309"/>
      <c r="I1093" s="309"/>
      <c r="J1093" s="309"/>
      <c r="K1093" s="309"/>
      <c r="L1093" s="309"/>
      <c r="M1093" s="309"/>
      <c r="N1093" s="309"/>
      <c r="O1093" s="310">
        <v>1</v>
      </c>
      <c r="P1093" s="351" t="s">
        <v>1227</v>
      </c>
      <c r="Q1093" s="378">
        <v>11581490</v>
      </c>
      <c r="R1093" s="380">
        <v>6021120</v>
      </c>
      <c r="S1093" s="378">
        <f>O1093*Q1093</f>
        <v>11581490</v>
      </c>
      <c r="T1093" s="379">
        <f>O1093*R1093</f>
        <v>6021120</v>
      </c>
      <c r="U1093" s="338"/>
    </row>
    <row r="1094" spans="2:21" ht="15" x14ac:dyDescent="0.3">
      <c r="B1094" s="312"/>
      <c r="C1094" s="313" t="s">
        <v>1277</v>
      </c>
      <c r="D1094" s="318"/>
      <c r="E1094" s="309"/>
      <c r="F1094" s="309"/>
      <c r="G1094" s="309"/>
      <c r="H1094" s="309"/>
      <c r="I1094" s="309"/>
      <c r="J1094" s="309"/>
      <c r="K1094" s="309"/>
      <c r="L1094" s="309"/>
      <c r="M1094" s="309"/>
      <c r="N1094" s="309"/>
      <c r="O1094" s="310"/>
      <c r="P1094" s="351"/>
      <c r="Q1094" s="378"/>
      <c r="R1094" s="380"/>
      <c r="S1094" s="378"/>
      <c r="T1094" s="379"/>
      <c r="U1094" s="338"/>
    </row>
    <row r="1095" spans="2:21" ht="15" x14ac:dyDescent="0.3">
      <c r="B1095" s="312"/>
      <c r="C1095" s="313" t="s">
        <v>1278</v>
      </c>
      <c r="D1095" s="318"/>
      <c r="E1095" s="309"/>
      <c r="F1095" s="309"/>
      <c r="G1095" s="309"/>
      <c r="H1095" s="309"/>
      <c r="I1095" s="309"/>
      <c r="J1095" s="309"/>
      <c r="K1095" s="309"/>
      <c r="L1095" s="309"/>
      <c r="M1095" s="309"/>
      <c r="N1095" s="309"/>
      <c r="O1095" s="310"/>
      <c r="P1095" s="351"/>
      <c r="Q1095" s="378"/>
      <c r="R1095" s="380"/>
      <c r="S1095" s="378"/>
      <c r="T1095" s="379"/>
      <c r="U1095" s="338"/>
    </row>
    <row r="1096" spans="2:21" ht="15.6" x14ac:dyDescent="0.3">
      <c r="B1096" s="312"/>
      <c r="C1096" s="313" t="s">
        <v>1244</v>
      </c>
      <c r="D1096" s="318"/>
      <c r="E1096" s="309"/>
      <c r="F1096" s="309"/>
      <c r="G1096" s="309"/>
      <c r="H1096" s="309"/>
      <c r="I1096" s="309"/>
      <c r="J1096" s="309"/>
      <c r="K1096" s="309"/>
      <c r="L1096" s="309"/>
      <c r="M1096" s="309"/>
      <c r="N1096" s="309"/>
      <c r="O1096" s="310"/>
      <c r="P1096" s="351"/>
      <c r="Q1096" s="378"/>
      <c r="R1096" s="380"/>
      <c r="S1096" s="378"/>
      <c r="T1096" s="379"/>
      <c r="U1096" s="304"/>
    </row>
    <row r="1097" spans="2:21" ht="15.6" x14ac:dyDescent="0.3">
      <c r="B1097" s="312" t="s">
        <v>761</v>
      </c>
      <c r="C1097" s="313" t="s">
        <v>1279</v>
      </c>
      <c r="D1097" s="318"/>
      <c r="E1097" s="309"/>
      <c r="F1097" s="309"/>
      <c r="G1097" s="309"/>
      <c r="H1097" s="309"/>
      <c r="I1097" s="309"/>
      <c r="J1097" s="309"/>
      <c r="K1097" s="309"/>
      <c r="L1097" s="309"/>
      <c r="M1097" s="309"/>
      <c r="N1097" s="309"/>
      <c r="O1097" s="310">
        <v>1</v>
      </c>
      <c r="P1097" s="351" t="s">
        <v>1227</v>
      </c>
      <c r="Q1097" s="378">
        <v>11934010</v>
      </c>
      <c r="R1097" s="380">
        <v>6782720</v>
      </c>
      <c r="S1097" s="378">
        <f>O1097*Q1097</f>
        <v>11934010</v>
      </c>
      <c r="T1097" s="379">
        <f>O1097*R1097</f>
        <v>6782720</v>
      </c>
      <c r="U1097" s="304"/>
    </row>
    <row r="1098" spans="2:21" ht="15" x14ac:dyDescent="0.3">
      <c r="B1098" s="312"/>
      <c r="C1098" s="313" t="s">
        <v>1280</v>
      </c>
      <c r="D1098" s="318"/>
      <c r="E1098" s="309"/>
      <c r="F1098" s="309"/>
      <c r="G1098" s="309"/>
      <c r="H1098" s="309"/>
      <c r="I1098" s="309"/>
      <c r="J1098" s="309"/>
      <c r="K1098" s="309"/>
      <c r="L1098" s="309"/>
      <c r="M1098" s="309"/>
      <c r="N1098" s="309"/>
      <c r="O1098" s="310"/>
      <c r="P1098" s="351"/>
      <c r="Q1098" s="378"/>
      <c r="R1098" s="380"/>
      <c r="S1098" s="378"/>
      <c r="T1098" s="379"/>
      <c r="U1098" s="290"/>
    </row>
    <row r="1099" spans="2:21" ht="15" x14ac:dyDescent="0.3">
      <c r="B1099" s="312"/>
      <c r="C1099" s="313" t="s">
        <v>1281</v>
      </c>
      <c r="D1099" s="318"/>
      <c r="E1099" s="309"/>
      <c r="F1099" s="309"/>
      <c r="G1099" s="309"/>
      <c r="H1099" s="309"/>
      <c r="I1099" s="309"/>
      <c r="J1099" s="309"/>
      <c r="K1099" s="309"/>
      <c r="L1099" s="309"/>
      <c r="M1099" s="309"/>
      <c r="N1099" s="309"/>
      <c r="O1099" s="310"/>
      <c r="P1099" s="351"/>
      <c r="Q1099" s="378"/>
      <c r="R1099" s="380"/>
      <c r="S1099" s="378"/>
      <c r="T1099" s="379"/>
      <c r="U1099" s="241"/>
    </row>
    <row r="1100" spans="2:21" ht="15" x14ac:dyDescent="0.3">
      <c r="B1100" s="312"/>
      <c r="C1100" s="313" t="s">
        <v>1244</v>
      </c>
      <c r="D1100" s="318"/>
      <c r="E1100" s="309"/>
      <c r="F1100" s="309"/>
      <c r="G1100" s="309"/>
      <c r="H1100" s="309"/>
      <c r="I1100" s="309"/>
      <c r="J1100" s="309"/>
      <c r="K1100" s="309"/>
      <c r="L1100" s="309"/>
      <c r="M1100" s="309"/>
      <c r="N1100" s="309"/>
      <c r="O1100" s="310"/>
      <c r="P1100" s="351"/>
      <c r="Q1100" s="378"/>
      <c r="R1100" s="380"/>
      <c r="S1100" s="378"/>
      <c r="T1100" s="379"/>
      <c r="U1100" s="241"/>
    </row>
    <row r="1101" spans="2:21" ht="15" x14ac:dyDescent="0.3">
      <c r="B1101" s="312" t="s">
        <v>763</v>
      </c>
      <c r="C1101" s="313" t="s">
        <v>1282</v>
      </c>
      <c r="D1101" s="318"/>
      <c r="E1101" s="309"/>
      <c r="F1101" s="309"/>
      <c r="G1101" s="309"/>
      <c r="H1101" s="309"/>
      <c r="I1101" s="309"/>
      <c r="J1101" s="309"/>
      <c r="K1101" s="309"/>
      <c r="L1101" s="309"/>
      <c r="M1101" s="309"/>
      <c r="N1101" s="309"/>
      <c r="O1101" s="310">
        <v>1</v>
      </c>
      <c r="P1101" s="351" t="s">
        <v>1227</v>
      </c>
      <c r="Q1101" s="378">
        <v>15012960</v>
      </c>
      <c r="R1101" s="380">
        <v>7623940</v>
      </c>
      <c r="S1101" s="378">
        <f>O1101*Q1101</f>
        <v>15012960</v>
      </c>
      <c r="T1101" s="379">
        <f>O1101*R1101</f>
        <v>7623940</v>
      </c>
      <c r="U1101" s="241"/>
    </row>
    <row r="1102" spans="2:21" ht="15" x14ac:dyDescent="0.3">
      <c r="B1102" s="312"/>
      <c r="C1102" s="313" t="s">
        <v>1283</v>
      </c>
      <c r="D1102" s="318"/>
      <c r="E1102" s="309"/>
      <c r="F1102" s="309"/>
      <c r="G1102" s="309"/>
      <c r="H1102" s="309"/>
      <c r="I1102" s="309"/>
      <c r="J1102" s="309"/>
      <c r="K1102" s="309"/>
      <c r="L1102" s="309"/>
      <c r="M1102" s="309"/>
      <c r="N1102" s="309"/>
      <c r="O1102" s="310"/>
      <c r="P1102" s="351"/>
      <c r="Q1102" s="378"/>
      <c r="R1102" s="380"/>
      <c r="S1102" s="378"/>
      <c r="T1102" s="379"/>
      <c r="U1102" s="241"/>
    </row>
    <row r="1103" spans="2:21" ht="15" x14ac:dyDescent="0.3">
      <c r="B1103" s="312"/>
      <c r="C1103" s="313" t="s">
        <v>1284</v>
      </c>
      <c r="D1103" s="318"/>
      <c r="E1103" s="309"/>
      <c r="F1103" s="309"/>
      <c r="G1103" s="309"/>
      <c r="H1103" s="309"/>
      <c r="I1103" s="309"/>
      <c r="J1103" s="309"/>
      <c r="K1103" s="309"/>
      <c r="L1103" s="309"/>
      <c r="M1103" s="309"/>
      <c r="N1103" s="309"/>
      <c r="O1103" s="310"/>
      <c r="P1103" s="351"/>
      <c r="Q1103" s="378"/>
      <c r="R1103" s="380"/>
      <c r="S1103" s="378"/>
      <c r="T1103" s="379"/>
      <c r="U1103" s="241"/>
    </row>
    <row r="1104" spans="2:21" ht="15" x14ac:dyDescent="0.3">
      <c r="B1104" s="312"/>
      <c r="C1104" s="313" t="s">
        <v>1244</v>
      </c>
      <c r="D1104" s="318"/>
      <c r="E1104" s="309"/>
      <c r="F1104" s="309"/>
      <c r="G1104" s="309"/>
      <c r="H1104" s="309"/>
      <c r="I1104" s="309"/>
      <c r="J1104" s="309"/>
      <c r="K1104" s="309"/>
      <c r="L1104" s="309"/>
      <c r="M1104" s="309"/>
      <c r="N1104" s="309"/>
      <c r="O1104" s="310"/>
      <c r="P1104" s="351"/>
      <c r="Q1104" s="378"/>
      <c r="R1104" s="380"/>
      <c r="S1104" s="378"/>
      <c r="T1104" s="379"/>
      <c r="U1104" s="241"/>
    </row>
    <row r="1105" spans="2:21" ht="15.6" x14ac:dyDescent="0.3">
      <c r="B1105" s="306">
        <v>7</v>
      </c>
      <c r="C1105" s="353" t="s">
        <v>1285</v>
      </c>
      <c r="D1105" s="309"/>
      <c r="E1105" s="309"/>
      <c r="F1105" s="309"/>
      <c r="G1105" s="309"/>
      <c r="H1105" s="309"/>
      <c r="I1105" s="309"/>
      <c r="J1105" s="309"/>
      <c r="K1105" s="309"/>
      <c r="L1105" s="309"/>
      <c r="M1105" s="309"/>
      <c r="N1105" s="309"/>
      <c r="O1105" s="310"/>
      <c r="P1105" s="351"/>
      <c r="Q1105" s="378"/>
      <c r="R1105" s="380"/>
      <c r="S1105" s="378"/>
      <c r="T1105" s="379"/>
      <c r="U1105" s="241"/>
    </row>
    <row r="1106" spans="2:21" ht="15" x14ac:dyDescent="0.3">
      <c r="B1106" s="312" t="s">
        <v>505</v>
      </c>
      <c r="C1106" s="313" t="s">
        <v>1286</v>
      </c>
      <c r="D1106" s="318"/>
      <c r="E1106" s="309"/>
      <c r="F1106" s="309"/>
      <c r="G1106" s="309"/>
      <c r="H1106" s="309"/>
      <c r="I1106" s="309"/>
      <c r="J1106" s="309"/>
      <c r="K1106" s="309"/>
      <c r="L1106" s="309"/>
      <c r="M1106" s="309"/>
      <c r="N1106" s="309"/>
      <c r="O1106" s="310">
        <v>1</v>
      </c>
      <c r="P1106" s="351" t="s">
        <v>1227</v>
      </c>
      <c r="Q1106" s="378">
        <v>2303040</v>
      </c>
      <c r="R1106" s="380">
        <v>8765100</v>
      </c>
      <c r="S1106" s="378">
        <f>O1106*Q1106</f>
        <v>2303040</v>
      </c>
      <c r="T1106" s="379">
        <f>O1106*R1106</f>
        <v>8765100</v>
      </c>
      <c r="U1106" s="241"/>
    </row>
    <row r="1107" spans="2:21" ht="15" x14ac:dyDescent="0.3">
      <c r="B1107" s="312"/>
      <c r="C1107" s="313" t="s">
        <v>1287</v>
      </c>
      <c r="D1107" s="318"/>
      <c r="E1107" s="309"/>
      <c r="F1107" s="309"/>
      <c r="G1107" s="309"/>
      <c r="H1107" s="309"/>
      <c r="I1107" s="309"/>
      <c r="J1107" s="309"/>
      <c r="K1107" s="309"/>
      <c r="L1107" s="309"/>
      <c r="M1107" s="309"/>
      <c r="N1107" s="309"/>
      <c r="O1107" s="310"/>
      <c r="P1107" s="351"/>
      <c r="Q1107" s="378"/>
      <c r="R1107" s="380"/>
      <c r="S1107" s="378"/>
      <c r="T1107" s="379"/>
      <c r="U1107" s="241"/>
    </row>
    <row r="1108" spans="2:21" ht="15" x14ac:dyDescent="0.3">
      <c r="B1108" s="312"/>
      <c r="C1108" s="313" t="s">
        <v>1284</v>
      </c>
      <c r="D1108" s="318"/>
      <c r="E1108" s="309"/>
      <c r="F1108" s="309"/>
      <c r="G1108" s="309"/>
      <c r="H1108" s="309"/>
      <c r="I1108" s="309"/>
      <c r="J1108" s="309"/>
      <c r="K1108" s="309"/>
      <c r="L1108" s="309"/>
      <c r="M1108" s="309"/>
      <c r="N1108" s="309"/>
      <c r="O1108" s="310"/>
      <c r="P1108" s="351"/>
      <c r="Q1108" s="378"/>
      <c r="R1108" s="380"/>
      <c r="S1108" s="378"/>
      <c r="T1108" s="379"/>
      <c r="U1108" s="241"/>
    </row>
    <row r="1109" spans="2:21" ht="15" x14ac:dyDescent="0.3">
      <c r="B1109" s="312"/>
      <c r="C1109" s="313" t="s">
        <v>1288</v>
      </c>
      <c r="D1109" s="318"/>
      <c r="E1109" s="309"/>
      <c r="F1109" s="309"/>
      <c r="G1109" s="309"/>
      <c r="H1109" s="309"/>
      <c r="I1109" s="309"/>
      <c r="J1109" s="309"/>
      <c r="K1109" s="309"/>
      <c r="L1109" s="309"/>
      <c r="M1109" s="309"/>
      <c r="N1109" s="309"/>
      <c r="O1109" s="310"/>
      <c r="P1109" s="351"/>
      <c r="Q1109" s="378"/>
      <c r="R1109" s="380"/>
      <c r="S1109" s="378"/>
      <c r="T1109" s="379"/>
      <c r="U1109" s="241"/>
    </row>
    <row r="1110" spans="2:21" ht="15" x14ac:dyDescent="0.3">
      <c r="B1110" s="312" t="s">
        <v>506</v>
      </c>
      <c r="C1110" s="313" t="s">
        <v>1289</v>
      </c>
      <c r="D1110" s="318"/>
      <c r="E1110" s="309"/>
      <c r="F1110" s="309"/>
      <c r="G1110" s="309"/>
      <c r="H1110" s="309"/>
      <c r="I1110" s="309"/>
      <c r="J1110" s="309"/>
      <c r="K1110" s="309"/>
      <c r="L1110" s="309"/>
      <c r="M1110" s="309"/>
      <c r="N1110" s="309"/>
      <c r="O1110" s="310">
        <v>1</v>
      </c>
      <c r="P1110" s="351" t="s">
        <v>1227</v>
      </c>
      <c r="Q1110" s="378">
        <v>2631050</v>
      </c>
      <c r="R1110" s="380">
        <v>10745780</v>
      </c>
      <c r="S1110" s="378">
        <f>O1110*Q1110</f>
        <v>2631050</v>
      </c>
      <c r="T1110" s="379">
        <f>O1110*R1110</f>
        <v>10745780</v>
      </c>
      <c r="U1110" s="241"/>
    </row>
    <row r="1111" spans="2:21" ht="15" x14ac:dyDescent="0.3">
      <c r="B1111" s="312"/>
      <c r="C1111" s="313" t="s">
        <v>1290</v>
      </c>
      <c r="D1111" s="318"/>
      <c r="E1111" s="309"/>
      <c r="F1111" s="309"/>
      <c r="G1111" s="309"/>
      <c r="H1111" s="309"/>
      <c r="I1111" s="309"/>
      <c r="J1111" s="309"/>
      <c r="K1111" s="309"/>
      <c r="L1111" s="309"/>
      <c r="M1111" s="309"/>
      <c r="N1111" s="309"/>
      <c r="O1111" s="310"/>
      <c r="P1111" s="351"/>
      <c r="Q1111" s="378"/>
      <c r="R1111" s="380"/>
      <c r="S1111" s="378"/>
      <c r="T1111" s="379"/>
      <c r="U1111" s="241"/>
    </row>
    <row r="1112" spans="2:21" ht="15" x14ac:dyDescent="0.3">
      <c r="B1112" s="312"/>
      <c r="C1112" s="313" t="s">
        <v>1291</v>
      </c>
      <c r="D1112" s="318"/>
      <c r="E1112" s="309"/>
      <c r="F1112" s="309"/>
      <c r="G1112" s="309"/>
      <c r="H1112" s="309"/>
      <c r="I1112" s="309"/>
      <c r="J1112" s="309"/>
      <c r="K1112" s="309"/>
      <c r="L1112" s="309"/>
      <c r="M1112" s="309"/>
      <c r="N1112" s="309"/>
      <c r="O1112" s="310"/>
      <c r="P1112" s="351"/>
      <c r="Q1112" s="378"/>
      <c r="R1112" s="380"/>
      <c r="S1112" s="378"/>
      <c r="T1112" s="379"/>
      <c r="U1112" s="241"/>
    </row>
    <row r="1113" spans="2:21" ht="15" x14ac:dyDescent="0.3">
      <c r="B1113" s="312"/>
      <c r="C1113" s="313" t="s">
        <v>1288</v>
      </c>
      <c r="D1113" s="318"/>
      <c r="E1113" s="309"/>
      <c r="F1113" s="309"/>
      <c r="G1113" s="309"/>
      <c r="H1113" s="309"/>
      <c r="I1113" s="309"/>
      <c r="J1113" s="309"/>
      <c r="K1113" s="309"/>
      <c r="L1113" s="309"/>
      <c r="M1113" s="309"/>
      <c r="N1113" s="309"/>
      <c r="O1113" s="310"/>
      <c r="P1113" s="351"/>
      <c r="Q1113" s="378"/>
      <c r="R1113" s="380"/>
      <c r="S1113" s="378"/>
      <c r="T1113" s="379"/>
      <c r="U1113" s="241"/>
    </row>
    <row r="1114" spans="2:21" ht="15" x14ac:dyDescent="0.3">
      <c r="B1114" s="312" t="s">
        <v>507</v>
      </c>
      <c r="C1114" s="313" t="s">
        <v>1292</v>
      </c>
      <c r="D1114" s="318"/>
      <c r="E1114" s="309"/>
      <c r="F1114" s="309"/>
      <c r="G1114" s="309"/>
      <c r="H1114" s="309"/>
      <c r="I1114" s="309"/>
      <c r="J1114" s="309"/>
      <c r="K1114" s="309"/>
      <c r="L1114" s="309"/>
      <c r="M1114" s="309"/>
      <c r="N1114" s="309"/>
      <c r="O1114" s="310">
        <v>1</v>
      </c>
      <c r="P1114" s="351" t="s">
        <v>1227</v>
      </c>
      <c r="Q1114" s="378">
        <v>2322020</v>
      </c>
      <c r="R1114" s="380">
        <v>6589800</v>
      </c>
      <c r="S1114" s="378">
        <f>O1114*Q1114</f>
        <v>2322020</v>
      </c>
      <c r="T1114" s="379">
        <f>O1114*R1114</f>
        <v>6589800</v>
      </c>
      <c r="U1114" s="241"/>
    </row>
    <row r="1115" spans="2:21" ht="15" x14ac:dyDescent="0.3">
      <c r="B1115" s="312"/>
      <c r="C1115" s="313" t="s">
        <v>1293</v>
      </c>
      <c r="D1115" s="318"/>
      <c r="E1115" s="309"/>
      <c r="F1115" s="309"/>
      <c r="G1115" s="309"/>
      <c r="H1115" s="309"/>
      <c r="I1115" s="309"/>
      <c r="J1115" s="309"/>
      <c r="K1115" s="309"/>
      <c r="L1115" s="309"/>
      <c r="M1115" s="309"/>
      <c r="N1115" s="309"/>
      <c r="O1115" s="310"/>
      <c r="P1115" s="351"/>
      <c r="Q1115" s="378"/>
      <c r="R1115" s="380"/>
      <c r="S1115" s="378"/>
      <c r="T1115" s="379"/>
      <c r="U1115" s="241"/>
    </row>
    <row r="1116" spans="2:21" ht="15" x14ac:dyDescent="0.3">
      <c r="B1116" s="312"/>
      <c r="C1116" s="313" t="s">
        <v>1284</v>
      </c>
      <c r="D1116" s="318"/>
      <c r="E1116" s="309"/>
      <c r="F1116" s="309"/>
      <c r="G1116" s="309"/>
      <c r="H1116" s="309"/>
      <c r="I1116" s="309"/>
      <c r="J1116" s="309"/>
      <c r="K1116" s="309"/>
      <c r="L1116" s="309"/>
      <c r="M1116" s="309"/>
      <c r="N1116" s="309"/>
      <c r="O1116" s="310"/>
      <c r="P1116" s="351"/>
      <c r="Q1116" s="378"/>
      <c r="R1116" s="380"/>
      <c r="S1116" s="378"/>
      <c r="T1116" s="379"/>
      <c r="U1116" s="241"/>
    </row>
    <row r="1117" spans="2:21" ht="15" x14ac:dyDescent="0.3">
      <c r="B1117" s="312"/>
      <c r="C1117" s="313" t="s">
        <v>1288</v>
      </c>
      <c r="D1117" s="318"/>
      <c r="E1117" s="309"/>
      <c r="F1117" s="309"/>
      <c r="G1117" s="309"/>
      <c r="H1117" s="309"/>
      <c r="I1117" s="309"/>
      <c r="J1117" s="309"/>
      <c r="K1117" s="309"/>
      <c r="L1117" s="309"/>
      <c r="M1117" s="309"/>
      <c r="N1117" s="309"/>
      <c r="O1117" s="310"/>
      <c r="P1117" s="351"/>
      <c r="Q1117" s="378"/>
      <c r="R1117" s="380"/>
      <c r="S1117" s="378"/>
      <c r="T1117" s="379"/>
      <c r="U1117" s="241"/>
    </row>
    <row r="1118" spans="2:21" ht="15" x14ac:dyDescent="0.3">
      <c r="B1118" s="312" t="s">
        <v>770</v>
      </c>
      <c r="C1118" s="313" t="s">
        <v>1294</v>
      </c>
      <c r="D1118" s="318"/>
      <c r="E1118" s="309"/>
      <c r="F1118" s="309"/>
      <c r="G1118" s="309"/>
      <c r="H1118" s="309"/>
      <c r="I1118" s="309"/>
      <c r="J1118" s="309"/>
      <c r="K1118" s="309"/>
      <c r="L1118" s="309"/>
      <c r="M1118" s="309"/>
      <c r="N1118" s="309"/>
      <c r="O1118" s="310">
        <v>1</v>
      </c>
      <c r="P1118" s="351" t="s">
        <v>1227</v>
      </c>
      <c r="Q1118" s="378">
        <v>2640540</v>
      </c>
      <c r="R1118" s="380">
        <v>7946990</v>
      </c>
      <c r="S1118" s="378">
        <f>O1118*Q1118</f>
        <v>2640540</v>
      </c>
      <c r="T1118" s="379">
        <f>O1118*R1118</f>
        <v>7946990</v>
      </c>
      <c r="U1118" s="241"/>
    </row>
    <row r="1119" spans="2:21" ht="15" x14ac:dyDescent="0.3">
      <c r="B1119" s="312"/>
      <c r="C1119" s="313" t="s">
        <v>1295</v>
      </c>
      <c r="D1119" s="318"/>
      <c r="E1119" s="309"/>
      <c r="F1119" s="309"/>
      <c r="G1119" s="309"/>
      <c r="H1119" s="309"/>
      <c r="I1119" s="309"/>
      <c r="J1119" s="309"/>
      <c r="K1119" s="309"/>
      <c r="L1119" s="309"/>
      <c r="M1119" s="309"/>
      <c r="N1119" s="309"/>
      <c r="O1119" s="310"/>
      <c r="P1119" s="351"/>
      <c r="Q1119" s="378"/>
      <c r="R1119" s="380"/>
      <c r="S1119" s="378"/>
      <c r="T1119" s="379"/>
      <c r="U1119" s="236"/>
    </row>
    <row r="1120" spans="2:21" ht="15" x14ac:dyDescent="0.3">
      <c r="B1120" s="312"/>
      <c r="C1120" s="313" t="s">
        <v>1291</v>
      </c>
      <c r="D1120" s="318"/>
      <c r="E1120" s="309"/>
      <c r="F1120" s="309"/>
      <c r="G1120" s="309"/>
      <c r="H1120" s="309"/>
      <c r="I1120" s="309"/>
      <c r="J1120" s="309"/>
      <c r="K1120" s="309"/>
      <c r="L1120" s="309"/>
      <c r="M1120" s="309"/>
      <c r="N1120" s="309"/>
      <c r="O1120" s="310"/>
      <c r="P1120" s="351"/>
      <c r="Q1120" s="378"/>
      <c r="R1120" s="380"/>
      <c r="S1120" s="378"/>
      <c r="T1120" s="379"/>
      <c r="U1120" s="241"/>
    </row>
    <row r="1121" spans="2:21" ht="15" x14ac:dyDescent="0.3">
      <c r="B1121" s="312"/>
      <c r="C1121" s="313" t="s">
        <v>1288</v>
      </c>
      <c r="D1121" s="318"/>
      <c r="E1121" s="309"/>
      <c r="F1121" s="309"/>
      <c r="G1121" s="309"/>
      <c r="H1121" s="309"/>
      <c r="I1121" s="309"/>
      <c r="J1121" s="309"/>
      <c r="K1121" s="309"/>
      <c r="L1121" s="309"/>
      <c r="M1121" s="309"/>
      <c r="N1121" s="309"/>
      <c r="O1121" s="310"/>
      <c r="P1121" s="351"/>
      <c r="Q1121" s="378"/>
      <c r="R1121" s="380"/>
      <c r="S1121" s="378"/>
      <c r="T1121" s="379"/>
      <c r="U1121" s="241"/>
    </row>
    <row r="1122" spans="2:21" ht="15" x14ac:dyDescent="0.3">
      <c r="B1122" s="312" t="s">
        <v>771</v>
      </c>
      <c r="C1122" s="313" t="s">
        <v>1296</v>
      </c>
      <c r="D1122" s="318"/>
      <c r="E1122" s="309"/>
      <c r="F1122" s="309"/>
      <c r="G1122" s="309"/>
      <c r="H1122" s="309"/>
      <c r="I1122" s="309"/>
      <c r="J1122" s="309"/>
      <c r="K1122" s="309"/>
      <c r="L1122" s="309"/>
      <c r="M1122" s="309"/>
      <c r="N1122" s="309"/>
      <c r="O1122" s="310">
        <v>1</v>
      </c>
      <c r="P1122" s="351" t="s">
        <v>1227</v>
      </c>
      <c r="Q1122" s="378">
        <v>3132880</v>
      </c>
      <c r="R1122" s="380">
        <v>10086260</v>
      </c>
      <c r="S1122" s="378">
        <f>O1122*Q1122</f>
        <v>3132880</v>
      </c>
      <c r="T1122" s="379">
        <f>O1122*R1122</f>
        <v>10086260</v>
      </c>
      <c r="U1122" s="241"/>
    </row>
    <row r="1123" spans="2:21" ht="15" x14ac:dyDescent="0.3">
      <c r="B1123" s="312"/>
      <c r="C1123" s="313" t="s">
        <v>1297</v>
      </c>
      <c r="D1123" s="318"/>
      <c r="E1123" s="309"/>
      <c r="F1123" s="309"/>
      <c r="G1123" s="309"/>
      <c r="H1123" s="309"/>
      <c r="I1123" s="309"/>
      <c r="J1123" s="309"/>
      <c r="K1123" s="309"/>
      <c r="L1123" s="309"/>
      <c r="M1123" s="309"/>
      <c r="N1123" s="309"/>
      <c r="O1123" s="310"/>
      <c r="P1123" s="351"/>
      <c r="Q1123" s="378"/>
      <c r="R1123" s="380"/>
      <c r="S1123" s="378"/>
      <c r="T1123" s="379"/>
      <c r="U1123" s="241"/>
    </row>
    <row r="1124" spans="2:21" ht="15" x14ac:dyDescent="0.3">
      <c r="B1124" s="312"/>
      <c r="C1124" s="313" t="s">
        <v>1298</v>
      </c>
      <c r="D1124" s="318"/>
      <c r="E1124" s="309"/>
      <c r="F1124" s="309"/>
      <c r="G1124" s="309"/>
      <c r="H1124" s="309"/>
      <c r="I1124" s="309"/>
      <c r="J1124" s="309"/>
      <c r="K1124" s="309"/>
      <c r="L1124" s="309"/>
      <c r="M1124" s="309"/>
      <c r="N1124" s="309"/>
      <c r="O1124" s="310"/>
      <c r="P1124" s="351"/>
      <c r="Q1124" s="378"/>
      <c r="R1124" s="380"/>
      <c r="S1124" s="378"/>
      <c r="T1124" s="379"/>
      <c r="U1124" s="236"/>
    </row>
    <row r="1125" spans="2:21" ht="15" x14ac:dyDescent="0.3">
      <c r="B1125" s="312"/>
      <c r="C1125" s="313" t="s">
        <v>1288</v>
      </c>
      <c r="D1125" s="318"/>
      <c r="E1125" s="309"/>
      <c r="F1125" s="309"/>
      <c r="G1125" s="309"/>
      <c r="H1125" s="309"/>
      <c r="I1125" s="309"/>
      <c r="J1125" s="309"/>
      <c r="K1125" s="309"/>
      <c r="L1125" s="309"/>
      <c r="M1125" s="309"/>
      <c r="N1125" s="309"/>
      <c r="O1125" s="310"/>
      <c r="P1125" s="351"/>
      <c r="Q1125" s="378"/>
      <c r="R1125" s="380"/>
      <c r="S1125" s="378"/>
      <c r="T1125" s="379"/>
      <c r="U1125" s="241"/>
    </row>
    <row r="1126" spans="2:21" ht="15" x14ac:dyDescent="0.3">
      <c r="B1126" s="312" t="s">
        <v>772</v>
      </c>
      <c r="C1126" s="313" t="s">
        <v>1299</v>
      </c>
      <c r="D1126" s="318"/>
      <c r="E1126" s="309"/>
      <c r="F1126" s="309"/>
      <c r="G1126" s="309"/>
      <c r="H1126" s="309"/>
      <c r="I1126" s="309"/>
      <c r="J1126" s="309"/>
      <c r="K1126" s="309"/>
      <c r="L1126" s="309"/>
      <c r="M1126" s="309"/>
      <c r="N1126" s="309"/>
      <c r="O1126" s="310">
        <v>1</v>
      </c>
      <c r="P1126" s="351" t="s">
        <v>1227</v>
      </c>
      <c r="Q1126" s="378">
        <v>3685940</v>
      </c>
      <c r="R1126" s="380">
        <v>12657460</v>
      </c>
      <c r="S1126" s="378">
        <f>O1126*Q1126</f>
        <v>3685940</v>
      </c>
      <c r="T1126" s="379">
        <f>O1126*R1126</f>
        <v>12657460</v>
      </c>
      <c r="U1126" s="241"/>
    </row>
    <row r="1127" spans="2:21" ht="15" x14ac:dyDescent="0.3">
      <c r="B1127" s="312"/>
      <c r="C1127" s="313" t="s">
        <v>1300</v>
      </c>
      <c r="D1127" s="318"/>
      <c r="E1127" s="309"/>
      <c r="F1127" s="309"/>
      <c r="G1127" s="309"/>
      <c r="H1127" s="309"/>
      <c r="I1127" s="309"/>
      <c r="J1127" s="309"/>
      <c r="K1127" s="309"/>
      <c r="L1127" s="309"/>
      <c r="M1127" s="309"/>
      <c r="N1127" s="309"/>
      <c r="O1127" s="310"/>
      <c r="P1127" s="351"/>
      <c r="Q1127" s="378"/>
      <c r="R1127" s="380"/>
      <c r="S1127" s="378"/>
      <c r="T1127" s="379"/>
      <c r="U1127" s="241"/>
    </row>
    <row r="1128" spans="2:21" ht="15" x14ac:dyDescent="0.3">
      <c r="B1128" s="312"/>
      <c r="C1128" s="313" t="s">
        <v>1301</v>
      </c>
      <c r="D1128" s="318"/>
      <c r="E1128" s="309"/>
      <c r="F1128" s="309"/>
      <c r="G1128" s="309"/>
      <c r="H1128" s="309"/>
      <c r="I1128" s="309"/>
      <c r="J1128" s="309"/>
      <c r="K1128" s="309"/>
      <c r="L1128" s="309"/>
      <c r="M1128" s="309"/>
      <c r="N1128" s="309"/>
      <c r="O1128" s="310"/>
      <c r="P1128" s="351"/>
      <c r="Q1128" s="378"/>
      <c r="R1128" s="380"/>
      <c r="S1128" s="378"/>
      <c r="T1128" s="379"/>
      <c r="U1128" s="241"/>
    </row>
    <row r="1129" spans="2:21" ht="15" x14ac:dyDescent="0.3">
      <c r="B1129" s="312"/>
      <c r="C1129" s="313" t="s">
        <v>1288</v>
      </c>
      <c r="D1129" s="318"/>
      <c r="E1129" s="309"/>
      <c r="F1129" s="309"/>
      <c r="G1129" s="309"/>
      <c r="H1129" s="309"/>
      <c r="I1129" s="309"/>
      <c r="J1129" s="309"/>
      <c r="K1129" s="309"/>
      <c r="L1129" s="309"/>
      <c r="M1129" s="309"/>
      <c r="N1129" s="309"/>
      <c r="O1129" s="310"/>
      <c r="P1129" s="351"/>
      <c r="Q1129" s="378"/>
      <c r="R1129" s="380"/>
      <c r="S1129" s="378"/>
      <c r="T1129" s="379"/>
      <c r="U1129" s="241"/>
    </row>
    <row r="1130" spans="2:21" ht="15.6" x14ac:dyDescent="0.3">
      <c r="B1130" s="306">
        <v>8</v>
      </c>
      <c r="C1130" s="343" t="s">
        <v>1302</v>
      </c>
      <c r="D1130" s="318"/>
      <c r="E1130" s="309"/>
      <c r="F1130" s="309"/>
      <c r="G1130" s="309"/>
      <c r="H1130" s="309"/>
      <c r="I1130" s="309"/>
      <c r="J1130" s="309"/>
      <c r="K1130" s="309"/>
      <c r="L1130" s="309"/>
      <c r="M1130" s="309"/>
      <c r="N1130" s="309"/>
      <c r="O1130" s="310"/>
      <c r="P1130" s="351"/>
      <c r="Q1130" s="378"/>
      <c r="R1130" s="380"/>
      <c r="S1130" s="378"/>
      <c r="T1130" s="379"/>
      <c r="U1130" s="241"/>
    </row>
    <row r="1131" spans="2:21" ht="15" x14ac:dyDescent="0.3">
      <c r="B1131" s="312" t="s">
        <v>509</v>
      </c>
      <c r="C1131" s="313" t="s">
        <v>1303</v>
      </c>
      <c r="D1131" s="313"/>
      <c r="E1131" s="309"/>
      <c r="F1131" s="309"/>
      <c r="G1131" s="309"/>
      <c r="H1131" s="309"/>
      <c r="I1131" s="309"/>
      <c r="J1131" s="309"/>
      <c r="K1131" s="309"/>
      <c r="L1131" s="309"/>
      <c r="M1131" s="309"/>
      <c r="N1131" s="309"/>
      <c r="O1131" s="310">
        <v>1</v>
      </c>
      <c r="P1131" s="351" t="s">
        <v>1227</v>
      </c>
      <c r="Q1131" s="378">
        <v>915930</v>
      </c>
      <c r="R1131" s="380">
        <v>184340</v>
      </c>
      <c r="S1131" s="378">
        <f>O1131*Q1131</f>
        <v>915930</v>
      </c>
      <c r="T1131" s="379">
        <f>O1131*R1131</f>
        <v>184340</v>
      </c>
      <c r="U1131" s="241"/>
    </row>
    <row r="1132" spans="2:21" ht="15" x14ac:dyDescent="0.3">
      <c r="B1132" s="312" t="s">
        <v>510</v>
      </c>
      <c r="C1132" s="313" t="s">
        <v>1304</v>
      </c>
      <c r="D1132" s="318"/>
      <c r="E1132" s="309"/>
      <c r="F1132" s="309"/>
      <c r="G1132" s="309"/>
      <c r="H1132" s="309"/>
      <c r="I1132" s="309"/>
      <c r="J1132" s="309"/>
      <c r="K1132" s="309"/>
      <c r="L1132" s="309"/>
      <c r="M1132" s="309"/>
      <c r="N1132" s="309"/>
      <c r="O1132" s="310">
        <v>1</v>
      </c>
      <c r="P1132" s="351" t="s">
        <v>387</v>
      </c>
      <c r="Q1132" s="378">
        <v>7365890</v>
      </c>
      <c r="R1132" s="380">
        <v>4453890</v>
      </c>
      <c r="S1132" s="378">
        <f>O1132*Q1132</f>
        <v>7365890</v>
      </c>
      <c r="T1132" s="379">
        <f>O1132*R1132</f>
        <v>4453890</v>
      </c>
      <c r="U1132" s="241"/>
    </row>
    <row r="1133" spans="2:21" ht="15" x14ac:dyDescent="0.3">
      <c r="B1133" s="312"/>
      <c r="C1133" s="313" t="s">
        <v>1305</v>
      </c>
      <c r="D1133" s="318"/>
      <c r="E1133" s="309"/>
      <c r="F1133" s="309"/>
      <c r="G1133" s="309"/>
      <c r="H1133" s="309"/>
      <c r="I1133" s="309"/>
      <c r="J1133" s="309"/>
      <c r="K1133" s="309"/>
      <c r="L1133" s="309"/>
      <c r="M1133" s="309"/>
      <c r="N1133" s="309"/>
      <c r="O1133" s="310"/>
      <c r="P1133" s="351"/>
      <c r="Q1133" s="378"/>
      <c r="R1133" s="380"/>
      <c r="S1133" s="378"/>
      <c r="T1133" s="379"/>
      <c r="U1133" s="241"/>
    </row>
    <row r="1134" spans="2:21" ht="15" x14ac:dyDescent="0.3">
      <c r="B1134" s="312"/>
      <c r="C1134" s="313" t="s">
        <v>1306</v>
      </c>
      <c r="D1134" s="349"/>
      <c r="E1134" s="309"/>
      <c r="F1134" s="309"/>
      <c r="G1134" s="309"/>
      <c r="H1134" s="309"/>
      <c r="I1134" s="309"/>
      <c r="J1134" s="309"/>
      <c r="K1134" s="309"/>
      <c r="L1134" s="309"/>
      <c r="M1134" s="309"/>
      <c r="N1134" s="309"/>
      <c r="O1134" s="310"/>
      <c r="P1134" s="351"/>
      <c r="Q1134" s="378"/>
      <c r="R1134" s="380"/>
      <c r="S1134" s="378"/>
      <c r="T1134" s="379"/>
      <c r="U1134" s="241"/>
    </row>
    <row r="1135" spans="2:21" ht="15" x14ac:dyDescent="0.3">
      <c r="B1135" s="312"/>
      <c r="C1135" s="313" t="s">
        <v>1307</v>
      </c>
      <c r="D1135" s="318"/>
      <c r="E1135" s="309"/>
      <c r="F1135" s="309"/>
      <c r="G1135" s="309"/>
      <c r="H1135" s="309"/>
      <c r="I1135" s="309"/>
      <c r="J1135" s="309"/>
      <c r="K1135" s="309"/>
      <c r="L1135" s="309"/>
      <c r="M1135" s="309"/>
      <c r="N1135" s="309"/>
      <c r="O1135" s="310"/>
      <c r="P1135" s="351"/>
      <c r="Q1135" s="378"/>
      <c r="R1135" s="380"/>
      <c r="S1135" s="378"/>
      <c r="T1135" s="379"/>
      <c r="U1135" s="241"/>
    </row>
    <row r="1136" spans="2:21" ht="15" x14ac:dyDescent="0.3">
      <c r="B1136" s="312"/>
      <c r="C1136" s="313" t="s">
        <v>1308</v>
      </c>
      <c r="D1136" s="318"/>
      <c r="E1136" s="309"/>
      <c r="F1136" s="309"/>
      <c r="G1136" s="309"/>
      <c r="H1136" s="309"/>
      <c r="I1136" s="309"/>
      <c r="J1136" s="309"/>
      <c r="K1136" s="309"/>
      <c r="L1136" s="309"/>
      <c r="M1136" s="309"/>
      <c r="N1136" s="309"/>
      <c r="O1136" s="310"/>
      <c r="P1136" s="351"/>
      <c r="Q1136" s="378"/>
      <c r="R1136" s="380"/>
      <c r="S1136" s="378"/>
      <c r="T1136" s="379"/>
      <c r="U1136" s="241"/>
    </row>
    <row r="1137" spans="1:21" ht="15" x14ac:dyDescent="0.3">
      <c r="A1137" s="290"/>
      <c r="B1137" s="312"/>
      <c r="C1137" s="313" t="s">
        <v>1309</v>
      </c>
      <c r="D1137" s="318"/>
      <c r="E1137" s="309"/>
      <c r="F1137" s="309"/>
      <c r="G1137" s="309"/>
      <c r="H1137" s="309"/>
      <c r="I1137" s="309"/>
      <c r="J1137" s="309"/>
      <c r="K1137" s="309"/>
      <c r="L1137" s="309"/>
      <c r="M1137" s="309"/>
      <c r="N1137" s="309"/>
      <c r="O1137" s="310"/>
      <c r="P1137" s="351"/>
      <c r="Q1137" s="378"/>
      <c r="R1137" s="380"/>
      <c r="S1137" s="378"/>
      <c r="T1137" s="379"/>
      <c r="U1137" s="293"/>
    </row>
    <row r="1138" spans="1:21" ht="15" x14ac:dyDescent="0.3">
      <c r="A1138" s="290"/>
      <c r="B1138" s="312"/>
      <c r="C1138" s="313" t="s">
        <v>1310</v>
      </c>
      <c r="D1138" s="349"/>
      <c r="E1138" s="309"/>
      <c r="F1138" s="309"/>
      <c r="G1138" s="309"/>
      <c r="H1138" s="309"/>
      <c r="I1138" s="309"/>
      <c r="J1138" s="309"/>
      <c r="K1138" s="309"/>
      <c r="L1138" s="309"/>
      <c r="M1138" s="309"/>
      <c r="N1138" s="309"/>
      <c r="O1138" s="310"/>
      <c r="P1138" s="351"/>
      <c r="Q1138" s="378"/>
      <c r="R1138" s="380"/>
      <c r="S1138" s="378"/>
      <c r="T1138" s="379"/>
      <c r="U1138" s="293"/>
    </row>
    <row r="1139" spans="1:21" ht="15" x14ac:dyDescent="0.3">
      <c r="A1139" s="290"/>
      <c r="B1139" s="312"/>
      <c r="C1139" s="313"/>
      <c r="D1139" s="349"/>
      <c r="E1139" s="309"/>
      <c r="F1139" s="309"/>
      <c r="G1139" s="309"/>
      <c r="H1139" s="309"/>
      <c r="I1139" s="309"/>
      <c r="J1139" s="309"/>
      <c r="K1139" s="309"/>
      <c r="L1139" s="309"/>
      <c r="M1139" s="309"/>
      <c r="N1139" s="309"/>
      <c r="O1139" s="310"/>
      <c r="P1139" s="351"/>
      <c r="Q1139" s="378"/>
      <c r="R1139" s="380"/>
      <c r="S1139" s="378"/>
      <c r="T1139" s="379"/>
      <c r="U1139" s="293"/>
    </row>
    <row r="1140" spans="1:21" ht="15.6" x14ac:dyDescent="0.3">
      <c r="B1140" s="312"/>
      <c r="C1140" s="313"/>
      <c r="D1140" s="349"/>
      <c r="E1140" s="309"/>
      <c r="F1140" s="309"/>
      <c r="G1140" s="309"/>
      <c r="H1140" s="309"/>
      <c r="I1140" s="309"/>
      <c r="J1140" s="309"/>
      <c r="K1140" s="309"/>
      <c r="L1140" s="309"/>
      <c r="M1140" s="309"/>
      <c r="N1140" s="309"/>
      <c r="O1140" s="310"/>
      <c r="P1140" s="351"/>
      <c r="Q1140" s="378"/>
      <c r="R1140" s="380"/>
      <c r="S1140" s="378"/>
      <c r="T1140" s="379"/>
      <c r="U1140" s="304"/>
    </row>
    <row r="1141" spans="1:21" ht="15" x14ac:dyDescent="0.3">
      <c r="B1141" s="312"/>
      <c r="C1141" s="313"/>
      <c r="D1141" s="349"/>
      <c r="E1141" s="309"/>
      <c r="F1141" s="309"/>
      <c r="G1141" s="309"/>
      <c r="H1141" s="309"/>
      <c r="I1141" s="309"/>
      <c r="J1141" s="309"/>
      <c r="K1141" s="309"/>
      <c r="L1141" s="309"/>
      <c r="M1141" s="309"/>
      <c r="N1141" s="309"/>
      <c r="O1141" s="310"/>
      <c r="P1141" s="351"/>
      <c r="Q1141" s="378"/>
      <c r="R1141" s="380"/>
      <c r="S1141" s="378"/>
      <c r="T1141" s="379"/>
    </row>
    <row r="1142" spans="1:21" ht="15.6" x14ac:dyDescent="0.3">
      <c r="B1142" s="306" t="s">
        <v>22</v>
      </c>
      <c r="C1142" s="307" t="s">
        <v>43</v>
      </c>
      <c r="D1142" s="358"/>
      <c r="E1142" s="359"/>
      <c r="F1142" s="359"/>
      <c r="G1142" s="359"/>
      <c r="H1142" s="359"/>
      <c r="I1142" s="309"/>
      <c r="J1142" s="309"/>
      <c r="K1142" s="309"/>
      <c r="L1142" s="309"/>
      <c r="M1142" s="309"/>
      <c r="N1142" s="309"/>
      <c r="O1142" s="360"/>
      <c r="P1142" s="311"/>
      <c r="Q1142" s="389"/>
      <c r="R1142" s="381"/>
      <c r="S1142" s="378"/>
      <c r="T1142" s="379"/>
    </row>
    <row r="1143" spans="1:21" ht="15.6" x14ac:dyDescent="0.3">
      <c r="B1143" s="493">
        <v>1</v>
      </c>
      <c r="C1143" s="495" t="s">
        <v>1311</v>
      </c>
      <c r="D1143" s="356"/>
      <c r="E1143" s="309"/>
      <c r="F1143" s="309"/>
      <c r="G1143" s="309"/>
      <c r="H1143" s="309"/>
      <c r="I1143" s="309"/>
      <c r="J1143" s="309"/>
      <c r="K1143" s="309"/>
      <c r="L1143" s="309"/>
      <c r="M1143" s="309"/>
      <c r="N1143" s="309"/>
      <c r="O1143" s="310"/>
      <c r="P1143" s="357"/>
      <c r="Q1143" s="376"/>
      <c r="R1143" s="381"/>
      <c r="S1143" s="378"/>
      <c r="T1143" s="379"/>
    </row>
    <row r="1144" spans="1:21" ht="15" x14ac:dyDescent="0.3">
      <c r="B1144" s="354" t="s">
        <v>156</v>
      </c>
      <c r="C1144" s="355" t="s">
        <v>1312</v>
      </c>
      <c r="D1144" s="356"/>
      <c r="E1144" s="309"/>
      <c r="F1144" s="309"/>
      <c r="G1144" s="309"/>
      <c r="H1144" s="309"/>
      <c r="I1144" s="309"/>
      <c r="J1144" s="309"/>
      <c r="K1144" s="309"/>
      <c r="L1144" s="309"/>
      <c r="M1144" s="309"/>
      <c r="N1144" s="309"/>
      <c r="O1144" s="310">
        <v>1</v>
      </c>
      <c r="P1144" s="357" t="s">
        <v>1313</v>
      </c>
      <c r="Q1144" s="376"/>
      <c r="R1144" s="381">
        <v>2150660</v>
      </c>
      <c r="S1144" s="378"/>
      <c r="T1144" s="379">
        <f t="shared" ref="T1144:T1184" si="32">O1144*R1144</f>
        <v>2150660</v>
      </c>
    </row>
    <row r="1145" spans="1:21" ht="15" x14ac:dyDescent="0.3">
      <c r="B1145" s="354" t="s">
        <v>157</v>
      </c>
      <c r="C1145" s="355" t="s">
        <v>1314</v>
      </c>
      <c r="D1145" s="356"/>
      <c r="E1145" s="309"/>
      <c r="F1145" s="309"/>
      <c r="G1145" s="309"/>
      <c r="H1145" s="309"/>
      <c r="I1145" s="309"/>
      <c r="J1145" s="309"/>
      <c r="K1145" s="309"/>
      <c r="L1145" s="309"/>
      <c r="M1145" s="309"/>
      <c r="N1145" s="309"/>
      <c r="O1145" s="310">
        <v>1</v>
      </c>
      <c r="P1145" s="357" t="s">
        <v>1315</v>
      </c>
      <c r="Q1145" s="376"/>
      <c r="R1145" s="381">
        <v>581660</v>
      </c>
      <c r="S1145" s="378"/>
      <c r="T1145" s="379">
        <f t="shared" si="32"/>
        <v>581660</v>
      </c>
    </row>
    <row r="1146" spans="1:21" ht="15" x14ac:dyDescent="0.3">
      <c r="B1146" s="354" t="s">
        <v>160</v>
      </c>
      <c r="C1146" s="355" t="s">
        <v>1316</v>
      </c>
      <c r="D1146" s="356"/>
      <c r="E1146" s="309"/>
      <c r="F1146" s="309"/>
      <c r="G1146" s="309"/>
      <c r="H1146" s="309"/>
      <c r="I1146" s="309"/>
      <c r="J1146" s="309"/>
      <c r="K1146" s="309"/>
      <c r="L1146" s="309"/>
      <c r="M1146" s="309"/>
      <c r="N1146" s="309"/>
      <c r="O1146" s="310">
        <v>1</v>
      </c>
      <c r="P1146" s="357" t="s">
        <v>1317</v>
      </c>
      <c r="Q1146" s="376"/>
      <c r="R1146" s="381">
        <v>1520830</v>
      </c>
      <c r="S1146" s="378"/>
      <c r="T1146" s="379">
        <f t="shared" si="32"/>
        <v>1520830</v>
      </c>
    </row>
    <row r="1147" spans="1:21" ht="15" x14ac:dyDescent="0.3">
      <c r="B1147" s="354" t="s">
        <v>163</v>
      </c>
      <c r="C1147" s="355" t="s">
        <v>1318</v>
      </c>
      <c r="D1147" s="356"/>
      <c r="E1147" s="309"/>
      <c r="F1147" s="309"/>
      <c r="G1147" s="309"/>
      <c r="H1147" s="309"/>
      <c r="I1147" s="309"/>
      <c r="J1147" s="309"/>
      <c r="K1147" s="309"/>
      <c r="L1147" s="309"/>
      <c r="M1147" s="309"/>
      <c r="N1147" s="309"/>
      <c r="O1147" s="310">
        <v>1</v>
      </c>
      <c r="P1147" s="357" t="s">
        <v>1313</v>
      </c>
      <c r="Q1147" s="376"/>
      <c r="R1147" s="381">
        <v>2488160</v>
      </c>
      <c r="S1147" s="378"/>
      <c r="T1147" s="379">
        <f t="shared" si="32"/>
        <v>2488160</v>
      </c>
    </row>
    <row r="1148" spans="1:21" ht="15" x14ac:dyDescent="0.3">
      <c r="B1148" s="354" t="s">
        <v>321</v>
      </c>
      <c r="C1148" s="355" t="s">
        <v>1319</v>
      </c>
      <c r="D1148" s="356"/>
      <c r="E1148" s="309"/>
      <c r="F1148" s="309"/>
      <c r="G1148" s="309"/>
      <c r="H1148" s="309"/>
      <c r="I1148" s="309"/>
      <c r="J1148" s="309"/>
      <c r="K1148" s="309"/>
      <c r="L1148" s="309"/>
      <c r="M1148" s="309"/>
      <c r="N1148" s="309"/>
      <c r="O1148" s="310">
        <v>1</v>
      </c>
      <c r="P1148" s="357" t="s">
        <v>167</v>
      </c>
      <c r="Q1148" s="376"/>
      <c r="R1148" s="381">
        <v>1026320</v>
      </c>
      <c r="S1148" s="378"/>
      <c r="T1148" s="379">
        <f t="shared" si="32"/>
        <v>1026320</v>
      </c>
    </row>
    <row r="1149" spans="1:21" ht="15" x14ac:dyDescent="0.3">
      <c r="B1149" s="354" t="s">
        <v>323</v>
      </c>
      <c r="C1149" s="355" t="s">
        <v>1320</v>
      </c>
      <c r="D1149" s="356"/>
      <c r="E1149" s="309"/>
      <c r="F1149" s="309"/>
      <c r="G1149" s="309"/>
      <c r="H1149" s="309"/>
      <c r="I1149" s="309"/>
      <c r="J1149" s="309"/>
      <c r="K1149" s="309"/>
      <c r="L1149" s="309"/>
      <c r="M1149" s="309"/>
      <c r="N1149" s="309"/>
      <c r="O1149" s="310">
        <v>1</v>
      </c>
      <c r="P1149" s="357" t="s">
        <v>1313</v>
      </c>
      <c r="Q1149" s="376"/>
      <c r="R1149" s="381">
        <v>184340</v>
      </c>
      <c r="S1149" s="378"/>
      <c r="T1149" s="379">
        <f t="shared" si="32"/>
        <v>184340</v>
      </c>
    </row>
    <row r="1150" spans="1:21" ht="15.6" x14ac:dyDescent="0.3">
      <c r="B1150" s="493">
        <v>2</v>
      </c>
      <c r="C1150" s="495" t="s">
        <v>1321</v>
      </c>
      <c r="D1150" s="356"/>
      <c r="E1150" s="309"/>
      <c r="F1150" s="309"/>
      <c r="G1150" s="309"/>
      <c r="H1150" s="309"/>
      <c r="I1150" s="309"/>
      <c r="J1150" s="309"/>
      <c r="K1150" s="309"/>
      <c r="L1150" s="309"/>
      <c r="M1150" s="309"/>
      <c r="N1150" s="309"/>
      <c r="O1150" s="310"/>
      <c r="P1150" s="357"/>
      <c r="Q1150" s="376"/>
      <c r="R1150" s="381"/>
      <c r="S1150" s="378"/>
      <c r="T1150" s="379"/>
    </row>
    <row r="1151" spans="1:21" ht="15" x14ac:dyDescent="0.3">
      <c r="B1151" s="354" t="s">
        <v>165</v>
      </c>
      <c r="C1151" s="355" t="s">
        <v>1322</v>
      </c>
      <c r="D1151" s="356"/>
      <c r="E1151" s="309"/>
      <c r="F1151" s="309"/>
      <c r="G1151" s="309"/>
      <c r="H1151" s="309"/>
      <c r="I1151" s="309"/>
      <c r="J1151" s="309"/>
      <c r="K1151" s="309"/>
      <c r="L1151" s="309"/>
      <c r="M1151" s="309"/>
      <c r="N1151" s="309"/>
      <c r="O1151" s="310">
        <v>1</v>
      </c>
      <c r="P1151" s="357" t="s">
        <v>355</v>
      </c>
      <c r="Q1151" s="376"/>
      <c r="R1151" s="381">
        <v>899690</v>
      </c>
      <c r="S1151" s="378"/>
      <c r="T1151" s="379">
        <f t="shared" si="32"/>
        <v>899690</v>
      </c>
    </row>
    <row r="1152" spans="1:21" ht="15" x14ac:dyDescent="0.3">
      <c r="B1152" s="354" t="s">
        <v>168</v>
      </c>
      <c r="C1152" s="355" t="s">
        <v>1323</v>
      </c>
      <c r="D1152" s="356"/>
      <c r="E1152" s="309"/>
      <c r="F1152" s="309"/>
      <c r="G1152" s="309"/>
      <c r="H1152" s="309"/>
      <c r="I1152" s="309"/>
      <c r="J1152" s="309"/>
      <c r="K1152" s="309"/>
      <c r="L1152" s="309"/>
      <c r="M1152" s="309"/>
      <c r="N1152" s="309"/>
      <c r="O1152" s="310">
        <v>1</v>
      </c>
      <c r="P1152" s="357" t="s">
        <v>355</v>
      </c>
      <c r="Q1152" s="376"/>
      <c r="R1152" s="381">
        <v>418880</v>
      </c>
      <c r="S1152" s="378"/>
      <c r="T1152" s="379">
        <f t="shared" si="32"/>
        <v>418880</v>
      </c>
    </row>
    <row r="1153" spans="2:20" ht="15" x14ac:dyDescent="0.3">
      <c r="B1153" s="354" t="s">
        <v>170</v>
      </c>
      <c r="C1153" s="355" t="s">
        <v>1324</v>
      </c>
      <c r="D1153" s="356"/>
      <c r="E1153" s="309"/>
      <c r="F1153" s="309"/>
      <c r="G1153" s="309"/>
      <c r="H1153" s="309"/>
      <c r="I1153" s="309"/>
      <c r="J1153" s="309"/>
      <c r="K1153" s="309"/>
      <c r="L1153" s="309"/>
      <c r="M1153" s="309"/>
      <c r="N1153" s="309"/>
      <c r="O1153" s="310">
        <v>1</v>
      </c>
      <c r="P1153" s="357" t="s">
        <v>355</v>
      </c>
      <c r="Q1153" s="376"/>
      <c r="R1153" s="381">
        <v>456230</v>
      </c>
      <c r="S1153" s="378"/>
      <c r="T1153" s="379">
        <f t="shared" si="32"/>
        <v>456230</v>
      </c>
    </row>
    <row r="1154" spans="2:20" ht="15" x14ac:dyDescent="0.3">
      <c r="B1154" s="354" t="s">
        <v>334</v>
      </c>
      <c r="C1154" s="355" t="s">
        <v>1325</v>
      </c>
      <c r="D1154" s="361"/>
      <c r="E1154" s="309"/>
      <c r="F1154" s="309"/>
      <c r="G1154" s="309"/>
      <c r="H1154" s="309"/>
      <c r="I1154" s="309"/>
      <c r="J1154" s="309"/>
      <c r="K1154" s="309"/>
      <c r="L1154" s="309"/>
      <c r="M1154" s="309"/>
      <c r="N1154" s="309"/>
      <c r="O1154" s="310">
        <v>1</v>
      </c>
      <c r="P1154" s="357" t="s">
        <v>1326</v>
      </c>
      <c r="Q1154" s="376"/>
      <c r="R1154" s="381">
        <v>134560</v>
      </c>
      <c r="S1154" s="378"/>
      <c r="T1154" s="379">
        <f t="shared" si="32"/>
        <v>134560</v>
      </c>
    </row>
    <row r="1155" spans="2:20" ht="15" x14ac:dyDescent="0.3">
      <c r="B1155" s="354" t="s">
        <v>339</v>
      </c>
      <c r="C1155" s="355" t="s">
        <v>1327</v>
      </c>
      <c r="D1155" s="361"/>
      <c r="E1155" s="309"/>
      <c r="F1155" s="309"/>
      <c r="G1155" s="309"/>
      <c r="H1155" s="309"/>
      <c r="I1155" s="309"/>
      <c r="J1155" s="309"/>
      <c r="K1155" s="309"/>
      <c r="L1155" s="309"/>
      <c r="M1155" s="309"/>
      <c r="N1155" s="309"/>
      <c r="O1155" s="310">
        <v>1</v>
      </c>
      <c r="P1155" s="357" t="s">
        <v>242</v>
      </c>
      <c r="Q1155" s="376"/>
      <c r="R1155" s="381">
        <v>1577000</v>
      </c>
      <c r="S1155" s="378"/>
      <c r="T1155" s="379">
        <f t="shared" si="32"/>
        <v>1577000</v>
      </c>
    </row>
    <row r="1156" spans="2:20" ht="15" x14ac:dyDescent="0.3">
      <c r="B1156" s="354" t="s">
        <v>432</v>
      </c>
      <c r="C1156" s="355" t="s">
        <v>1328</v>
      </c>
      <c r="D1156" s="356"/>
      <c r="E1156" s="309"/>
      <c r="F1156" s="309"/>
      <c r="G1156" s="309"/>
      <c r="H1156" s="309"/>
      <c r="I1156" s="309"/>
      <c r="J1156" s="309"/>
      <c r="K1156" s="309"/>
      <c r="L1156" s="309"/>
      <c r="M1156" s="309"/>
      <c r="N1156" s="309"/>
      <c r="O1156" s="310">
        <v>1</v>
      </c>
      <c r="P1156" s="357" t="s">
        <v>242</v>
      </c>
      <c r="Q1156" s="376"/>
      <c r="R1156" s="381">
        <v>487330</v>
      </c>
      <c r="S1156" s="378"/>
      <c r="T1156" s="379">
        <f t="shared" si="32"/>
        <v>487330</v>
      </c>
    </row>
    <row r="1157" spans="2:20" ht="15" x14ac:dyDescent="0.3">
      <c r="B1157" s="354" t="s">
        <v>434</v>
      </c>
      <c r="C1157" s="355" t="s">
        <v>1329</v>
      </c>
      <c r="D1157" s="356"/>
      <c r="E1157" s="309"/>
      <c r="F1157" s="309"/>
      <c r="G1157" s="309"/>
      <c r="H1157" s="309"/>
      <c r="I1157" s="309"/>
      <c r="J1157" s="309"/>
      <c r="K1157" s="309"/>
      <c r="L1157" s="309"/>
      <c r="M1157" s="309"/>
      <c r="N1157" s="309"/>
      <c r="O1157" s="310">
        <v>1</v>
      </c>
      <c r="P1157" s="357" t="s">
        <v>242</v>
      </c>
      <c r="Q1157" s="376"/>
      <c r="R1157" s="381">
        <v>1627000</v>
      </c>
      <c r="S1157" s="378"/>
      <c r="T1157" s="379">
        <f t="shared" si="32"/>
        <v>1627000</v>
      </c>
    </row>
    <row r="1158" spans="2:20" ht="15" x14ac:dyDescent="0.3">
      <c r="B1158" s="354" t="s">
        <v>436</v>
      </c>
      <c r="C1158" s="355" t="s">
        <v>1330</v>
      </c>
      <c r="D1158" s="361"/>
      <c r="E1158" s="309"/>
      <c r="F1158" s="309"/>
      <c r="G1158" s="309"/>
      <c r="H1158" s="309"/>
      <c r="I1158" s="309"/>
      <c r="J1158" s="309"/>
      <c r="K1158" s="309"/>
      <c r="L1158" s="309"/>
      <c r="M1158" s="309"/>
      <c r="N1158" s="309"/>
      <c r="O1158" s="310">
        <v>1</v>
      </c>
      <c r="P1158" s="357" t="s">
        <v>242</v>
      </c>
      <c r="Q1158" s="376"/>
      <c r="R1158" s="381">
        <v>4966660</v>
      </c>
      <c r="S1158" s="378"/>
      <c r="T1158" s="379">
        <f t="shared" si="32"/>
        <v>4966660</v>
      </c>
    </row>
    <row r="1159" spans="2:20" ht="15.6" x14ac:dyDescent="0.3">
      <c r="B1159" s="493">
        <v>3</v>
      </c>
      <c r="C1159" s="494" t="s">
        <v>1331</v>
      </c>
      <c r="D1159" s="356"/>
      <c r="E1159" s="309"/>
      <c r="F1159" s="309"/>
      <c r="G1159" s="309"/>
      <c r="H1159" s="309"/>
      <c r="I1159" s="309"/>
      <c r="J1159" s="309"/>
      <c r="K1159" s="309"/>
      <c r="L1159" s="309"/>
      <c r="M1159" s="309"/>
      <c r="N1159" s="309"/>
      <c r="O1159" s="310"/>
      <c r="P1159" s="357"/>
      <c r="Q1159" s="376"/>
      <c r="R1159" s="381"/>
      <c r="S1159" s="378"/>
      <c r="T1159" s="379"/>
    </row>
    <row r="1160" spans="2:20" ht="15" x14ac:dyDescent="0.3">
      <c r="B1160" s="354" t="s">
        <v>342</v>
      </c>
      <c r="C1160" s="313" t="s">
        <v>1332</v>
      </c>
      <c r="D1160" s="361"/>
      <c r="E1160" s="361"/>
      <c r="F1160" s="309"/>
      <c r="G1160" s="309"/>
      <c r="H1160" s="309"/>
      <c r="I1160" s="309"/>
      <c r="J1160" s="309"/>
      <c r="K1160" s="309"/>
      <c r="L1160" s="309"/>
      <c r="M1160" s="309"/>
      <c r="N1160" s="309"/>
      <c r="O1160" s="310"/>
      <c r="P1160" s="357"/>
      <c r="Q1160" s="376"/>
      <c r="R1160" s="381"/>
      <c r="S1160" s="378"/>
      <c r="T1160" s="379"/>
    </row>
    <row r="1161" spans="2:20" ht="15" x14ac:dyDescent="0.3">
      <c r="B1161" s="354" t="s">
        <v>1333</v>
      </c>
      <c r="C1161" s="313" t="s">
        <v>2064</v>
      </c>
      <c r="D1161" s="361"/>
      <c r="E1161" s="309"/>
      <c r="F1161" s="309"/>
      <c r="G1161" s="309"/>
      <c r="H1161" s="309"/>
      <c r="I1161" s="309"/>
      <c r="J1161" s="309"/>
      <c r="K1161" s="309"/>
      <c r="L1161" s="309"/>
      <c r="M1161" s="309"/>
      <c r="N1161" s="309"/>
      <c r="O1161" s="310">
        <v>1</v>
      </c>
      <c r="P1161" s="357" t="s">
        <v>1334</v>
      </c>
      <c r="Q1161" s="376"/>
      <c r="R1161" s="381">
        <v>72998700</v>
      </c>
      <c r="S1161" s="378"/>
      <c r="T1161" s="379">
        <f t="shared" si="32"/>
        <v>72998700</v>
      </c>
    </row>
    <row r="1162" spans="2:20" ht="15" x14ac:dyDescent="0.3">
      <c r="B1162" s="354"/>
      <c r="C1162" s="313" t="s">
        <v>2065</v>
      </c>
      <c r="D1162" s="362"/>
      <c r="E1162" s="309"/>
      <c r="F1162" s="309"/>
      <c r="G1162" s="309"/>
      <c r="H1162" s="309"/>
      <c r="I1162" s="309"/>
      <c r="J1162" s="309"/>
      <c r="K1162" s="309"/>
      <c r="L1162" s="309"/>
      <c r="M1162" s="309"/>
      <c r="N1162" s="309"/>
      <c r="O1162" s="310"/>
      <c r="P1162" s="357"/>
      <c r="Q1162" s="376"/>
      <c r="R1162" s="381"/>
      <c r="S1162" s="378"/>
      <c r="T1162" s="379"/>
    </row>
    <row r="1163" spans="2:20" ht="15" x14ac:dyDescent="0.3">
      <c r="B1163" s="354" t="s">
        <v>344</v>
      </c>
      <c r="C1163" s="313" t="s">
        <v>1335</v>
      </c>
      <c r="D1163" s="356"/>
      <c r="E1163" s="356"/>
      <c r="F1163" s="309"/>
      <c r="G1163" s="309"/>
      <c r="H1163" s="309"/>
      <c r="I1163" s="309"/>
      <c r="J1163" s="309"/>
      <c r="K1163" s="309"/>
      <c r="L1163" s="309"/>
      <c r="M1163" s="309"/>
      <c r="N1163" s="309"/>
      <c r="O1163" s="310"/>
      <c r="P1163" s="357"/>
      <c r="Q1163" s="376"/>
      <c r="R1163" s="381"/>
      <c r="S1163" s="378"/>
      <c r="T1163" s="379"/>
    </row>
    <row r="1164" spans="2:20" ht="15" x14ac:dyDescent="0.3">
      <c r="B1164" s="354" t="s">
        <v>1336</v>
      </c>
      <c r="C1164" s="313" t="s">
        <v>2064</v>
      </c>
      <c r="D1164" s="361"/>
      <c r="E1164" s="309"/>
      <c r="F1164" s="309"/>
      <c r="G1164" s="309"/>
      <c r="H1164" s="309"/>
      <c r="I1164" s="309"/>
      <c r="J1164" s="309"/>
      <c r="K1164" s="309"/>
      <c r="L1164" s="309"/>
      <c r="M1164" s="309"/>
      <c r="N1164" s="309"/>
      <c r="O1164" s="310">
        <v>1</v>
      </c>
      <c r="P1164" s="357" t="s">
        <v>1334</v>
      </c>
      <c r="Q1164" s="376"/>
      <c r="R1164" s="381">
        <v>89851650</v>
      </c>
      <c r="S1164" s="378"/>
      <c r="T1164" s="379">
        <f t="shared" si="32"/>
        <v>89851650</v>
      </c>
    </row>
    <row r="1165" spans="2:20" ht="15" x14ac:dyDescent="0.3">
      <c r="B1165" s="354"/>
      <c r="C1165" s="313" t="s">
        <v>1337</v>
      </c>
      <c r="D1165" s="361"/>
      <c r="E1165" s="309"/>
      <c r="F1165" s="309"/>
      <c r="G1165" s="309"/>
      <c r="H1165" s="309"/>
      <c r="I1165" s="309"/>
      <c r="J1165" s="309"/>
      <c r="K1165" s="309"/>
      <c r="L1165" s="309"/>
      <c r="M1165" s="309"/>
      <c r="N1165" s="309"/>
      <c r="O1165" s="310"/>
      <c r="P1165" s="357"/>
      <c r="Q1165" s="376"/>
      <c r="R1165" s="381"/>
      <c r="S1165" s="378"/>
      <c r="T1165" s="379"/>
    </row>
    <row r="1166" spans="2:20" ht="15.6" x14ac:dyDescent="0.3">
      <c r="B1166" s="493">
        <v>4</v>
      </c>
      <c r="C1166" s="494" t="s">
        <v>1338</v>
      </c>
      <c r="D1166" s="356"/>
      <c r="E1166" s="309"/>
      <c r="F1166" s="309"/>
      <c r="G1166" s="309"/>
      <c r="H1166" s="309"/>
      <c r="I1166" s="309"/>
      <c r="J1166" s="309"/>
      <c r="K1166" s="309"/>
      <c r="L1166" s="309"/>
      <c r="M1166" s="309"/>
      <c r="N1166" s="309"/>
      <c r="O1166" s="310"/>
      <c r="P1166" s="357"/>
      <c r="Q1166" s="376"/>
      <c r="R1166" s="381"/>
      <c r="S1166" s="378"/>
      <c r="T1166" s="379"/>
    </row>
    <row r="1167" spans="2:20" ht="15" x14ac:dyDescent="0.3">
      <c r="B1167" s="354" t="s">
        <v>488</v>
      </c>
      <c r="C1167" s="355" t="s">
        <v>1339</v>
      </c>
      <c r="D1167" s="356"/>
      <c r="E1167" s="309"/>
      <c r="F1167" s="309"/>
      <c r="G1167" s="309"/>
      <c r="H1167" s="309"/>
      <c r="I1167" s="309"/>
      <c r="J1167" s="309"/>
      <c r="K1167" s="309"/>
      <c r="L1167" s="309"/>
      <c r="M1167" s="309"/>
      <c r="N1167" s="309"/>
      <c r="O1167" s="310">
        <v>1</v>
      </c>
      <c r="P1167" s="357" t="s">
        <v>1340</v>
      </c>
      <c r="Q1167" s="376"/>
      <c r="R1167" s="381">
        <v>710410</v>
      </c>
      <c r="S1167" s="378"/>
      <c r="T1167" s="379">
        <f t="shared" si="32"/>
        <v>710410</v>
      </c>
    </row>
    <row r="1168" spans="2:20" ht="15" x14ac:dyDescent="0.3">
      <c r="B1168" s="354" t="s">
        <v>490</v>
      </c>
      <c r="C1168" s="355" t="s">
        <v>1341</v>
      </c>
      <c r="D1168" s="356"/>
      <c r="E1168" s="309"/>
      <c r="F1168" s="309"/>
      <c r="G1168" s="309"/>
      <c r="H1168" s="309"/>
      <c r="I1168" s="309"/>
      <c r="J1168" s="309"/>
      <c r="K1168" s="309"/>
      <c r="L1168" s="309"/>
      <c r="M1168" s="309"/>
      <c r="N1168" s="309"/>
      <c r="O1168" s="310">
        <v>1</v>
      </c>
      <c r="P1168" s="357" t="s">
        <v>1313</v>
      </c>
      <c r="Q1168" s="376"/>
      <c r="R1168" s="381">
        <v>13357000</v>
      </c>
      <c r="S1168" s="378"/>
      <c r="T1168" s="379">
        <f t="shared" si="32"/>
        <v>13357000</v>
      </c>
    </row>
    <row r="1169" spans="2:20" ht="15" x14ac:dyDescent="0.3">
      <c r="B1169" s="354" t="s">
        <v>492</v>
      </c>
      <c r="C1169" s="355" t="s">
        <v>1342</v>
      </c>
      <c r="D1169" s="356"/>
      <c r="E1169" s="309"/>
      <c r="F1169" s="309"/>
      <c r="G1169" s="309"/>
      <c r="H1169" s="309"/>
      <c r="I1169" s="309"/>
      <c r="J1169" s="309"/>
      <c r="K1169" s="309"/>
      <c r="L1169" s="309"/>
      <c r="M1169" s="309"/>
      <c r="N1169" s="309"/>
      <c r="O1169" s="310">
        <v>1</v>
      </c>
      <c r="P1169" s="357" t="s">
        <v>1313</v>
      </c>
      <c r="Q1169" s="376"/>
      <c r="R1169" s="381">
        <v>166090</v>
      </c>
      <c r="S1169" s="378"/>
      <c r="T1169" s="379">
        <f>R1169*O1169</f>
        <v>166090</v>
      </c>
    </row>
    <row r="1170" spans="2:20" ht="15.6" x14ac:dyDescent="0.3">
      <c r="B1170" s="493">
        <v>5</v>
      </c>
      <c r="C1170" s="494" t="s">
        <v>1343</v>
      </c>
      <c r="D1170" s="356"/>
      <c r="E1170" s="309"/>
      <c r="F1170" s="309"/>
      <c r="G1170" s="309"/>
      <c r="H1170" s="309"/>
      <c r="I1170" s="309"/>
      <c r="J1170" s="309"/>
      <c r="K1170" s="309"/>
      <c r="L1170" s="309"/>
      <c r="M1170" s="309"/>
      <c r="N1170" s="309"/>
      <c r="O1170" s="310"/>
      <c r="P1170" s="357"/>
      <c r="Q1170" s="376"/>
      <c r="R1170" s="381"/>
      <c r="S1170" s="378"/>
      <c r="T1170" s="379"/>
    </row>
    <row r="1171" spans="2:20" ht="15" x14ac:dyDescent="0.3">
      <c r="B1171" s="354" t="s">
        <v>495</v>
      </c>
      <c r="C1171" s="355" t="s">
        <v>1322</v>
      </c>
      <c r="D1171" s="361"/>
      <c r="E1171" s="309"/>
      <c r="F1171" s="309"/>
      <c r="G1171" s="309"/>
      <c r="H1171" s="309"/>
      <c r="I1171" s="309"/>
      <c r="J1171" s="309"/>
      <c r="K1171" s="309"/>
      <c r="L1171" s="309"/>
      <c r="M1171" s="309"/>
      <c r="N1171" s="309"/>
      <c r="O1171" s="310">
        <v>1</v>
      </c>
      <c r="P1171" s="357" t="s">
        <v>355</v>
      </c>
      <c r="Q1171" s="376"/>
      <c r="R1171" s="381">
        <v>899690</v>
      </c>
      <c r="S1171" s="378"/>
      <c r="T1171" s="379">
        <f t="shared" si="32"/>
        <v>899690</v>
      </c>
    </row>
    <row r="1172" spans="2:20" ht="15" x14ac:dyDescent="0.3">
      <c r="B1172" s="354" t="s">
        <v>496</v>
      </c>
      <c r="C1172" s="355" t="s">
        <v>1344</v>
      </c>
      <c r="D1172" s="356"/>
      <c r="E1172" s="309"/>
      <c r="F1172" s="309"/>
      <c r="G1172" s="309"/>
      <c r="H1172" s="309"/>
      <c r="I1172" s="309"/>
      <c r="J1172" s="309"/>
      <c r="K1172" s="309"/>
      <c r="L1172" s="309"/>
      <c r="M1172" s="309"/>
      <c r="N1172" s="309"/>
      <c r="O1172" s="310">
        <v>1</v>
      </c>
      <c r="P1172" s="357" t="s">
        <v>1345</v>
      </c>
      <c r="Q1172" s="376"/>
      <c r="R1172" s="381">
        <v>2188370</v>
      </c>
      <c r="S1172" s="378"/>
      <c r="T1172" s="379">
        <f t="shared" si="32"/>
        <v>2188370</v>
      </c>
    </row>
    <row r="1173" spans="2:20" ht="15" x14ac:dyDescent="0.3">
      <c r="B1173" s="354" t="s">
        <v>497</v>
      </c>
      <c r="C1173" s="355" t="s">
        <v>1346</v>
      </c>
      <c r="D1173" s="361"/>
      <c r="E1173" s="309"/>
      <c r="F1173" s="309"/>
      <c r="G1173" s="309"/>
      <c r="H1173" s="309"/>
      <c r="I1173" s="309"/>
      <c r="J1173" s="309"/>
      <c r="K1173" s="309"/>
      <c r="L1173" s="309"/>
      <c r="M1173" s="309"/>
      <c r="N1173" s="309"/>
      <c r="O1173" s="310">
        <v>1</v>
      </c>
      <c r="P1173" s="357" t="s">
        <v>1238</v>
      </c>
      <c r="Q1173" s="376"/>
      <c r="R1173" s="381">
        <v>308050</v>
      </c>
      <c r="S1173" s="378"/>
      <c r="T1173" s="379">
        <f t="shared" si="32"/>
        <v>308050</v>
      </c>
    </row>
    <row r="1174" spans="2:20" ht="15" x14ac:dyDescent="0.3">
      <c r="B1174" s="354" t="s">
        <v>729</v>
      </c>
      <c r="C1174" s="313" t="s">
        <v>1347</v>
      </c>
      <c r="D1174" s="361"/>
      <c r="E1174" s="309"/>
      <c r="F1174" s="309"/>
      <c r="G1174" s="309"/>
      <c r="H1174" s="309"/>
      <c r="I1174" s="309"/>
      <c r="J1174" s="309"/>
      <c r="K1174" s="309"/>
      <c r="L1174" s="309"/>
      <c r="M1174" s="309"/>
      <c r="N1174" s="309"/>
      <c r="O1174" s="310">
        <v>1</v>
      </c>
      <c r="P1174" s="357" t="s">
        <v>1238</v>
      </c>
      <c r="Q1174" s="376"/>
      <c r="R1174" s="381">
        <v>478050</v>
      </c>
      <c r="S1174" s="378"/>
      <c r="T1174" s="379">
        <f t="shared" si="32"/>
        <v>478050</v>
      </c>
    </row>
    <row r="1175" spans="2:20" ht="15" x14ac:dyDescent="0.3">
      <c r="B1175" s="354" t="s">
        <v>731</v>
      </c>
      <c r="C1175" s="355" t="s">
        <v>1348</v>
      </c>
      <c r="D1175" s="361"/>
      <c r="E1175" s="309"/>
      <c r="F1175" s="309"/>
      <c r="G1175" s="309"/>
      <c r="H1175" s="309"/>
      <c r="I1175" s="309"/>
      <c r="J1175" s="309"/>
      <c r="K1175" s="309"/>
      <c r="L1175" s="309"/>
      <c r="M1175" s="309"/>
      <c r="N1175" s="309"/>
      <c r="O1175" s="310">
        <v>1</v>
      </c>
      <c r="P1175" s="357" t="s">
        <v>1238</v>
      </c>
      <c r="Q1175" s="376"/>
      <c r="R1175" s="381">
        <v>448050</v>
      </c>
      <c r="S1175" s="378"/>
      <c r="T1175" s="379">
        <f t="shared" si="32"/>
        <v>448050</v>
      </c>
    </row>
    <row r="1176" spans="2:20" ht="15" x14ac:dyDescent="0.3">
      <c r="B1176" s="354" t="s">
        <v>733</v>
      </c>
      <c r="C1176" s="313" t="s">
        <v>1349</v>
      </c>
      <c r="D1176" s="361"/>
      <c r="E1176" s="309"/>
      <c r="F1176" s="309"/>
      <c r="G1176" s="309"/>
      <c r="H1176" s="309"/>
      <c r="I1176" s="309"/>
      <c r="J1176" s="309"/>
      <c r="K1176" s="309"/>
      <c r="L1176" s="309"/>
      <c r="M1176" s="309"/>
      <c r="N1176" s="309"/>
      <c r="O1176" s="310">
        <v>1</v>
      </c>
      <c r="P1176" s="357" t="s">
        <v>1238</v>
      </c>
      <c r="Q1176" s="376"/>
      <c r="R1176" s="381">
        <v>608050</v>
      </c>
      <c r="S1176" s="378"/>
      <c r="T1176" s="379">
        <f t="shared" si="32"/>
        <v>608050</v>
      </c>
    </row>
    <row r="1177" spans="2:20" ht="15" x14ac:dyDescent="0.3">
      <c r="B1177" s="354" t="s">
        <v>735</v>
      </c>
      <c r="C1177" s="355" t="s">
        <v>1350</v>
      </c>
      <c r="D1177" s="361"/>
      <c r="E1177" s="309"/>
      <c r="F1177" s="309"/>
      <c r="G1177" s="309"/>
      <c r="H1177" s="309"/>
      <c r="I1177" s="309"/>
      <c r="J1177" s="309"/>
      <c r="K1177" s="309"/>
      <c r="L1177" s="309"/>
      <c r="M1177" s="309"/>
      <c r="N1177" s="309"/>
      <c r="O1177" s="310">
        <v>1</v>
      </c>
      <c r="P1177" s="357" t="s">
        <v>1238</v>
      </c>
      <c r="Q1177" s="376"/>
      <c r="R1177" s="381">
        <v>672410</v>
      </c>
      <c r="S1177" s="378"/>
      <c r="T1177" s="379">
        <f t="shared" si="32"/>
        <v>672410</v>
      </c>
    </row>
    <row r="1178" spans="2:20" ht="15" x14ac:dyDescent="0.3">
      <c r="B1178" s="354" t="s">
        <v>737</v>
      </c>
      <c r="C1178" s="313" t="s">
        <v>1351</v>
      </c>
      <c r="D1178" s="361"/>
      <c r="E1178" s="309"/>
      <c r="F1178" s="309"/>
      <c r="G1178" s="309"/>
      <c r="H1178" s="309"/>
      <c r="I1178" s="309"/>
      <c r="J1178" s="309"/>
      <c r="K1178" s="309"/>
      <c r="L1178" s="309"/>
      <c r="M1178" s="309"/>
      <c r="N1178" s="309"/>
      <c r="O1178" s="310">
        <v>1</v>
      </c>
      <c r="P1178" s="357" t="s">
        <v>1238</v>
      </c>
      <c r="Q1178" s="376"/>
      <c r="R1178" s="381">
        <v>757410</v>
      </c>
      <c r="S1178" s="378"/>
      <c r="T1178" s="379">
        <f t="shared" si="32"/>
        <v>757410</v>
      </c>
    </row>
    <row r="1179" spans="2:20" ht="15" x14ac:dyDescent="0.3">
      <c r="B1179" s="354" t="s">
        <v>739</v>
      </c>
      <c r="C1179" s="355" t="s">
        <v>1352</v>
      </c>
      <c r="D1179" s="361"/>
      <c r="E1179" s="309"/>
      <c r="F1179" s="309"/>
      <c r="G1179" s="309"/>
      <c r="H1179" s="309"/>
      <c r="I1179" s="309"/>
      <c r="J1179" s="309"/>
      <c r="K1179" s="309"/>
      <c r="L1179" s="309"/>
      <c r="M1179" s="309"/>
      <c r="N1179" s="309"/>
      <c r="O1179" s="310">
        <v>1</v>
      </c>
      <c r="P1179" s="357" t="s">
        <v>1238</v>
      </c>
      <c r="Q1179" s="376"/>
      <c r="R1179" s="381">
        <v>747410</v>
      </c>
      <c r="S1179" s="378"/>
      <c r="T1179" s="379">
        <f t="shared" si="32"/>
        <v>747410</v>
      </c>
    </row>
    <row r="1180" spans="2:20" ht="15.6" x14ac:dyDescent="0.3">
      <c r="B1180" s="493">
        <v>6</v>
      </c>
      <c r="C1180" s="495" t="s">
        <v>1353</v>
      </c>
      <c r="D1180" s="308"/>
      <c r="E1180" s="309"/>
      <c r="F1180" s="309"/>
      <c r="G1180" s="309"/>
      <c r="H1180" s="309"/>
      <c r="I1180" s="309"/>
      <c r="J1180" s="309"/>
      <c r="K1180" s="309"/>
      <c r="L1180" s="309"/>
      <c r="M1180" s="309"/>
      <c r="N1180" s="309"/>
      <c r="O1180" s="310">
        <v>1</v>
      </c>
      <c r="P1180" s="357" t="s">
        <v>280</v>
      </c>
      <c r="Q1180" s="376"/>
      <c r="R1180" s="381">
        <v>1670340</v>
      </c>
      <c r="S1180" s="378"/>
      <c r="T1180" s="379">
        <f t="shared" si="32"/>
        <v>1670340</v>
      </c>
    </row>
    <row r="1181" spans="2:20" ht="15.6" x14ac:dyDescent="0.3">
      <c r="B1181" s="493">
        <v>7</v>
      </c>
      <c r="C1181" s="494" t="s">
        <v>1354</v>
      </c>
      <c r="D1181" s="308"/>
      <c r="E1181" s="309"/>
      <c r="F1181" s="309"/>
      <c r="G1181" s="309"/>
      <c r="H1181" s="309"/>
      <c r="I1181" s="309"/>
      <c r="J1181" s="309"/>
      <c r="K1181" s="309"/>
      <c r="L1181" s="309"/>
      <c r="M1181" s="309"/>
      <c r="N1181" s="309"/>
      <c r="O1181" s="310">
        <v>1</v>
      </c>
      <c r="P1181" s="357" t="s">
        <v>59</v>
      </c>
      <c r="Q1181" s="376"/>
      <c r="R1181" s="381">
        <v>19670</v>
      </c>
      <c r="S1181" s="378"/>
      <c r="T1181" s="379">
        <f t="shared" si="32"/>
        <v>19670</v>
      </c>
    </row>
    <row r="1182" spans="2:20" ht="15.6" x14ac:dyDescent="0.3">
      <c r="B1182" s="306">
        <v>8</v>
      </c>
      <c r="C1182" s="496" t="s">
        <v>1355</v>
      </c>
      <c r="D1182" s="497"/>
      <c r="E1182" s="309"/>
      <c r="F1182" s="309"/>
      <c r="G1182" s="309"/>
      <c r="H1182" s="309"/>
      <c r="I1182" s="309"/>
      <c r="J1182" s="309"/>
      <c r="K1182" s="309"/>
      <c r="L1182" s="309"/>
      <c r="M1182" s="309"/>
      <c r="N1182" s="364"/>
      <c r="O1182" s="310">
        <v>1</v>
      </c>
      <c r="P1182" s="365" t="s">
        <v>1356</v>
      </c>
      <c r="Q1182" s="390"/>
      <c r="R1182" s="381">
        <v>31200000</v>
      </c>
      <c r="S1182" s="378"/>
      <c r="T1182" s="379">
        <f t="shared" si="32"/>
        <v>31200000</v>
      </c>
    </row>
    <row r="1183" spans="2:20" ht="15.6" x14ac:dyDescent="0.3">
      <c r="B1183" s="306">
        <v>9</v>
      </c>
      <c r="C1183" s="496" t="s">
        <v>1357</v>
      </c>
      <c r="D1183" s="497"/>
      <c r="E1183" s="309"/>
      <c r="F1183" s="309"/>
      <c r="G1183" s="309"/>
      <c r="H1183" s="309"/>
      <c r="I1183" s="309"/>
      <c r="J1183" s="309"/>
      <c r="K1183" s="309"/>
      <c r="L1183" s="309"/>
      <c r="M1183" s="309"/>
      <c r="N1183" s="364"/>
      <c r="O1183" s="310">
        <v>1</v>
      </c>
      <c r="P1183" s="365" t="s">
        <v>1356</v>
      </c>
      <c r="Q1183" s="390"/>
      <c r="R1183" s="381">
        <v>34733330</v>
      </c>
      <c r="S1183" s="378"/>
      <c r="T1183" s="379">
        <f t="shared" si="32"/>
        <v>34733330</v>
      </c>
    </row>
    <row r="1184" spans="2:20" ht="15.6" x14ac:dyDescent="0.3">
      <c r="B1184" s="306">
        <v>10</v>
      </c>
      <c r="C1184" s="496" t="s">
        <v>1358</v>
      </c>
      <c r="D1184" s="497"/>
      <c r="E1184" s="309"/>
      <c r="F1184" s="309"/>
      <c r="G1184" s="309"/>
      <c r="H1184" s="309"/>
      <c r="I1184" s="309"/>
      <c r="J1184" s="309"/>
      <c r="K1184" s="309"/>
      <c r="L1184" s="309"/>
      <c r="M1184" s="309"/>
      <c r="N1184" s="364"/>
      <c r="O1184" s="310">
        <v>1</v>
      </c>
      <c r="P1184" s="365" t="s">
        <v>1356</v>
      </c>
      <c r="Q1184" s="390"/>
      <c r="R1184" s="381">
        <v>35600000</v>
      </c>
      <c r="S1184" s="378"/>
      <c r="T1184" s="379">
        <f t="shared" si="32"/>
        <v>35600000</v>
      </c>
    </row>
  </sheetData>
  <mergeCells count="7">
    <mergeCell ref="S10:T10"/>
    <mergeCell ref="M134:N134"/>
    <mergeCell ref="M135:N135"/>
    <mergeCell ref="B10:B11"/>
    <mergeCell ref="C10:N11"/>
    <mergeCell ref="O10:P11"/>
    <mergeCell ref="Q10:R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5F21-84B5-47ED-8F5E-3419C7C5C016}">
  <sheetPr>
    <tabColor rgb="FFEE0000"/>
  </sheetPr>
  <dimension ref="A1:O873"/>
  <sheetViews>
    <sheetView topLeftCell="A326" zoomScale="85" zoomScaleNormal="85" workbookViewId="0">
      <selection activeCell="G242" sqref="G242"/>
    </sheetView>
  </sheetViews>
  <sheetFormatPr defaultRowHeight="14.4" x14ac:dyDescent="0.3"/>
  <cols>
    <col min="1" max="1" width="2.33203125" style="283" customWidth="1"/>
    <col min="2" max="6" width="9.109375" style="283" customWidth="1"/>
    <col min="7" max="7" width="66.33203125" style="283" customWidth="1"/>
    <col min="8" max="8" width="8.88671875" style="283"/>
    <col min="9" max="9" width="8.88671875" style="284"/>
    <col min="10" max="10" width="19.109375" style="283" customWidth="1"/>
    <col min="11" max="11" width="13.44140625" style="283" customWidth="1"/>
    <col min="12" max="12" width="20.109375" style="283" customWidth="1"/>
    <col min="13" max="13" width="16.21875" style="283" customWidth="1"/>
    <col min="14" max="14" width="1.33203125" style="283" customWidth="1"/>
    <col min="15" max="15" width="4.5546875" style="283" customWidth="1"/>
    <col min="16" max="250" width="8.88671875" style="283"/>
    <col min="251" max="251" width="2.33203125" style="283" customWidth="1"/>
    <col min="252" max="256" width="9.109375" style="283" customWidth="1"/>
    <col min="257" max="257" width="66.33203125" style="283" customWidth="1"/>
    <col min="258" max="259" width="8.88671875" style="283"/>
    <col min="260" max="260" width="21.88671875" style="283" bestFit="1" customWidth="1"/>
    <col min="261" max="261" width="25" style="283" customWidth="1"/>
    <col min="262" max="262" width="28.44140625" style="283" bestFit="1" customWidth="1"/>
    <col min="263" max="263" width="21.44140625" style="283" customWidth="1"/>
    <col min="264" max="264" width="1.33203125" style="283" customWidth="1"/>
    <col min="265" max="265" width="8.88671875" style="283"/>
    <col min="266" max="266" width="14" style="283" bestFit="1" customWidth="1"/>
    <col min="267" max="267" width="12.33203125" style="283" bestFit="1" customWidth="1"/>
    <col min="268" max="268" width="8.88671875" style="283"/>
    <col min="269" max="269" width="14.6640625" style="283" bestFit="1" customWidth="1"/>
    <col min="270" max="506" width="8.88671875" style="283"/>
    <col min="507" max="507" width="2.33203125" style="283" customWidth="1"/>
    <col min="508" max="512" width="9.109375" style="283" customWidth="1"/>
    <col min="513" max="513" width="66.33203125" style="283" customWidth="1"/>
    <col min="514" max="515" width="8.88671875" style="283"/>
    <col min="516" max="516" width="21.88671875" style="283" bestFit="1" customWidth="1"/>
    <col min="517" max="517" width="25" style="283" customWidth="1"/>
    <col min="518" max="518" width="28.44140625" style="283" bestFit="1" customWidth="1"/>
    <col min="519" max="519" width="21.44140625" style="283" customWidth="1"/>
    <col min="520" max="520" width="1.33203125" style="283" customWidth="1"/>
    <col min="521" max="521" width="8.88671875" style="283"/>
    <col min="522" max="522" width="14" style="283" bestFit="1" customWidth="1"/>
    <col min="523" max="523" width="12.33203125" style="283" bestFit="1" customWidth="1"/>
    <col min="524" max="524" width="8.88671875" style="283"/>
    <col min="525" max="525" width="14.6640625" style="283" bestFit="1" customWidth="1"/>
    <col min="526" max="762" width="8.88671875" style="283"/>
    <col min="763" max="763" width="2.33203125" style="283" customWidth="1"/>
    <col min="764" max="768" width="9.109375" style="283" customWidth="1"/>
    <col min="769" max="769" width="66.33203125" style="283" customWidth="1"/>
    <col min="770" max="771" width="8.88671875" style="283"/>
    <col min="772" max="772" width="21.88671875" style="283" bestFit="1" customWidth="1"/>
    <col min="773" max="773" width="25" style="283" customWidth="1"/>
    <col min="774" max="774" width="28.44140625" style="283" bestFit="1" customWidth="1"/>
    <col min="775" max="775" width="21.44140625" style="283" customWidth="1"/>
    <col min="776" max="776" width="1.33203125" style="283" customWidth="1"/>
    <col min="777" max="777" width="8.88671875" style="283"/>
    <col min="778" max="778" width="14" style="283" bestFit="1" customWidth="1"/>
    <col min="779" max="779" width="12.33203125" style="283" bestFit="1" customWidth="1"/>
    <col min="780" max="780" width="8.88671875" style="283"/>
    <col min="781" max="781" width="14.6640625" style="283" bestFit="1" customWidth="1"/>
    <col min="782" max="1018" width="8.88671875" style="283"/>
    <col min="1019" max="1019" width="2.33203125" style="283" customWidth="1"/>
    <col min="1020" max="1024" width="9.109375" style="283" customWidth="1"/>
    <col min="1025" max="1025" width="66.33203125" style="283" customWidth="1"/>
    <col min="1026" max="1027" width="8.88671875" style="283"/>
    <col min="1028" max="1028" width="21.88671875" style="283" bestFit="1" customWidth="1"/>
    <col min="1029" max="1029" width="25" style="283" customWidth="1"/>
    <col min="1030" max="1030" width="28.44140625" style="283" bestFit="1" customWidth="1"/>
    <col min="1031" max="1031" width="21.44140625" style="283" customWidth="1"/>
    <col min="1032" max="1032" width="1.33203125" style="283" customWidth="1"/>
    <col min="1033" max="1033" width="8.88671875" style="283"/>
    <col min="1034" max="1034" width="14" style="283" bestFit="1" customWidth="1"/>
    <col min="1035" max="1035" width="12.33203125" style="283" bestFit="1" customWidth="1"/>
    <col min="1036" max="1036" width="8.88671875" style="283"/>
    <col min="1037" max="1037" width="14.6640625" style="283" bestFit="1" customWidth="1"/>
    <col min="1038" max="1274" width="8.88671875" style="283"/>
    <col min="1275" max="1275" width="2.33203125" style="283" customWidth="1"/>
    <col min="1276" max="1280" width="9.109375" style="283" customWidth="1"/>
    <col min="1281" max="1281" width="66.33203125" style="283" customWidth="1"/>
    <col min="1282" max="1283" width="8.88671875" style="283"/>
    <col min="1284" max="1284" width="21.88671875" style="283" bestFit="1" customWidth="1"/>
    <col min="1285" max="1285" width="25" style="283" customWidth="1"/>
    <col min="1286" max="1286" width="28.44140625" style="283" bestFit="1" customWidth="1"/>
    <col min="1287" max="1287" width="21.44140625" style="283" customWidth="1"/>
    <col min="1288" max="1288" width="1.33203125" style="283" customWidth="1"/>
    <col min="1289" max="1289" width="8.88671875" style="283"/>
    <col min="1290" max="1290" width="14" style="283" bestFit="1" customWidth="1"/>
    <col min="1291" max="1291" width="12.33203125" style="283" bestFit="1" customWidth="1"/>
    <col min="1292" max="1292" width="8.88671875" style="283"/>
    <col min="1293" max="1293" width="14.6640625" style="283" bestFit="1" customWidth="1"/>
    <col min="1294" max="1530" width="8.88671875" style="283"/>
    <col min="1531" max="1531" width="2.33203125" style="283" customWidth="1"/>
    <col min="1532" max="1536" width="9.109375" style="283" customWidth="1"/>
    <col min="1537" max="1537" width="66.33203125" style="283" customWidth="1"/>
    <col min="1538" max="1539" width="8.88671875" style="283"/>
    <col min="1540" max="1540" width="21.88671875" style="283" bestFit="1" customWidth="1"/>
    <col min="1541" max="1541" width="25" style="283" customWidth="1"/>
    <col min="1542" max="1542" width="28.44140625" style="283" bestFit="1" customWidth="1"/>
    <col min="1543" max="1543" width="21.44140625" style="283" customWidth="1"/>
    <col min="1544" max="1544" width="1.33203125" style="283" customWidth="1"/>
    <col min="1545" max="1545" width="8.88671875" style="283"/>
    <col min="1546" max="1546" width="14" style="283" bestFit="1" customWidth="1"/>
    <col min="1547" max="1547" width="12.33203125" style="283" bestFit="1" customWidth="1"/>
    <col min="1548" max="1548" width="8.88671875" style="283"/>
    <col min="1549" max="1549" width="14.6640625" style="283" bestFit="1" customWidth="1"/>
    <col min="1550" max="1786" width="8.88671875" style="283"/>
    <col min="1787" max="1787" width="2.33203125" style="283" customWidth="1"/>
    <col min="1788" max="1792" width="9.109375" style="283" customWidth="1"/>
    <col min="1793" max="1793" width="66.33203125" style="283" customWidth="1"/>
    <col min="1794" max="1795" width="8.88671875" style="283"/>
    <col min="1796" max="1796" width="21.88671875" style="283" bestFit="1" customWidth="1"/>
    <col min="1797" max="1797" width="25" style="283" customWidth="1"/>
    <col min="1798" max="1798" width="28.44140625" style="283" bestFit="1" customWidth="1"/>
    <col min="1799" max="1799" width="21.44140625" style="283" customWidth="1"/>
    <col min="1800" max="1800" width="1.33203125" style="283" customWidth="1"/>
    <col min="1801" max="1801" width="8.88671875" style="283"/>
    <col min="1802" max="1802" width="14" style="283" bestFit="1" customWidth="1"/>
    <col min="1803" max="1803" width="12.33203125" style="283" bestFit="1" customWidth="1"/>
    <col min="1804" max="1804" width="8.88671875" style="283"/>
    <col min="1805" max="1805" width="14.6640625" style="283" bestFit="1" customWidth="1"/>
    <col min="1806" max="2042" width="8.88671875" style="283"/>
    <col min="2043" max="2043" width="2.33203125" style="283" customWidth="1"/>
    <col min="2044" max="2048" width="9.109375" style="283" customWidth="1"/>
    <col min="2049" max="2049" width="66.33203125" style="283" customWidth="1"/>
    <col min="2050" max="2051" width="8.88671875" style="283"/>
    <col min="2052" max="2052" width="21.88671875" style="283" bestFit="1" customWidth="1"/>
    <col min="2053" max="2053" width="25" style="283" customWidth="1"/>
    <col min="2054" max="2054" width="28.44140625" style="283" bestFit="1" customWidth="1"/>
    <col min="2055" max="2055" width="21.44140625" style="283" customWidth="1"/>
    <col min="2056" max="2056" width="1.33203125" style="283" customWidth="1"/>
    <col min="2057" max="2057" width="8.88671875" style="283"/>
    <col min="2058" max="2058" width="14" style="283" bestFit="1" customWidth="1"/>
    <col min="2059" max="2059" width="12.33203125" style="283" bestFit="1" customWidth="1"/>
    <col min="2060" max="2060" width="8.88671875" style="283"/>
    <col min="2061" max="2061" width="14.6640625" style="283" bestFit="1" customWidth="1"/>
    <col min="2062" max="2298" width="8.88671875" style="283"/>
    <col min="2299" max="2299" width="2.33203125" style="283" customWidth="1"/>
    <col min="2300" max="2304" width="9.109375" style="283" customWidth="1"/>
    <col min="2305" max="2305" width="66.33203125" style="283" customWidth="1"/>
    <col min="2306" max="2307" width="8.88671875" style="283"/>
    <col min="2308" max="2308" width="21.88671875" style="283" bestFit="1" customWidth="1"/>
    <col min="2309" max="2309" width="25" style="283" customWidth="1"/>
    <col min="2310" max="2310" width="28.44140625" style="283" bestFit="1" customWidth="1"/>
    <col min="2311" max="2311" width="21.44140625" style="283" customWidth="1"/>
    <col min="2312" max="2312" width="1.33203125" style="283" customWidth="1"/>
    <col min="2313" max="2313" width="8.88671875" style="283"/>
    <col min="2314" max="2314" width="14" style="283" bestFit="1" customWidth="1"/>
    <col min="2315" max="2315" width="12.33203125" style="283" bestFit="1" customWidth="1"/>
    <col min="2316" max="2316" width="8.88671875" style="283"/>
    <col min="2317" max="2317" width="14.6640625" style="283" bestFit="1" customWidth="1"/>
    <col min="2318" max="2554" width="8.88671875" style="283"/>
    <col min="2555" max="2555" width="2.33203125" style="283" customWidth="1"/>
    <col min="2556" max="2560" width="9.109375" style="283" customWidth="1"/>
    <col min="2561" max="2561" width="66.33203125" style="283" customWidth="1"/>
    <col min="2562" max="2563" width="8.88671875" style="283"/>
    <col min="2564" max="2564" width="21.88671875" style="283" bestFit="1" customWidth="1"/>
    <col min="2565" max="2565" width="25" style="283" customWidth="1"/>
    <col min="2566" max="2566" width="28.44140625" style="283" bestFit="1" customWidth="1"/>
    <col min="2567" max="2567" width="21.44140625" style="283" customWidth="1"/>
    <col min="2568" max="2568" width="1.33203125" style="283" customWidth="1"/>
    <col min="2569" max="2569" width="8.88671875" style="283"/>
    <col min="2570" max="2570" width="14" style="283" bestFit="1" customWidth="1"/>
    <col min="2571" max="2571" width="12.33203125" style="283" bestFit="1" customWidth="1"/>
    <col min="2572" max="2572" width="8.88671875" style="283"/>
    <col min="2573" max="2573" width="14.6640625" style="283" bestFit="1" customWidth="1"/>
    <col min="2574" max="2810" width="8.88671875" style="283"/>
    <col min="2811" max="2811" width="2.33203125" style="283" customWidth="1"/>
    <col min="2812" max="2816" width="9.109375" style="283" customWidth="1"/>
    <col min="2817" max="2817" width="66.33203125" style="283" customWidth="1"/>
    <col min="2818" max="2819" width="8.88671875" style="283"/>
    <col min="2820" max="2820" width="21.88671875" style="283" bestFit="1" customWidth="1"/>
    <col min="2821" max="2821" width="25" style="283" customWidth="1"/>
    <col min="2822" max="2822" width="28.44140625" style="283" bestFit="1" customWidth="1"/>
    <col min="2823" max="2823" width="21.44140625" style="283" customWidth="1"/>
    <col min="2824" max="2824" width="1.33203125" style="283" customWidth="1"/>
    <col min="2825" max="2825" width="8.88671875" style="283"/>
    <col min="2826" max="2826" width="14" style="283" bestFit="1" customWidth="1"/>
    <col min="2827" max="2827" width="12.33203125" style="283" bestFit="1" customWidth="1"/>
    <col min="2828" max="2828" width="8.88671875" style="283"/>
    <col min="2829" max="2829" width="14.6640625" style="283" bestFit="1" customWidth="1"/>
    <col min="2830" max="3066" width="8.88671875" style="283"/>
    <col min="3067" max="3067" width="2.33203125" style="283" customWidth="1"/>
    <col min="3068" max="3072" width="9.109375" style="283" customWidth="1"/>
    <col min="3073" max="3073" width="66.33203125" style="283" customWidth="1"/>
    <col min="3074" max="3075" width="8.88671875" style="283"/>
    <col min="3076" max="3076" width="21.88671875" style="283" bestFit="1" customWidth="1"/>
    <col min="3077" max="3077" width="25" style="283" customWidth="1"/>
    <col min="3078" max="3078" width="28.44140625" style="283" bestFit="1" customWidth="1"/>
    <col min="3079" max="3079" width="21.44140625" style="283" customWidth="1"/>
    <col min="3080" max="3080" width="1.33203125" style="283" customWidth="1"/>
    <col min="3081" max="3081" width="8.88671875" style="283"/>
    <col min="3082" max="3082" width="14" style="283" bestFit="1" customWidth="1"/>
    <col min="3083" max="3083" width="12.33203125" style="283" bestFit="1" customWidth="1"/>
    <col min="3084" max="3084" width="8.88671875" style="283"/>
    <col min="3085" max="3085" width="14.6640625" style="283" bestFit="1" customWidth="1"/>
    <col min="3086" max="3322" width="8.88671875" style="283"/>
    <col min="3323" max="3323" width="2.33203125" style="283" customWidth="1"/>
    <col min="3324" max="3328" width="9.109375" style="283" customWidth="1"/>
    <col min="3329" max="3329" width="66.33203125" style="283" customWidth="1"/>
    <col min="3330" max="3331" width="8.88671875" style="283"/>
    <col min="3332" max="3332" width="21.88671875" style="283" bestFit="1" customWidth="1"/>
    <col min="3333" max="3333" width="25" style="283" customWidth="1"/>
    <col min="3334" max="3334" width="28.44140625" style="283" bestFit="1" customWidth="1"/>
    <col min="3335" max="3335" width="21.44140625" style="283" customWidth="1"/>
    <col min="3336" max="3336" width="1.33203125" style="283" customWidth="1"/>
    <col min="3337" max="3337" width="8.88671875" style="283"/>
    <col min="3338" max="3338" width="14" style="283" bestFit="1" customWidth="1"/>
    <col min="3339" max="3339" width="12.33203125" style="283" bestFit="1" customWidth="1"/>
    <col min="3340" max="3340" width="8.88671875" style="283"/>
    <col min="3341" max="3341" width="14.6640625" style="283" bestFit="1" customWidth="1"/>
    <col min="3342" max="3578" width="8.88671875" style="283"/>
    <col min="3579" max="3579" width="2.33203125" style="283" customWidth="1"/>
    <col min="3580" max="3584" width="9.109375" style="283" customWidth="1"/>
    <col min="3585" max="3585" width="66.33203125" style="283" customWidth="1"/>
    <col min="3586" max="3587" width="8.88671875" style="283"/>
    <col min="3588" max="3588" width="21.88671875" style="283" bestFit="1" customWidth="1"/>
    <col min="3589" max="3589" width="25" style="283" customWidth="1"/>
    <col min="3590" max="3590" width="28.44140625" style="283" bestFit="1" customWidth="1"/>
    <col min="3591" max="3591" width="21.44140625" style="283" customWidth="1"/>
    <col min="3592" max="3592" width="1.33203125" style="283" customWidth="1"/>
    <col min="3593" max="3593" width="8.88671875" style="283"/>
    <col min="3594" max="3594" width="14" style="283" bestFit="1" customWidth="1"/>
    <col min="3595" max="3595" width="12.33203125" style="283" bestFit="1" customWidth="1"/>
    <col min="3596" max="3596" width="8.88671875" style="283"/>
    <col min="3597" max="3597" width="14.6640625" style="283" bestFit="1" customWidth="1"/>
    <col min="3598" max="3834" width="8.88671875" style="283"/>
    <col min="3835" max="3835" width="2.33203125" style="283" customWidth="1"/>
    <col min="3836" max="3840" width="9.109375" style="283" customWidth="1"/>
    <col min="3841" max="3841" width="66.33203125" style="283" customWidth="1"/>
    <col min="3842" max="3843" width="8.88671875" style="283"/>
    <col min="3844" max="3844" width="21.88671875" style="283" bestFit="1" customWidth="1"/>
    <col min="3845" max="3845" width="25" style="283" customWidth="1"/>
    <col min="3846" max="3846" width="28.44140625" style="283" bestFit="1" customWidth="1"/>
    <col min="3847" max="3847" width="21.44140625" style="283" customWidth="1"/>
    <col min="3848" max="3848" width="1.33203125" style="283" customWidth="1"/>
    <col min="3849" max="3849" width="8.88671875" style="283"/>
    <col min="3850" max="3850" width="14" style="283" bestFit="1" customWidth="1"/>
    <col min="3851" max="3851" width="12.33203125" style="283" bestFit="1" customWidth="1"/>
    <col min="3852" max="3852" width="8.88671875" style="283"/>
    <col min="3853" max="3853" width="14.6640625" style="283" bestFit="1" customWidth="1"/>
    <col min="3854" max="4090" width="8.88671875" style="283"/>
    <col min="4091" max="4091" width="2.33203125" style="283" customWidth="1"/>
    <col min="4092" max="4096" width="9.109375" style="283" customWidth="1"/>
    <col min="4097" max="4097" width="66.33203125" style="283" customWidth="1"/>
    <col min="4098" max="4099" width="8.88671875" style="283"/>
    <col min="4100" max="4100" width="21.88671875" style="283" bestFit="1" customWidth="1"/>
    <col min="4101" max="4101" width="25" style="283" customWidth="1"/>
    <col min="4102" max="4102" width="28.44140625" style="283" bestFit="1" customWidth="1"/>
    <col min="4103" max="4103" width="21.44140625" style="283" customWidth="1"/>
    <col min="4104" max="4104" width="1.33203125" style="283" customWidth="1"/>
    <col min="4105" max="4105" width="8.88671875" style="283"/>
    <col min="4106" max="4106" width="14" style="283" bestFit="1" customWidth="1"/>
    <col min="4107" max="4107" width="12.33203125" style="283" bestFit="1" customWidth="1"/>
    <col min="4108" max="4108" width="8.88671875" style="283"/>
    <col min="4109" max="4109" width="14.6640625" style="283" bestFit="1" customWidth="1"/>
    <col min="4110" max="4346" width="8.88671875" style="283"/>
    <col min="4347" max="4347" width="2.33203125" style="283" customWidth="1"/>
    <col min="4348" max="4352" width="9.109375" style="283" customWidth="1"/>
    <col min="4353" max="4353" width="66.33203125" style="283" customWidth="1"/>
    <col min="4354" max="4355" width="8.88671875" style="283"/>
    <col min="4356" max="4356" width="21.88671875" style="283" bestFit="1" customWidth="1"/>
    <col min="4357" max="4357" width="25" style="283" customWidth="1"/>
    <col min="4358" max="4358" width="28.44140625" style="283" bestFit="1" customWidth="1"/>
    <col min="4359" max="4359" width="21.44140625" style="283" customWidth="1"/>
    <col min="4360" max="4360" width="1.33203125" style="283" customWidth="1"/>
    <col min="4361" max="4361" width="8.88671875" style="283"/>
    <col min="4362" max="4362" width="14" style="283" bestFit="1" customWidth="1"/>
    <col min="4363" max="4363" width="12.33203125" style="283" bestFit="1" customWidth="1"/>
    <col min="4364" max="4364" width="8.88671875" style="283"/>
    <col min="4365" max="4365" width="14.6640625" style="283" bestFit="1" customWidth="1"/>
    <col min="4366" max="4602" width="8.88671875" style="283"/>
    <col min="4603" max="4603" width="2.33203125" style="283" customWidth="1"/>
    <col min="4604" max="4608" width="9.109375" style="283" customWidth="1"/>
    <col min="4609" max="4609" width="66.33203125" style="283" customWidth="1"/>
    <col min="4610" max="4611" width="8.88671875" style="283"/>
    <col min="4612" max="4612" width="21.88671875" style="283" bestFit="1" customWidth="1"/>
    <col min="4613" max="4613" width="25" style="283" customWidth="1"/>
    <col min="4614" max="4614" width="28.44140625" style="283" bestFit="1" customWidth="1"/>
    <col min="4615" max="4615" width="21.44140625" style="283" customWidth="1"/>
    <col min="4616" max="4616" width="1.33203125" style="283" customWidth="1"/>
    <col min="4617" max="4617" width="8.88671875" style="283"/>
    <col min="4618" max="4618" width="14" style="283" bestFit="1" customWidth="1"/>
    <col min="4619" max="4619" width="12.33203125" style="283" bestFit="1" customWidth="1"/>
    <col min="4620" max="4620" width="8.88671875" style="283"/>
    <col min="4621" max="4621" width="14.6640625" style="283" bestFit="1" customWidth="1"/>
    <col min="4622" max="4858" width="8.88671875" style="283"/>
    <col min="4859" max="4859" width="2.33203125" style="283" customWidth="1"/>
    <col min="4860" max="4864" width="9.109375" style="283" customWidth="1"/>
    <col min="4865" max="4865" width="66.33203125" style="283" customWidth="1"/>
    <col min="4866" max="4867" width="8.88671875" style="283"/>
    <col min="4868" max="4868" width="21.88671875" style="283" bestFit="1" customWidth="1"/>
    <col min="4869" max="4869" width="25" style="283" customWidth="1"/>
    <col min="4870" max="4870" width="28.44140625" style="283" bestFit="1" customWidth="1"/>
    <col min="4871" max="4871" width="21.44140625" style="283" customWidth="1"/>
    <col min="4872" max="4872" width="1.33203125" style="283" customWidth="1"/>
    <col min="4873" max="4873" width="8.88671875" style="283"/>
    <col min="4874" max="4874" width="14" style="283" bestFit="1" customWidth="1"/>
    <col min="4875" max="4875" width="12.33203125" style="283" bestFit="1" customWidth="1"/>
    <col min="4876" max="4876" width="8.88671875" style="283"/>
    <col min="4877" max="4877" width="14.6640625" style="283" bestFit="1" customWidth="1"/>
    <col min="4878" max="5114" width="8.88671875" style="283"/>
    <col min="5115" max="5115" width="2.33203125" style="283" customWidth="1"/>
    <col min="5116" max="5120" width="9.109375" style="283" customWidth="1"/>
    <col min="5121" max="5121" width="66.33203125" style="283" customWidth="1"/>
    <col min="5122" max="5123" width="8.88671875" style="283"/>
    <col min="5124" max="5124" width="21.88671875" style="283" bestFit="1" customWidth="1"/>
    <col min="5125" max="5125" width="25" style="283" customWidth="1"/>
    <col min="5126" max="5126" width="28.44140625" style="283" bestFit="1" customWidth="1"/>
    <col min="5127" max="5127" width="21.44140625" style="283" customWidth="1"/>
    <col min="5128" max="5128" width="1.33203125" style="283" customWidth="1"/>
    <col min="5129" max="5129" width="8.88671875" style="283"/>
    <col min="5130" max="5130" width="14" style="283" bestFit="1" customWidth="1"/>
    <col min="5131" max="5131" width="12.33203125" style="283" bestFit="1" customWidth="1"/>
    <col min="5132" max="5132" width="8.88671875" style="283"/>
    <col min="5133" max="5133" width="14.6640625" style="283" bestFit="1" customWidth="1"/>
    <col min="5134" max="5370" width="8.88671875" style="283"/>
    <col min="5371" max="5371" width="2.33203125" style="283" customWidth="1"/>
    <col min="5372" max="5376" width="9.109375" style="283" customWidth="1"/>
    <col min="5377" max="5377" width="66.33203125" style="283" customWidth="1"/>
    <col min="5378" max="5379" width="8.88671875" style="283"/>
    <col min="5380" max="5380" width="21.88671875" style="283" bestFit="1" customWidth="1"/>
    <col min="5381" max="5381" width="25" style="283" customWidth="1"/>
    <col min="5382" max="5382" width="28.44140625" style="283" bestFit="1" customWidth="1"/>
    <col min="5383" max="5383" width="21.44140625" style="283" customWidth="1"/>
    <col min="5384" max="5384" width="1.33203125" style="283" customWidth="1"/>
    <col min="5385" max="5385" width="8.88671875" style="283"/>
    <col min="5386" max="5386" width="14" style="283" bestFit="1" customWidth="1"/>
    <col min="5387" max="5387" width="12.33203125" style="283" bestFit="1" customWidth="1"/>
    <col min="5388" max="5388" width="8.88671875" style="283"/>
    <col min="5389" max="5389" width="14.6640625" style="283" bestFit="1" customWidth="1"/>
    <col min="5390" max="5626" width="8.88671875" style="283"/>
    <col min="5627" max="5627" width="2.33203125" style="283" customWidth="1"/>
    <col min="5628" max="5632" width="9.109375" style="283" customWidth="1"/>
    <col min="5633" max="5633" width="66.33203125" style="283" customWidth="1"/>
    <col min="5634" max="5635" width="8.88671875" style="283"/>
    <col min="5636" max="5636" width="21.88671875" style="283" bestFit="1" customWidth="1"/>
    <col min="5637" max="5637" width="25" style="283" customWidth="1"/>
    <col min="5638" max="5638" width="28.44140625" style="283" bestFit="1" customWidth="1"/>
    <col min="5639" max="5639" width="21.44140625" style="283" customWidth="1"/>
    <col min="5640" max="5640" width="1.33203125" style="283" customWidth="1"/>
    <col min="5641" max="5641" width="8.88671875" style="283"/>
    <col min="5642" max="5642" width="14" style="283" bestFit="1" customWidth="1"/>
    <col min="5643" max="5643" width="12.33203125" style="283" bestFit="1" customWidth="1"/>
    <col min="5644" max="5644" width="8.88671875" style="283"/>
    <col min="5645" max="5645" width="14.6640625" style="283" bestFit="1" customWidth="1"/>
    <col min="5646" max="5882" width="8.88671875" style="283"/>
    <col min="5883" max="5883" width="2.33203125" style="283" customWidth="1"/>
    <col min="5884" max="5888" width="9.109375" style="283" customWidth="1"/>
    <col min="5889" max="5889" width="66.33203125" style="283" customWidth="1"/>
    <col min="5890" max="5891" width="8.88671875" style="283"/>
    <col min="5892" max="5892" width="21.88671875" style="283" bestFit="1" customWidth="1"/>
    <col min="5893" max="5893" width="25" style="283" customWidth="1"/>
    <col min="5894" max="5894" width="28.44140625" style="283" bestFit="1" customWidth="1"/>
    <col min="5895" max="5895" width="21.44140625" style="283" customWidth="1"/>
    <col min="5896" max="5896" width="1.33203125" style="283" customWidth="1"/>
    <col min="5897" max="5897" width="8.88671875" style="283"/>
    <col min="5898" max="5898" width="14" style="283" bestFit="1" customWidth="1"/>
    <col min="5899" max="5899" width="12.33203125" style="283" bestFit="1" customWidth="1"/>
    <col min="5900" max="5900" width="8.88671875" style="283"/>
    <col min="5901" max="5901" width="14.6640625" style="283" bestFit="1" customWidth="1"/>
    <col min="5902" max="6138" width="8.88671875" style="283"/>
    <col min="6139" max="6139" width="2.33203125" style="283" customWidth="1"/>
    <col min="6140" max="6144" width="9.109375" style="283" customWidth="1"/>
    <col min="6145" max="6145" width="66.33203125" style="283" customWidth="1"/>
    <col min="6146" max="6147" width="8.88671875" style="283"/>
    <col min="6148" max="6148" width="21.88671875" style="283" bestFit="1" customWidth="1"/>
    <col min="6149" max="6149" width="25" style="283" customWidth="1"/>
    <col min="6150" max="6150" width="28.44140625" style="283" bestFit="1" customWidth="1"/>
    <col min="6151" max="6151" width="21.44140625" style="283" customWidth="1"/>
    <col min="6152" max="6152" width="1.33203125" style="283" customWidth="1"/>
    <col min="6153" max="6153" width="8.88671875" style="283"/>
    <col min="6154" max="6154" width="14" style="283" bestFit="1" customWidth="1"/>
    <col min="6155" max="6155" width="12.33203125" style="283" bestFit="1" customWidth="1"/>
    <col min="6156" max="6156" width="8.88671875" style="283"/>
    <col min="6157" max="6157" width="14.6640625" style="283" bestFit="1" customWidth="1"/>
    <col min="6158" max="6394" width="8.88671875" style="283"/>
    <col min="6395" max="6395" width="2.33203125" style="283" customWidth="1"/>
    <col min="6396" max="6400" width="9.109375" style="283" customWidth="1"/>
    <col min="6401" max="6401" width="66.33203125" style="283" customWidth="1"/>
    <col min="6402" max="6403" width="8.88671875" style="283"/>
    <col min="6404" max="6404" width="21.88671875" style="283" bestFit="1" customWidth="1"/>
    <col min="6405" max="6405" width="25" style="283" customWidth="1"/>
    <col min="6406" max="6406" width="28.44140625" style="283" bestFit="1" customWidth="1"/>
    <col min="6407" max="6407" width="21.44140625" style="283" customWidth="1"/>
    <col min="6408" max="6408" width="1.33203125" style="283" customWidth="1"/>
    <col min="6409" max="6409" width="8.88671875" style="283"/>
    <col min="6410" max="6410" width="14" style="283" bestFit="1" customWidth="1"/>
    <col min="6411" max="6411" width="12.33203125" style="283" bestFit="1" customWidth="1"/>
    <col min="6412" max="6412" width="8.88671875" style="283"/>
    <col min="6413" max="6413" width="14.6640625" style="283" bestFit="1" customWidth="1"/>
    <col min="6414" max="6650" width="8.88671875" style="283"/>
    <col min="6651" max="6651" width="2.33203125" style="283" customWidth="1"/>
    <col min="6652" max="6656" width="9.109375" style="283" customWidth="1"/>
    <col min="6657" max="6657" width="66.33203125" style="283" customWidth="1"/>
    <col min="6658" max="6659" width="8.88671875" style="283"/>
    <col min="6660" max="6660" width="21.88671875" style="283" bestFit="1" customWidth="1"/>
    <col min="6661" max="6661" width="25" style="283" customWidth="1"/>
    <col min="6662" max="6662" width="28.44140625" style="283" bestFit="1" customWidth="1"/>
    <col min="6663" max="6663" width="21.44140625" style="283" customWidth="1"/>
    <col min="6664" max="6664" width="1.33203125" style="283" customWidth="1"/>
    <col min="6665" max="6665" width="8.88671875" style="283"/>
    <col min="6666" max="6666" width="14" style="283" bestFit="1" customWidth="1"/>
    <col min="6667" max="6667" width="12.33203125" style="283" bestFit="1" customWidth="1"/>
    <col min="6668" max="6668" width="8.88671875" style="283"/>
    <col min="6669" max="6669" width="14.6640625" style="283" bestFit="1" customWidth="1"/>
    <col min="6670" max="6906" width="8.88671875" style="283"/>
    <col min="6907" max="6907" width="2.33203125" style="283" customWidth="1"/>
    <col min="6908" max="6912" width="9.109375" style="283" customWidth="1"/>
    <col min="6913" max="6913" width="66.33203125" style="283" customWidth="1"/>
    <col min="6914" max="6915" width="8.88671875" style="283"/>
    <col min="6916" max="6916" width="21.88671875" style="283" bestFit="1" customWidth="1"/>
    <col min="6917" max="6917" width="25" style="283" customWidth="1"/>
    <col min="6918" max="6918" width="28.44140625" style="283" bestFit="1" customWidth="1"/>
    <col min="6919" max="6919" width="21.44140625" style="283" customWidth="1"/>
    <col min="6920" max="6920" width="1.33203125" style="283" customWidth="1"/>
    <col min="6921" max="6921" width="8.88671875" style="283"/>
    <col min="6922" max="6922" width="14" style="283" bestFit="1" customWidth="1"/>
    <col min="6923" max="6923" width="12.33203125" style="283" bestFit="1" customWidth="1"/>
    <col min="6924" max="6924" width="8.88671875" style="283"/>
    <col min="6925" max="6925" width="14.6640625" style="283" bestFit="1" customWidth="1"/>
    <col min="6926" max="7162" width="8.88671875" style="283"/>
    <col min="7163" max="7163" width="2.33203125" style="283" customWidth="1"/>
    <col min="7164" max="7168" width="9.109375" style="283" customWidth="1"/>
    <col min="7169" max="7169" width="66.33203125" style="283" customWidth="1"/>
    <col min="7170" max="7171" width="8.88671875" style="283"/>
    <col min="7172" max="7172" width="21.88671875" style="283" bestFit="1" customWidth="1"/>
    <col min="7173" max="7173" width="25" style="283" customWidth="1"/>
    <col min="7174" max="7174" width="28.44140625" style="283" bestFit="1" customWidth="1"/>
    <col min="7175" max="7175" width="21.44140625" style="283" customWidth="1"/>
    <col min="7176" max="7176" width="1.33203125" style="283" customWidth="1"/>
    <col min="7177" max="7177" width="8.88671875" style="283"/>
    <col min="7178" max="7178" width="14" style="283" bestFit="1" customWidth="1"/>
    <col min="7179" max="7179" width="12.33203125" style="283" bestFit="1" customWidth="1"/>
    <col min="7180" max="7180" width="8.88671875" style="283"/>
    <col min="7181" max="7181" width="14.6640625" style="283" bestFit="1" customWidth="1"/>
    <col min="7182" max="7418" width="8.88671875" style="283"/>
    <col min="7419" max="7419" width="2.33203125" style="283" customWidth="1"/>
    <col min="7420" max="7424" width="9.109375" style="283" customWidth="1"/>
    <col min="7425" max="7425" width="66.33203125" style="283" customWidth="1"/>
    <col min="7426" max="7427" width="8.88671875" style="283"/>
    <col min="7428" max="7428" width="21.88671875" style="283" bestFit="1" customWidth="1"/>
    <col min="7429" max="7429" width="25" style="283" customWidth="1"/>
    <col min="7430" max="7430" width="28.44140625" style="283" bestFit="1" customWidth="1"/>
    <col min="7431" max="7431" width="21.44140625" style="283" customWidth="1"/>
    <col min="7432" max="7432" width="1.33203125" style="283" customWidth="1"/>
    <col min="7433" max="7433" width="8.88671875" style="283"/>
    <col min="7434" max="7434" width="14" style="283" bestFit="1" customWidth="1"/>
    <col min="7435" max="7435" width="12.33203125" style="283" bestFit="1" customWidth="1"/>
    <col min="7436" max="7436" width="8.88671875" style="283"/>
    <col min="7437" max="7437" width="14.6640625" style="283" bestFit="1" customWidth="1"/>
    <col min="7438" max="7674" width="8.88671875" style="283"/>
    <col min="7675" max="7675" width="2.33203125" style="283" customWidth="1"/>
    <col min="7676" max="7680" width="9.109375" style="283" customWidth="1"/>
    <col min="7681" max="7681" width="66.33203125" style="283" customWidth="1"/>
    <col min="7682" max="7683" width="8.88671875" style="283"/>
    <col min="7684" max="7684" width="21.88671875" style="283" bestFit="1" customWidth="1"/>
    <col min="7685" max="7685" width="25" style="283" customWidth="1"/>
    <col min="7686" max="7686" width="28.44140625" style="283" bestFit="1" customWidth="1"/>
    <col min="7687" max="7687" width="21.44140625" style="283" customWidth="1"/>
    <col min="7688" max="7688" width="1.33203125" style="283" customWidth="1"/>
    <col min="7689" max="7689" width="8.88671875" style="283"/>
    <col min="7690" max="7690" width="14" style="283" bestFit="1" customWidth="1"/>
    <col min="7691" max="7691" width="12.33203125" style="283" bestFit="1" customWidth="1"/>
    <col min="7692" max="7692" width="8.88671875" style="283"/>
    <col min="7693" max="7693" width="14.6640625" style="283" bestFit="1" customWidth="1"/>
    <col min="7694" max="7930" width="8.88671875" style="283"/>
    <col min="7931" max="7931" width="2.33203125" style="283" customWidth="1"/>
    <col min="7932" max="7936" width="9.109375" style="283" customWidth="1"/>
    <col min="7937" max="7937" width="66.33203125" style="283" customWidth="1"/>
    <col min="7938" max="7939" width="8.88671875" style="283"/>
    <col min="7940" max="7940" width="21.88671875" style="283" bestFit="1" customWidth="1"/>
    <col min="7941" max="7941" width="25" style="283" customWidth="1"/>
    <col min="7942" max="7942" width="28.44140625" style="283" bestFit="1" customWidth="1"/>
    <col min="7943" max="7943" width="21.44140625" style="283" customWidth="1"/>
    <col min="7944" max="7944" width="1.33203125" style="283" customWidth="1"/>
    <col min="7945" max="7945" width="8.88671875" style="283"/>
    <col min="7946" max="7946" width="14" style="283" bestFit="1" customWidth="1"/>
    <col min="7947" max="7947" width="12.33203125" style="283" bestFit="1" customWidth="1"/>
    <col min="7948" max="7948" width="8.88671875" style="283"/>
    <col min="7949" max="7949" width="14.6640625" style="283" bestFit="1" customWidth="1"/>
    <col min="7950" max="8186" width="8.88671875" style="283"/>
    <col min="8187" max="8187" width="2.33203125" style="283" customWidth="1"/>
    <col min="8188" max="8192" width="9.109375" style="283" customWidth="1"/>
    <col min="8193" max="8193" width="66.33203125" style="283" customWidth="1"/>
    <col min="8194" max="8195" width="8.88671875" style="283"/>
    <col min="8196" max="8196" width="21.88671875" style="283" bestFit="1" customWidth="1"/>
    <col min="8197" max="8197" width="25" style="283" customWidth="1"/>
    <col min="8198" max="8198" width="28.44140625" style="283" bestFit="1" customWidth="1"/>
    <col min="8199" max="8199" width="21.44140625" style="283" customWidth="1"/>
    <col min="8200" max="8200" width="1.33203125" style="283" customWidth="1"/>
    <col min="8201" max="8201" width="8.88671875" style="283"/>
    <col min="8202" max="8202" width="14" style="283" bestFit="1" customWidth="1"/>
    <col min="8203" max="8203" width="12.33203125" style="283" bestFit="1" customWidth="1"/>
    <col min="8204" max="8204" width="8.88671875" style="283"/>
    <col min="8205" max="8205" width="14.6640625" style="283" bestFit="1" customWidth="1"/>
    <col min="8206" max="8442" width="8.88671875" style="283"/>
    <col min="8443" max="8443" width="2.33203125" style="283" customWidth="1"/>
    <col min="8444" max="8448" width="9.109375" style="283" customWidth="1"/>
    <col min="8449" max="8449" width="66.33203125" style="283" customWidth="1"/>
    <col min="8450" max="8451" width="8.88671875" style="283"/>
    <col min="8452" max="8452" width="21.88671875" style="283" bestFit="1" customWidth="1"/>
    <col min="8453" max="8453" width="25" style="283" customWidth="1"/>
    <col min="8454" max="8454" width="28.44140625" style="283" bestFit="1" customWidth="1"/>
    <col min="8455" max="8455" width="21.44140625" style="283" customWidth="1"/>
    <col min="8456" max="8456" width="1.33203125" style="283" customWidth="1"/>
    <col min="8457" max="8457" width="8.88671875" style="283"/>
    <col min="8458" max="8458" width="14" style="283" bestFit="1" customWidth="1"/>
    <col min="8459" max="8459" width="12.33203125" style="283" bestFit="1" customWidth="1"/>
    <col min="8460" max="8460" width="8.88671875" style="283"/>
    <col min="8461" max="8461" width="14.6640625" style="283" bestFit="1" customWidth="1"/>
    <col min="8462" max="8698" width="8.88671875" style="283"/>
    <col min="8699" max="8699" width="2.33203125" style="283" customWidth="1"/>
    <col min="8700" max="8704" width="9.109375" style="283" customWidth="1"/>
    <col min="8705" max="8705" width="66.33203125" style="283" customWidth="1"/>
    <col min="8706" max="8707" width="8.88671875" style="283"/>
    <col min="8708" max="8708" width="21.88671875" style="283" bestFit="1" customWidth="1"/>
    <col min="8709" max="8709" width="25" style="283" customWidth="1"/>
    <col min="8710" max="8710" width="28.44140625" style="283" bestFit="1" customWidth="1"/>
    <col min="8711" max="8711" width="21.44140625" style="283" customWidth="1"/>
    <col min="8712" max="8712" width="1.33203125" style="283" customWidth="1"/>
    <col min="8713" max="8713" width="8.88671875" style="283"/>
    <col min="8714" max="8714" width="14" style="283" bestFit="1" customWidth="1"/>
    <col min="8715" max="8715" width="12.33203125" style="283" bestFit="1" customWidth="1"/>
    <col min="8716" max="8716" width="8.88671875" style="283"/>
    <col min="8717" max="8717" width="14.6640625" style="283" bestFit="1" customWidth="1"/>
    <col min="8718" max="8954" width="8.88671875" style="283"/>
    <col min="8955" max="8955" width="2.33203125" style="283" customWidth="1"/>
    <col min="8956" max="8960" width="9.109375" style="283" customWidth="1"/>
    <col min="8961" max="8961" width="66.33203125" style="283" customWidth="1"/>
    <col min="8962" max="8963" width="8.88671875" style="283"/>
    <col min="8964" max="8964" width="21.88671875" style="283" bestFit="1" customWidth="1"/>
    <col min="8965" max="8965" width="25" style="283" customWidth="1"/>
    <col min="8966" max="8966" width="28.44140625" style="283" bestFit="1" customWidth="1"/>
    <col min="8967" max="8967" width="21.44140625" style="283" customWidth="1"/>
    <col min="8968" max="8968" width="1.33203125" style="283" customWidth="1"/>
    <col min="8969" max="8969" width="8.88671875" style="283"/>
    <col min="8970" max="8970" width="14" style="283" bestFit="1" customWidth="1"/>
    <col min="8971" max="8971" width="12.33203125" style="283" bestFit="1" customWidth="1"/>
    <col min="8972" max="8972" width="8.88671875" style="283"/>
    <col min="8973" max="8973" width="14.6640625" style="283" bestFit="1" customWidth="1"/>
    <col min="8974" max="9210" width="8.88671875" style="283"/>
    <col min="9211" max="9211" width="2.33203125" style="283" customWidth="1"/>
    <col min="9212" max="9216" width="9.109375" style="283" customWidth="1"/>
    <col min="9217" max="9217" width="66.33203125" style="283" customWidth="1"/>
    <col min="9218" max="9219" width="8.88671875" style="283"/>
    <col min="9220" max="9220" width="21.88671875" style="283" bestFit="1" customWidth="1"/>
    <col min="9221" max="9221" width="25" style="283" customWidth="1"/>
    <col min="9222" max="9222" width="28.44140625" style="283" bestFit="1" customWidth="1"/>
    <col min="9223" max="9223" width="21.44140625" style="283" customWidth="1"/>
    <col min="9224" max="9224" width="1.33203125" style="283" customWidth="1"/>
    <col min="9225" max="9225" width="8.88671875" style="283"/>
    <col min="9226" max="9226" width="14" style="283" bestFit="1" customWidth="1"/>
    <col min="9227" max="9227" width="12.33203125" style="283" bestFit="1" customWidth="1"/>
    <col min="9228" max="9228" width="8.88671875" style="283"/>
    <col min="9229" max="9229" width="14.6640625" style="283" bestFit="1" customWidth="1"/>
    <col min="9230" max="9466" width="8.88671875" style="283"/>
    <col min="9467" max="9467" width="2.33203125" style="283" customWidth="1"/>
    <col min="9468" max="9472" width="9.109375" style="283" customWidth="1"/>
    <col min="9473" max="9473" width="66.33203125" style="283" customWidth="1"/>
    <col min="9474" max="9475" width="8.88671875" style="283"/>
    <col min="9476" max="9476" width="21.88671875" style="283" bestFit="1" customWidth="1"/>
    <col min="9477" max="9477" width="25" style="283" customWidth="1"/>
    <col min="9478" max="9478" width="28.44140625" style="283" bestFit="1" customWidth="1"/>
    <col min="9479" max="9479" width="21.44140625" style="283" customWidth="1"/>
    <col min="9480" max="9480" width="1.33203125" style="283" customWidth="1"/>
    <col min="9481" max="9481" width="8.88671875" style="283"/>
    <col min="9482" max="9482" width="14" style="283" bestFit="1" customWidth="1"/>
    <col min="9483" max="9483" width="12.33203125" style="283" bestFit="1" customWidth="1"/>
    <col min="9484" max="9484" width="8.88671875" style="283"/>
    <col min="9485" max="9485" width="14.6640625" style="283" bestFit="1" customWidth="1"/>
    <col min="9486" max="9722" width="8.88671875" style="283"/>
    <col min="9723" max="9723" width="2.33203125" style="283" customWidth="1"/>
    <col min="9724" max="9728" width="9.109375" style="283" customWidth="1"/>
    <col min="9729" max="9729" width="66.33203125" style="283" customWidth="1"/>
    <col min="9730" max="9731" width="8.88671875" style="283"/>
    <col min="9732" max="9732" width="21.88671875" style="283" bestFit="1" customWidth="1"/>
    <col min="9733" max="9733" width="25" style="283" customWidth="1"/>
    <col min="9734" max="9734" width="28.44140625" style="283" bestFit="1" customWidth="1"/>
    <col min="9735" max="9735" width="21.44140625" style="283" customWidth="1"/>
    <col min="9736" max="9736" width="1.33203125" style="283" customWidth="1"/>
    <col min="9737" max="9737" width="8.88671875" style="283"/>
    <col min="9738" max="9738" width="14" style="283" bestFit="1" customWidth="1"/>
    <col min="9739" max="9739" width="12.33203125" style="283" bestFit="1" customWidth="1"/>
    <col min="9740" max="9740" width="8.88671875" style="283"/>
    <col min="9741" max="9741" width="14.6640625" style="283" bestFit="1" customWidth="1"/>
    <col min="9742" max="9978" width="8.88671875" style="283"/>
    <col min="9979" max="9979" width="2.33203125" style="283" customWidth="1"/>
    <col min="9980" max="9984" width="9.109375" style="283" customWidth="1"/>
    <col min="9985" max="9985" width="66.33203125" style="283" customWidth="1"/>
    <col min="9986" max="9987" width="8.88671875" style="283"/>
    <col min="9988" max="9988" width="21.88671875" style="283" bestFit="1" customWidth="1"/>
    <col min="9989" max="9989" width="25" style="283" customWidth="1"/>
    <col min="9990" max="9990" width="28.44140625" style="283" bestFit="1" customWidth="1"/>
    <col min="9991" max="9991" width="21.44140625" style="283" customWidth="1"/>
    <col min="9992" max="9992" width="1.33203125" style="283" customWidth="1"/>
    <col min="9993" max="9993" width="8.88671875" style="283"/>
    <col min="9994" max="9994" width="14" style="283" bestFit="1" customWidth="1"/>
    <col min="9995" max="9995" width="12.33203125" style="283" bestFit="1" customWidth="1"/>
    <col min="9996" max="9996" width="8.88671875" style="283"/>
    <col min="9997" max="9997" width="14.6640625" style="283" bestFit="1" customWidth="1"/>
    <col min="9998" max="10234" width="8.88671875" style="283"/>
    <col min="10235" max="10235" width="2.33203125" style="283" customWidth="1"/>
    <col min="10236" max="10240" width="9.109375" style="283" customWidth="1"/>
    <col min="10241" max="10241" width="66.33203125" style="283" customWidth="1"/>
    <col min="10242" max="10243" width="8.88671875" style="283"/>
    <col min="10244" max="10244" width="21.88671875" style="283" bestFit="1" customWidth="1"/>
    <col min="10245" max="10245" width="25" style="283" customWidth="1"/>
    <col min="10246" max="10246" width="28.44140625" style="283" bestFit="1" customWidth="1"/>
    <col min="10247" max="10247" width="21.44140625" style="283" customWidth="1"/>
    <col min="10248" max="10248" width="1.33203125" style="283" customWidth="1"/>
    <col min="10249" max="10249" width="8.88671875" style="283"/>
    <col min="10250" max="10250" width="14" style="283" bestFit="1" customWidth="1"/>
    <col min="10251" max="10251" width="12.33203125" style="283" bestFit="1" customWidth="1"/>
    <col min="10252" max="10252" width="8.88671875" style="283"/>
    <col min="10253" max="10253" width="14.6640625" style="283" bestFit="1" customWidth="1"/>
    <col min="10254" max="10490" width="8.88671875" style="283"/>
    <col min="10491" max="10491" width="2.33203125" style="283" customWidth="1"/>
    <col min="10492" max="10496" width="9.109375" style="283" customWidth="1"/>
    <col min="10497" max="10497" width="66.33203125" style="283" customWidth="1"/>
    <col min="10498" max="10499" width="8.88671875" style="283"/>
    <col min="10500" max="10500" width="21.88671875" style="283" bestFit="1" customWidth="1"/>
    <col min="10501" max="10501" width="25" style="283" customWidth="1"/>
    <col min="10502" max="10502" width="28.44140625" style="283" bestFit="1" customWidth="1"/>
    <col min="10503" max="10503" width="21.44140625" style="283" customWidth="1"/>
    <col min="10504" max="10504" width="1.33203125" style="283" customWidth="1"/>
    <col min="10505" max="10505" width="8.88671875" style="283"/>
    <col min="10506" max="10506" width="14" style="283" bestFit="1" customWidth="1"/>
    <col min="10507" max="10507" width="12.33203125" style="283" bestFit="1" customWidth="1"/>
    <col min="10508" max="10508" width="8.88671875" style="283"/>
    <col min="10509" max="10509" width="14.6640625" style="283" bestFit="1" customWidth="1"/>
    <col min="10510" max="10746" width="8.88671875" style="283"/>
    <col min="10747" max="10747" width="2.33203125" style="283" customWidth="1"/>
    <col min="10748" max="10752" width="9.109375" style="283" customWidth="1"/>
    <col min="10753" max="10753" width="66.33203125" style="283" customWidth="1"/>
    <col min="10754" max="10755" width="8.88671875" style="283"/>
    <col min="10756" max="10756" width="21.88671875" style="283" bestFit="1" customWidth="1"/>
    <col min="10757" max="10757" width="25" style="283" customWidth="1"/>
    <col min="10758" max="10758" width="28.44140625" style="283" bestFit="1" customWidth="1"/>
    <col min="10759" max="10759" width="21.44140625" style="283" customWidth="1"/>
    <col min="10760" max="10760" width="1.33203125" style="283" customWidth="1"/>
    <col min="10761" max="10761" width="8.88671875" style="283"/>
    <col min="10762" max="10762" width="14" style="283" bestFit="1" customWidth="1"/>
    <col min="10763" max="10763" width="12.33203125" style="283" bestFit="1" customWidth="1"/>
    <col min="10764" max="10764" width="8.88671875" style="283"/>
    <col min="10765" max="10765" width="14.6640625" style="283" bestFit="1" customWidth="1"/>
    <col min="10766" max="11002" width="8.88671875" style="283"/>
    <col min="11003" max="11003" width="2.33203125" style="283" customWidth="1"/>
    <col min="11004" max="11008" width="9.109375" style="283" customWidth="1"/>
    <col min="11009" max="11009" width="66.33203125" style="283" customWidth="1"/>
    <col min="11010" max="11011" width="8.88671875" style="283"/>
    <col min="11012" max="11012" width="21.88671875" style="283" bestFit="1" customWidth="1"/>
    <col min="11013" max="11013" width="25" style="283" customWidth="1"/>
    <col min="11014" max="11014" width="28.44140625" style="283" bestFit="1" customWidth="1"/>
    <col min="11015" max="11015" width="21.44140625" style="283" customWidth="1"/>
    <col min="11016" max="11016" width="1.33203125" style="283" customWidth="1"/>
    <col min="11017" max="11017" width="8.88671875" style="283"/>
    <col min="11018" max="11018" width="14" style="283" bestFit="1" customWidth="1"/>
    <col min="11019" max="11019" width="12.33203125" style="283" bestFit="1" customWidth="1"/>
    <col min="11020" max="11020" width="8.88671875" style="283"/>
    <col min="11021" max="11021" width="14.6640625" style="283" bestFit="1" customWidth="1"/>
    <col min="11022" max="11258" width="8.88671875" style="283"/>
    <col min="11259" max="11259" width="2.33203125" style="283" customWidth="1"/>
    <col min="11260" max="11264" width="9.109375" style="283" customWidth="1"/>
    <col min="11265" max="11265" width="66.33203125" style="283" customWidth="1"/>
    <col min="11266" max="11267" width="8.88671875" style="283"/>
    <col min="11268" max="11268" width="21.88671875" style="283" bestFit="1" customWidth="1"/>
    <col min="11269" max="11269" width="25" style="283" customWidth="1"/>
    <col min="11270" max="11270" width="28.44140625" style="283" bestFit="1" customWidth="1"/>
    <col min="11271" max="11271" width="21.44140625" style="283" customWidth="1"/>
    <col min="11272" max="11272" width="1.33203125" style="283" customWidth="1"/>
    <col min="11273" max="11273" width="8.88671875" style="283"/>
    <col min="11274" max="11274" width="14" style="283" bestFit="1" customWidth="1"/>
    <col min="11275" max="11275" width="12.33203125" style="283" bestFit="1" customWidth="1"/>
    <col min="11276" max="11276" width="8.88671875" style="283"/>
    <col min="11277" max="11277" width="14.6640625" style="283" bestFit="1" customWidth="1"/>
    <col min="11278" max="11514" width="8.88671875" style="283"/>
    <col min="11515" max="11515" width="2.33203125" style="283" customWidth="1"/>
    <col min="11516" max="11520" width="9.109375" style="283" customWidth="1"/>
    <col min="11521" max="11521" width="66.33203125" style="283" customWidth="1"/>
    <col min="11522" max="11523" width="8.88671875" style="283"/>
    <col min="11524" max="11524" width="21.88671875" style="283" bestFit="1" customWidth="1"/>
    <col min="11525" max="11525" width="25" style="283" customWidth="1"/>
    <col min="11526" max="11526" width="28.44140625" style="283" bestFit="1" customWidth="1"/>
    <col min="11527" max="11527" width="21.44140625" style="283" customWidth="1"/>
    <col min="11528" max="11528" width="1.33203125" style="283" customWidth="1"/>
    <col min="11529" max="11529" width="8.88671875" style="283"/>
    <col min="11530" max="11530" width="14" style="283" bestFit="1" customWidth="1"/>
    <col min="11531" max="11531" width="12.33203125" style="283" bestFit="1" customWidth="1"/>
    <col min="11532" max="11532" width="8.88671875" style="283"/>
    <col min="11533" max="11533" width="14.6640625" style="283" bestFit="1" customWidth="1"/>
    <col min="11534" max="11770" width="8.88671875" style="283"/>
    <col min="11771" max="11771" width="2.33203125" style="283" customWidth="1"/>
    <col min="11772" max="11776" width="9.109375" style="283" customWidth="1"/>
    <col min="11777" max="11777" width="66.33203125" style="283" customWidth="1"/>
    <col min="11778" max="11779" width="8.88671875" style="283"/>
    <col min="11780" max="11780" width="21.88671875" style="283" bestFit="1" customWidth="1"/>
    <col min="11781" max="11781" width="25" style="283" customWidth="1"/>
    <col min="11782" max="11782" width="28.44140625" style="283" bestFit="1" customWidth="1"/>
    <col min="11783" max="11783" width="21.44140625" style="283" customWidth="1"/>
    <col min="11784" max="11784" width="1.33203125" style="283" customWidth="1"/>
    <col min="11785" max="11785" width="8.88671875" style="283"/>
    <col min="11786" max="11786" width="14" style="283" bestFit="1" customWidth="1"/>
    <col min="11787" max="11787" width="12.33203125" style="283" bestFit="1" customWidth="1"/>
    <col min="11788" max="11788" width="8.88671875" style="283"/>
    <col min="11789" max="11789" width="14.6640625" style="283" bestFit="1" customWidth="1"/>
    <col min="11790" max="12026" width="8.88671875" style="283"/>
    <col min="12027" max="12027" width="2.33203125" style="283" customWidth="1"/>
    <col min="12028" max="12032" width="9.109375" style="283" customWidth="1"/>
    <col min="12033" max="12033" width="66.33203125" style="283" customWidth="1"/>
    <col min="12034" max="12035" width="8.88671875" style="283"/>
    <col min="12036" max="12036" width="21.88671875" style="283" bestFit="1" customWidth="1"/>
    <col min="12037" max="12037" width="25" style="283" customWidth="1"/>
    <col min="12038" max="12038" width="28.44140625" style="283" bestFit="1" customWidth="1"/>
    <col min="12039" max="12039" width="21.44140625" style="283" customWidth="1"/>
    <col min="12040" max="12040" width="1.33203125" style="283" customWidth="1"/>
    <col min="12041" max="12041" width="8.88671875" style="283"/>
    <col min="12042" max="12042" width="14" style="283" bestFit="1" customWidth="1"/>
    <col min="12043" max="12043" width="12.33203125" style="283" bestFit="1" customWidth="1"/>
    <col min="12044" max="12044" width="8.88671875" style="283"/>
    <col min="12045" max="12045" width="14.6640625" style="283" bestFit="1" customWidth="1"/>
    <col min="12046" max="12282" width="8.88671875" style="283"/>
    <col min="12283" max="12283" width="2.33203125" style="283" customWidth="1"/>
    <col min="12284" max="12288" width="9.109375" style="283" customWidth="1"/>
    <col min="12289" max="12289" width="66.33203125" style="283" customWidth="1"/>
    <col min="12290" max="12291" width="8.88671875" style="283"/>
    <col min="12292" max="12292" width="21.88671875" style="283" bestFit="1" customWidth="1"/>
    <col min="12293" max="12293" width="25" style="283" customWidth="1"/>
    <col min="12294" max="12294" width="28.44140625" style="283" bestFit="1" customWidth="1"/>
    <col min="12295" max="12295" width="21.44140625" style="283" customWidth="1"/>
    <col min="12296" max="12296" width="1.33203125" style="283" customWidth="1"/>
    <col min="12297" max="12297" width="8.88671875" style="283"/>
    <col min="12298" max="12298" width="14" style="283" bestFit="1" customWidth="1"/>
    <col min="12299" max="12299" width="12.33203125" style="283" bestFit="1" customWidth="1"/>
    <col min="12300" max="12300" width="8.88671875" style="283"/>
    <col min="12301" max="12301" width="14.6640625" style="283" bestFit="1" customWidth="1"/>
    <col min="12302" max="12538" width="8.88671875" style="283"/>
    <col min="12539" max="12539" width="2.33203125" style="283" customWidth="1"/>
    <col min="12540" max="12544" width="9.109375" style="283" customWidth="1"/>
    <col min="12545" max="12545" width="66.33203125" style="283" customWidth="1"/>
    <col min="12546" max="12547" width="8.88671875" style="283"/>
    <col min="12548" max="12548" width="21.88671875" style="283" bestFit="1" customWidth="1"/>
    <col min="12549" max="12549" width="25" style="283" customWidth="1"/>
    <col min="12550" max="12550" width="28.44140625" style="283" bestFit="1" customWidth="1"/>
    <col min="12551" max="12551" width="21.44140625" style="283" customWidth="1"/>
    <col min="12552" max="12552" width="1.33203125" style="283" customWidth="1"/>
    <col min="12553" max="12553" width="8.88671875" style="283"/>
    <col min="12554" max="12554" width="14" style="283" bestFit="1" customWidth="1"/>
    <col min="12555" max="12555" width="12.33203125" style="283" bestFit="1" customWidth="1"/>
    <col min="12556" max="12556" width="8.88671875" style="283"/>
    <col min="12557" max="12557" width="14.6640625" style="283" bestFit="1" customWidth="1"/>
    <col min="12558" max="12794" width="8.88671875" style="283"/>
    <col min="12795" max="12795" width="2.33203125" style="283" customWidth="1"/>
    <col min="12796" max="12800" width="9.109375" style="283" customWidth="1"/>
    <col min="12801" max="12801" width="66.33203125" style="283" customWidth="1"/>
    <col min="12802" max="12803" width="8.88671875" style="283"/>
    <col min="12804" max="12804" width="21.88671875" style="283" bestFit="1" customWidth="1"/>
    <col min="12805" max="12805" width="25" style="283" customWidth="1"/>
    <col min="12806" max="12806" width="28.44140625" style="283" bestFit="1" customWidth="1"/>
    <col min="12807" max="12807" width="21.44140625" style="283" customWidth="1"/>
    <col min="12808" max="12808" width="1.33203125" style="283" customWidth="1"/>
    <col min="12809" max="12809" width="8.88671875" style="283"/>
    <col min="12810" max="12810" width="14" style="283" bestFit="1" customWidth="1"/>
    <col min="12811" max="12811" width="12.33203125" style="283" bestFit="1" customWidth="1"/>
    <col min="12812" max="12812" width="8.88671875" style="283"/>
    <col min="12813" max="12813" width="14.6640625" style="283" bestFit="1" customWidth="1"/>
    <col min="12814" max="13050" width="8.88671875" style="283"/>
    <col min="13051" max="13051" width="2.33203125" style="283" customWidth="1"/>
    <col min="13052" max="13056" width="9.109375" style="283" customWidth="1"/>
    <col min="13057" max="13057" width="66.33203125" style="283" customWidth="1"/>
    <col min="13058" max="13059" width="8.88671875" style="283"/>
    <col min="13060" max="13060" width="21.88671875" style="283" bestFit="1" customWidth="1"/>
    <col min="13061" max="13061" width="25" style="283" customWidth="1"/>
    <col min="13062" max="13062" width="28.44140625" style="283" bestFit="1" customWidth="1"/>
    <col min="13063" max="13063" width="21.44140625" style="283" customWidth="1"/>
    <col min="13064" max="13064" width="1.33203125" style="283" customWidth="1"/>
    <col min="13065" max="13065" width="8.88671875" style="283"/>
    <col min="13066" max="13066" width="14" style="283" bestFit="1" customWidth="1"/>
    <col min="13067" max="13067" width="12.33203125" style="283" bestFit="1" customWidth="1"/>
    <col min="13068" max="13068" width="8.88671875" style="283"/>
    <col min="13069" max="13069" width="14.6640625" style="283" bestFit="1" customWidth="1"/>
    <col min="13070" max="13306" width="8.88671875" style="283"/>
    <col min="13307" max="13307" width="2.33203125" style="283" customWidth="1"/>
    <col min="13308" max="13312" width="9.109375" style="283" customWidth="1"/>
    <col min="13313" max="13313" width="66.33203125" style="283" customWidth="1"/>
    <col min="13314" max="13315" width="8.88671875" style="283"/>
    <col min="13316" max="13316" width="21.88671875" style="283" bestFit="1" customWidth="1"/>
    <col min="13317" max="13317" width="25" style="283" customWidth="1"/>
    <col min="13318" max="13318" width="28.44140625" style="283" bestFit="1" customWidth="1"/>
    <col min="13319" max="13319" width="21.44140625" style="283" customWidth="1"/>
    <col min="13320" max="13320" width="1.33203125" style="283" customWidth="1"/>
    <col min="13321" max="13321" width="8.88671875" style="283"/>
    <col min="13322" max="13322" width="14" style="283" bestFit="1" customWidth="1"/>
    <col min="13323" max="13323" width="12.33203125" style="283" bestFit="1" customWidth="1"/>
    <col min="13324" max="13324" width="8.88671875" style="283"/>
    <col min="13325" max="13325" width="14.6640625" style="283" bestFit="1" customWidth="1"/>
    <col min="13326" max="13562" width="8.88671875" style="283"/>
    <col min="13563" max="13563" width="2.33203125" style="283" customWidth="1"/>
    <col min="13564" max="13568" width="9.109375" style="283" customWidth="1"/>
    <col min="13569" max="13569" width="66.33203125" style="283" customWidth="1"/>
    <col min="13570" max="13571" width="8.88671875" style="283"/>
    <col min="13572" max="13572" width="21.88671875" style="283" bestFit="1" customWidth="1"/>
    <col min="13573" max="13573" width="25" style="283" customWidth="1"/>
    <col min="13574" max="13574" width="28.44140625" style="283" bestFit="1" customWidth="1"/>
    <col min="13575" max="13575" width="21.44140625" style="283" customWidth="1"/>
    <col min="13576" max="13576" width="1.33203125" style="283" customWidth="1"/>
    <col min="13577" max="13577" width="8.88671875" style="283"/>
    <col min="13578" max="13578" width="14" style="283" bestFit="1" customWidth="1"/>
    <col min="13579" max="13579" width="12.33203125" style="283" bestFit="1" customWidth="1"/>
    <col min="13580" max="13580" width="8.88671875" style="283"/>
    <col min="13581" max="13581" width="14.6640625" style="283" bestFit="1" customWidth="1"/>
    <col min="13582" max="13818" width="8.88671875" style="283"/>
    <col min="13819" max="13819" width="2.33203125" style="283" customWidth="1"/>
    <col min="13820" max="13824" width="9.109375" style="283" customWidth="1"/>
    <col min="13825" max="13825" width="66.33203125" style="283" customWidth="1"/>
    <col min="13826" max="13827" width="8.88671875" style="283"/>
    <col min="13828" max="13828" width="21.88671875" style="283" bestFit="1" customWidth="1"/>
    <col min="13829" max="13829" width="25" style="283" customWidth="1"/>
    <col min="13830" max="13830" width="28.44140625" style="283" bestFit="1" customWidth="1"/>
    <col min="13831" max="13831" width="21.44140625" style="283" customWidth="1"/>
    <col min="13832" max="13832" width="1.33203125" style="283" customWidth="1"/>
    <col min="13833" max="13833" width="8.88671875" style="283"/>
    <col min="13834" max="13834" width="14" style="283" bestFit="1" customWidth="1"/>
    <col min="13835" max="13835" width="12.33203125" style="283" bestFit="1" customWidth="1"/>
    <col min="13836" max="13836" width="8.88671875" style="283"/>
    <col min="13837" max="13837" width="14.6640625" style="283" bestFit="1" customWidth="1"/>
    <col min="13838" max="14074" width="8.88671875" style="283"/>
    <col min="14075" max="14075" width="2.33203125" style="283" customWidth="1"/>
    <col min="14076" max="14080" width="9.109375" style="283" customWidth="1"/>
    <col min="14081" max="14081" width="66.33203125" style="283" customWidth="1"/>
    <col min="14082" max="14083" width="8.88671875" style="283"/>
    <col min="14084" max="14084" width="21.88671875" style="283" bestFit="1" customWidth="1"/>
    <col min="14085" max="14085" width="25" style="283" customWidth="1"/>
    <col min="14086" max="14086" width="28.44140625" style="283" bestFit="1" customWidth="1"/>
    <col min="14087" max="14087" width="21.44140625" style="283" customWidth="1"/>
    <col min="14088" max="14088" width="1.33203125" style="283" customWidth="1"/>
    <col min="14089" max="14089" width="8.88671875" style="283"/>
    <col min="14090" max="14090" width="14" style="283" bestFit="1" customWidth="1"/>
    <col min="14091" max="14091" width="12.33203125" style="283" bestFit="1" customWidth="1"/>
    <col min="14092" max="14092" width="8.88671875" style="283"/>
    <col min="14093" max="14093" width="14.6640625" style="283" bestFit="1" customWidth="1"/>
    <col min="14094" max="14330" width="8.88671875" style="283"/>
    <col min="14331" max="14331" width="2.33203125" style="283" customWidth="1"/>
    <col min="14332" max="14336" width="9.109375" style="283" customWidth="1"/>
    <col min="14337" max="14337" width="66.33203125" style="283" customWidth="1"/>
    <col min="14338" max="14339" width="8.88671875" style="283"/>
    <col min="14340" max="14340" width="21.88671875" style="283" bestFit="1" customWidth="1"/>
    <col min="14341" max="14341" width="25" style="283" customWidth="1"/>
    <col min="14342" max="14342" width="28.44140625" style="283" bestFit="1" customWidth="1"/>
    <col min="14343" max="14343" width="21.44140625" style="283" customWidth="1"/>
    <col min="14344" max="14344" width="1.33203125" style="283" customWidth="1"/>
    <col min="14345" max="14345" width="8.88671875" style="283"/>
    <col min="14346" max="14346" width="14" style="283" bestFit="1" customWidth="1"/>
    <col min="14347" max="14347" width="12.33203125" style="283" bestFit="1" customWidth="1"/>
    <col min="14348" max="14348" width="8.88671875" style="283"/>
    <col min="14349" max="14349" width="14.6640625" style="283" bestFit="1" customWidth="1"/>
    <col min="14350" max="14586" width="8.88671875" style="283"/>
    <col min="14587" max="14587" width="2.33203125" style="283" customWidth="1"/>
    <col min="14588" max="14592" width="9.109375" style="283" customWidth="1"/>
    <col min="14593" max="14593" width="66.33203125" style="283" customWidth="1"/>
    <col min="14594" max="14595" width="8.88671875" style="283"/>
    <col min="14596" max="14596" width="21.88671875" style="283" bestFit="1" customWidth="1"/>
    <col min="14597" max="14597" width="25" style="283" customWidth="1"/>
    <col min="14598" max="14598" width="28.44140625" style="283" bestFit="1" customWidth="1"/>
    <col min="14599" max="14599" width="21.44140625" style="283" customWidth="1"/>
    <col min="14600" max="14600" width="1.33203125" style="283" customWidth="1"/>
    <col min="14601" max="14601" width="8.88671875" style="283"/>
    <col min="14602" max="14602" width="14" style="283" bestFit="1" customWidth="1"/>
    <col min="14603" max="14603" width="12.33203125" style="283" bestFit="1" customWidth="1"/>
    <col min="14604" max="14604" width="8.88671875" style="283"/>
    <col min="14605" max="14605" width="14.6640625" style="283" bestFit="1" customWidth="1"/>
    <col min="14606" max="14842" width="8.88671875" style="283"/>
    <col min="14843" max="14843" width="2.33203125" style="283" customWidth="1"/>
    <col min="14844" max="14848" width="9.109375" style="283" customWidth="1"/>
    <col min="14849" max="14849" width="66.33203125" style="283" customWidth="1"/>
    <col min="14850" max="14851" width="8.88671875" style="283"/>
    <col min="14852" max="14852" width="21.88671875" style="283" bestFit="1" customWidth="1"/>
    <col min="14853" max="14853" width="25" style="283" customWidth="1"/>
    <col min="14854" max="14854" width="28.44140625" style="283" bestFit="1" customWidth="1"/>
    <col min="14855" max="14855" width="21.44140625" style="283" customWidth="1"/>
    <col min="14856" max="14856" width="1.33203125" style="283" customWidth="1"/>
    <col min="14857" max="14857" width="8.88671875" style="283"/>
    <col min="14858" max="14858" width="14" style="283" bestFit="1" customWidth="1"/>
    <col min="14859" max="14859" width="12.33203125" style="283" bestFit="1" customWidth="1"/>
    <col min="14860" max="14860" width="8.88671875" style="283"/>
    <col min="14861" max="14861" width="14.6640625" style="283" bestFit="1" customWidth="1"/>
    <col min="14862" max="15098" width="8.88671875" style="283"/>
    <col min="15099" max="15099" width="2.33203125" style="283" customWidth="1"/>
    <col min="15100" max="15104" width="9.109375" style="283" customWidth="1"/>
    <col min="15105" max="15105" width="66.33203125" style="283" customWidth="1"/>
    <col min="15106" max="15107" width="8.88671875" style="283"/>
    <col min="15108" max="15108" width="21.88671875" style="283" bestFit="1" customWidth="1"/>
    <col min="15109" max="15109" width="25" style="283" customWidth="1"/>
    <col min="15110" max="15110" width="28.44140625" style="283" bestFit="1" customWidth="1"/>
    <col min="15111" max="15111" width="21.44140625" style="283" customWidth="1"/>
    <col min="15112" max="15112" width="1.33203125" style="283" customWidth="1"/>
    <col min="15113" max="15113" width="8.88671875" style="283"/>
    <col min="15114" max="15114" width="14" style="283" bestFit="1" customWidth="1"/>
    <col min="15115" max="15115" width="12.33203125" style="283" bestFit="1" customWidth="1"/>
    <col min="15116" max="15116" width="8.88671875" style="283"/>
    <col min="15117" max="15117" width="14.6640625" style="283" bestFit="1" customWidth="1"/>
    <col min="15118" max="15354" width="8.88671875" style="283"/>
    <col min="15355" max="15355" width="2.33203125" style="283" customWidth="1"/>
    <col min="15356" max="15360" width="9.109375" style="283" customWidth="1"/>
    <col min="15361" max="15361" width="66.33203125" style="283" customWidth="1"/>
    <col min="15362" max="15363" width="8.88671875" style="283"/>
    <col min="15364" max="15364" width="21.88671875" style="283" bestFit="1" customWidth="1"/>
    <col min="15365" max="15365" width="25" style="283" customWidth="1"/>
    <col min="15366" max="15366" width="28.44140625" style="283" bestFit="1" customWidth="1"/>
    <col min="15367" max="15367" width="21.44140625" style="283" customWidth="1"/>
    <col min="15368" max="15368" width="1.33203125" style="283" customWidth="1"/>
    <col min="15369" max="15369" width="8.88671875" style="283"/>
    <col min="15370" max="15370" width="14" style="283" bestFit="1" customWidth="1"/>
    <col min="15371" max="15371" width="12.33203125" style="283" bestFit="1" customWidth="1"/>
    <col min="15372" max="15372" width="8.88671875" style="283"/>
    <col min="15373" max="15373" width="14.6640625" style="283" bestFit="1" customWidth="1"/>
    <col min="15374" max="15610" width="8.88671875" style="283"/>
    <col min="15611" max="15611" width="2.33203125" style="283" customWidth="1"/>
    <col min="15612" max="15616" width="9.109375" style="283" customWidth="1"/>
    <col min="15617" max="15617" width="66.33203125" style="283" customWidth="1"/>
    <col min="15618" max="15619" width="8.88671875" style="283"/>
    <col min="15620" max="15620" width="21.88671875" style="283" bestFit="1" customWidth="1"/>
    <col min="15621" max="15621" width="25" style="283" customWidth="1"/>
    <col min="15622" max="15622" width="28.44140625" style="283" bestFit="1" customWidth="1"/>
    <col min="15623" max="15623" width="21.44140625" style="283" customWidth="1"/>
    <col min="15624" max="15624" width="1.33203125" style="283" customWidth="1"/>
    <col min="15625" max="15625" width="8.88671875" style="283"/>
    <col min="15626" max="15626" width="14" style="283" bestFit="1" customWidth="1"/>
    <col min="15627" max="15627" width="12.33203125" style="283" bestFit="1" customWidth="1"/>
    <col min="15628" max="15628" width="8.88671875" style="283"/>
    <col min="15629" max="15629" width="14.6640625" style="283" bestFit="1" customWidth="1"/>
    <col min="15630" max="15866" width="8.88671875" style="283"/>
    <col min="15867" max="15867" width="2.33203125" style="283" customWidth="1"/>
    <col min="15868" max="15872" width="9.109375" style="283" customWidth="1"/>
    <col min="15873" max="15873" width="66.33203125" style="283" customWidth="1"/>
    <col min="15874" max="15875" width="8.88671875" style="283"/>
    <col min="15876" max="15876" width="21.88671875" style="283" bestFit="1" customWidth="1"/>
    <col min="15877" max="15877" width="25" style="283" customWidth="1"/>
    <col min="15878" max="15878" width="28.44140625" style="283" bestFit="1" customWidth="1"/>
    <col min="15879" max="15879" width="21.44140625" style="283" customWidth="1"/>
    <col min="15880" max="15880" width="1.33203125" style="283" customWidth="1"/>
    <col min="15881" max="15881" width="8.88671875" style="283"/>
    <col min="15882" max="15882" width="14" style="283" bestFit="1" customWidth="1"/>
    <col min="15883" max="15883" width="12.33203125" style="283" bestFit="1" customWidth="1"/>
    <col min="15884" max="15884" width="8.88671875" style="283"/>
    <col min="15885" max="15885" width="14.6640625" style="283" bestFit="1" customWidth="1"/>
    <col min="15886" max="16122" width="8.88671875" style="283"/>
    <col min="16123" max="16123" width="2.33203125" style="283" customWidth="1"/>
    <col min="16124" max="16128" width="9.109375" style="283" customWidth="1"/>
    <col min="16129" max="16129" width="66.33203125" style="283" customWidth="1"/>
    <col min="16130" max="16131" width="8.88671875" style="283"/>
    <col min="16132" max="16132" width="21.88671875" style="283" bestFit="1" customWidth="1"/>
    <col min="16133" max="16133" width="25" style="283" customWidth="1"/>
    <col min="16134" max="16134" width="28.44140625" style="283" bestFit="1" customWidth="1"/>
    <col min="16135" max="16135" width="21.44140625" style="283" customWidth="1"/>
    <col min="16136" max="16136" width="1.33203125" style="283" customWidth="1"/>
    <col min="16137" max="16137" width="8.88671875" style="283"/>
    <col min="16138" max="16138" width="14" style="283" bestFit="1" customWidth="1"/>
    <col min="16139" max="16139" width="12.33203125" style="283" bestFit="1" customWidth="1"/>
    <col min="16140" max="16140" width="8.88671875" style="283"/>
    <col min="16141" max="16141" width="14.6640625" style="283" bestFit="1" customWidth="1"/>
    <col min="16142" max="16384" width="8.88671875" style="283"/>
  </cols>
  <sheetData>
    <row r="1" spans="2:15" ht="15" thickBot="1" x14ac:dyDescent="0.35"/>
    <row r="2" spans="2:15" ht="15.6" x14ac:dyDescent="0.3">
      <c r="B2" s="395"/>
      <c r="C2" s="396"/>
      <c r="D2" s="397"/>
      <c r="E2" s="397"/>
      <c r="F2" s="397"/>
      <c r="G2" s="397"/>
      <c r="H2" s="397"/>
      <c r="I2" s="398"/>
      <c r="J2" s="399"/>
      <c r="K2" s="399"/>
      <c r="L2" s="399"/>
      <c r="M2" s="400"/>
      <c r="N2" s="401"/>
      <c r="O2" s="401"/>
    </row>
    <row r="3" spans="2:15" ht="15.6" x14ac:dyDescent="0.3">
      <c r="B3" s="402" t="s">
        <v>1359</v>
      </c>
      <c r="C3" s="403"/>
      <c r="D3" s="404"/>
      <c r="E3" s="404"/>
      <c r="F3" s="404"/>
      <c r="G3" s="404"/>
      <c r="H3" s="404"/>
      <c r="I3" s="405"/>
      <c r="J3" s="406"/>
      <c r="K3" s="406"/>
      <c r="L3" s="406"/>
      <c r="M3" s="407"/>
      <c r="N3" s="401"/>
      <c r="O3" s="401"/>
    </row>
    <row r="4" spans="2:15" ht="15.6" x14ac:dyDescent="0.3">
      <c r="B4" s="408"/>
      <c r="C4" s="403"/>
      <c r="D4" s="404"/>
      <c r="E4" s="404"/>
      <c r="F4" s="404"/>
      <c r="G4" s="404"/>
      <c r="H4" s="404"/>
      <c r="I4" s="405"/>
      <c r="J4" s="406"/>
      <c r="K4" s="406"/>
      <c r="L4" s="406"/>
      <c r="M4" s="407"/>
      <c r="N4" s="401"/>
      <c r="O4" s="401"/>
    </row>
    <row r="5" spans="2:15" ht="15.6" x14ac:dyDescent="0.3">
      <c r="B5" s="409" t="s">
        <v>46</v>
      </c>
      <c r="C5" s="410"/>
      <c r="D5" s="411"/>
      <c r="E5" s="411"/>
      <c r="F5" s="411" t="s">
        <v>47</v>
      </c>
      <c r="G5" s="297" t="s">
        <v>29</v>
      </c>
      <c r="H5" s="411"/>
      <c r="I5" s="412"/>
      <c r="J5" s="413"/>
      <c r="K5" s="413"/>
      <c r="L5" s="413"/>
      <c r="M5" s="414"/>
      <c r="N5" s="401"/>
      <c r="O5" s="401"/>
    </row>
    <row r="6" spans="2:15" ht="15.6" x14ac:dyDescent="0.3">
      <c r="B6" s="409" t="s">
        <v>48</v>
      </c>
      <c r="C6" s="410"/>
      <c r="D6" s="411"/>
      <c r="E6" s="411"/>
      <c r="F6" s="411" t="s">
        <v>47</v>
      </c>
      <c r="G6" s="297" t="s">
        <v>30</v>
      </c>
      <c r="H6" s="411"/>
      <c r="I6" s="412"/>
      <c r="J6" s="413"/>
      <c r="K6" s="413"/>
      <c r="L6" s="413"/>
      <c r="M6" s="414"/>
    </row>
    <row r="7" spans="2:15" ht="15.6" x14ac:dyDescent="0.3">
      <c r="B7" s="409" t="s">
        <v>49</v>
      </c>
      <c r="C7" s="410"/>
      <c r="D7" s="411"/>
      <c r="E7" s="411"/>
      <c r="F7" s="411" t="s">
        <v>47</v>
      </c>
      <c r="G7" s="297" t="s">
        <v>31</v>
      </c>
      <c r="H7" s="411"/>
      <c r="I7" s="412"/>
      <c r="J7" s="413"/>
      <c r="K7" s="413"/>
      <c r="L7" s="413"/>
      <c r="M7" s="414"/>
    </row>
    <row r="8" spans="2:15" ht="15.6" x14ac:dyDescent="0.3">
      <c r="B8" s="409" t="s">
        <v>50</v>
      </c>
      <c r="C8" s="410"/>
      <c r="D8" s="411"/>
      <c r="E8" s="411"/>
      <c r="F8" s="411" t="s">
        <v>47</v>
      </c>
      <c r="G8" s="297" t="s">
        <v>32</v>
      </c>
      <c r="H8" s="411"/>
      <c r="I8" s="412"/>
      <c r="J8" s="413"/>
      <c r="K8" s="413"/>
      <c r="L8" s="413"/>
      <c r="M8" s="414"/>
    </row>
    <row r="9" spans="2:15" ht="16.2" thickBot="1" x14ac:dyDescent="0.35">
      <c r="B9" s="415"/>
      <c r="C9" s="416"/>
      <c r="D9" s="417"/>
      <c r="E9" s="417"/>
      <c r="F9" s="417"/>
      <c r="G9" s="417"/>
      <c r="H9" s="417"/>
      <c r="I9" s="418"/>
      <c r="J9" s="419"/>
      <c r="K9" s="419"/>
      <c r="L9" s="419"/>
      <c r="M9" s="420"/>
    </row>
    <row r="10" spans="2:15" ht="37.5" customHeight="1" thickBot="1" x14ac:dyDescent="0.35">
      <c r="B10" s="765" t="s">
        <v>0</v>
      </c>
      <c r="C10" s="771" t="s">
        <v>1</v>
      </c>
      <c r="D10" s="771"/>
      <c r="E10" s="771"/>
      <c r="F10" s="771"/>
      <c r="G10" s="771"/>
      <c r="H10" s="771" t="s">
        <v>52</v>
      </c>
      <c r="I10" s="771"/>
      <c r="J10" s="776" t="s">
        <v>53</v>
      </c>
      <c r="K10" s="776"/>
      <c r="L10" s="776" t="s">
        <v>54</v>
      </c>
      <c r="M10" s="777"/>
    </row>
    <row r="11" spans="2:15" ht="20.100000000000001" customHeight="1" x14ac:dyDescent="0.3">
      <c r="B11" s="765"/>
      <c r="C11" s="771"/>
      <c r="D11" s="771"/>
      <c r="E11" s="771"/>
      <c r="F11" s="771"/>
      <c r="G11" s="771"/>
      <c r="H11" s="771"/>
      <c r="I11" s="771"/>
      <c r="J11" s="421" t="s">
        <v>10</v>
      </c>
      <c r="K11" s="421" t="s">
        <v>55</v>
      </c>
      <c r="L11" s="421" t="s">
        <v>10</v>
      </c>
      <c r="M11" s="422" t="s">
        <v>55</v>
      </c>
    </row>
    <row r="12" spans="2:15" ht="15.6" x14ac:dyDescent="0.3">
      <c r="B12" s="423" t="s">
        <v>12</v>
      </c>
      <c r="C12" s="424" t="s">
        <v>1360</v>
      </c>
      <c r="D12" s="358"/>
      <c r="E12" s="358"/>
      <c r="F12" s="358"/>
      <c r="G12" s="425"/>
      <c r="H12" s="358"/>
      <c r="I12" s="426"/>
      <c r="J12" s="427"/>
      <c r="K12" s="427"/>
      <c r="L12" s="427"/>
      <c r="M12" s="428"/>
    </row>
    <row r="13" spans="2:15" ht="15.6" x14ac:dyDescent="0.3">
      <c r="B13" s="423">
        <v>1</v>
      </c>
      <c r="C13" s="499" t="s">
        <v>1361</v>
      </c>
      <c r="D13" s="431"/>
      <c r="E13" s="431"/>
      <c r="F13" s="431"/>
      <c r="G13" s="432"/>
      <c r="H13" s="433"/>
      <c r="I13" s="434"/>
      <c r="J13" s="427"/>
      <c r="K13" s="427"/>
      <c r="L13" s="427"/>
      <c r="M13" s="428"/>
    </row>
    <row r="14" spans="2:15" ht="15.6" x14ac:dyDescent="0.3">
      <c r="B14" s="429" t="s">
        <v>156</v>
      </c>
      <c r="C14" s="435" t="s">
        <v>2068</v>
      </c>
      <c r="D14" s="309"/>
      <c r="E14" s="309"/>
      <c r="F14" s="309"/>
      <c r="G14" s="364"/>
      <c r="H14" s="436">
        <v>1</v>
      </c>
      <c r="I14" s="311" t="s">
        <v>151</v>
      </c>
      <c r="J14" s="378">
        <v>14260</v>
      </c>
      <c r="K14" s="378"/>
      <c r="L14" s="546">
        <f>H14*J14</f>
        <v>14260</v>
      </c>
      <c r="M14" s="438"/>
    </row>
    <row r="15" spans="2:15" ht="15.6" x14ac:dyDescent="0.3">
      <c r="B15" s="429" t="s">
        <v>157</v>
      </c>
      <c r="C15" s="439" t="s">
        <v>2069</v>
      </c>
      <c r="D15" s="309"/>
      <c r="E15" s="309"/>
      <c r="F15" s="309"/>
      <c r="G15" s="364"/>
      <c r="H15" s="436">
        <v>1</v>
      </c>
      <c r="I15" s="311" t="s">
        <v>151</v>
      </c>
      <c r="J15" s="378">
        <v>12835</v>
      </c>
      <c r="K15" s="378"/>
      <c r="L15" s="546">
        <f t="shared" ref="L15:L80" si="0">H15*J15</f>
        <v>12835</v>
      </c>
      <c r="M15" s="438"/>
    </row>
    <row r="16" spans="2:15" ht="15.6" x14ac:dyDescent="0.3">
      <c r="B16" s="429" t="s">
        <v>160</v>
      </c>
      <c r="C16" s="439" t="s">
        <v>2070</v>
      </c>
      <c r="D16" s="309"/>
      <c r="E16" s="309"/>
      <c r="F16" s="309"/>
      <c r="G16" s="364"/>
      <c r="H16" s="436">
        <v>1</v>
      </c>
      <c r="I16" s="311" t="s">
        <v>151</v>
      </c>
      <c r="J16" s="378">
        <v>12770</v>
      </c>
      <c r="K16" s="378"/>
      <c r="L16" s="546">
        <f t="shared" si="0"/>
        <v>12770</v>
      </c>
      <c r="M16" s="438"/>
    </row>
    <row r="17" spans="2:13" ht="15.6" x14ac:dyDescent="0.3">
      <c r="B17" s="429" t="s">
        <v>163</v>
      </c>
      <c r="C17" s="439" t="s">
        <v>2071</v>
      </c>
      <c r="D17" s="309"/>
      <c r="E17" s="309"/>
      <c r="F17" s="309"/>
      <c r="G17" s="364"/>
      <c r="H17" s="436">
        <v>1</v>
      </c>
      <c r="I17" s="311" t="s">
        <v>151</v>
      </c>
      <c r="J17" s="378">
        <v>12737</v>
      </c>
      <c r="K17" s="378"/>
      <c r="L17" s="546">
        <f t="shared" si="0"/>
        <v>12737</v>
      </c>
      <c r="M17" s="438"/>
    </row>
    <row r="18" spans="2:13" ht="15.6" x14ac:dyDescent="0.3">
      <c r="B18" s="429" t="s">
        <v>321</v>
      </c>
      <c r="C18" s="439" t="s">
        <v>2072</v>
      </c>
      <c r="D18" s="309"/>
      <c r="E18" s="309"/>
      <c r="F18" s="309"/>
      <c r="G18" s="364"/>
      <c r="H18" s="436">
        <v>1</v>
      </c>
      <c r="I18" s="311" t="s">
        <v>151</v>
      </c>
      <c r="J18" s="378">
        <v>12737</v>
      </c>
      <c r="K18" s="378"/>
      <c r="L18" s="546">
        <f t="shared" si="0"/>
        <v>12737</v>
      </c>
      <c r="M18" s="438"/>
    </row>
    <row r="19" spans="2:13" ht="15.6" x14ac:dyDescent="0.3">
      <c r="B19" s="429" t="s">
        <v>323</v>
      </c>
      <c r="C19" s="439" t="s">
        <v>2073</v>
      </c>
      <c r="D19" s="309"/>
      <c r="E19" s="309"/>
      <c r="F19" s="309"/>
      <c r="G19" s="364"/>
      <c r="H19" s="436">
        <v>1</v>
      </c>
      <c r="I19" s="311" t="s">
        <v>151</v>
      </c>
      <c r="J19" s="378">
        <v>12737</v>
      </c>
      <c r="K19" s="378"/>
      <c r="L19" s="546">
        <f t="shared" si="0"/>
        <v>12737</v>
      </c>
      <c r="M19" s="438"/>
    </row>
    <row r="20" spans="2:13" ht="15.6" x14ac:dyDescent="0.3">
      <c r="B20" s="429" t="s">
        <v>326</v>
      </c>
      <c r="C20" s="439" t="s">
        <v>2074</v>
      </c>
      <c r="D20" s="309"/>
      <c r="E20" s="309"/>
      <c r="F20" s="309"/>
      <c r="G20" s="364"/>
      <c r="H20" s="436">
        <v>1</v>
      </c>
      <c r="I20" s="311" t="s">
        <v>151</v>
      </c>
      <c r="J20" s="378">
        <v>12737</v>
      </c>
      <c r="K20" s="378"/>
      <c r="L20" s="546">
        <f t="shared" si="0"/>
        <v>12737</v>
      </c>
      <c r="M20" s="438"/>
    </row>
    <row r="21" spans="2:13" ht="15.6" x14ac:dyDescent="0.3">
      <c r="B21" s="429" t="s">
        <v>328</v>
      </c>
      <c r="C21" s="439" t="s">
        <v>2075</v>
      </c>
      <c r="D21" s="309"/>
      <c r="E21" s="309"/>
      <c r="F21" s="309"/>
      <c r="G21" s="364"/>
      <c r="H21" s="436">
        <v>1</v>
      </c>
      <c r="I21" s="311" t="s">
        <v>151</v>
      </c>
      <c r="J21" s="378">
        <v>12737</v>
      </c>
      <c r="K21" s="378"/>
      <c r="L21" s="546">
        <f t="shared" si="0"/>
        <v>12737</v>
      </c>
      <c r="M21" s="438"/>
    </row>
    <row r="22" spans="2:13" ht="15.6" x14ac:dyDescent="0.3">
      <c r="B22" s="429" t="s">
        <v>665</v>
      </c>
      <c r="C22" s="439" t="s">
        <v>2076</v>
      </c>
      <c r="D22" s="309"/>
      <c r="E22" s="309"/>
      <c r="F22" s="309"/>
      <c r="G22" s="364"/>
      <c r="H22" s="436">
        <v>1</v>
      </c>
      <c r="I22" s="311" t="s">
        <v>151</v>
      </c>
      <c r="J22" s="378">
        <v>13361</v>
      </c>
      <c r="K22" s="378"/>
      <c r="L22" s="546">
        <f t="shared" si="0"/>
        <v>13361</v>
      </c>
      <c r="M22" s="438"/>
    </row>
    <row r="23" spans="2:13" ht="15.6" x14ac:dyDescent="0.3">
      <c r="B23" s="429" t="s">
        <v>667</v>
      </c>
      <c r="C23" s="439" t="s">
        <v>2077</v>
      </c>
      <c r="D23" s="309"/>
      <c r="E23" s="309"/>
      <c r="F23" s="309"/>
      <c r="G23" s="364"/>
      <c r="H23" s="436">
        <v>1</v>
      </c>
      <c r="I23" s="311" t="s">
        <v>151</v>
      </c>
      <c r="J23" s="378">
        <v>13361</v>
      </c>
      <c r="K23" s="378"/>
      <c r="L23" s="546">
        <f t="shared" si="0"/>
        <v>13361</v>
      </c>
      <c r="M23" s="438"/>
    </row>
    <row r="24" spans="2:13" ht="15.6" x14ac:dyDescent="0.3">
      <c r="B24" s="429" t="s">
        <v>669</v>
      </c>
      <c r="C24" s="439" t="s">
        <v>2078</v>
      </c>
      <c r="D24" s="309"/>
      <c r="E24" s="309"/>
      <c r="F24" s="309"/>
      <c r="G24" s="364"/>
      <c r="H24" s="436">
        <v>1</v>
      </c>
      <c r="I24" s="311" t="s">
        <v>151</v>
      </c>
      <c r="J24" s="378">
        <v>13361</v>
      </c>
      <c r="K24" s="378"/>
      <c r="L24" s="546">
        <f t="shared" si="0"/>
        <v>13361</v>
      </c>
      <c r="M24" s="438"/>
    </row>
    <row r="25" spans="2:13" ht="15.6" x14ac:dyDescent="0.3">
      <c r="B25" s="429" t="s">
        <v>671</v>
      </c>
      <c r="C25" s="439" t="s">
        <v>2079</v>
      </c>
      <c r="D25" s="309"/>
      <c r="E25" s="309"/>
      <c r="F25" s="309"/>
      <c r="G25" s="364"/>
      <c r="H25" s="436">
        <v>1</v>
      </c>
      <c r="I25" s="311" t="s">
        <v>151</v>
      </c>
      <c r="J25" s="378">
        <v>13361</v>
      </c>
      <c r="K25" s="378"/>
      <c r="L25" s="546">
        <f t="shared" si="0"/>
        <v>13361</v>
      </c>
      <c r="M25" s="438"/>
    </row>
    <row r="26" spans="2:13" ht="15.6" x14ac:dyDescent="0.3">
      <c r="B26" s="429" t="s">
        <v>1182</v>
      </c>
      <c r="C26" s="439" t="s">
        <v>2080</v>
      </c>
      <c r="D26" s="309"/>
      <c r="E26" s="309"/>
      <c r="F26" s="309"/>
      <c r="G26" s="364"/>
      <c r="H26" s="436">
        <v>1</v>
      </c>
      <c r="I26" s="311" t="s">
        <v>151</v>
      </c>
      <c r="J26" s="378">
        <v>13361</v>
      </c>
      <c r="K26" s="378"/>
      <c r="L26" s="546">
        <f t="shared" si="0"/>
        <v>13361</v>
      </c>
      <c r="M26" s="438"/>
    </row>
    <row r="27" spans="2:13" ht="15.6" x14ac:dyDescent="0.3">
      <c r="B27" s="429" t="s">
        <v>1184</v>
      </c>
      <c r="C27" s="439" t="s">
        <v>2081</v>
      </c>
      <c r="D27" s="309"/>
      <c r="E27" s="309"/>
      <c r="F27" s="309"/>
      <c r="G27" s="364"/>
      <c r="H27" s="436">
        <v>1</v>
      </c>
      <c r="I27" s="311" t="s">
        <v>151</v>
      </c>
      <c r="J27" s="378">
        <v>12780</v>
      </c>
      <c r="K27" s="378"/>
      <c r="L27" s="546">
        <f t="shared" si="0"/>
        <v>12780</v>
      </c>
      <c r="M27" s="438"/>
    </row>
    <row r="28" spans="2:13" ht="15.6" x14ac:dyDescent="0.3">
      <c r="B28" s="429" t="s">
        <v>1186</v>
      </c>
      <c r="C28" s="439" t="s">
        <v>2082</v>
      </c>
      <c r="D28" s="309"/>
      <c r="E28" s="309"/>
      <c r="F28" s="309"/>
      <c r="G28" s="364"/>
      <c r="H28" s="436">
        <v>1</v>
      </c>
      <c r="I28" s="311" t="s">
        <v>151</v>
      </c>
      <c r="J28" s="378">
        <v>12780</v>
      </c>
      <c r="K28" s="378"/>
      <c r="L28" s="546">
        <f t="shared" si="0"/>
        <v>12780</v>
      </c>
      <c r="M28" s="438"/>
    </row>
    <row r="29" spans="2:13" ht="15.6" x14ac:dyDescent="0.3">
      <c r="B29" s="429" t="s">
        <v>1188</v>
      </c>
      <c r="C29" s="439" t="s">
        <v>2083</v>
      </c>
      <c r="D29" s="309"/>
      <c r="E29" s="309"/>
      <c r="F29" s="309"/>
      <c r="G29" s="364"/>
      <c r="H29" s="436">
        <v>1</v>
      </c>
      <c r="I29" s="311" t="s">
        <v>151</v>
      </c>
      <c r="J29" s="378">
        <v>12780</v>
      </c>
      <c r="K29" s="378"/>
      <c r="L29" s="546">
        <f t="shared" si="0"/>
        <v>12780</v>
      </c>
      <c r="M29" s="438"/>
    </row>
    <row r="30" spans="2:13" ht="15.6" x14ac:dyDescent="0.3">
      <c r="B30" s="429" t="s">
        <v>1362</v>
      </c>
      <c r="C30" s="439" t="s">
        <v>2084</v>
      </c>
      <c r="D30" s="309"/>
      <c r="E30" s="309"/>
      <c r="F30" s="309"/>
      <c r="G30" s="364"/>
      <c r="H30" s="436">
        <v>1</v>
      </c>
      <c r="I30" s="311" t="s">
        <v>151</v>
      </c>
      <c r="J30" s="378">
        <v>12780</v>
      </c>
      <c r="K30" s="378"/>
      <c r="L30" s="546">
        <f t="shared" si="0"/>
        <v>12780</v>
      </c>
      <c r="M30" s="438"/>
    </row>
    <row r="31" spans="2:13" ht="15.6" x14ac:dyDescent="0.3">
      <c r="B31" s="423">
        <v>2</v>
      </c>
      <c r="C31" s="499" t="s">
        <v>1363</v>
      </c>
      <c r="D31" s="431"/>
      <c r="E31" s="431"/>
      <c r="F31" s="431"/>
      <c r="G31" s="432"/>
      <c r="H31" s="433"/>
      <c r="I31" s="434"/>
      <c r="J31" s="547"/>
      <c r="K31" s="547"/>
      <c r="L31" s="546"/>
      <c r="M31" s="438"/>
    </row>
    <row r="32" spans="2:13" ht="15.6" x14ac:dyDescent="0.3">
      <c r="B32" s="429" t="s">
        <v>165</v>
      </c>
      <c r="C32" s="435" t="s">
        <v>2085</v>
      </c>
      <c r="D32" s="309"/>
      <c r="E32" s="309"/>
      <c r="F32" s="309"/>
      <c r="G32" s="364"/>
      <c r="H32" s="436">
        <v>1</v>
      </c>
      <c r="I32" s="311" t="s">
        <v>151</v>
      </c>
      <c r="J32" s="378">
        <v>13728</v>
      </c>
      <c r="K32" s="378"/>
      <c r="L32" s="546">
        <f t="shared" si="0"/>
        <v>13728</v>
      </c>
      <c r="M32" s="438"/>
    </row>
    <row r="33" spans="2:13" ht="15.6" x14ac:dyDescent="0.3">
      <c r="B33" s="429" t="s">
        <v>168</v>
      </c>
      <c r="C33" s="439" t="s">
        <v>2086</v>
      </c>
      <c r="D33" s="309"/>
      <c r="E33" s="309"/>
      <c r="F33" s="309"/>
      <c r="G33" s="364"/>
      <c r="H33" s="436">
        <v>1</v>
      </c>
      <c r="I33" s="311" t="s">
        <v>151</v>
      </c>
      <c r="J33" s="378">
        <v>12603</v>
      </c>
      <c r="K33" s="378"/>
      <c r="L33" s="546">
        <f t="shared" si="0"/>
        <v>12603</v>
      </c>
      <c r="M33" s="438"/>
    </row>
    <row r="34" spans="2:13" ht="15.6" x14ac:dyDescent="0.3">
      <c r="B34" s="429" t="s">
        <v>170</v>
      </c>
      <c r="C34" s="439" t="s">
        <v>2087</v>
      </c>
      <c r="D34" s="309"/>
      <c r="E34" s="309"/>
      <c r="F34" s="309"/>
      <c r="G34" s="364"/>
      <c r="H34" s="436">
        <v>1</v>
      </c>
      <c r="I34" s="311" t="s">
        <v>151</v>
      </c>
      <c r="J34" s="378">
        <v>12603</v>
      </c>
      <c r="K34" s="378"/>
      <c r="L34" s="546">
        <f t="shared" si="0"/>
        <v>12603</v>
      </c>
      <c r="M34" s="438"/>
    </row>
    <row r="35" spans="2:13" ht="15.6" x14ac:dyDescent="0.3">
      <c r="B35" s="429" t="s">
        <v>334</v>
      </c>
      <c r="C35" s="439" t="s">
        <v>2088</v>
      </c>
      <c r="D35" s="309"/>
      <c r="E35" s="309"/>
      <c r="F35" s="309"/>
      <c r="G35" s="364"/>
      <c r="H35" s="436">
        <v>1</v>
      </c>
      <c r="I35" s="311" t="s">
        <v>151</v>
      </c>
      <c r="J35" s="378">
        <v>12570</v>
      </c>
      <c r="K35" s="378"/>
      <c r="L35" s="546">
        <f t="shared" si="0"/>
        <v>12570</v>
      </c>
      <c r="M35" s="438"/>
    </row>
    <row r="36" spans="2:13" ht="15.6" x14ac:dyDescent="0.3">
      <c r="B36" s="429" t="s">
        <v>337</v>
      </c>
      <c r="C36" s="439" t="s">
        <v>2089</v>
      </c>
      <c r="D36" s="309"/>
      <c r="E36" s="309"/>
      <c r="F36" s="309"/>
      <c r="G36" s="364"/>
      <c r="H36" s="436">
        <v>1</v>
      </c>
      <c r="I36" s="311" t="s">
        <v>151</v>
      </c>
      <c r="J36" s="378">
        <v>12570</v>
      </c>
      <c r="K36" s="378"/>
      <c r="L36" s="546">
        <f t="shared" si="0"/>
        <v>12570</v>
      </c>
      <c r="M36" s="438"/>
    </row>
    <row r="37" spans="2:13" ht="15.6" x14ac:dyDescent="0.3">
      <c r="B37" s="429" t="s">
        <v>339</v>
      </c>
      <c r="C37" s="439" t="s">
        <v>2090</v>
      </c>
      <c r="D37" s="309"/>
      <c r="E37" s="309"/>
      <c r="F37" s="309"/>
      <c r="G37" s="364"/>
      <c r="H37" s="436">
        <v>1</v>
      </c>
      <c r="I37" s="311" t="s">
        <v>151</v>
      </c>
      <c r="J37" s="378">
        <v>12605</v>
      </c>
      <c r="K37" s="378"/>
      <c r="L37" s="546">
        <f t="shared" si="0"/>
        <v>12605</v>
      </c>
      <c r="M37" s="438"/>
    </row>
    <row r="38" spans="2:13" ht="15.6" x14ac:dyDescent="0.3">
      <c r="B38" s="429" t="s">
        <v>432</v>
      </c>
      <c r="C38" s="439" t="s">
        <v>2091</v>
      </c>
      <c r="D38" s="309"/>
      <c r="E38" s="309"/>
      <c r="F38" s="309"/>
      <c r="G38" s="364"/>
      <c r="H38" s="436">
        <v>1</v>
      </c>
      <c r="I38" s="311" t="s">
        <v>151</v>
      </c>
      <c r="J38" s="378">
        <v>12605</v>
      </c>
      <c r="K38" s="378"/>
      <c r="L38" s="546">
        <f t="shared" si="0"/>
        <v>12605</v>
      </c>
      <c r="M38" s="438"/>
    </row>
    <row r="39" spans="2:13" ht="15.6" x14ac:dyDescent="0.3">
      <c r="B39" s="429" t="s">
        <v>434</v>
      </c>
      <c r="C39" s="439" t="s">
        <v>2092</v>
      </c>
      <c r="D39" s="309"/>
      <c r="E39" s="309"/>
      <c r="F39" s="309"/>
      <c r="G39" s="364"/>
      <c r="H39" s="436">
        <v>1</v>
      </c>
      <c r="I39" s="311" t="s">
        <v>151</v>
      </c>
      <c r="J39" s="378">
        <v>12605</v>
      </c>
      <c r="K39" s="378"/>
      <c r="L39" s="546">
        <f t="shared" si="0"/>
        <v>12605</v>
      </c>
      <c r="M39" s="438"/>
    </row>
    <row r="40" spans="2:13" ht="15.6" x14ac:dyDescent="0.3">
      <c r="B40" s="429" t="s">
        <v>436</v>
      </c>
      <c r="C40" s="439" t="s">
        <v>2093</v>
      </c>
      <c r="D40" s="309"/>
      <c r="E40" s="309"/>
      <c r="F40" s="309"/>
      <c r="G40" s="364"/>
      <c r="H40" s="436">
        <v>1</v>
      </c>
      <c r="I40" s="311" t="s">
        <v>151</v>
      </c>
      <c r="J40" s="378">
        <v>12605</v>
      </c>
      <c r="K40" s="378"/>
      <c r="L40" s="546">
        <f t="shared" si="0"/>
        <v>12605</v>
      </c>
      <c r="M40" s="438"/>
    </row>
    <row r="41" spans="2:13" ht="15.6" x14ac:dyDescent="0.3">
      <c r="B41" s="429" t="s">
        <v>364</v>
      </c>
      <c r="C41" s="439" t="s">
        <v>2094</v>
      </c>
      <c r="D41" s="309"/>
      <c r="E41" s="309"/>
      <c r="F41" s="309"/>
      <c r="G41" s="364"/>
      <c r="H41" s="436">
        <v>1</v>
      </c>
      <c r="I41" s="311" t="s">
        <v>151</v>
      </c>
      <c r="J41" s="378">
        <v>12605</v>
      </c>
      <c r="K41" s="378"/>
      <c r="L41" s="546">
        <f t="shared" si="0"/>
        <v>12605</v>
      </c>
      <c r="M41" s="438"/>
    </row>
    <row r="42" spans="2:13" ht="15.6" x14ac:dyDescent="0.3">
      <c r="B42" s="429" t="s">
        <v>439</v>
      </c>
      <c r="C42" s="439" t="s">
        <v>2095</v>
      </c>
      <c r="D42" s="309"/>
      <c r="E42" s="309"/>
      <c r="F42" s="309"/>
      <c r="G42" s="364"/>
      <c r="H42" s="436">
        <v>1</v>
      </c>
      <c r="I42" s="311" t="s">
        <v>151</v>
      </c>
      <c r="J42" s="378">
        <v>12605</v>
      </c>
      <c r="K42" s="378"/>
      <c r="L42" s="546">
        <f t="shared" si="0"/>
        <v>12605</v>
      </c>
      <c r="M42" s="438"/>
    </row>
    <row r="43" spans="2:13" ht="15.6" x14ac:dyDescent="0.3">
      <c r="B43" s="429" t="s">
        <v>441</v>
      </c>
      <c r="C43" s="439" t="s">
        <v>2096</v>
      </c>
      <c r="D43" s="309"/>
      <c r="E43" s="309"/>
      <c r="F43" s="309"/>
      <c r="G43" s="364"/>
      <c r="H43" s="436">
        <v>1</v>
      </c>
      <c r="I43" s="311" t="s">
        <v>151</v>
      </c>
      <c r="J43" s="378">
        <v>12605</v>
      </c>
      <c r="K43" s="378"/>
      <c r="L43" s="546">
        <f t="shared" si="0"/>
        <v>12605</v>
      </c>
      <c r="M43" s="438"/>
    </row>
    <row r="44" spans="2:13" ht="15.6" x14ac:dyDescent="0.3">
      <c r="B44" s="429" t="s">
        <v>443</v>
      </c>
      <c r="C44" s="439" t="s">
        <v>2097</v>
      </c>
      <c r="D44" s="309"/>
      <c r="E44" s="309"/>
      <c r="F44" s="309"/>
      <c r="G44" s="364"/>
      <c r="H44" s="436">
        <v>1</v>
      </c>
      <c r="I44" s="311" t="s">
        <v>151</v>
      </c>
      <c r="J44" s="378">
        <v>12605</v>
      </c>
      <c r="K44" s="378"/>
      <c r="L44" s="546">
        <f t="shared" si="0"/>
        <v>12605</v>
      </c>
      <c r="M44" s="438"/>
    </row>
    <row r="45" spans="2:13" ht="15.6" x14ac:dyDescent="0.3">
      <c r="B45" s="429" t="s">
        <v>445</v>
      </c>
      <c r="C45" s="439" t="s">
        <v>2098</v>
      </c>
      <c r="D45" s="309"/>
      <c r="E45" s="309"/>
      <c r="F45" s="309"/>
      <c r="G45" s="364"/>
      <c r="H45" s="436">
        <v>1</v>
      </c>
      <c r="I45" s="311" t="s">
        <v>151</v>
      </c>
      <c r="J45" s="378">
        <v>12210</v>
      </c>
      <c r="K45" s="378"/>
      <c r="L45" s="546">
        <f t="shared" si="0"/>
        <v>12210</v>
      </c>
      <c r="M45" s="438"/>
    </row>
    <row r="46" spans="2:13" ht="15.6" x14ac:dyDescent="0.3">
      <c r="B46" s="429" t="s">
        <v>447</v>
      </c>
      <c r="C46" s="439" t="s">
        <v>2099</v>
      </c>
      <c r="D46" s="309"/>
      <c r="E46" s="309"/>
      <c r="F46" s="309"/>
      <c r="G46" s="364"/>
      <c r="H46" s="436">
        <v>1</v>
      </c>
      <c r="I46" s="311" t="s">
        <v>151</v>
      </c>
      <c r="J46" s="378">
        <v>12210</v>
      </c>
      <c r="K46" s="378"/>
      <c r="L46" s="546">
        <f t="shared" si="0"/>
        <v>12210</v>
      </c>
      <c r="M46" s="438"/>
    </row>
    <row r="47" spans="2:13" ht="15.6" x14ac:dyDescent="0.3">
      <c r="B47" s="429" t="s">
        <v>371</v>
      </c>
      <c r="C47" s="439" t="s">
        <v>2100</v>
      </c>
      <c r="D47" s="309"/>
      <c r="E47" s="309"/>
      <c r="F47" s="309"/>
      <c r="G47" s="364"/>
      <c r="H47" s="436">
        <v>1</v>
      </c>
      <c r="I47" s="311" t="s">
        <v>151</v>
      </c>
      <c r="J47" s="378">
        <v>12210</v>
      </c>
      <c r="K47" s="378"/>
      <c r="L47" s="546">
        <f t="shared" si="0"/>
        <v>12210</v>
      </c>
      <c r="M47" s="438"/>
    </row>
    <row r="48" spans="2:13" ht="15.6" x14ac:dyDescent="0.3">
      <c r="B48" s="429" t="s">
        <v>373</v>
      </c>
      <c r="C48" s="439" t="s">
        <v>2101</v>
      </c>
      <c r="D48" s="309"/>
      <c r="E48" s="309"/>
      <c r="F48" s="309"/>
      <c r="G48" s="364"/>
      <c r="H48" s="436">
        <v>1</v>
      </c>
      <c r="I48" s="311" t="s">
        <v>151</v>
      </c>
      <c r="J48" s="378">
        <v>12210</v>
      </c>
      <c r="K48" s="378"/>
      <c r="L48" s="546">
        <f t="shared" si="0"/>
        <v>12210</v>
      </c>
      <c r="M48" s="438"/>
    </row>
    <row r="49" spans="2:13" ht="15.6" x14ac:dyDescent="0.3">
      <c r="B49" s="423"/>
      <c r="C49" s="439"/>
      <c r="D49" s="309"/>
      <c r="E49" s="309"/>
      <c r="F49" s="309"/>
      <c r="G49" s="364"/>
      <c r="H49" s="436"/>
      <c r="I49" s="311"/>
      <c r="J49" s="378"/>
      <c r="K49" s="378"/>
      <c r="L49" s="546"/>
      <c r="M49" s="438"/>
    </row>
    <row r="50" spans="2:13" ht="15.6" x14ac:dyDescent="0.3">
      <c r="B50" s="423"/>
      <c r="C50" s="439"/>
      <c r="D50" s="309"/>
      <c r="E50" s="309"/>
      <c r="F50" s="309"/>
      <c r="G50" s="364"/>
      <c r="H50" s="436"/>
      <c r="I50" s="311"/>
      <c r="J50" s="378"/>
      <c r="K50" s="378"/>
      <c r="L50" s="546"/>
      <c r="M50" s="438"/>
    </row>
    <row r="51" spans="2:13" ht="15.6" x14ac:dyDescent="0.3">
      <c r="B51" s="423"/>
      <c r="C51" s="439"/>
      <c r="D51" s="309"/>
      <c r="E51" s="309"/>
      <c r="F51" s="309"/>
      <c r="G51" s="364"/>
      <c r="H51" s="436"/>
      <c r="I51" s="311"/>
      <c r="J51" s="378"/>
      <c r="K51" s="378"/>
      <c r="L51" s="546"/>
      <c r="M51" s="438"/>
    </row>
    <row r="52" spans="2:13" ht="15.6" x14ac:dyDescent="0.3">
      <c r="B52" s="440" t="s">
        <v>13</v>
      </c>
      <c r="C52" s="441" t="s">
        <v>1364</v>
      </c>
      <c r="D52" s="442"/>
      <c r="E52" s="442"/>
      <c r="F52" s="442"/>
      <c r="G52" s="443"/>
      <c r="H52" s="444"/>
      <c r="I52" s="445"/>
      <c r="J52" s="547"/>
      <c r="K52" s="547"/>
      <c r="L52" s="546"/>
      <c r="M52" s="438"/>
    </row>
    <row r="53" spans="2:13" ht="15.6" x14ac:dyDescent="0.3">
      <c r="B53" s="423">
        <v>1</v>
      </c>
      <c r="C53" s="499" t="s">
        <v>1365</v>
      </c>
      <c r="D53" s="431"/>
      <c r="E53" s="431"/>
      <c r="F53" s="431"/>
      <c r="G53" s="432"/>
      <c r="H53" s="433"/>
      <c r="I53" s="434"/>
      <c r="J53" s="547"/>
      <c r="K53" s="547"/>
      <c r="L53" s="546"/>
      <c r="M53" s="438"/>
    </row>
    <row r="54" spans="2:13" ht="15.6" x14ac:dyDescent="0.3">
      <c r="B54" s="429" t="s">
        <v>163</v>
      </c>
      <c r="C54" s="439" t="s">
        <v>1366</v>
      </c>
      <c r="D54" s="431"/>
      <c r="E54" s="431"/>
      <c r="F54" s="431"/>
      <c r="G54" s="432"/>
      <c r="H54" s="436">
        <v>1</v>
      </c>
      <c r="I54" s="434" t="s">
        <v>355</v>
      </c>
      <c r="J54" s="378">
        <v>188610</v>
      </c>
      <c r="K54" s="378"/>
      <c r="L54" s="546">
        <f t="shared" si="0"/>
        <v>188610</v>
      </c>
      <c r="M54" s="438"/>
    </row>
    <row r="55" spans="2:13" ht="15.6" x14ac:dyDescent="0.3">
      <c r="B55" s="429" t="s">
        <v>321</v>
      </c>
      <c r="C55" s="439" t="s">
        <v>1367</v>
      </c>
      <c r="D55" s="431"/>
      <c r="E55" s="431"/>
      <c r="F55" s="431"/>
      <c r="G55" s="432"/>
      <c r="H55" s="436">
        <v>1</v>
      </c>
      <c r="I55" s="434" t="s">
        <v>355</v>
      </c>
      <c r="J55" s="378">
        <v>302100</v>
      </c>
      <c r="K55" s="378"/>
      <c r="L55" s="546">
        <f t="shared" si="0"/>
        <v>302100</v>
      </c>
      <c r="M55" s="438"/>
    </row>
    <row r="56" spans="2:13" ht="15.6" x14ac:dyDescent="0.3">
      <c r="B56" s="429" t="s">
        <v>323</v>
      </c>
      <c r="C56" s="439" t="s">
        <v>1368</v>
      </c>
      <c r="D56" s="431"/>
      <c r="E56" s="431"/>
      <c r="F56" s="431"/>
      <c r="G56" s="432"/>
      <c r="H56" s="436">
        <v>1</v>
      </c>
      <c r="I56" s="434" t="s">
        <v>355</v>
      </c>
      <c r="J56" s="378">
        <v>391420</v>
      </c>
      <c r="K56" s="378"/>
      <c r="L56" s="546">
        <f t="shared" si="0"/>
        <v>391420</v>
      </c>
      <c r="M56" s="438"/>
    </row>
    <row r="57" spans="2:13" ht="15.6" x14ac:dyDescent="0.3">
      <c r="B57" s="429" t="s">
        <v>326</v>
      </c>
      <c r="C57" s="439" t="s">
        <v>1369</v>
      </c>
      <c r="D57" s="431"/>
      <c r="E57" s="431"/>
      <c r="F57" s="431"/>
      <c r="G57" s="432"/>
      <c r="H57" s="436">
        <v>1</v>
      </c>
      <c r="I57" s="434" t="s">
        <v>355</v>
      </c>
      <c r="J57" s="378">
        <v>562790</v>
      </c>
      <c r="K57" s="378"/>
      <c r="L57" s="546">
        <f t="shared" si="0"/>
        <v>562790</v>
      </c>
      <c r="M57" s="438"/>
    </row>
    <row r="58" spans="2:13" ht="15.6" x14ac:dyDescent="0.3">
      <c r="B58" s="429" t="s">
        <v>328</v>
      </c>
      <c r="C58" s="439" t="s">
        <v>1370</v>
      </c>
      <c r="D58" s="431"/>
      <c r="E58" s="431"/>
      <c r="F58" s="431"/>
      <c r="G58" s="432"/>
      <c r="H58" s="436">
        <v>1</v>
      </c>
      <c r="I58" s="434" t="s">
        <v>355</v>
      </c>
      <c r="J58" s="378">
        <v>995160</v>
      </c>
      <c r="K58" s="378"/>
      <c r="L58" s="546">
        <f t="shared" si="0"/>
        <v>995160</v>
      </c>
      <c r="M58" s="438"/>
    </row>
    <row r="59" spans="2:13" ht="15.6" x14ac:dyDescent="0.3">
      <c r="B59" s="429" t="s">
        <v>665</v>
      </c>
      <c r="C59" s="439" t="s">
        <v>1371</v>
      </c>
      <c r="D59" s="431"/>
      <c r="E59" s="431"/>
      <c r="F59" s="431"/>
      <c r="G59" s="432"/>
      <c r="H59" s="436">
        <v>1</v>
      </c>
      <c r="I59" s="434" t="s">
        <v>355</v>
      </c>
      <c r="J59" s="378">
        <v>1497930</v>
      </c>
      <c r="K59" s="378"/>
      <c r="L59" s="546">
        <f t="shared" si="0"/>
        <v>1497930</v>
      </c>
      <c r="M59" s="438"/>
    </row>
    <row r="60" spans="2:13" ht="15.6" x14ac:dyDescent="0.3">
      <c r="B60" s="429" t="s">
        <v>667</v>
      </c>
      <c r="C60" s="439" t="s">
        <v>1372</v>
      </c>
      <c r="D60" s="431"/>
      <c r="E60" s="431"/>
      <c r="F60" s="431"/>
      <c r="G60" s="432"/>
      <c r="H60" s="436">
        <v>1</v>
      </c>
      <c r="I60" s="434" t="s">
        <v>355</v>
      </c>
      <c r="J60" s="378">
        <v>2134130</v>
      </c>
      <c r="K60" s="378"/>
      <c r="L60" s="546">
        <f t="shared" si="0"/>
        <v>2134130</v>
      </c>
      <c r="M60" s="438"/>
    </row>
    <row r="61" spans="2:13" ht="15.6" x14ac:dyDescent="0.3">
      <c r="B61" s="429" t="s">
        <v>669</v>
      </c>
      <c r="C61" s="439" t="s">
        <v>1373</v>
      </c>
      <c r="D61" s="431"/>
      <c r="E61" s="431"/>
      <c r="F61" s="431"/>
      <c r="G61" s="432"/>
      <c r="H61" s="436">
        <v>1</v>
      </c>
      <c r="I61" s="434" t="s">
        <v>355</v>
      </c>
      <c r="J61" s="378">
        <v>2820950</v>
      </c>
      <c r="K61" s="378"/>
      <c r="L61" s="546">
        <f t="shared" si="0"/>
        <v>2820950</v>
      </c>
      <c r="M61" s="438"/>
    </row>
    <row r="62" spans="2:13" ht="15.6" x14ac:dyDescent="0.3">
      <c r="B62" s="429" t="s">
        <v>671</v>
      </c>
      <c r="C62" s="439" t="s">
        <v>1374</v>
      </c>
      <c r="D62" s="431"/>
      <c r="E62" s="431"/>
      <c r="F62" s="431"/>
      <c r="G62" s="432"/>
      <c r="H62" s="436">
        <v>1</v>
      </c>
      <c r="I62" s="434" t="s">
        <v>355</v>
      </c>
      <c r="J62" s="378">
        <v>3404000</v>
      </c>
      <c r="K62" s="378"/>
      <c r="L62" s="546">
        <f t="shared" si="0"/>
        <v>3404000</v>
      </c>
      <c r="M62" s="438"/>
    </row>
    <row r="63" spans="2:13" ht="15.6" x14ac:dyDescent="0.3">
      <c r="B63" s="429" t="s">
        <v>1182</v>
      </c>
      <c r="C63" s="439" t="s">
        <v>1375</v>
      </c>
      <c r="D63" s="431"/>
      <c r="E63" s="431"/>
      <c r="F63" s="431"/>
      <c r="G63" s="432"/>
      <c r="H63" s="436">
        <v>1</v>
      </c>
      <c r="I63" s="434" t="s">
        <v>355</v>
      </c>
      <c r="J63" s="378">
        <v>4439000</v>
      </c>
      <c r="K63" s="378"/>
      <c r="L63" s="546">
        <f t="shared" si="0"/>
        <v>4439000</v>
      </c>
      <c r="M63" s="438"/>
    </row>
    <row r="64" spans="2:13" ht="15.6" x14ac:dyDescent="0.3">
      <c r="B64" s="429" t="s">
        <v>1184</v>
      </c>
      <c r="C64" s="439" t="s">
        <v>1376</v>
      </c>
      <c r="D64" s="431"/>
      <c r="E64" s="431"/>
      <c r="F64" s="431"/>
      <c r="G64" s="432"/>
      <c r="H64" s="436">
        <v>1</v>
      </c>
      <c r="I64" s="434" t="s">
        <v>355</v>
      </c>
      <c r="J64" s="378">
        <v>6481420</v>
      </c>
      <c r="K64" s="378"/>
      <c r="L64" s="546">
        <f t="shared" si="0"/>
        <v>6481420</v>
      </c>
      <c r="M64" s="438"/>
    </row>
    <row r="65" spans="2:13" ht="15.6" x14ac:dyDescent="0.3">
      <c r="B65" s="429" t="s">
        <v>1186</v>
      </c>
      <c r="C65" s="439" t="s">
        <v>1377</v>
      </c>
      <c r="D65" s="431"/>
      <c r="E65" s="431"/>
      <c r="F65" s="431"/>
      <c r="G65" s="432"/>
      <c r="H65" s="436">
        <v>1</v>
      </c>
      <c r="I65" s="434" t="s">
        <v>355</v>
      </c>
      <c r="J65" s="378">
        <v>7432660</v>
      </c>
      <c r="K65" s="378"/>
      <c r="L65" s="546">
        <f t="shared" si="0"/>
        <v>7432660</v>
      </c>
      <c r="M65" s="438"/>
    </row>
    <row r="66" spans="2:13" ht="15.6" x14ac:dyDescent="0.3">
      <c r="B66" s="423">
        <v>2</v>
      </c>
      <c r="C66" s="452" t="s">
        <v>1378</v>
      </c>
      <c r="D66" s="446"/>
      <c r="E66" s="446"/>
      <c r="F66" s="446"/>
      <c r="G66" s="447"/>
      <c r="H66" s="448"/>
      <c r="I66" s="434"/>
      <c r="J66" s="547"/>
      <c r="K66" s="547"/>
      <c r="L66" s="546"/>
      <c r="M66" s="438"/>
    </row>
    <row r="67" spans="2:13" ht="15.6" x14ac:dyDescent="0.3">
      <c r="B67" s="429" t="s">
        <v>165</v>
      </c>
      <c r="C67" s="435" t="s">
        <v>1379</v>
      </c>
      <c r="D67" s="431"/>
      <c r="E67" s="431"/>
      <c r="F67" s="431"/>
      <c r="G67" s="432"/>
      <c r="H67" s="436">
        <v>1</v>
      </c>
      <c r="I67" s="434" t="s">
        <v>355</v>
      </c>
      <c r="J67" s="378">
        <v>51130</v>
      </c>
      <c r="K67" s="378"/>
      <c r="L67" s="546">
        <f t="shared" si="0"/>
        <v>51130</v>
      </c>
      <c r="M67" s="438"/>
    </row>
    <row r="68" spans="2:13" ht="15.6" x14ac:dyDescent="0.3">
      <c r="B68" s="429" t="s">
        <v>168</v>
      </c>
      <c r="C68" s="439" t="s">
        <v>1380</v>
      </c>
      <c r="D68" s="431"/>
      <c r="E68" s="431"/>
      <c r="F68" s="431"/>
      <c r="G68" s="432"/>
      <c r="H68" s="436">
        <v>1</v>
      </c>
      <c r="I68" s="434" t="s">
        <v>355</v>
      </c>
      <c r="J68" s="378">
        <v>74170</v>
      </c>
      <c r="K68" s="378"/>
      <c r="L68" s="546">
        <f t="shared" si="0"/>
        <v>74170</v>
      </c>
      <c r="M68" s="438"/>
    </row>
    <row r="69" spans="2:13" ht="15.6" x14ac:dyDescent="0.3">
      <c r="B69" s="429" t="s">
        <v>170</v>
      </c>
      <c r="C69" s="439" t="s">
        <v>1381</v>
      </c>
      <c r="D69" s="431"/>
      <c r="E69" s="431"/>
      <c r="F69" s="431"/>
      <c r="G69" s="432"/>
      <c r="H69" s="436">
        <v>1</v>
      </c>
      <c r="I69" s="434" t="s">
        <v>355</v>
      </c>
      <c r="J69" s="378">
        <v>122530</v>
      </c>
      <c r="K69" s="378"/>
      <c r="L69" s="546">
        <f t="shared" si="0"/>
        <v>122530</v>
      </c>
      <c r="M69" s="438"/>
    </row>
    <row r="70" spans="2:13" ht="15.6" x14ac:dyDescent="0.3">
      <c r="B70" s="429" t="s">
        <v>334</v>
      </c>
      <c r="C70" s="439" t="s">
        <v>1382</v>
      </c>
      <c r="D70" s="431"/>
      <c r="E70" s="431"/>
      <c r="F70" s="431"/>
      <c r="G70" s="432"/>
      <c r="H70" s="436">
        <v>1</v>
      </c>
      <c r="I70" s="434" t="s">
        <v>355</v>
      </c>
      <c r="J70" s="378">
        <v>169080</v>
      </c>
      <c r="K70" s="378"/>
      <c r="L70" s="546">
        <f t="shared" si="0"/>
        <v>169080</v>
      </c>
      <c r="M70" s="438"/>
    </row>
    <row r="71" spans="2:13" ht="15.6" x14ac:dyDescent="0.3">
      <c r="B71" s="429" t="s">
        <v>337</v>
      </c>
      <c r="C71" s="439" t="s">
        <v>1383</v>
      </c>
      <c r="D71" s="431"/>
      <c r="E71" s="431"/>
      <c r="F71" s="431"/>
      <c r="G71" s="432"/>
      <c r="H71" s="436">
        <v>1</v>
      </c>
      <c r="I71" s="434" t="s">
        <v>355</v>
      </c>
      <c r="J71" s="378">
        <v>261100</v>
      </c>
      <c r="K71" s="378"/>
      <c r="L71" s="546">
        <f t="shared" si="0"/>
        <v>261100</v>
      </c>
      <c r="M71" s="438"/>
    </row>
    <row r="72" spans="2:13" ht="15.6" x14ac:dyDescent="0.3">
      <c r="B72" s="429" t="s">
        <v>339</v>
      </c>
      <c r="C72" s="439" t="s">
        <v>1384</v>
      </c>
      <c r="D72" s="431"/>
      <c r="E72" s="431"/>
      <c r="F72" s="431"/>
      <c r="G72" s="432"/>
      <c r="H72" s="436">
        <v>1</v>
      </c>
      <c r="I72" s="434" t="s">
        <v>355</v>
      </c>
      <c r="J72" s="378">
        <v>351030</v>
      </c>
      <c r="K72" s="378"/>
      <c r="L72" s="546">
        <f t="shared" si="0"/>
        <v>351030</v>
      </c>
      <c r="M72" s="438"/>
    </row>
    <row r="73" spans="2:13" ht="15.6" x14ac:dyDescent="0.3">
      <c r="B73" s="429" t="s">
        <v>432</v>
      </c>
      <c r="C73" s="439" t="s">
        <v>1385</v>
      </c>
      <c r="D73" s="431"/>
      <c r="E73" s="431"/>
      <c r="F73" s="431"/>
      <c r="G73" s="432"/>
      <c r="H73" s="436">
        <v>1</v>
      </c>
      <c r="I73" s="434" t="s">
        <v>355</v>
      </c>
      <c r="J73" s="378">
        <v>565460</v>
      </c>
      <c r="K73" s="378"/>
      <c r="L73" s="546">
        <f t="shared" si="0"/>
        <v>565460</v>
      </c>
      <c r="M73" s="438"/>
    </row>
    <row r="74" spans="2:13" ht="15.6" x14ac:dyDescent="0.3">
      <c r="B74" s="429" t="s">
        <v>434</v>
      </c>
      <c r="C74" s="439" t="s">
        <v>1386</v>
      </c>
      <c r="D74" s="431"/>
      <c r="E74" s="431"/>
      <c r="F74" s="431"/>
      <c r="G74" s="432"/>
      <c r="H74" s="436">
        <v>1</v>
      </c>
      <c r="I74" s="434" t="s">
        <v>355</v>
      </c>
      <c r="J74" s="378">
        <v>1008660</v>
      </c>
      <c r="K74" s="378"/>
      <c r="L74" s="546">
        <f t="shared" si="0"/>
        <v>1008660</v>
      </c>
      <c r="M74" s="438"/>
    </row>
    <row r="75" spans="2:13" ht="15.6" x14ac:dyDescent="0.3">
      <c r="B75" s="429" t="s">
        <v>436</v>
      </c>
      <c r="C75" s="439" t="s">
        <v>1387</v>
      </c>
      <c r="D75" s="431"/>
      <c r="E75" s="431"/>
      <c r="F75" s="431"/>
      <c r="G75" s="432"/>
      <c r="H75" s="436">
        <v>1</v>
      </c>
      <c r="I75" s="434" t="s">
        <v>355</v>
      </c>
      <c r="J75" s="378">
        <v>1518000</v>
      </c>
      <c r="K75" s="378"/>
      <c r="L75" s="546">
        <f t="shared" si="0"/>
        <v>1518000</v>
      </c>
      <c r="M75" s="438"/>
    </row>
    <row r="76" spans="2:13" ht="15.6" x14ac:dyDescent="0.3">
      <c r="B76" s="429" t="s">
        <v>364</v>
      </c>
      <c r="C76" s="439" t="s">
        <v>1388</v>
      </c>
      <c r="D76" s="431"/>
      <c r="E76" s="431"/>
      <c r="F76" s="431"/>
      <c r="G76" s="432"/>
      <c r="H76" s="436">
        <v>1</v>
      </c>
      <c r="I76" s="434" t="s">
        <v>355</v>
      </c>
      <c r="J76" s="378">
        <v>2152000</v>
      </c>
      <c r="K76" s="378"/>
      <c r="L76" s="546">
        <f t="shared" si="0"/>
        <v>2152000</v>
      </c>
      <c r="M76" s="438"/>
    </row>
    <row r="77" spans="2:13" ht="15.6" x14ac:dyDescent="0.3">
      <c r="B77" s="429" t="s">
        <v>439</v>
      </c>
      <c r="C77" s="439" t="s">
        <v>1389</v>
      </c>
      <c r="D77" s="431"/>
      <c r="E77" s="446"/>
      <c r="F77" s="446"/>
      <c r="G77" s="447"/>
      <c r="H77" s="436">
        <v>1</v>
      </c>
      <c r="I77" s="434" t="s">
        <v>355</v>
      </c>
      <c r="J77" s="378">
        <v>2844330</v>
      </c>
      <c r="K77" s="547"/>
      <c r="L77" s="546">
        <f t="shared" si="0"/>
        <v>2844330</v>
      </c>
      <c r="M77" s="438"/>
    </row>
    <row r="78" spans="2:13" ht="15.6" x14ac:dyDescent="0.3">
      <c r="B78" s="429" t="s">
        <v>441</v>
      </c>
      <c r="C78" s="439" t="s">
        <v>1390</v>
      </c>
      <c r="D78" s="431"/>
      <c r="E78" s="431"/>
      <c r="F78" s="431"/>
      <c r="G78" s="432"/>
      <c r="H78" s="436">
        <v>1</v>
      </c>
      <c r="I78" s="434" t="s">
        <v>355</v>
      </c>
      <c r="J78" s="378">
        <v>3344920</v>
      </c>
      <c r="K78" s="378"/>
      <c r="L78" s="546">
        <f t="shared" si="0"/>
        <v>3344920</v>
      </c>
      <c r="M78" s="438"/>
    </row>
    <row r="79" spans="2:13" ht="15.6" x14ac:dyDescent="0.3">
      <c r="B79" s="429" t="s">
        <v>443</v>
      </c>
      <c r="C79" s="439" t="s">
        <v>1391</v>
      </c>
      <c r="D79" s="431"/>
      <c r="E79" s="431"/>
      <c r="F79" s="431"/>
      <c r="G79" s="432"/>
      <c r="H79" s="436">
        <v>1</v>
      </c>
      <c r="I79" s="434" t="s">
        <v>355</v>
      </c>
      <c r="J79" s="378">
        <v>4362050</v>
      </c>
      <c r="K79" s="378"/>
      <c r="L79" s="546">
        <f t="shared" si="0"/>
        <v>4362050</v>
      </c>
      <c r="M79" s="438"/>
    </row>
    <row r="80" spans="2:13" ht="15.6" x14ac:dyDescent="0.3">
      <c r="B80" s="429" t="s">
        <v>445</v>
      </c>
      <c r="C80" s="439" t="s">
        <v>1392</v>
      </c>
      <c r="D80" s="431"/>
      <c r="E80" s="431"/>
      <c r="F80" s="431"/>
      <c r="G80" s="432"/>
      <c r="H80" s="436">
        <v>1</v>
      </c>
      <c r="I80" s="434" t="s">
        <v>355</v>
      </c>
      <c r="J80" s="378">
        <v>6481420</v>
      </c>
      <c r="K80" s="378"/>
      <c r="L80" s="546">
        <f t="shared" si="0"/>
        <v>6481420</v>
      </c>
      <c r="M80" s="438"/>
    </row>
    <row r="81" spans="2:13" ht="15.6" x14ac:dyDescent="0.3">
      <c r="B81" s="429" t="s">
        <v>447</v>
      </c>
      <c r="C81" s="439" t="s">
        <v>1393</v>
      </c>
      <c r="D81" s="431"/>
      <c r="E81" s="431"/>
      <c r="F81" s="431"/>
      <c r="G81" s="432"/>
      <c r="H81" s="436">
        <v>1</v>
      </c>
      <c r="I81" s="434" t="s">
        <v>355</v>
      </c>
      <c r="J81" s="378">
        <v>7432660</v>
      </c>
      <c r="K81" s="378"/>
      <c r="L81" s="546">
        <f t="shared" ref="L81:L148" si="1">H81*J81</f>
        <v>7432660</v>
      </c>
      <c r="M81" s="438"/>
    </row>
    <row r="82" spans="2:13" ht="15.6" x14ac:dyDescent="0.3">
      <c r="B82" s="423">
        <v>3</v>
      </c>
      <c r="C82" s="452" t="s">
        <v>1394</v>
      </c>
      <c r="D82" s="446"/>
      <c r="E82" s="446"/>
      <c r="F82" s="446"/>
      <c r="G82" s="447"/>
      <c r="H82" s="448"/>
      <c r="I82" s="434"/>
      <c r="J82" s="547"/>
      <c r="K82" s="547"/>
      <c r="L82" s="546"/>
      <c r="M82" s="438"/>
    </row>
    <row r="83" spans="2:13" ht="15.6" x14ac:dyDescent="0.3">
      <c r="B83" s="429" t="s">
        <v>344</v>
      </c>
      <c r="C83" s="439" t="s">
        <v>1395</v>
      </c>
      <c r="D83" s="431"/>
      <c r="E83" s="431"/>
      <c r="F83" s="431"/>
      <c r="G83" s="432"/>
      <c r="H83" s="436">
        <v>1</v>
      </c>
      <c r="I83" s="434" t="s">
        <v>355</v>
      </c>
      <c r="J83" s="378">
        <v>53630</v>
      </c>
      <c r="K83" s="378"/>
      <c r="L83" s="546">
        <f t="shared" si="1"/>
        <v>53630</v>
      </c>
      <c r="M83" s="438"/>
    </row>
    <row r="84" spans="2:13" ht="15.6" x14ac:dyDescent="0.3">
      <c r="B84" s="429" t="s">
        <v>388</v>
      </c>
      <c r="C84" s="439" t="s">
        <v>1396</v>
      </c>
      <c r="D84" s="431"/>
      <c r="E84" s="431"/>
      <c r="F84" s="431"/>
      <c r="G84" s="432"/>
      <c r="H84" s="436">
        <v>1</v>
      </c>
      <c r="I84" s="434" t="s">
        <v>355</v>
      </c>
      <c r="J84" s="378">
        <v>87080</v>
      </c>
      <c r="K84" s="378"/>
      <c r="L84" s="546">
        <f t="shared" si="1"/>
        <v>87080</v>
      </c>
      <c r="M84" s="438"/>
    </row>
    <row r="85" spans="2:13" ht="15.6" x14ac:dyDescent="0.3">
      <c r="B85" s="429" t="s">
        <v>391</v>
      </c>
      <c r="C85" s="439" t="s">
        <v>1397</v>
      </c>
      <c r="D85" s="431"/>
      <c r="E85" s="431"/>
      <c r="F85" s="431"/>
      <c r="G85" s="432"/>
      <c r="H85" s="436">
        <v>1</v>
      </c>
      <c r="I85" s="434" t="s">
        <v>355</v>
      </c>
      <c r="J85" s="378">
        <v>139700</v>
      </c>
      <c r="K85" s="378"/>
      <c r="L85" s="546">
        <f t="shared" si="1"/>
        <v>139700</v>
      </c>
      <c r="M85" s="438"/>
    </row>
    <row r="86" spans="2:13" ht="15.6" x14ac:dyDescent="0.3">
      <c r="B86" s="429" t="s">
        <v>393</v>
      </c>
      <c r="C86" s="439" t="s">
        <v>1398</v>
      </c>
      <c r="D86" s="431"/>
      <c r="E86" s="431"/>
      <c r="F86" s="431"/>
      <c r="G86" s="432"/>
      <c r="H86" s="436">
        <v>1</v>
      </c>
      <c r="I86" s="434" t="s">
        <v>355</v>
      </c>
      <c r="J86" s="378">
        <v>185180</v>
      </c>
      <c r="K86" s="378"/>
      <c r="L86" s="546">
        <f t="shared" si="1"/>
        <v>185180</v>
      </c>
      <c r="M86" s="438"/>
    </row>
    <row r="87" spans="2:13" ht="15.6" x14ac:dyDescent="0.3">
      <c r="B87" s="429" t="s">
        <v>395</v>
      </c>
      <c r="C87" s="439" t="s">
        <v>1399</v>
      </c>
      <c r="D87" s="431"/>
      <c r="E87" s="431"/>
      <c r="F87" s="431"/>
      <c r="G87" s="432"/>
      <c r="H87" s="436">
        <v>1</v>
      </c>
      <c r="I87" s="434" t="s">
        <v>355</v>
      </c>
      <c r="J87" s="378">
        <v>290100</v>
      </c>
      <c r="K87" s="378"/>
      <c r="L87" s="546">
        <f t="shared" si="1"/>
        <v>290100</v>
      </c>
      <c r="M87" s="438"/>
    </row>
    <row r="88" spans="2:13" ht="15.6" x14ac:dyDescent="0.3">
      <c r="B88" s="429" t="s">
        <v>397</v>
      </c>
      <c r="C88" s="439" t="s">
        <v>1400</v>
      </c>
      <c r="D88" s="431"/>
      <c r="E88" s="431"/>
      <c r="F88" s="431"/>
      <c r="G88" s="432"/>
      <c r="H88" s="436">
        <v>1</v>
      </c>
      <c r="I88" s="434" t="s">
        <v>355</v>
      </c>
      <c r="J88" s="378">
        <v>452050</v>
      </c>
      <c r="K88" s="378"/>
      <c r="L88" s="546">
        <f t="shared" si="1"/>
        <v>452050</v>
      </c>
      <c r="M88" s="438"/>
    </row>
    <row r="89" spans="2:13" ht="15.6" x14ac:dyDescent="0.3">
      <c r="B89" s="429" t="s">
        <v>473</v>
      </c>
      <c r="C89" s="439" t="s">
        <v>1401</v>
      </c>
      <c r="D89" s="431"/>
      <c r="E89" s="431"/>
      <c r="F89" s="431"/>
      <c r="G89" s="432"/>
      <c r="H89" s="436">
        <v>1</v>
      </c>
      <c r="I89" s="434" t="s">
        <v>355</v>
      </c>
      <c r="J89" s="378">
        <v>923490</v>
      </c>
      <c r="K89" s="378"/>
      <c r="L89" s="546">
        <f t="shared" si="1"/>
        <v>923490</v>
      </c>
      <c r="M89" s="438"/>
    </row>
    <row r="90" spans="2:13" ht="15.6" x14ac:dyDescent="0.3">
      <c r="B90" s="429" t="s">
        <v>475</v>
      </c>
      <c r="C90" s="439" t="s">
        <v>1402</v>
      </c>
      <c r="D90" s="431"/>
      <c r="E90" s="431"/>
      <c r="F90" s="431"/>
      <c r="G90" s="432"/>
      <c r="H90" s="436">
        <v>1</v>
      </c>
      <c r="I90" s="434" t="s">
        <v>355</v>
      </c>
      <c r="J90" s="378">
        <v>1390200</v>
      </c>
      <c r="K90" s="378"/>
      <c r="L90" s="546">
        <f t="shared" si="1"/>
        <v>1390200</v>
      </c>
      <c r="M90" s="438"/>
    </row>
    <row r="91" spans="2:13" ht="15.6" x14ac:dyDescent="0.3">
      <c r="B91" s="429" t="s">
        <v>696</v>
      </c>
      <c r="C91" s="439" t="s">
        <v>1403</v>
      </c>
      <c r="D91" s="431"/>
      <c r="E91" s="431"/>
      <c r="F91" s="431"/>
      <c r="G91" s="432"/>
      <c r="H91" s="436">
        <v>1</v>
      </c>
      <c r="I91" s="434" t="s">
        <v>355</v>
      </c>
      <c r="J91" s="378">
        <v>1969970</v>
      </c>
      <c r="K91" s="378"/>
      <c r="L91" s="546">
        <f t="shared" si="1"/>
        <v>1969970</v>
      </c>
      <c r="M91" s="438"/>
    </row>
    <row r="92" spans="2:13" ht="15.6" x14ac:dyDescent="0.3">
      <c r="B92" s="429" t="s">
        <v>698</v>
      </c>
      <c r="C92" s="439" t="s">
        <v>1404</v>
      </c>
      <c r="D92" s="431"/>
      <c r="E92" s="446"/>
      <c r="F92" s="446"/>
      <c r="G92" s="447"/>
      <c r="H92" s="436">
        <v>1</v>
      </c>
      <c r="I92" s="434" t="s">
        <v>355</v>
      </c>
      <c r="J92" s="378">
        <v>2604390</v>
      </c>
      <c r="K92" s="547"/>
      <c r="L92" s="546">
        <f t="shared" si="1"/>
        <v>2604390</v>
      </c>
      <c r="M92" s="438"/>
    </row>
    <row r="93" spans="2:13" ht="15.6" x14ac:dyDescent="0.3">
      <c r="B93" s="429" t="s">
        <v>700</v>
      </c>
      <c r="C93" s="439" t="s">
        <v>1405</v>
      </c>
      <c r="D93" s="431"/>
      <c r="E93" s="431"/>
      <c r="F93" s="431"/>
      <c r="G93" s="432"/>
      <c r="H93" s="436">
        <v>1</v>
      </c>
      <c r="I93" s="434" t="s">
        <v>355</v>
      </c>
      <c r="J93" s="378">
        <v>2690700</v>
      </c>
      <c r="K93" s="378"/>
      <c r="L93" s="546">
        <f t="shared" si="1"/>
        <v>2690700</v>
      </c>
      <c r="M93" s="438"/>
    </row>
    <row r="94" spans="2:13" ht="15.6" x14ac:dyDescent="0.3">
      <c r="B94" s="429" t="s">
        <v>1406</v>
      </c>
      <c r="C94" s="439" t="s">
        <v>1407</v>
      </c>
      <c r="D94" s="431"/>
      <c r="E94" s="431"/>
      <c r="F94" s="431"/>
      <c r="G94" s="432"/>
      <c r="H94" s="436">
        <v>1</v>
      </c>
      <c r="I94" s="434" t="s">
        <v>355</v>
      </c>
      <c r="J94" s="378">
        <v>4027970</v>
      </c>
      <c r="K94" s="378"/>
      <c r="L94" s="546">
        <f t="shared" si="1"/>
        <v>4027970</v>
      </c>
      <c r="M94" s="438"/>
    </row>
    <row r="95" spans="2:13" ht="15.6" x14ac:dyDescent="0.3">
      <c r="B95" s="429" t="s">
        <v>1408</v>
      </c>
      <c r="C95" s="439" t="s">
        <v>1409</v>
      </c>
      <c r="D95" s="431"/>
      <c r="E95" s="431"/>
      <c r="F95" s="431"/>
      <c r="G95" s="432"/>
      <c r="H95" s="436">
        <v>1</v>
      </c>
      <c r="I95" s="434" t="s">
        <v>355</v>
      </c>
      <c r="J95" s="378">
        <v>5686020</v>
      </c>
      <c r="K95" s="378"/>
      <c r="L95" s="546">
        <f t="shared" si="1"/>
        <v>5686020</v>
      </c>
      <c r="M95" s="438"/>
    </row>
    <row r="96" spans="2:13" ht="15.6" x14ac:dyDescent="0.3">
      <c r="B96" s="429" t="s">
        <v>1410</v>
      </c>
      <c r="C96" s="439" t="s">
        <v>1411</v>
      </c>
      <c r="D96" s="431"/>
      <c r="E96" s="431"/>
      <c r="F96" s="431"/>
      <c r="G96" s="432"/>
      <c r="H96" s="436">
        <v>1</v>
      </c>
      <c r="I96" s="434" t="s">
        <v>355</v>
      </c>
      <c r="J96" s="378">
        <v>7662300</v>
      </c>
      <c r="K96" s="378"/>
      <c r="L96" s="546">
        <f t="shared" si="1"/>
        <v>7662300</v>
      </c>
      <c r="M96" s="438"/>
    </row>
    <row r="97" spans="2:13" ht="15.6" x14ac:dyDescent="0.3">
      <c r="B97" s="423">
        <v>4</v>
      </c>
      <c r="C97" s="499" t="s">
        <v>1412</v>
      </c>
      <c r="D97" s="431"/>
      <c r="E97" s="431"/>
      <c r="F97" s="431"/>
      <c r="G97" s="432"/>
      <c r="H97" s="433"/>
      <c r="I97" s="434"/>
      <c r="J97" s="547">
        <v>0</v>
      </c>
      <c r="K97" s="547"/>
      <c r="L97" s="546"/>
      <c r="M97" s="438"/>
    </row>
    <row r="98" spans="2:13" ht="15.6" x14ac:dyDescent="0.3">
      <c r="B98" s="429" t="s">
        <v>714</v>
      </c>
      <c r="C98" s="439" t="s">
        <v>1413</v>
      </c>
      <c r="D98" s="431"/>
      <c r="E98" s="431"/>
      <c r="F98" s="431"/>
      <c r="G98" s="432"/>
      <c r="H98" s="436">
        <v>1</v>
      </c>
      <c r="I98" s="434" t="s">
        <v>355</v>
      </c>
      <c r="J98" s="378">
        <v>1310890</v>
      </c>
      <c r="K98" s="378"/>
      <c r="L98" s="546">
        <f t="shared" si="1"/>
        <v>1310890</v>
      </c>
      <c r="M98" s="438"/>
    </row>
    <row r="99" spans="2:13" ht="15.6" x14ac:dyDescent="0.3">
      <c r="B99" s="429" t="s">
        <v>716</v>
      </c>
      <c r="C99" s="439" t="s">
        <v>1414</v>
      </c>
      <c r="D99" s="431"/>
      <c r="E99" s="431"/>
      <c r="F99" s="431"/>
      <c r="G99" s="432"/>
      <c r="H99" s="436">
        <v>1</v>
      </c>
      <c r="I99" s="434" t="s">
        <v>355</v>
      </c>
      <c r="J99" s="378">
        <v>1750870</v>
      </c>
      <c r="K99" s="378"/>
      <c r="L99" s="546">
        <f t="shared" si="1"/>
        <v>1750870</v>
      </c>
      <c r="M99" s="438"/>
    </row>
    <row r="100" spans="2:13" ht="15.6" x14ac:dyDescent="0.3">
      <c r="B100" s="423">
        <v>5</v>
      </c>
      <c r="C100" s="499" t="s">
        <v>1415</v>
      </c>
      <c r="D100" s="431"/>
      <c r="E100" s="431"/>
      <c r="F100" s="431"/>
      <c r="G100" s="432"/>
      <c r="H100" s="433"/>
      <c r="I100" s="434"/>
      <c r="J100" s="547">
        <v>0</v>
      </c>
      <c r="K100" s="547"/>
      <c r="L100" s="546"/>
      <c r="M100" s="438"/>
    </row>
    <row r="101" spans="2:13" ht="15.6" x14ac:dyDescent="0.3">
      <c r="B101" s="429" t="s">
        <v>737</v>
      </c>
      <c r="C101" s="439" t="s">
        <v>1416</v>
      </c>
      <c r="D101" s="431"/>
      <c r="E101" s="431"/>
      <c r="F101" s="431"/>
      <c r="G101" s="432"/>
      <c r="H101" s="436">
        <v>1</v>
      </c>
      <c r="I101" s="434" t="s">
        <v>355</v>
      </c>
      <c r="J101" s="378">
        <v>1122900</v>
      </c>
      <c r="K101" s="378"/>
      <c r="L101" s="546">
        <f t="shared" si="1"/>
        <v>1122900</v>
      </c>
      <c r="M101" s="438"/>
    </row>
    <row r="102" spans="2:13" ht="15.6" x14ac:dyDescent="0.3">
      <c r="B102" s="429" t="s">
        <v>739</v>
      </c>
      <c r="C102" s="439" t="s">
        <v>1417</v>
      </c>
      <c r="D102" s="431"/>
      <c r="E102" s="431"/>
      <c r="F102" s="431"/>
      <c r="G102" s="432"/>
      <c r="H102" s="436">
        <v>1</v>
      </c>
      <c r="I102" s="434" t="s">
        <v>355</v>
      </c>
      <c r="J102" s="378">
        <v>1664570</v>
      </c>
      <c r="K102" s="378"/>
      <c r="L102" s="546">
        <f t="shared" si="1"/>
        <v>1664570</v>
      </c>
      <c r="M102" s="438"/>
    </row>
    <row r="103" spans="2:13" ht="15.6" x14ac:dyDescent="0.3">
      <c r="B103" s="429" t="s">
        <v>741</v>
      </c>
      <c r="C103" s="439" t="s">
        <v>1418</v>
      </c>
      <c r="D103" s="431"/>
      <c r="E103" s="431"/>
      <c r="F103" s="431"/>
      <c r="G103" s="432"/>
      <c r="H103" s="436">
        <v>1</v>
      </c>
      <c r="I103" s="434" t="s">
        <v>355</v>
      </c>
      <c r="J103" s="378">
        <v>1974130</v>
      </c>
      <c r="K103" s="378"/>
      <c r="L103" s="546">
        <f t="shared" si="1"/>
        <v>1974130</v>
      </c>
      <c r="M103" s="438"/>
    </row>
    <row r="104" spans="2:13" ht="15.6" x14ac:dyDescent="0.3">
      <c r="B104" s="429" t="s">
        <v>743</v>
      </c>
      <c r="C104" s="439" t="s">
        <v>1419</v>
      </c>
      <c r="D104" s="431"/>
      <c r="E104" s="431"/>
      <c r="F104" s="431"/>
      <c r="G104" s="432"/>
      <c r="H104" s="436">
        <v>1</v>
      </c>
      <c r="I104" s="434" t="s">
        <v>355</v>
      </c>
      <c r="J104" s="378">
        <v>3053250</v>
      </c>
      <c r="K104" s="378"/>
      <c r="L104" s="546">
        <f t="shared" si="1"/>
        <v>3053250</v>
      </c>
      <c r="M104" s="438"/>
    </row>
    <row r="105" spans="2:13" ht="15.6" x14ac:dyDescent="0.3">
      <c r="B105" s="429" t="s">
        <v>745</v>
      </c>
      <c r="C105" s="439" t="s">
        <v>1420</v>
      </c>
      <c r="D105" s="431"/>
      <c r="E105" s="431"/>
      <c r="F105" s="431"/>
      <c r="G105" s="432"/>
      <c r="H105" s="436">
        <v>1</v>
      </c>
      <c r="I105" s="434" t="s">
        <v>355</v>
      </c>
      <c r="J105" s="378">
        <v>3599370</v>
      </c>
      <c r="K105" s="378"/>
      <c r="L105" s="546">
        <f t="shared" si="1"/>
        <v>3599370</v>
      </c>
      <c r="M105" s="438"/>
    </row>
    <row r="106" spans="2:13" ht="15.6" x14ac:dyDescent="0.3">
      <c r="B106" s="429" t="s">
        <v>1421</v>
      </c>
      <c r="C106" s="439" t="s">
        <v>1422</v>
      </c>
      <c r="D106" s="431"/>
      <c r="E106" s="431"/>
      <c r="F106" s="431"/>
      <c r="G106" s="432"/>
      <c r="H106" s="436">
        <v>1</v>
      </c>
      <c r="I106" s="434" t="s">
        <v>355</v>
      </c>
      <c r="J106" s="378">
        <v>4650890</v>
      </c>
      <c r="K106" s="378"/>
      <c r="L106" s="546">
        <f t="shared" si="1"/>
        <v>4650890</v>
      </c>
      <c r="M106" s="438"/>
    </row>
    <row r="107" spans="2:13" ht="15.6" x14ac:dyDescent="0.3">
      <c r="B107" s="423">
        <v>6</v>
      </c>
      <c r="C107" s="499" t="s">
        <v>1423</v>
      </c>
      <c r="D107" s="431"/>
      <c r="E107" s="431"/>
      <c r="F107" s="431"/>
      <c r="G107" s="432"/>
      <c r="H107" s="433"/>
      <c r="I107" s="434"/>
      <c r="J107" s="547">
        <v>0</v>
      </c>
      <c r="K107" s="547"/>
      <c r="L107" s="546"/>
      <c r="M107" s="438"/>
    </row>
    <row r="108" spans="2:13" ht="15.6" x14ac:dyDescent="0.3">
      <c r="B108" s="429" t="s">
        <v>500</v>
      </c>
      <c r="C108" s="439" t="s">
        <v>1424</v>
      </c>
      <c r="D108" s="431"/>
      <c r="E108" s="431"/>
      <c r="F108" s="431"/>
      <c r="G108" s="432"/>
      <c r="H108" s="436">
        <v>1</v>
      </c>
      <c r="I108" s="434" t="s">
        <v>355</v>
      </c>
      <c r="J108" s="378">
        <v>1480430</v>
      </c>
      <c r="K108" s="378"/>
      <c r="L108" s="546">
        <f t="shared" si="1"/>
        <v>1480430</v>
      </c>
      <c r="M108" s="438"/>
    </row>
    <row r="109" spans="2:13" ht="15.6" x14ac:dyDescent="0.3">
      <c r="B109" s="429" t="s">
        <v>502</v>
      </c>
      <c r="C109" s="439" t="s">
        <v>1425</v>
      </c>
      <c r="D109" s="431"/>
      <c r="E109" s="431"/>
      <c r="F109" s="431"/>
      <c r="G109" s="432"/>
      <c r="H109" s="436">
        <v>1</v>
      </c>
      <c r="I109" s="434" t="s">
        <v>355</v>
      </c>
      <c r="J109" s="378">
        <v>1995600</v>
      </c>
      <c r="K109" s="378"/>
      <c r="L109" s="546">
        <f t="shared" si="1"/>
        <v>1995600</v>
      </c>
      <c r="M109" s="438"/>
    </row>
    <row r="110" spans="2:13" ht="15.6" x14ac:dyDescent="0.3">
      <c r="B110" s="429" t="s">
        <v>751</v>
      </c>
      <c r="C110" s="439" t="s">
        <v>1426</v>
      </c>
      <c r="D110" s="431"/>
      <c r="E110" s="431"/>
      <c r="F110" s="431"/>
      <c r="G110" s="432"/>
      <c r="H110" s="436">
        <v>1</v>
      </c>
      <c r="I110" s="434" t="s">
        <v>355</v>
      </c>
      <c r="J110" s="378">
        <v>2740180</v>
      </c>
      <c r="K110" s="378"/>
      <c r="L110" s="546">
        <f t="shared" si="1"/>
        <v>2740180</v>
      </c>
      <c r="M110" s="438"/>
    </row>
    <row r="111" spans="2:13" ht="15.6" x14ac:dyDescent="0.3">
      <c r="B111" s="429" t="s">
        <v>753</v>
      </c>
      <c r="C111" s="439" t="s">
        <v>1427</v>
      </c>
      <c r="D111" s="431"/>
      <c r="E111" s="431"/>
      <c r="F111" s="431"/>
      <c r="G111" s="432"/>
      <c r="H111" s="436">
        <v>1</v>
      </c>
      <c r="I111" s="434" t="s">
        <v>355</v>
      </c>
      <c r="J111" s="378">
        <v>3621540</v>
      </c>
      <c r="K111" s="378"/>
      <c r="L111" s="546">
        <f t="shared" si="1"/>
        <v>3621540</v>
      </c>
      <c r="M111" s="438"/>
    </row>
    <row r="112" spans="2:13" ht="15.6" x14ac:dyDescent="0.3">
      <c r="B112" s="429" t="s">
        <v>755</v>
      </c>
      <c r="C112" s="439" t="s">
        <v>1428</v>
      </c>
      <c r="D112" s="431"/>
      <c r="E112" s="431"/>
      <c r="F112" s="431"/>
      <c r="G112" s="432"/>
      <c r="H112" s="436">
        <v>1</v>
      </c>
      <c r="I112" s="434" t="s">
        <v>355</v>
      </c>
      <c r="J112" s="378">
        <v>4055740</v>
      </c>
      <c r="K112" s="378"/>
      <c r="L112" s="546">
        <f t="shared" si="1"/>
        <v>4055740</v>
      </c>
      <c r="M112" s="438"/>
    </row>
    <row r="113" spans="2:13" ht="15.6" x14ac:dyDescent="0.3">
      <c r="B113" s="429" t="s">
        <v>757</v>
      </c>
      <c r="C113" s="439" t="s">
        <v>1429</v>
      </c>
      <c r="D113" s="431"/>
      <c r="E113" s="431"/>
      <c r="F113" s="431"/>
      <c r="G113" s="432"/>
      <c r="H113" s="436">
        <v>1</v>
      </c>
      <c r="I113" s="434" t="s">
        <v>355</v>
      </c>
      <c r="J113" s="378">
        <v>5244050</v>
      </c>
      <c r="K113" s="378"/>
      <c r="L113" s="546">
        <f t="shared" si="1"/>
        <v>5244050</v>
      </c>
      <c r="M113" s="438"/>
    </row>
    <row r="114" spans="2:13" ht="15.6" x14ac:dyDescent="0.3">
      <c r="B114" s="429"/>
      <c r="C114" s="439"/>
      <c r="D114" s="431"/>
      <c r="E114" s="431"/>
      <c r="F114" s="431"/>
      <c r="G114" s="432"/>
      <c r="H114" s="436"/>
      <c r="I114" s="434"/>
      <c r="J114" s="378"/>
      <c r="K114" s="378"/>
      <c r="L114" s="546"/>
      <c r="M114" s="438"/>
    </row>
    <row r="115" spans="2:13" ht="15.6" x14ac:dyDescent="0.3">
      <c r="B115" s="429"/>
      <c r="C115" s="439"/>
      <c r="D115" s="431"/>
      <c r="E115" s="431"/>
      <c r="F115" s="431"/>
      <c r="G115" s="432"/>
      <c r="H115" s="436"/>
      <c r="I115" s="434"/>
      <c r="J115" s="378"/>
      <c r="K115" s="378"/>
      <c r="L115" s="546"/>
      <c r="M115" s="438"/>
    </row>
    <row r="116" spans="2:13" ht="15.6" x14ac:dyDescent="0.3">
      <c r="B116" s="429"/>
      <c r="C116" s="439"/>
      <c r="D116" s="431"/>
      <c r="E116" s="431"/>
      <c r="F116" s="431"/>
      <c r="G116" s="432"/>
      <c r="H116" s="436"/>
      <c r="I116" s="434"/>
      <c r="J116" s="378"/>
      <c r="K116" s="378"/>
      <c r="L116" s="546"/>
      <c r="M116" s="438"/>
    </row>
    <row r="117" spans="2:13" ht="15.6" x14ac:dyDescent="0.3">
      <c r="B117" s="440" t="s">
        <v>14</v>
      </c>
      <c r="C117" s="441" t="s">
        <v>1430</v>
      </c>
      <c r="D117" s="442"/>
      <c r="E117" s="431"/>
      <c r="F117" s="431"/>
      <c r="G117" s="432"/>
      <c r="H117" s="433"/>
      <c r="I117" s="483"/>
      <c r="J117" s="547"/>
      <c r="K117" s="547"/>
      <c r="L117" s="546"/>
      <c r="M117" s="438"/>
    </row>
    <row r="118" spans="2:13" ht="15.6" x14ac:dyDescent="0.3">
      <c r="B118" s="429">
        <v>1</v>
      </c>
      <c r="C118" s="435" t="s">
        <v>1431</v>
      </c>
      <c r="D118" s="446"/>
      <c r="E118" s="446"/>
      <c r="F118" s="446"/>
      <c r="G118" s="447"/>
      <c r="H118" s="448"/>
      <c r="I118" s="483"/>
      <c r="J118" s="547"/>
      <c r="K118" s="547"/>
      <c r="L118" s="546"/>
      <c r="M118" s="438"/>
    </row>
    <row r="119" spans="2:13" ht="15.6" x14ac:dyDescent="0.3">
      <c r="B119" s="429" t="s">
        <v>156</v>
      </c>
      <c r="C119" s="435" t="s">
        <v>1432</v>
      </c>
      <c r="D119" s="431"/>
      <c r="E119" s="431"/>
      <c r="F119" s="431"/>
      <c r="G119" s="432"/>
      <c r="H119" s="436">
        <v>1</v>
      </c>
      <c r="I119" s="434" t="s">
        <v>355</v>
      </c>
      <c r="J119" s="378">
        <v>100962</v>
      </c>
      <c r="K119" s="378"/>
      <c r="L119" s="546">
        <f t="shared" si="1"/>
        <v>100962</v>
      </c>
      <c r="M119" s="438"/>
    </row>
    <row r="120" spans="2:13" ht="15.6" x14ac:dyDescent="0.3">
      <c r="B120" s="429" t="s">
        <v>157</v>
      </c>
      <c r="C120" s="439" t="s">
        <v>1433</v>
      </c>
      <c r="D120" s="431"/>
      <c r="E120" s="431"/>
      <c r="F120" s="431"/>
      <c r="G120" s="432"/>
      <c r="H120" s="436">
        <v>1</v>
      </c>
      <c r="I120" s="434" t="s">
        <v>355</v>
      </c>
      <c r="J120" s="378">
        <v>133767</v>
      </c>
      <c r="K120" s="378"/>
      <c r="L120" s="546">
        <f t="shared" si="1"/>
        <v>133767</v>
      </c>
      <c r="M120" s="438"/>
    </row>
    <row r="121" spans="2:13" ht="15.6" x14ac:dyDescent="0.3">
      <c r="B121" s="429" t="s">
        <v>160</v>
      </c>
      <c r="C121" s="439" t="s">
        <v>1434</v>
      </c>
      <c r="D121" s="431"/>
      <c r="E121" s="431"/>
      <c r="F121" s="431"/>
      <c r="G121" s="432"/>
      <c r="H121" s="436">
        <v>1</v>
      </c>
      <c r="I121" s="434" t="s">
        <v>355</v>
      </c>
      <c r="J121" s="378">
        <v>199080</v>
      </c>
      <c r="K121" s="378"/>
      <c r="L121" s="546">
        <f t="shared" si="1"/>
        <v>199080</v>
      </c>
      <c r="M121" s="438"/>
    </row>
    <row r="122" spans="2:13" ht="15.6" x14ac:dyDescent="0.3">
      <c r="B122" s="429" t="s">
        <v>163</v>
      </c>
      <c r="C122" s="439" t="s">
        <v>1435</v>
      </c>
      <c r="D122" s="431"/>
      <c r="E122" s="431"/>
      <c r="F122" s="431"/>
      <c r="G122" s="432"/>
      <c r="H122" s="436">
        <v>1</v>
      </c>
      <c r="I122" s="434" t="s">
        <v>355</v>
      </c>
      <c r="J122" s="378">
        <v>269469</v>
      </c>
      <c r="K122" s="378"/>
      <c r="L122" s="546">
        <f t="shared" si="1"/>
        <v>269469</v>
      </c>
      <c r="M122" s="438"/>
    </row>
    <row r="123" spans="2:13" ht="15.6" x14ac:dyDescent="0.3">
      <c r="B123" s="429" t="s">
        <v>321</v>
      </c>
      <c r="C123" s="439" t="s">
        <v>1436</v>
      </c>
      <c r="D123" s="431"/>
      <c r="E123" s="431"/>
      <c r="F123" s="431"/>
      <c r="G123" s="432"/>
      <c r="H123" s="436">
        <v>1</v>
      </c>
      <c r="I123" s="434" t="s">
        <v>355</v>
      </c>
      <c r="J123" s="378">
        <v>339660</v>
      </c>
      <c r="K123" s="378"/>
      <c r="L123" s="546">
        <f t="shared" si="1"/>
        <v>339660</v>
      </c>
      <c r="M123" s="438"/>
    </row>
    <row r="124" spans="2:13" ht="15.6" x14ac:dyDescent="0.3">
      <c r="B124" s="429" t="s">
        <v>323</v>
      </c>
      <c r="C124" s="439" t="s">
        <v>1437</v>
      </c>
      <c r="D124" s="431"/>
      <c r="E124" s="431"/>
      <c r="F124" s="431"/>
      <c r="G124" s="432"/>
      <c r="H124" s="436">
        <v>1</v>
      </c>
      <c r="I124" s="434" t="s">
        <v>355</v>
      </c>
      <c r="J124" s="378">
        <v>431325</v>
      </c>
      <c r="K124" s="378"/>
      <c r="L124" s="546">
        <f t="shared" si="1"/>
        <v>431325</v>
      </c>
      <c r="M124" s="438"/>
    </row>
    <row r="125" spans="2:13" ht="15.6" x14ac:dyDescent="0.3">
      <c r="B125" s="429" t="s">
        <v>326</v>
      </c>
      <c r="C125" s="439" t="s">
        <v>1438</v>
      </c>
      <c r="D125" s="431"/>
      <c r="E125" s="431"/>
      <c r="F125" s="431"/>
      <c r="G125" s="432"/>
      <c r="H125" s="436">
        <v>1</v>
      </c>
      <c r="I125" s="434" t="s">
        <v>355</v>
      </c>
      <c r="J125" s="378">
        <v>557523</v>
      </c>
      <c r="K125" s="378"/>
      <c r="L125" s="546">
        <f t="shared" si="1"/>
        <v>557523</v>
      </c>
      <c r="M125" s="438"/>
    </row>
    <row r="126" spans="2:13" ht="15.6" x14ac:dyDescent="0.3">
      <c r="B126" s="429" t="s">
        <v>328</v>
      </c>
      <c r="C126" s="439" t="s">
        <v>1439</v>
      </c>
      <c r="D126" s="431"/>
      <c r="E126" s="431"/>
      <c r="F126" s="431"/>
      <c r="G126" s="432"/>
      <c r="H126" s="436">
        <v>1</v>
      </c>
      <c r="I126" s="434" t="s">
        <v>355</v>
      </c>
      <c r="J126" s="378">
        <v>898443</v>
      </c>
      <c r="K126" s="378"/>
      <c r="L126" s="546">
        <f t="shared" si="1"/>
        <v>898443</v>
      </c>
      <c r="M126" s="438"/>
    </row>
    <row r="127" spans="2:13" ht="15.6" x14ac:dyDescent="0.3">
      <c r="B127" s="429" t="s">
        <v>665</v>
      </c>
      <c r="C127" s="439" t="s">
        <v>1440</v>
      </c>
      <c r="D127" s="431"/>
      <c r="E127" s="431"/>
      <c r="F127" s="431"/>
      <c r="G127" s="432"/>
      <c r="H127" s="436">
        <v>1</v>
      </c>
      <c r="I127" s="434" t="s">
        <v>355</v>
      </c>
      <c r="J127" s="378">
        <v>1417932</v>
      </c>
      <c r="K127" s="378"/>
      <c r="L127" s="546">
        <f t="shared" si="1"/>
        <v>1417932</v>
      </c>
      <c r="M127" s="438"/>
    </row>
    <row r="128" spans="2:13" ht="15.6" x14ac:dyDescent="0.3">
      <c r="B128" s="429"/>
      <c r="C128" s="439"/>
      <c r="D128" s="431"/>
      <c r="E128" s="431"/>
      <c r="F128" s="431"/>
      <c r="G128" s="432"/>
      <c r="H128" s="436"/>
      <c r="I128" s="434"/>
      <c r="J128" s="378"/>
      <c r="K128" s="378"/>
      <c r="L128" s="546"/>
      <c r="M128" s="438"/>
    </row>
    <row r="129" spans="2:14" ht="15.6" x14ac:dyDescent="0.3">
      <c r="B129" s="429"/>
      <c r="C129" s="439"/>
      <c r="D129" s="431"/>
      <c r="E129" s="431"/>
      <c r="F129" s="431"/>
      <c r="G129" s="432"/>
      <c r="H129" s="436"/>
      <c r="I129" s="434"/>
      <c r="J129" s="378"/>
      <c r="K129" s="378"/>
      <c r="L129" s="546"/>
      <c r="M129" s="438"/>
    </row>
    <row r="130" spans="2:14" ht="15.6" x14ac:dyDescent="0.3">
      <c r="B130" s="429"/>
      <c r="C130" s="439"/>
      <c r="D130" s="431"/>
      <c r="E130" s="431"/>
      <c r="F130" s="431"/>
      <c r="G130" s="432"/>
      <c r="H130" s="436"/>
      <c r="I130" s="434"/>
      <c r="J130" s="378"/>
      <c r="K130" s="378"/>
      <c r="L130" s="546"/>
      <c r="M130" s="438"/>
    </row>
    <row r="131" spans="2:14" ht="15.6" x14ac:dyDescent="0.3">
      <c r="B131" s="440" t="s">
        <v>15</v>
      </c>
      <c r="C131" s="441" t="s">
        <v>1442</v>
      </c>
      <c r="D131" s="442"/>
      <c r="E131" s="442"/>
      <c r="F131" s="442"/>
      <c r="G131" s="443"/>
      <c r="H131" s="444"/>
      <c r="I131" s="445"/>
      <c r="J131" s="547"/>
      <c r="K131" s="547"/>
      <c r="L131" s="546"/>
      <c r="M131" s="438"/>
    </row>
    <row r="132" spans="2:14" ht="15.6" x14ac:dyDescent="0.3">
      <c r="B132" s="423">
        <v>1</v>
      </c>
      <c r="C132" s="499" t="s">
        <v>1443</v>
      </c>
      <c r="D132" s="430"/>
      <c r="E132" s="431"/>
      <c r="F132" s="431"/>
      <c r="G132" s="432"/>
      <c r="H132" s="436"/>
      <c r="I132" s="434"/>
      <c r="J132" s="378"/>
      <c r="K132" s="378"/>
      <c r="L132" s="546"/>
      <c r="M132" s="438"/>
    </row>
    <row r="133" spans="2:14" ht="15.6" x14ac:dyDescent="0.3">
      <c r="B133" s="429" t="s">
        <v>156</v>
      </c>
      <c r="C133" s="435" t="s">
        <v>1444</v>
      </c>
      <c r="D133" s="430"/>
      <c r="E133" s="431"/>
      <c r="F133" s="431"/>
      <c r="G133" s="432"/>
      <c r="H133" s="436">
        <v>1</v>
      </c>
      <c r="I133" s="434" t="s">
        <v>1445</v>
      </c>
      <c r="J133" s="378">
        <v>510740</v>
      </c>
      <c r="K133" s="378"/>
      <c r="L133" s="546">
        <f t="shared" si="1"/>
        <v>510740</v>
      </c>
      <c r="M133" s="438"/>
      <c r="N133" s="449"/>
    </row>
    <row r="134" spans="2:14" ht="15.6" x14ac:dyDescent="0.3">
      <c r="B134" s="429" t="s">
        <v>157</v>
      </c>
      <c r="C134" s="439" t="s">
        <v>1446</v>
      </c>
      <c r="D134" s="430"/>
      <c r="E134" s="431"/>
      <c r="F134" s="431"/>
      <c r="G134" s="432"/>
      <c r="H134" s="436">
        <v>1</v>
      </c>
      <c r="I134" s="434" t="s">
        <v>1445</v>
      </c>
      <c r="J134" s="378">
        <v>702400</v>
      </c>
      <c r="K134" s="378"/>
      <c r="L134" s="546">
        <f t="shared" si="1"/>
        <v>702400</v>
      </c>
      <c r="M134" s="438"/>
      <c r="N134" s="450"/>
    </row>
    <row r="135" spans="2:14" ht="15.6" x14ac:dyDescent="0.3">
      <c r="B135" s="429" t="s">
        <v>160</v>
      </c>
      <c r="C135" s="439" t="s">
        <v>1447</v>
      </c>
      <c r="D135" s="430"/>
      <c r="E135" s="431"/>
      <c r="F135" s="431"/>
      <c r="G135" s="432"/>
      <c r="H135" s="436">
        <v>1</v>
      </c>
      <c r="I135" s="434" t="s">
        <v>1445</v>
      </c>
      <c r="J135" s="378">
        <v>1219000</v>
      </c>
      <c r="K135" s="378"/>
      <c r="L135" s="546">
        <f t="shared" si="1"/>
        <v>1219000</v>
      </c>
      <c r="M135" s="438"/>
      <c r="N135" s="450"/>
    </row>
    <row r="136" spans="2:14" ht="15.6" x14ac:dyDescent="0.3">
      <c r="B136" s="429" t="s">
        <v>163</v>
      </c>
      <c r="C136" s="439" t="s">
        <v>1448</v>
      </c>
      <c r="D136" s="430"/>
      <c r="E136" s="431"/>
      <c r="F136" s="431"/>
      <c r="G136" s="432"/>
      <c r="H136" s="436">
        <v>1</v>
      </c>
      <c r="I136" s="434" t="s">
        <v>1445</v>
      </c>
      <c r="J136" s="378">
        <v>1339940</v>
      </c>
      <c r="K136" s="378"/>
      <c r="L136" s="546">
        <f t="shared" si="1"/>
        <v>1339940</v>
      </c>
      <c r="M136" s="438"/>
      <c r="N136" s="450"/>
    </row>
    <row r="137" spans="2:14" ht="15.6" x14ac:dyDescent="0.3">
      <c r="B137" s="429" t="s">
        <v>321</v>
      </c>
      <c r="C137" s="439" t="s">
        <v>1449</v>
      </c>
      <c r="D137" s="430"/>
      <c r="E137" s="431"/>
      <c r="F137" s="431"/>
      <c r="G137" s="432"/>
      <c r="H137" s="436">
        <v>1</v>
      </c>
      <c r="I137" s="434" t="s">
        <v>1445</v>
      </c>
      <c r="J137" s="378">
        <v>1410190</v>
      </c>
      <c r="K137" s="378"/>
      <c r="L137" s="546">
        <f t="shared" si="1"/>
        <v>1410190</v>
      </c>
      <c r="M137" s="438"/>
      <c r="N137" s="449"/>
    </row>
    <row r="138" spans="2:14" ht="15.6" x14ac:dyDescent="0.3">
      <c r="B138" s="429" t="s">
        <v>323</v>
      </c>
      <c r="C138" s="439" t="s">
        <v>1450</v>
      </c>
      <c r="D138" s="430"/>
      <c r="E138" s="431"/>
      <c r="F138" s="431"/>
      <c r="G138" s="432"/>
      <c r="H138" s="436">
        <v>1</v>
      </c>
      <c r="I138" s="434" t="s">
        <v>1445</v>
      </c>
      <c r="J138" s="378">
        <v>2329010</v>
      </c>
      <c r="K138" s="378"/>
      <c r="L138" s="546">
        <f t="shared" si="1"/>
        <v>2329010</v>
      </c>
      <c r="M138" s="438"/>
      <c r="N138" s="449"/>
    </row>
    <row r="139" spans="2:14" ht="15.6" x14ac:dyDescent="0.3">
      <c r="B139" s="429" t="s">
        <v>326</v>
      </c>
      <c r="C139" s="439" t="s">
        <v>1451</v>
      </c>
      <c r="D139" s="430"/>
      <c r="E139" s="431"/>
      <c r="F139" s="431"/>
      <c r="G139" s="432"/>
      <c r="H139" s="436">
        <v>1</v>
      </c>
      <c r="I139" s="434" t="s">
        <v>1445</v>
      </c>
      <c r="J139" s="378">
        <v>2146300</v>
      </c>
      <c r="K139" s="378"/>
      <c r="L139" s="546">
        <f t="shared" si="1"/>
        <v>2146300</v>
      </c>
      <c r="M139" s="438"/>
      <c r="N139" s="449"/>
    </row>
    <row r="140" spans="2:14" ht="15.6" x14ac:dyDescent="0.3">
      <c r="B140" s="429" t="s">
        <v>328</v>
      </c>
      <c r="C140" s="439" t="s">
        <v>1452</v>
      </c>
      <c r="D140" s="430"/>
      <c r="E140" s="431"/>
      <c r="F140" s="431"/>
      <c r="G140" s="432"/>
      <c r="H140" s="436">
        <v>1</v>
      </c>
      <c r="I140" s="434" t="s">
        <v>1445</v>
      </c>
      <c r="J140" s="378">
        <v>4603160</v>
      </c>
      <c r="K140" s="378"/>
      <c r="L140" s="546">
        <f t="shared" si="1"/>
        <v>4603160</v>
      </c>
      <c r="M140" s="438"/>
      <c r="N140" s="449"/>
    </row>
    <row r="141" spans="2:14" ht="15.6" x14ac:dyDescent="0.3">
      <c r="B141" s="429" t="s">
        <v>665</v>
      </c>
      <c r="C141" s="439" t="s">
        <v>1453</v>
      </c>
      <c r="D141" s="430"/>
      <c r="E141" s="431"/>
      <c r="F141" s="431"/>
      <c r="G141" s="432"/>
      <c r="H141" s="436">
        <v>1</v>
      </c>
      <c r="I141" s="434" t="s">
        <v>1445</v>
      </c>
      <c r="J141" s="378">
        <v>5764830</v>
      </c>
      <c r="K141" s="378"/>
      <c r="L141" s="546">
        <f t="shared" si="1"/>
        <v>5764830</v>
      </c>
      <c r="M141" s="438"/>
      <c r="N141" s="449"/>
    </row>
    <row r="142" spans="2:14" ht="15.6" x14ac:dyDescent="0.3">
      <c r="B142" s="429" t="s">
        <v>667</v>
      </c>
      <c r="C142" s="439" t="s">
        <v>1454</v>
      </c>
      <c r="D142" s="430"/>
      <c r="E142" s="431"/>
      <c r="F142" s="431"/>
      <c r="G142" s="432"/>
      <c r="H142" s="436">
        <v>1</v>
      </c>
      <c r="I142" s="434" t="s">
        <v>1445</v>
      </c>
      <c r="J142" s="378">
        <v>6676870</v>
      </c>
      <c r="K142" s="378"/>
      <c r="L142" s="546">
        <f t="shared" si="1"/>
        <v>6676870</v>
      </c>
      <c r="M142" s="438"/>
      <c r="N142" s="449"/>
    </row>
    <row r="143" spans="2:14" ht="15.6" x14ac:dyDescent="0.3">
      <c r="B143" s="429" t="s">
        <v>669</v>
      </c>
      <c r="C143" s="439" t="s">
        <v>1455</v>
      </c>
      <c r="D143" s="430"/>
      <c r="E143" s="431"/>
      <c r="F143" s="431"/>
      <c r="G143" s="432"/>
      <c r="H143" s="436">
        <v>1</v>
      </c>
      <c r="I143" s="434" t="s">
        <v>1445</v>
      </c>
      <c r="J143" s="378">
        <v>9910310</v>
      </c>
      <c r="K143" s="378"/>
      <c r="L143" s="546">
        <f t="shared" si="1"/>
        <v>9910310</v>
      </c>
      <c r="M143" s="438"/>
      <c r="N143" s="449"/>
    </row>
    <row r="144" spans="2:14" ht="15.6" x14ac:dyDescent="0.3">
      <c r="B144" s="429" t="s">
        <v>671</v>
      </c>
      <c r="C144" s="439" t="s">
        <v>1456</v>
      </c>
      <c r="D144" s="430"/>
      <c r="E144" s="431"/>
      <c r="F144" s="431"/>
      <c r="G144" s="432"/>
      <c r="H144" s="436">
        <v>1</v>
      </c>
      <c r="I144" s="434" t="s">
        <v>1445</v>
      </c>
      <c r="J144" s="378">
        <v>714200</v>
      </c>
      <c r="K144" s="378"/>
      <c r="L144" s="546">
        <f t="shared" si="1"/>
        <v>714200</v>
      </c>
      <c r="M144" s="438"/>
      <c r="N144" s="449"/>
    </row>
    <row r="145" spans="2:14" ht="15.6" x14ac:dyDescent="0.3">
      <c r="B145" s="429" t="s">
        <v>1182</v>
      </c>
      <c r="C145" s="439" t="s">
        <v>1457</v>
      </c>
      <c r="D145" s="430"/>
      <c r="E145" s="431"/>
      <c r="F145" s="431"/>
      <c r="G145" s="432"/>
      <c r="H145" s="436">
        <v>1</v>
      </c>
      <c r="I145" s="434" t="s">
        <v>1445</v>
      </c>
      <c r="J145" s="378">
        <v>1122100</v>
      </c>
      <c r="K145" s="378"/>
      <c r="L145" s="546">
        <f t="shared" si="1"/>
        <v>1122100</v>
      </c>
      <c r="M145" s="438"/>
      <c r="N145" s="449"/>
    </row>
    <row r="146" spans="2:14" ht="15.6" x14ac:dyDescent="0.3">
      <c r="B146" s="429" t="s">
        <v>1184</v>
      </c>
      <c r="C146" s="439" t="s">
        <v>1458</v>
      </c>
      <c r="D146" s="430"/>
      <c r="E146" s="431"/>
      <c r="F146" s="431"/>
      <c r="G146" s="432"/>
      <c r="H146" s="436">
        <v>1</v>
      </c>
      <c r="I146" s="434" t="s">
        <v>1445</v>
      </c>
      <c r="J146" s="378">
        <v>1329250</v>
      </c>
      <c r="K146" s="378"/>
      <c r="L146" s="546">
        <f t="shared" si="1"/>
        <v>1329250</v>
      </c>
      <c r="M146" s="438"/>
      <c r="N146" s="450"/>
    </row>
    <row r="147" spans="2:14" ht="15.6" x14ac:dyDescent="0.3">
      <c r="B147" s="429" t="s">
        <v>1186</v>
      </c>
      <c r="C147" s="439" t="s">
        <v>1459</v>
      </c>
      <c r="D147" s="430"/>
      <c r="E147" s="431"/>
      <c r="F147" s="431"/>
      <c r="G147" s="432"/>
      <c r="H147" s="436">
        <v>1</v>
      </c>
      <c r="I147" s="434" t="s">
        <v>1445</v>
      </c>
      <c r="J147" s="378">
        <v>1888890</v>
      </c>
      <c r="K147" s="378"/>
      <c r="L147" s="546">
        <f t="shared" si="1"/>
        <v>1888890</v>
      </c>
      <c r="M147" s="438"/>
      <c r="N147" s="450"/>
    </row>
    <row r="148" spans="2:14" ht="15.6" x14ac:dyDescent="0.3">
      <c r="B148" s="429" t="s">
        <v>1188</v>
      </c>
      <c r="C148" s="439" t="s">
        <v>1460</v>
      </c>
      <c r="D148" s="430"/>
      <c r="E148" s="431"/>
      <c r="F148" s="431"/>
      <c r="G148" s="432"/>
      <c r="H148" s="436">
        <v>1</v>
      </c>
      <c r="I148" s="434" t="s">
        <v>1445</v>
      </c>
      <c r="J148" s="378">
        <v>2023170</v>
      </c>
      <c r="K148" s="378"/>
      <c r="L148" s="546">
        <f t="shared" si="1"/>
        <v>2023170</v>
      </c>
      <c r="M148" s="438"/>
      <c r="N148" s="449"/>
    </row>
    <row r="149" spans="2:14" ht="15.6" x14ac:dyDescent="0.3">
      <c r="B149" s="429" t="s">
        <v>1362</v>
      </c>
      <c r="C149" s="439" t="s">
        <v>1461</v>
      </c>
      <c r="D149" s="430"/>
      <c r="E149" s="431"/>
      <c r="F149" s="431"/>
      <c r="G149" s="432"/>
      <c r="H149" s="436">
        <v>1</v>
      </c>
      <c r="I149" s="434" t="s">
        <v>1445</v>
      </c>
      <c r="J149" s="378">
        <v>2539510</v>
      </c>
      <c r="K149" s="378"/>
      <c r="L149" s="546">
        <f t="shared" ref="L149:L214" si="2">H149*J149</f>
        <v>2539510</v>
      </c>
      <c r="M149" s="438"/>
      <c r="N149" s="449"/>
    </row>
    <row r="150" spans="2:14" ht="15.6" x14ac:dyDescent="0.3">
      <c r="B150" s="429" t="s">
        <v>1462</v>
      </c>
      <c r="C150" s="439" t="s">
        <v>1463</v>
      </c>
      <c r="D150" s="430"/>
      <c r="E150" s="431"/>
      <c r="F150" s="431"/>
      <c r="G150" s="432"/>
      <c r="H150" s="436">
        <v>1</v>
      </c>
      <c r="I150" s="434" t="s">
        <v>1445</v>
      </c>
      <c r="J150" s="378">
        <v>3003830</v>
      </c>
      <c r="K150" s="378"/>
      <c r="L150" s="546">
        <f t="shared" si="2"/>
        <v>3003830</v>
      </c>
      <c r="M150" s="438"/>
      <c r="N150" s="449"/>
    </row>
    <row r="151" spans="2:14" ht="15.6" x14ac:dyDescent="0.3">
      <c r="B151" s="429" t="s">
        <v>1464</v>
      </c>
      <c r="C151" s="439" t="s">
        <v>1465</v>
      </c>
      <c r="D151" s="430"/>
      <c r="E151" s="431"/>
      <c r="F151" s="431"/>
      <c r="G151" s="432"/>
      <c r="H151" s="436">
        <v>1</v>
      </c>
      <c r="I151" s="434" t="s">
        <v>1445</v>
      </c>
      <c r="J151" s="378">
        <v>4422850</v>
      </c>
      <c r="K151" s="378"/>
      <c r="L151" s="546">
        <f t="shared" si="2"/>
        <v>4422850</v>
      </c>
      <c r="M151" s="438"/>
      <c r="N151" s="449"/>
    </row>
    <row r="152" spans="2:14" ht="15.6" x14ac:dyDescent="0.3">
      <c r="B152" s="429" t="s">
        <v>1466</v>
      </c>
      <c r="C152" s="439" t="s">
        <v>1467</v>
      </c>
      <c r="D152" s="430"/>
      <c r="E152" s="431"/>
      <c r="F152" s="431"/>
      <c r="G152" s="432"/>
      <c r="H152" s="436">
        <v>1</v>
      </c>
      <c r="I152" s="434" t="s">
        <v>1445</v>
      </c>
      <c r="J152" s="378">
        <v>7603730</v>
      </c>
      <c r="K152" s="378"/>
      <c r="L152" s="546">
        <f t="shared" si="2"/>
        <v>7603730</v>
      </c>
      <c r="M152" s="438"/>
      <c r="N152" s="449"/>
    </row>
    <row r="153" spans="2:14" ht="15.6" x14ac:dyDescent="0.3">
      <c r="B153" s="429" t="s">
        <v>1468</v>
      </c>
      <c r="C153" s="439" t="s">
        <v>1469</v>
      </c>
      <c r="D153" s="430"/>
      <c r="E153" s="431"/>
      <c r="F153" s="431"/>
      <c r="G153" s="432"/>
      <c r="H153" s="436">
        <v>1</v>
      </c>
      <c r="I153" s="434" t="s">
        <v>1445</v>
      </c>
      <c r="J153" s="378">
        <v>10188160</v>
      </c>
      <c r="K153" s="378"/>
      <c r="L153" s="546">
        <f t="shared" si="2"/>
        <v>10188160</v>
      </c>
      <c r="M153" s="438"/>
      <c r="N153" s="449"/>
    </row>
    <row r="154" spans="2:14" ht="15.6" x14ac:dyDescent="0.3">
      <c r="B154" s="429" t="s">
        <v>1470</v>
      </c>
      <c r="C154" s="439" t="s">
        <v>1471</v>
      </c>
      <c r="D154" s="430"/>
      <c r="E154" s="431"/>
      <c r="F154" s="431"/>
      <c r="G154" s="432"/>
      <c r="H154" s="436">
        <v>1</v>
      </c>
      <c r="I154" s="434" t="s">
        <v>1445</v>
      </c>
      <c r="J154" s="378">
        <v>15341100</v>
      </c>
      <c r="K154" s="378"/>
      <c r="L154" s="546">
        <f t="shared" si="2"/>
        <v>15341100</v>
      </c>
      <c r="M154" s="438"/>
      <c r="N154" s="449"/>
    </row>
    <row r="155" spans="2:14" ht="15.6" x14ac:dyDescent="0.3">
      <c r="B155" s="423">
        <v>2</v>
      </c>
      <c r="C155" s="499" t="s">
        <v>1472</v>
      </c>
      <c r="D155" s="430"/>
      <c r="E155" s="431"/>
      <c r="F155" s="431"/>
      <c r="G155" s="432"/>
      <c r="H155" s="436"/>
      <c r="I155" s="434"/>
      <c r="J155" s="378"/>
      <c r="K155" s="378"/>
      <c r="L155" s="546"/>
      <c r="M155" s="438"/>
      <c r="N155" s="449"/>
    </row>
    <row r="156" spans="2:14" ht="15.6" x14ac:dyDescent="0.3">
      <c r="B156" s="429" t="s">
        <v>165</v>
      </c>
      <c r="C156" s="435" t="s">
        <v>1473</v>
      </c>
      <c r="D156" s="430"/>
      <c r="E156" s="431"/>
      <c r="F156" s="431"/>
      <c r="G156" s="432"/>
      <c r="H156" s="436">
        <v>1</v>
      </c>
      <c r="I156" s="434" t="s">
        <v>1445</v>
      </c>
      <c r="J156" s="378">
        <v>13522310</v>
      </c>
      <c r="K156" s="378"/>
      <c r="L156" s="546">
        <f t="shared" si="2"/>
        <v>13522310</v>
      </c>
      <c r="M156" s="438"/>
      <c r="N156" s="449"/>
    </row>
    <row r="157" spans="2:14" ht="15.6" x14ac:dyDescent="0.3">
      <c r="B157" s="429" t="s">
        <v>168</v>
      </c>
      <c r="C157" s="439" t="s">
        <v>1474</v>
      </c>
      <c r="D157" s="430"/>
      <c r="E157" s="431"/>
      <c r="F157" s="431"/>
      <c r="G157" s="432"/>
      <c r="H157" s="436">
        <v>1</v>
      </c>
      <c r="I157" s="434" t="s">
        <v>1445</v>
      </c>
      <c r="J157" s="378">
        <v>16023260</v>
      </c>
      <c r="K157" s="378"/>
      <c r="L157" s="546">
        <f t="shared" si="2"/>
        <v>16023260</v>
      </c>
      <c r="M157" s="438"/>
      <c r="N157" s="449"/>
    </row>
    <row r="158" spans="2:14" ht="15.6" x14ac:dyDescent="0.3">
      <c r="B158" s="429" t="s">
        <v>170</v>
      </c>
      <c r="C158" s="439" t="s">
        <v>1475</v>
      </c>
      <c r="D158" s="430"/>
      <c r="E158" s="431"/>
      <c r="F158" s="431"/>
      <c r="G158" s="432"/>
      <c r="H158" s="436">
        <v>1</v>
      </c>
      <c r="I158" s="434" t="s">
        <v>1445</v>
      </c>
      <c r="J158" s="378">
        <v>19421430</v>
      </c>
      <c r="K158" s="378"/>
      <c r="L158" s="546">
        <f t="shared" si="2"/>
        <v>19421430</v>
      </c>
      <c r="M158" s="438"/>
      <c r="N158" s="449"/>
    </row>
    <row r="159" spans="2:14" ht="15.6" x14ac:dyDescent="0.3">
      <c r="B159" s="429" t="s">
        <v>334</v>
      </c>
      <c r="C159" s="439" t="s">
        <v>1476</v>
      </c>
      <c r="D159" s="430"/>
      <c r="E159" s="431"/>
      <c r="F159" s="431"/>
      <c r="G159" s="432"/>
      <c r="H159" s="436">
        <v>1</v>
      </c>
      <c r="I159" s="434" t="s">
        <v>1445</v>
      </c>
      <c r="J159" s="378">
        <v>27656120</v>
      </c>
      <c r="K159" s="378"/>
      <c r="L159" s="546">
        <f t="shared" si="2"/>
        <v>27656120</v>
      </c>
      <c r="M159" s="438"/>
      <c r="N159" s="449"/>
    </row>
    <row r="160" spans="2:14" ht="15.6" x14ac:dyDescent="0.3">
      <c r="B160" s="429" t="s">
        <v>337</v>
      </c>
      <c r="C160" s="439" t="s">
        <v>1477</v>
      </c>
      <c r="D160" s="430"/>
      <c r="E160" s="431"/>
      <c r="F160" s="431"/>
      <c r="G160" s="432"/>
      <c r="H160" s="436">
        <v>1</v>
      </c>
      <c r="I160" s="434" t="s">
        <v>1445</v>
      </c>
      <c r="J160" s="378">
        <v>34958580</v>
      </c>
      <c r="K160" s="378"/>
      <c r="L160" s="546">
        <f t="shared" si="2"/>
        <v>34958580</v>
      </c>
      <c r="M160" s="438"/>
      <c r="N160" s="449"/>
    </row>
    <row r="161" spans="2:14" ht="15.6" x14ac:dyDescent="0.3">
      <c r="B161" s="429" t="s">
        <v>339</v>
      </c>
      <c r="C161" s="439" t="s">
        <v>1478</v>
      </c>
      <c r="D161" s="430"/>
      <c r="E161" s="431"/>
      <c r="F161" s="431"/>
      <c r="G161" s="432"/>
      <c r="H161" s="436">
        <v>1</v>
      </c>
      <c r="I161" s="434" t="s">
        <v>1445</v>
      </c>
      <c r="J161" s="378">
        <v>43283640</v>
      </c>
      <c r="K161" s="378"/>
      <c r="L161" s="546">
        <f t="shared" si="2"/>
        <v>43283640</v>
      </c>
      <c r="M161" s="438"/>
      <c r="N161" s="449"/>
    </row>
    <row r="162" spans="2:14" ht="15.6" x14ac:dyDescent="0.3">
      <c r="B162" s="429" t="s">
        <v>432</v>
      </c>
      <c r="C162" s="439" t="s">
        <v>1479</v>
      </c>
      <c r="D162" s="430"/>
      <c r="E162" s="431"/>
      <c r="F162" s="431"/>
      <c r="G162" s="432"/>
      <c r="H162" s="436">
        <v>1</v>
      </c>
      <c r="I162" s="434" t="s">
        <v>1445</v>
      </c>
      <c r="J162" s="378">
        <v>21144600</v>
      </c>
      <c r="K162" s="378"/>
      <c r="L162" s="546">
        <f t="shared" si="2"/>
        <v>21144600</v>
      </c>
      <c r="M162" s="438"/>
    </row>
    <row r="163" spans="2:14" ht="15.6" x14ac:dyDescent="0.3">
      <c r="B163" s="429" t="s">
        <v>434</v>
      </c>
      <c r="C163" s="439" t="s">
        <v>1480</v>
      </c>
      <c r="D163" s="430"/>
      <c r="E163" s="431"/>
      <c r="F163" s="431"/>
      <c r="G163" s="432"/>
      <c r="H163" s="436">
        <v>1</v>
      </c>
      <c r="I163" s="434" t="s">
        <v>1445</v>
      </c>
      <c r="J163" s="378">
        <v>22383490</v>
      </c>
      <c r="K163" s="378"/>
      <c r="L163" s="546">
        <f t="shared" si="2"/>
        <v>22383490</v>
      </c>
      <c r="M163" s="438"/>
    </row>
    <row r="164" spans="2:14" ht="15.6" x14ac:dyDescent="0.3">
      <c r="B164" s="429" t="s">
        <v>436</v>
      </c>
      <c r="C164" s="439" t="s">
        <v>1481</v>
      </c>
      <c r="D164" s="430"/>
      <c r="E164" s="431"/>
      <c r="F164" s="431"/>
      <c r="G164" s="432"/>
      <c r="H164" s="436">
        <v>1</v>
      </c>
      <c r="I164" s="434" t="s">
        <v>1445</v>
      </c>
      <c r="J164" s="378">
        <v>27697770</v>
      </c>
      <c r="K164" s="378"/>
      <c r="L164" s="546">
        <f t="shared" si="2"/>
        <v>27697770</v>
      </c>
      <c r="M164" s="438"/>
    </row>
    <row r="165" spans="2:14" ht="15.6" x14ac:dyDescent="0.3">
      <c r="B165" s="429" t="s">
        <v>364</v>
      </c>
      <c r="C165" s="439" t="s">
        <v>1482</v>
      </c>
      <c r="D165" s="430"/>
      <c r="E165" s="431"/>
      <c r="F165" s="431"/>
      <c r="G165" s="432"/>
      <c r="H165" s="436">
        <v>1</v>
      </c>
      <c r="I165" s="434" t="s">
        <v>1445</v>
      </c>
      <c r="J165" s="378">
        <v>41343810</v>
      </c>
      <c r="K165" s="378"/>
      <c r="L165" s="546">
        <f t="shared" si="2"/>
        <v>41343810</v>
      </c>
      <c r="M165" s="438"/>
    </row>
    <row r="166" spans="2:14" ht="15.6" x14ac:dyDescent="0.3">
      <c r="B166" s="429" t="s">
        <v>439</v>
      </c>
      <c r="C166" s="439" t="s">
        <v>1483</v>
      </c>
      <c r="D166" s="430"/>
      <c r="E166" s="431"/>
      <c r="F166" s="431"/>
      <c r="G166" s="432"/>
      <c r="H166" s="436">
        <v>1</v>
      </c>
      <c r="I166" s="434" t="s">
        <v>1445</v>
      </c>
      <c r="J166" s="378">
        <v>50495730</v>
      </c>
      <c r="K166" s="378"/>
      <c r="L166" s="546">
        <f t="shared" si="2"/>
        <v>50495730</v>
      </c>
      <c r="M166" s="438"/>
    </row>
    <row r="167" spans="2:14" ht="15.6" x14ac:dyDescent="0.3">
      <c r="B167" s="429" t="s">
        <v>441</v>
      </c>
      <c r="C167" s="439" t="s">
        <v>1484</v>
      </c>
      <c r="D167" s="430"/>
      <c r="E167" s="431"/>
      <c r="F167" s="431"/>
      <c r="G167" s="432"/>
      <c r="H167" s="436">
        <v>1</v>
      </c>
      <c r="I167" s="434" t="s">
        <v>1445</v>
      </c>
      <c r="J167" s="378">
        <v>66654360</v>
      </c>
      <c r="K167" s="378"/>
      <c r="L167" s="546">
        <f t="shared" si="2"/>
        <v>66654360</v>
      </c>
      <c r="M167" s="438"/>
    </row>
    <row r="168" spans="2:14" ht="15.6" x14ac:dyDescent="0.3">
      <c r="B168" s="423">
        <v>3</v>
      </c>
      <c r="C168" s="499" t="s">
        <v>1485</v>
      </c>
      <c r="D168" s="430"/>
      <c r="E168" s="431"/>
      <c r="F168" s="431"/>
      <c r="G168" s="432"/>
      <c r="H168" s="436"/>
      <c r="I168" s="434"/>
      <c r="J168" s="378"/>
      <c r="K168" s="378"/>
      <c r="L168" s="546"/>
      <c r="M168" s="438"/>
    </row>
    <row r="169" spans="2:14" ht="15.6" x14ac:dyDescent="0.3">
      <c r="B169" s="429" t="s">
        <v>156</v>
      </c>
      <c r="C169" s="435" t="s">
        <v>1486</v>
      </c>
      <c r="D169" s="430"/>
      <c r="E169" s="431"/>
      <c r="F169" s="431"/>
      <c r="G169" s="432"/>
      <c r="H169" s="436">
        <v>1</v>
      </c>
      <c r="I169" s="434" t="s">
        <v>1445</v>
      </c>
      <c r="J169" s="378">
        <v>2994440</v>
      </c>
      <c r="K169" s="378"/>
      <c r="L169" s="546">
        <f t="shared" si="2"/>
        <v>2994440</v>
      </c>
      <c r="M169" s="438"/>
    </row>
    <row r="170" spans="2:14" ht="15.6" x14ac:dyDescent="0.3">
      <c r="B170" s="429" t="s">
        <v>157</v>
      </c>
      <c r="C170" s="439" t="s">
        <v>1487</v>
      </c>
      <c r="D170" s="430"/>
      <c r="E170" s="431"/>
      <c r="F170" s="431"/>
      <c r="G170" s="432"/>
      <c r="H170" s="436">
        <v>1</v>
      </c>
      <c r="I170" s="434" t="s">
        <v>1445</v>
      </c>
      <c r="J170" s="378">
        <v>4413330</v>
      </c>
      <c r="K170" s="378"/>
      <c r="L170" s="546">
        <f t="shared" si="2"/>
        <v>4413330</v>
      </c>
      <c r="M170" s="438"/>
    </row>
    <row r="171" spans="2:14" ht="15.6" x14ac:dyDescent="0.3">
      <c r="B171" s="429" t="s">
        <v>160</v>
      </c>
      <c r="C171" s="313" t="s">
        <v>1488</v>
      </c>
      <c r="D171" s="430"/>
      <c r="E171" s="431"/>
      <c r="F171" s="431"/>
      <c r="G171" s="432"/>
      <c r="H171" s="436">
        <v>1</v>
      </c>
      <c r="I171" s="434" t="s">
        <v>1445</v>
      </c>
      <c r="J171" s="378">
        <v>3992910</v>
      </c>
      <c r="K171" s="378"/>
      <c r="L171" s="546">
        <f t="shared" si="2"/>
        <v>3992910</v>
      </c>
      <c r="M171" s="438"/>
    </row>
    <row r="172" spans="2:14" ht="15.6" x14ac:dyDescent="0.3">
      <c r="B172" s="429" t="s">
        <v>163</v>
      </c>
      <c r="C172" s="313" t="s">
        <v>1489</v>
      </c>
      <c r="D172" s="430"/>
      <c r="E172" s="431"/>
      <c r="F172" s="431"/>
      <c r="G172" s="432"/>
      <c r="H172" s="436">
        <v>1</v>
      </c>
      <c r="I172" s="434" t="s">
        <v>1445</v>
      </c>
      <c r="J172" s="378">
        <v>7413440</v>
      </c>
      <c r="K172" s="378"/>
      <c r="L172" s="546">
        <f t="shared" si="2"/>
        <v>7413440</v>
      </c>
      <c r="M172" s="438"/>
    </row>
    <row r="173" spans="2:14" ht="15.6" x14ac:dyDescent="0.3">
      <c r="B173" s="429" t="s">
        <v>321</v>
      </c>
      <c r="C173" s="313" t="s">
        <v>1490</v>
      </c>
      <c r="D173" s="430"/>
      <c r="E173" s="431"/>
      <c r="F173" s="431"/>
      <c r="G173" s="432"/>
      <c r="H173" s="436">
        <v>1</v>
      </c>
      <c r="I173" s="434" t="s">
        <v>1445</v>
      </c>
      <c r="J173" s="378">
        <v>12263880</v>
      </c>
      <c r="K173" s="378"/>
      <c r="L173" s="546">
        <f t="shared" si="2"/>
        <v>12263880</v>
      </c>
      <c r="M173" s="438"/>
    </row>
    <row r="174" spans="2:14" ht="15.6" x14ac:dyDescent="0.3">
      <c r="B174" s="429" t="s">
        <v>323</v>
      </c>
      <c r="C174" s="451" t="s">
        <v>1491</v>
      </c>
      <c r="D174" s="430"/>
      <c r="E174" s="431"/>
      <c r="F174" s="431"/>
      <c r="G174" s="432"/>
      <c r="H174" s="436">
        <v>1</v>
      </c>
      <c r="I174" s="434" t="s">
        <v>1445</v>
      </c>
      <c r="J174" s="378">
        <v>5988880</v>
      </c>
      <c r="K174" s="378"/>
      <c r="L174" s="546">
        <f t="shared" si="2"/>
        <v>5988880</v>
      </c>
      <c r="M174" s="438"/>
    </row>
    <row r="175" spans="2:14" ht="15.6" x14ac:dyDescent="0.3">
      <c r="B175" s="429" t="s">
        <v>326</v>
      </c>
      <c r="C175" s="313" t="s">
        <v>1492</v>
      </c>
      <c r="D175" s="430"/>
      <c r="E175" s="431"/>
      <c r="F175" s="431"/>
      <c r="G175" s="432"/>
      <c r="H175" s="436">
        <v>1</v>
      </c>
      <c r="I175" s="434" t="s">
        <v>1445</v>
      </c>
      <c r="J175" s="378">
        <v>8826660</v>
      </c>
      <c r="K175" s="378"/>
      <c r="L175" s="546">
        <f t="shared" si="2"/>
        <v>8826660</v>
      </c>
      <c r="M175" s="438"/>
      <c r="N175" s="449"/>
    </row>
    <row r="176" spans="2:14" ht="15.6" x14ac:dyDescent="0.3">
      <c r="B176" s="429" t="s">
        <v>328</v>
      </c>
      <c r="C176" s="313" t="s">
        <v>1493</v>
      </c>
      <c r="D176" s="430"/>
      <c r="E176" s="431"/>
      <c r="F176" s="431"/>
      <c r="G176" s="432"/>
      <c r="H176" s="436">
        <v>1</v>
      </c>
      <c r="I176" s="434" t="s">
        <v>1445</v>
      </c>
      <c r="J176" s="378">
        <v>7985820</v>
      </c>
      <c r="K176" s="378"/>
      <c r="L176" s="546">
        <f t="shared" si="2"/>
        <v>7985820</v>
      </c>
      <c r="M176" s="438"/>
      <c r="N176" s="449"/>
    </row>
    <row r="177" spans="2:14" ht="15.6" x14ac:dyDescent="0.3">
      <c r="B177" s="429" t="s">
        <v>665</v>
      </c>
      <c r="C177" s="313" t="s">
        <v>1494</v>
      </c>
      <c r="D177" s="430"/>
      <c r="E177" s="431"/>
      <c r="F177" s="431"/>
      <c r="G177" s="432"/>
      <c r="H177" s="436">
        <v>1</v>
      </c>
      <c r="I177" s="434" t="s">
        <v>1445</v>
      </c>
      <c r="J177" s="378">
        <v>14826880</v>
      </c>
      <c r="K177" s="378"/>
      <c r="L177" s="546">
        <f t="shared" si="2"/>
        <v>14826880</v>
      </c>
      <c r="M177" s="438"/>
      <c r="N177" s="449"/>
    </row>
    <row r="178" spans="2:14" ht="15.6" x14ac:dyDescent="0.3">
      <c r="B178" s="429" t="s">
        <v>667</v>
      </c>
      <c r="C178" s="451" t="s">
        <v>1495</v>
      </c>
      <c r="D178" s="430"/>
      <c r="E178" s="431"/>
      <c r="F178" s="431"/>
      <c r="G178" s="432"/>
      <c r="H178" s="436">
        <v>1</v>
      </c>
      <c r="I178" s="434" t="s">
        <v>1445</v>
      </c>
      <c r="J178" s="378">
        <v>24527770</v>
      </c>
      <c r="K178" s="378"/>
      <c r="L178" s="546">
        <f t="shared" si="2"/>
        <v>24527770</v>
      </c>
      <c r="M178" s="438"/>
      <c r="N178" s="449"/>
    </row>
    <row r="179" spans="2:14" ht="15.6" x14ac:dyDescent="0.3">
      <c r="B179" s="429"/>
      <c r="C179" s="451"/>
      <c r="D179" s="431"/>
      <c r="E179" s="431"/>
      <c r="F179" s="431"/>
      <c r="G179" s="432"/>
      <c r="H179" s="436"/>
      <c r="I179" s="434"/>
      <c r="J179" s="378"/>
      <c r="K179" s="378"/>
      <c r="L179" s="546"/>
      <c r="M179" s="438"/>
      <c r="N179" s="449"/>
    </row>
    <row r="180" spans="2:14" ht="15.6" x14ac:dyDescent="0.3">
      <c r="B180" s="429"/>
      <c r="C180" s="451"/>
      <c r="D180" s="431"/>
      <c r="E180" s="431"/>
      <c r="F180" s="431"/>
      <c r="G180" s="432"/>
      <c r="H180" s="436"/>
      <c r="I180" s="434"/>
      <c r="J180" s="378"/>
      <c r="K180" s="378"/>
      <c r="L180" s="546"/>
      <c r="M180" s="438"/>
      <c r="N180" s="449"/>
    </row>
    <row r="181" spans="2:14" ht="15.6" x14ac:dyDescent="0.3">
      <c r="B181" s="429"/>
      <c r="C181" s="451"/>
      <c r="D181" s="431"/>
      <c r="E181" s="431"/>
      <c r="F181" s="431"/>
      <c r="G181" s="432"/>
      <c r="H181" s="436"/>
      <c r="I181" s="434"/>
      <c r="J181" s="378"/>
      <c r="K181" s="378"/>
      <c r="L181" s="546"/>
      <c r="M181" s="438"/>
      <c r="N181" s="449"/>
    </row>
    <row r="182" spans="2:14" ht="15.6" x14ac:dyDescent="0.3">
      <c r="B182" s="440" t="s">
        <v>16</v>
      </c>
      <c r="C182" s="441" t="s">
        <v>1497</v>
      </c>
      <c r="D182" s="442"/>
      <c r="E182" s="442"/>
      <c r="F182" s="442"/>
      <c r="G182" s="443"/>
      <c r="H182" s="444"/>
      <c r="I182" s="445"/>
      <c r="J182" s="547"/>
      <c r="K182" s="547"/>
      <c r="L182" s="546"/>
      <c r="M182" s="438"/>
    </row>
    <row r="183" spans="2:14" ht="15.6" x14ac:dyDescent="0.3">
      <c r="B183" s="423">
        <v>1</v>
      </c>
      <c r="C183" s="498" t="s">
        <v>1498</v>
      </c>
      <c r="D183" s="452"/>
      <c r="E183" s="452"/>
      <c r="F183" s="452"/>
      <c r="G183" s="453"/>
      <c r="H183" s="454"/>
      <c r="I183" s="434"/>
      <c r="J183" s="547"/>
      <c r="K183" s="547"/>
      <c r="L183" s="546"/>
      <c r="M183" s="438"/>
    </row>
    <row r="184" spans="2:14" ht="15.6" x14ac:dyDescent="0.3">
      <c r="B184" s="429" t="s">
        <v>156</v>
      </c>
      <c r="C184" s="439" t="s">
        <v>1499</v>
      </c>
      <c r="D184" s="431"/>
      <c r="E184" s="431"/>
      <c r="F184" s="431"/>
      <c r="G184" s="432"/>
      <c r="H184" s="436">
        <v>1</v>
      </c>
      <c r="I184" s="434" t="s">
        <v>1445</v>
      </c>
      <c r="J184" s="378">
        <v>55950</v>
      </c>
      <c r="K184" s="378"/>
      <c r="L184" s="546">
        <f t="shared" si="2"/>
        <v>55950</v>
      </c>
      <c r="M184" s="438"/>
    </row>
    <row r="185" spans="2:14" ht="15.6" x14ac:dyDescent="0.3">
      <c r="B185" s="429" t="s">
        <v>157</v>
      </c>
      <c r="C185" s="439" t="s">
        <v>1500</v>
      </c>
      <c r="D185" s="431"/>
      <c r="E185" s="431"/>
      <c r="F185" s="431"/>
      <c r="G185" s="432"/>
      <c r="H185" s="436">
        <v>1</v>
      </c>
      <c r="I185" s="434" t="s">
        <v>1445</v>
      </c>
      <c r="J185" s="378">
        <v>22065</v>
      </c>
      <c r="K185" s="378"/>
      <c r="L185" s="546">
        <f t="shared" si="2"/>
        <v>22065</v>
      </c>
      <c r="M185" s="438"/>
    </row>
    <row r="186" spans="2:14" ht="15.6" x14ac:dyDescent="0.3">
      <c r="B186" s="429" t="s">
        <v>160</v>
      </c>
      <c r="C186" s="439" t="s">
        <v>1501</v>
      </c>
      <c r="D186" s="431"/>
      <c r="E186" s="431"/>
      <c r="F186" s="431"/>
      <c r="G186" s="432"/>
      <c r="H186" s="436">
        <v>1</v>
      </c>
      <c r="I186" s="434" t="s">
        <v>1445</v>
      </c>
      <c r="J186" s="378">
        <v>33300</v>
      </c>
      <c r="K186" s="378"/>
      <c r="L186" s="546">
        <f t="shared" si="2"/>
        <v>33300</v>
      </c>
      <c r="M186" s="438"/>
    </row>
    <row r="187" spans="2:14" ht="15.6" x14ac:dyDescent="0.3">
      <c r="B187" s="429" t="s">
        <v>163</v>
      </c>
      <c r="C187" s="439" t="s">
        <v>1502</v>
      </c>
      <c r="D187" s="431"/>
      <c r="E187" s="431"/>
      <c r="F187" s="431"/>
      <c r="G187" s="432"/>
      <c r="H187" s="436">
        <v>1</v>
      </c>
      <c r="I187" s="434" t="s">
        <v>1445</v>
      </c>
      <c r="J187" s="378">
        <v>68320</v>
      </c>
      <c r="K187" s="378"/>
      <c r="L187" s="546">
        <f t="shared" si="2"/>
        <v>68320</v>
      </c>
      <c r="M187" s="438"/>
    </row>
    <row r="188" spans="2:14" ht="15.6" x14ac:dyDescent="0.3">
      <c r="B188" s="429" t="s">
        <v>321</v>
      </c>
      <c r="C188" s="439" t="s">
        <v>1503</v>
      </c>
      <c r="D188" s="431"/>
      <c r="E188" s="431"/>
      <c r="F188" s="431"/>
      <c r="G188" s="432"/>
      <c r="H188" s="436">
        <v>1</v>
      </c>
      <c r="I188" s="434" t="s">
        <v>1445</v>
      </c>
      <c r="J188" s="378">
        <v>181400</v>
      </c>
      <c r="K188" s="378"/>
      <c r="L188" s="546">
        <f t="shared" si="2"/>
        <v>181400</v>
      </c>
      <c r="M188" s="438"/>
    </row>
    <row r="189" spans="2:14" ht="15.6" x14ac:dyDescent="0.3">
      <c r="B189" s="429" t="s">
        <v>323</v>
      </c>
      <c r="C189" s="439" t="s">
        <v>1504</v>
      </c>
      <c r="D189" s="431"/>
      <c r="E189" s="431"/>
      <c r="F189" s="431"/>
      <c r="G189" s="432"/>
      <c r="H189" s="436">
        <v>1</v>
      </c>
      <c r="I189" s="434" t="s">
        <v>1445</v>
      </c>
      <c r="J189" s="378">
        <v>337400</v>
      </c>
      <c r="K189" s="378"/>
      <c r="L189" s="546">
        <f t="shared" si="2"/>
        <v>337400</v>
      </c>
      <c r="M189" s="438"/>
    </row>
    <row r="190" spans="2:14" ht="15.6" x14ac:dyDescent="0.3">
      <c r="B190" s="429" t="s">
        <v>326</v>
      </c>
      <c r="C190" s="439" t="s">
        <v>1505</v>
      </c>
      <c r="D190" s="431"/>
      <c r="E190" s="431"/>
      <c r="F190" s="431"/>
      <c r="G190" s="432"/>
      <c r="H190" s="436">
        <v>1</v>
      </c>
      <c r="I190" s="434" t="s">
        <v>1445</v>
      </c>
      <c r="J190" s="378">
        <v>1140720</v>
      </c>
      <c r="K190" s="378"/>
      <c r="L190" s="546">
        <f t="shared" si="2"/>
        <v>1140720</v>
      </c>
      <c r="M190" s="438"/>
    </row>
    <row r="191" spans="2:14" ht="15.6" x14ac:dyDescent="0.3">
      <c r="B191" s="429" t="s">
        <v>328</v>
      </c>
      <c r="C191" s="439" t="s">
        <v>1506</v>
      </c>
      <c r="D191" s="431"/>
      <c r="E191" s="431"/>
      <c r="F191" s="431"/>
      <c r="G191" s="432"/>
      <c r="H191" s="436">
        <v>1</v>
      </c>
      <c r="I191" s="434" t="s">
        <v>1445</v>
      </c>
      <c r="J191" s="378">
        <v>1970220</v>
      </c>
      <c r="K191" s="378"/>
      <c r="L191" s="546">
        <f t="shared" si="2"/>
        <v>1970220</v>
      </c>
      <c r="M191" s="438"/>
    </row>
    <row r="192" spans="2:14" ht="15.6" x14ac:dyDescent="0.3">
      <c r="B192" s="429" t="s">
        <v>665</v>
      </c>
      <c r="C192" s="439" t="s">
        <v>1507</v>
      </c>
      <c r="D192" s="431"/>
      <c r="E192" s="431"/>
      <c r="F192" s="431"/>
      <c r="G192" s="432"/>
      <c r="H192" s="436">
        <v>1</v>
      </c>
      <c r="I192" s="434" t="s">
        <v>1445</v>
      </c>
      <c r="J192" s="378">
        <v>4113700</v>
      </c>
      <c r="K192" s="378"/>
      <c r="L192" s="546">
        <f t="shared" si="2"/>
        <v>4113700</v>
      </c>
      <c r="M192" s="438"/>
    </row>
    <row r="193" spans="2:13" ht="15.6" x14ac:dyDescent="0.3">
      <c r="B193" s="429" t="s">
        <v>667</v>
      </c>
      <c r="C193" s="439" t="s">
        <v>1508</v>
      </c>
      <c r="D193" s="431"/>
      <c r="E193" s="431"/>
      <c r="F193" s="431"/>
      <c r="G193" s="432"/>
      <c r="H193" s="436">
        <v>1</v>
      </c>
      <c r="I193" s="434" t="s">
        <v>1445</v>
      </c>
      <c r="J193" s="378">
        <v>5421620</v>
      </c>
      <c r="K193" s="378"/>
      <c r="L193" s="546">
        <f t="shared" si="2"/>
        <v>5421620</v>
      </c>
      <c r="M193" s="438"/>
    </row>
    <row r="194" spans="2:13" ht="15.6" x14ac:dyDescent="0.3">
      <c r="B194" s="429" t="s">
        <v>669</v>
      </c>
      <c r="C194" s="439" t="s">
        <v>1509</v>
      </c>
      <c r="D194" s="431"/>
      <c r="E194" s="431"/>
      <c r="F194" s="431"/>
      <c r="G194" s="432"/>
      <c r="H194" s="436">
        <v>1</v>
      </c>
      <c r="I194" s="434" t="s">
        <v>1445</v>
      </c>
      <c r="J194" s="378">
        <v>7859050</v>
      </c>
      <c r="K194" s="378"/>
      <c r="L194" s="546">
        <f t="shared" si="2"/>
        <v>7859050</v>
      </c>
      <c r="M194" s="438"/>
    </row>
    <row r="195" spans="2:13" ht="15.6" x14ac:dyDescent="0.3">
      <c r="B195" s="429" t="s">
        <v>671</v>
      </c>
      <c r="C195" s="439" t="s">
        <v>1510</v>
      </c>
      <c r="D195" s="431"/>
      <c r="E195" s="431"/>
      <c r="F195" s="431"/>
      <c r="G195" s="432"/>
      <c r="H195" s="436">
        <v>1</v>
      </c>
      <c r="I195" s="434" t="s">
        <v>1445</v>
      </c>
      <c r="J195" s="378">
        <v>11911560</v>
      </c>
      <c r="K195" s="378"/>
      <c r="L195" s="546">
        <f t="shared" si="2"/>
        <v>11911560</v>
      </c>
      <c r="M195" s="438"/>
    </row>
    <row r="196" spans="2:13" ht="15.6" x14ac:dyDescent="0.3">
      <c r="B196" s="429" t="s">
        <v>1182</v>
      </c>
      <c r="C196" s="439" t="s">
        <v>1511</v>
      </c>
      <c r="D196" s="431"/>
      <c r="E196" s="431"/>
      <c r="F196" s="431"/>
      <c r="G196" s="432"/>
      <c r="H196" s="436">
        <v>1</v>
      </c>
      <c r="I196" s="434" t="s">
        <v>1445</v>
      </c>
      <c r="J196" s="378">
        <v>15763960</v>
      </c>
      <c r="K196" s="378"/>
      <c r="L196" s="546">
        <f t="shared" si="2"/>
        <v>15763960</v>
      </c>
      <c r="M196" s="438"/>
    </row>
    <row r="197" spans="2:13" ht="15.6" x14ac:dyDescent="0.3">
      <c r="B197" s="429" t="s">
        <v>1184</v>
      </c>
      <c r="C197" s="439" t="s">
        <v>1512</v>
      </c>
      <c r="D197" s="431"/>
      <c r="E197" s="431"/>
      <c r="F197" s="431"/>
      <c r="G197" s="432"/>
      <c r="H197" s="436">
        <v>1</v>
      </c>
      <c r="I197" s="434" t="s">
        <v>1445</v>
      </c>
      <c r="J197" s="378">
        <v>11913930</v>
      </c>
      <c r="K197" s="378"/>
      <c r="L197" s="546">
        <f t="shared" si="2"/>
        <v>11913930</v>
      </c>
      <c r="M197" s="438"/>
    </row>
    <row r="198" spans="2:13" ht="15.6" x14ac:dyDescent="0.3">
      <c r="B198" s="429" t="s">
        <v>1186</v>
      </c>
      <c r="C198" s="439" t="s">
        <v>1513</v>
      </c>
      <c r="D198" s="431"/>
      <c r="E198" s="431"/>
      <c r="F198" s="431"/>
      <c r="G198" s="432"/>
      <c r="H198" s="436">
        <v>1</v>
      </c>
      <c r="I198" s="434" t="s">
        <v>1445</v>
      </c>
      <c r="J198" s="378">
        <v>38975370</v>
      </c>
      <c r="K198" s="378"/>
      <c r="L198" s="546">
        <f t="shared" si="2"/>
        <v>38975370</v>
      </c>
      <c r="M198" s="438"/>
    </row>
    <row r="199" spans="2:13" ht="15.6" x14ac:dyDescent="0.3">
      <c r="B199" s="423">
        <v>2</v>
      </c>
      <c r="C199" s="498" t="s">
        <v>1514</v>
      </c>
      <c r="D199" s="446"/>
      <c r="E199" s="446"/>
      <c r="F199" s="446"/>
      <c r="G199" s="447"/>
      <c r="H199" s="448"/>
      <c r="I199" s="434"/>
      <c r="J199" s="547"/>
      <c r="K199" s="547"/>
      <c r="L199" s="546"/>
      <c r="M199" s="438"/>
    </row>
    <row r="200" spans="2:13" ht="15.6" x14ac:dyDescent="0.3">
      <c r="B200" s="429" t="s">
        <v>165</v>
      </c>
      <c r="C200" s="439" t="s">
        <v>1515</v>
      </c>
      <c r="D200" s="431"/>
      <c r="E200" s="431"/>
      <c r="F200" s="431"/>
      <c r="G200" s="432"/>
      <c r="H200" s="436">
        <v>1</v>
      </c>
      <c r="I200" s="434" t="s">
        <v>1445</v>
      </c>
      <c r="J200" s="378">
        <v>14660</v>
      </c>
      <c r="K200" s="378"/>
      <c r="L200" s="546">
        <f t="shared" si="2"/>
        <v>14660</v>
      </c>
      <c r="M200" s="438"/>
    </row>
    <row r="201" spans="2:13" ht="15.6" x14ac:dyDescent="0.3">
      <c r="B201" s="429" t="s">
        <v>168</v>
      </c>
      <c r="C201" s="439" t="s">
        <v>1516</v>
      </c>
      <c r="D201" s="431"/>
      <c r="E201" s="431"/>
      <c r="F201" s="431"/>
      <c r="G201" s="432"/>
      <c r="H201" s="436">
        <v>1</v>
      </c>
      <c r="I201" s="434" t="s">
        <v>1445</v>
      </c>
      <c r="J201" s="378">
        <v>11660</v>
      </c>
      <c r="K201" s="378"/>
      <c r="L201" s="546">
        <f t="shared" si="2"/>
        <v>11660</v>
      </c>
      <c r="M201" s="438"/>
    </row>
    <row r="202" spans="2:13" ht="15.6" x14ac:dyDescent="0.3">
      <c r="B202" s="429" t="s">
        <v>170</v>
      </c>
      <c r="C202" s="439" t="s">
        <v>1517</v>
      </c>
      <c r="D202" s="431"/>
      <c r="E202" s="431"/>
      <c r="F202" s="431"/>
      <c r="G202" s="432"/>
      <c r="H202" s="436">
        <v>1</v>
      </c>
      <c r="I202" s="434" t="s">
        <v>1445</v>
      </c>
      <c r="J202" s="378">
        <v>32950</v>
      </c>
      <c r="K202" s="378"/>
      <c r="L202" s="546">
        <f t="shared" si="2"/>
        <v>32950</v>
      </c>
      <c r="M202" s="438"/>
    </row>
    <row r="203" spans="2:13" ht="15.6" x14ac:dyDescent="0.3">
      <c r="B203" s="429" t="s">
        <v>334</v>
      </c>
      <c r="C203" s="439" t="s">
        <v>1518</v>
      </c>
      <c r="D203" s="431"/>
      <c r="E203" s="431"/>
      <c r="F203" s="431"/>
      <c r="G203" s="432"/>
      <c r="H203" s="436">
        <v>1</v>
      </c>
      <c r="I203" s="434" t="s">
        <v>1445</v>
      </c>
      <c r="J203" s="378">
        <v>182140</v>
      </c>
      <c r="K203" s="378"/>
      <c r="L203" s="546">
        <f t="shared" si="2"/>
        <v>182140</v>
      </c>
      <c r="M203" s="438"/>
    </row>
    <row r="204" spans="2:13" ht="15.6" x14ac:dyDescent="0.3">
      <c r="B204" s="429" t="s">
        <v>337</v>
      </c>
      <c r="C204" s="439" t="s">
        <v>1519</v>
      </c>
      <c r="D204" s="431"/>
      <c r="E204" s="431"/>
      <c r="F204" s="431"/>
      <c r="G204" s="432"/>
      <c r="H204" s="436">
        <v>1</v>
      </c>
      <c r="I204" s="434" t="s">
        <v>1445</v>
      </c>
      <c r="J204" s="378">
        <v>112370</v>
      </c>
      <c r="K204" s="378"/>
      <c r="L204" s="546">
        <f t="shared" si="2"/>
        <v>112370</v>
      </c>
      <c r="M204" s="438"/>
    </row>
    <row r="205" spans="2:13" ht="15.6" x14ac:dyDescent="0.3">
      <c r="B205" s="429" t="s">
        <v>339</v>
      </c>
      <c r="C205" s="439" t="s">
        <v>1520</v>
      </c>
      <c r="D205" s="431"/>
      <c r="E205" s="431"/>
      <c r="F205" s="431"/>
      <c r="G205" s="432"/>
      <c r="H205" s="436">
        <v>1</v>
      </c>
      <c r="I205" s="434" t="s">
        <v>1445</v>
      </c>
      <c r="J205" s="378">
        <v>237070</v>
      </c>
      <c r="K205" s="378"/>
      <c r="L205" s="546">
        <f t="shared" si="2"/>
        <v>237070</v>
      </c>
      <c r="M205" s="438"/>
    </row>
    <row r="206" spans="2:13" ht="15.6" x14ac:dyDescent="0.3">
      <c r="B206" s="429" t="s">
        <v>432</v>
      </c>
      <c r="C206" s="439" t="s">
        <v>1521</v>
      </c>
      <c r="D206" s="431"/>
      <c r="E206" s="431"/>
      <c r="F206" s="431"/>
      <c r="G206" s="432"/>
      <c r="H206" s="436">
        <v>1</v>
      </c>
      <c r="I206" s="434" t="s">
        <v>1445</v>
      </c>
      <c r="J206" s="378">
        <v>675940</v>
      </c>
      <c r="K206" s="378"/>
      <c r="L206" s="546">
        <f t="shared" si="2"/>
        <v>675940</v>
      </c>
      <c r="M206" s="438"/>
    </row>
    <row r="207" spans="2:13" ht="15.6" x14ac:dyDescent="0.3">
      <c r="B207" s="429" t="s">
        <v>434</v>
      </c>
      <c r="C207" s="439" t="s">
        <v>1522</v>
      </c>
      <c r="D207" s="431"/>
      <c r="E207" s="431"/>
      <c r="F207" s="431"/>
      <c r="G207" s="432"/>
      <c r="H207" s="436">
        <v>1</v>
      </c>
      <c r="I207" s="434" t="s">
        <v>1445</v>
      </c>
      <c r="J207" s="378">
        <v>1218360</v>
      </c>
      <c r="K207" s="378"/>
      <c r="L207" s="546">
        <f t="shared" si="2"/>
        <v>1218360</v>
      </c>
      <c r="M207" s="438"/>
    </row>
    <row r="208" spans="2:13" ht="15.6" x14ac:dyDescent="0.3">
      <c r="B208" s="429" t="s">
        <v>436</v>
      </c>
      <c r="C208" s="439" t="s">
        <v>1523</v>
      </c>
      <c r="D208" s="431"/>
      <c r="E208" s="431"/>
      <c r="F208" s="431"/>
      <c r="G208" s="432"/>
      <c r="H208" s="436">
        <v>1</v>
      </c>
      <c r="I208" s="434" t="s">
        <v>1445</v>
      </c>
      <c r="J208" s="378">
        <v>2137700</v>
      </c>
      <c r="K208" s="378"/>
      <c r="L208" s="546">
        <f t="shared" si="2"/>
        <v>2137700</v>
      </c>
      <c r="M208" s="438"/>
    </row>
    <row r="209" spans="2:13" ht="15.6" x14ac:dyDescent="0.3">
      <c r="B209" s="429" t="s">
        <v>364</v>
      </c>
      <c r="C209" s="439" t="s">
        <v>1524</v>
      </c>
      <c r="D209" s="431"/>
      <c r="E209" s="431"/>
      <c r="F209" s="431"/>
      <c r="G209" s="432"/>
      <c r="H209" s="436">
        <v>1</v>
      </c>
      <c r="I209" s="434" t="s">
        <v>1445</v>
      </c>
      <c r="J209" s="378">
        <v>3873600</v>
      </c>
      <c r="K209" s="378"/>
      <c r="L209" s="546">
        <f t="shared" si="2"/>
        <v>3873600</v>
      </c>
      <c r="M209" s="438"/>
    </row>
    <row r="210" spans="2:13" ht="15.6" x14ac:dyDescent="0.3">
      <c r="B210" s="429" t="s">
        <v>439</v>
      </c>
      <c r="C210" s="439" t="s">
        <v>1525</v>
      </c>
      <c r="D210" s="431"/>
      <c r="E210" s="431"/>
      <c r="F210" s="431"/>
      <c r="G210" s="432"/>
      <c r="H210" s="436">
        <v>1</v>
      </c>
      <c r="I210" s="434" t="s">
        <v>1445</v>
      </c>
      <c r="J210" s="378">
        <v>5657000</v>
      </c>
      <c r="K210" s="378"/>
      <c r="L210" s="546">
        <f t="shared" si="2"/>
        <v>5657000</v>
      </c>
      <c r="M210" s="438"/>
    </row>
    <row r="211" spans="2:13" ht="15.6" x14ac:dyDescent="0.3">
      <c r="B211" s="429" t="s">
        <v>441</v>
      </c>
      <c r="C211" s="439" t="s">
        <v>1526</v>
      </c>
      <c r="D211" s="431"/>
      <c r="E211" s="431"/>
      <c r="F211" s="431"/>
      <c r="G211" s="432"/>
      <c r="H211" s="436">
        <v>1</v>
      </c>
      <c r="I211" s="434" t="s">
        <v>1445</v>
      </c>
      <c r="J211" s="378">
        <v>8581850</v>
      </c>
      <c r="K211" s="378"/>
      <c r="L211" s="546">
        <f t="shared" si="2"/>
        <v>8581850</v>
      </c>
      <c r="M211" s="438"/>
    </row>
    <row r="212" spans="2:13" ht="15.6" x14ac:dyDescent="0.3">
      <c r="B212" s="429" t="s">
        <v>443</v>
      </c>
      <c r="C212" s="439" t="s">
        <v>1527</v>
      </c>
      <c r="D212" s="431"/>
      <c r="E212" s="431"/>
      <c r="F212" s="431"/>
      <c r="G212" s="432"/>
      <c r="H212" s="436">
        <v>1</v>
      </c>
      <c r="I212" s="434" t="s">
        <v>1445</v>
      </c>
      <c r="J212" s="378">
        <v>8156600</v>
      </c>
      <c r="K212" s="378"/>
      <c r="L212" s="546">
        <f t="shared" si="2"/>
        <v>8156600</v>
      </c>
      <c r="M212" s="438"/>
    </row>
    <row r="213" spans="2:13" ht="15.6" x14ac:dyDescent="0.3">
      <c r="B213" s="429" t="s">
        <v>445</v>
      </c>
      <c r="C213" s="439" t="s">
        <v>1528</v>
      </c>
      <c r="D213" s="431"/>
      <c r="E213" s="431"/>
      <c r="F213" s="431"/>
      <c r="G213" s="432"/>
      <c r="H213" s="436">
        <v>1</v>
      </c>
      <c r="I213" s="434" t="s">
        <v>1445</v>
      </c>
      <c r="J213" s="378">
        <v>16363760</v>
      </c>
      <c r="K213" s="378"/>
      <c r="L213" s="546">
        <f t="shared" si="2"/>
        <v>16363760</v>
      </c>
      <c r="M213" s="438"/>
    </row>
    <row r="214" spans="2:13" ht="15.6" x14ac:dyDescent="0.3">
      <c r="B214" s="429" t="s">
        <v>447</v>
      </c>
      <c r="C214" s="439" t="s">
        <v>1529</v>
      </c>
      <c r="D214" s="431"/>
      <c r="E214" s="431"/>
      <c r="F214" s="431"/>
      <c r="G214" s="432"/>
      <c r="H214" s="436">
        <v>1</v>
      </c>
      <c r="I214" s="434" t="s">
        <v>1445</v>
      </c>
      <c r="J214" s="378">
        <v>28051460</v>
      </c>
      <c r="K214" s="378"/>
      <c r="L214" s="546">
        <f t="shared" si="2"/>
        <v>28051460</v>
      </c>
      <c r="M214" s="438"/>
    </row>
    <row r="215" spans="2:13" ht="15.6" x14ac:dyDescent="0.3">
      <c r="B215" s="429"/>
      <c r="C215" s="439"/>
      <c r="D215" s="431"/>
      <c r="E215" s="431"/>
      <c r="F215" s="431"/>
      <c r="G215" s="432"/>
      <c r="H215" s="436"/>
      <c r="I215" s="434"/>
      <c r="J215" s="378"/>
      <c r="K215" s="378"/>
      <c r="L215" s="546"/>
      <c r="M215" s="438"/>
    </row>
    <row r="216" spans="2:13" ht="15.6" x14ac:dyDescent="0.3">
      <c r="B216" s="429"/>
      <c r="C216" s="439"/>
      <c r="D216" s="431"/>
      <c r="E216" s="431"/>
      <c r="F216" s="431"/>
      <c r="G216" s="432"/>
      <c r="H216" s="436"/>
      <c r="I216" s="434"/>
      <c r="J216" s="378"/>
      <c r="K216" s="378"/>
      <c r="L216" s="546"/>
      <c r="M216" s="438"/>
    </row>
    <row r="217" spans="2:13" ht="15.6" x14ac:dyDescent="0.3">
      <c r="B217" s="429"/>
      <c r="C217" s="439"/>
      <c r="D217" s="431"/>
      <c r="E217" s="431"/>
      <c r="F217" s="431"/>
      <c r="G217" s="432"/>
      <c r="H217" s="436"/>
      <c r="I217" s="434"/>
      <c r="J217" s="378"/>
      <c r="K217" s="378"/>
      <c r="L217" s="546"/>
      <c r="M217" s="438"/>
    </row>
    <row r="218" spans="2:13" ht="15.6" x14ac:dyDescent="0.3">
      <c r="B218" s="440" t="s">
        <v>17</v>
      </c>
      <c r="C218" s="441" t="s">
        <v>1531</v>
      </c>
      <c r="D218" s="442"/>
      <c r="E218" s="442"/>
      <c r="F218" s="442"/>
      <c r="G218" s="443"/>
      <c r="H218" s="444"/>
      <c r="I218" s="445"/>
      <c r="J218" s="547"/>
      <c r="K218" s="547"/>
      <c r="L218" s="546"/>
      <c r="M218" s="438"/>
    </row>
    <row r="219" spans="2:13" ht="15.6" x14ac:dyDescent="0.3">
      <c r="B219" s="423">
        <v>1</v>
      </c>
      <c r="C219" s="498" t="s">
        <v>1532</v>
      </c>
      <c r="D219" s="446"/>
      <c r="E219" s="446"/>
      <c r="F219" s="446"/>
      <c r="G219" s="447"/>
      <c r="H219" s="448"/>
      <c r="I219" s="434"/>
      <c r="J219" s="547"/>
      <c r="K219" s="547"/>
      <c r="L219" s="546"/>
      <c r="M219" s="438"/>
    </row>
    <row r="220" spans="2:13" ht="15.6" x14ac:dyDescent="0.3">
      <c r="B220" s="429" t="s">
        <v>156</v>
      </c>
      <c r="C220" s="439" t="s">
        <v>1533</v>
      </c>
      <c r="D220" s="431"/>
      <c r="E220" s="431"/>
      <c r="F220" s="431"/>
      <c r="G220" s="432"/>
      <c r="H220" s="436">
        <v>1</v>
      </c>
      <c r="I220" s="434" t="s">
        <v>1445</v>
      </c>
      <c r="J220" s="378">
        <v>69550</v>
      </c>
      <c r="K220" s="378"/>
      <c r="L220" s="546">
        <f t="shared" ref="L220:L287" si="3">H220*J220</f>
        <v>69550</v>
      </c>
      <c r="M220" s="438"/>
    </row>
    <row r="221" spans="2:13" ht="15.6" x14ac:dyDescent="0.3">
      <c r="B221" s="429" t="s">
        <v>157</v>
      </c>
      <c r="C221" s="439" t="s">
        <v>1534</v>
      </c>
      <c r="D221" s="431"/>
      <c r="E221" s="431"/>
      <c r="F221" s="431"/>
      <c r="G221" s="432"/>
      <c r="H221" s="436">
        <v>1</v>
      </c>
      <c r="I221" s="434" t="s">
        <v>1445</v>
      </c>
      <c r="J221" s="378">
        <v>21230</v>
      </c>
      <c r="K221" s="378"/>
      <c r="L221" s="546">
        <f t="shared" si="3"/>
        <v>21230</v>
      </c>
      <c r="M221" s="438"/>
    </row>
    <row r="222" spans="2:13" ht="15.6" x14ac:dyDescent="0.3">
      <c r="B222" s="429" t="s">
        <v>160</v>
      </c>
      <c r="C222" s="439" t="s">
        <v>1535</v>
      </c>
      <c r="D222" s="431"/>
      <c r="E222" s="431"/>
      <c r="F222" s="431"/>
      <c r="G222" s="432"/>
      <c r="H222" s="436">
        <v>1</v>
      </c>
      <c r="I222" s="434" t="s">
        <v>1445</v>
      </c>
      <c r="J222" s="378">
        <v>83200</v>
      </c>
      <c r="K222" s="378"/>
      <c r="L222" s="546">
        <f t="shared" si="3"/>
        <v>83200</v>
      </c>
      <c r="M222" s="438"/>
    </row>
    <row r="223" spans="2:13" ht="15.6" x14ac:dyDescent="0.3">
      <c r="B223" s="429" t="s">
        <v>163</v>
      </c>
      <c r="C223" s="439" t="s">
        <v>1536</v>
      </c>
      <c r="D223" s="431"/>
      <c r="E223" s="431"/>
      <c r="F223" s="431"/>
      <c r="G223" s="432"/>
      <c r="H223" s="436">
        <v>1</v>
      </c>
      <c r="I223" s="434" t="s">
        <v>1445</v>
      </c>
      <c r="J223" s="378">
        <v>184980</v>
      </c>
      <c r="K223" s="378"/>
      <c r="L223" s="546">
        <f t="shared" si="3"/>
        <v>184980</v>
      </c>
      <c r="M223" s="438"/>
    </row>
    <row r="224" spans="2:13" ht="15.6" x14ac:dyDescent="0.3">
      <c r="B224" s="429" t="s">
        <v>321</v>
      </c>
      <c r="C224" s="439" t="s">
        <v>1537</v>
      </c>
      <c r="D224" s="431"/>
      <c r="E224" s="431"/>
      <c r="F224" s="431"/>
      <c r="G224" s="432"/>
      <c r="H224" s="436">
        <v>1</v>
      </c>
      <c r="I224" s="434" t="s">
        <v>1445</v>
      </c>
      <c r="J224" s="378">
        <v>395640</v>
      </c>
      <c r="K224" s="378"/>
      <c r="L224" s="546">
        <f t="shared" si="3"/>
        <v>395640</v>
      </c>
      <c r="M224" s="438"/>
    </row>
    <row r="225" spans="2:13" ht="15.6" x14ac:dyDescent="0.3">
      <c r="B225" s="429" t="s">
        <v>323</v>
      </c>
      <c r="C225" s="439" t="s">
        <v>1538</v>
      </c>
      <c r="D225" s="431"/>
      <c r="E225" s="431"/>
      <c r="F225" s="431"/>
      <c r="G225" s="432"/>
      <c r="H225" s="436">
        <v>1</v>
      </c>
      <c r="I225" s="434" t="s">
        <v>1445</v>
      </c>
      <c r="J225" s="378">
        <v>632980</v>
      </c>
      <c r="K225" s="378"/>
      <c r="L225" s="546">
        <f t="shared" si="3"/>
        <v>632980</v>
      </c>
      <c r="M225" s="438"/>
    </row>
    <row r="226" spans="2:13" ht="15.6" x14ac:dyDescent="0.3">
      <c r="B226" s="429" t="s">
        <v>326</v>
      </c>
      <c r="C226" s="439" t="s">
        <v>1539</v>
      </c>
      <c r="D226" s="431"/>
      <c r="E226" s="431"/>
      <c r="F226" s="431"/>
      <c r="G226" s="432"/>
      <c r="H226" s="436">
        <v>1</v>
      </c>
      <c r="I226" s="434" t="s">
        <v>1445</v>
      </c>
      <c r="J226" s="378">
        <v>1408200</v>
      </c>
      <c r="K226" s="378"/>
      <c r="L226" s="546">
        <f t="shared" si="3"/>
        <v>1408200</v>
      </c>
      <c r="M226" s="438"/>
    </row>
    <row r="227" spans="2:13" ht="15.6" x14ac:dyDescent="0.3">
      <c r="B227" s="429" t="s">
        <v>328</v>
      </c>
      <c r="C227" s="439" t="s">
        <v>1540</v>
      </c>
      <c r="D227" s="431"/>
      <c r="E227" s="431"/>
      <c r="F227" s="431"/>
      <c r="G227" s="432"/>
      <c r="H227" s="436">
        <v>1</v>
      </c>
      <c r="I227" s="434" t="s">
        <v>1445</v>
      </c>
      <c r="J227" s="378">
        <v>2682200</v>
      </c>
      <c r="K227" s="378"/>
      <c r="L227" s="546">
        <f t="shared" si="3"/>
        <v>2682200</v>
      </c>
      <c r="M227" s="438"/>
    </row>
    <row r="228" spans="2:13" ht="15.6" x14ac:dyDescent="0.3">
      <c r="B228" s="429" t="s">
        <v>665</v>
      </c>
      <c r="C228" s="439" t="s">
        <v>1541</v>
      </c>
      <c r="D228" s="431"/>
      <c r="E228" s="431"/>
      <c r="F228" s="431"/>
      <c r="G228" s="432"/>
      <c r="H228" s="436">
        <v>1</v>
      </c>
      <c r="I228" s="434" t="s">
        <v>1445</v>
      </c>
      <c r="J228" s="378">
        <v>5067740</v>
      </c>
      <c r="K228" s="378"/>
      <c r="L228" s="546">
        <f t="shared" si="3"/>
        <v>5067740</v>
      </c>
      <c r="M228" s="438"/>
    </row>
    <row r="229" spans="2:13" ht="15.6" x14ac:dyDescent="0.3">
      <c r="B229" s="429" t="s">
        <v>667</v>
      </c>
      <c r="C229" s="439" t="s">
        <v>1542</v>
      </c>
      <c r="D229" s="431"/>
      <c r="E229" s="431"/>
      <c r="F229" s="431"/>
      <c r="G229" s="432"/>
      <c r="H229" s="436">
        <v>1</v>
      </c>
      <c r="I229" s="434" t="s">
        <v>1445</v>
      </c>
      <c r="J229" s="378">
        <v>7185120</v>
      </c>
      <c r="K229" s="378"/>
      <c r="L229" s="546">
        <f t="shared" si="3"/>
        <v>7185120</v>
      </c>
      <c r="M229" s="438"/>
    </row>
    <row r="230" spans="2:13" ht="15.6" x14ac:dyDescent="0.3">
      <c r="B230" s="429" t="s">
        <v>669</v>
      </c>
      <c r="C230" s="439" t="s">
        <v>1543</v>
      </c>
      <c r="D230" s="431"/>
      <c r="E230" s="431"/>
      <c r="F230" s="431"/>
      <c r="G230" s="432"/>
      <c r="H230" s="436">
        <v>1</v>
      </c>
      <c r="I230" s="434" t="s">
        <v>1445</v>
      </c>
      <c r="J230" s="378">
        <v>7763920</v>
      </c>
      <c r="K230" s="378"/>
      <c r="L230" s="546">
        <f t="shared" si="3"/>
        <v>7763920</v>
      </c>
      <c r="M230" s="438"/>
    </row>
    <row r="231" spans="2:13" ht="15.6" x14ac:dyDescent="0.3">
      <c r="B231" s="429" t="s">
        <v>671</v>
      </c>
      <c r="C231" s="439" t="s">
        <v>1544</v>
      </c>
      <c r="D231" s="431"/>
      <c r="E231" s="431"/>
      <c r="F231" s="431"/>
      <c r="G231" s="432"/>
      <c r="H231" s="436">
        <v>1</v>
      </c>
      <c r="I231" s="434" t="s">
        <v>1445</v>
      </c>
      <c r="J231" s="378">
        <v>15244920</v>
      </c>
      <c r="K231" s="378"/>
      <c r="L231" s="546">
        <f t="shared" si="3"/>
        <v>15244920</v>
      </c>
      <c r="M231" s="438"/>
    </row>
    <row r="232" spans="2:13" ht="15.6" x14ac:dyDescent="0.3">
      <c r="B232" s="429">
        <v>1.1299999999999999</v>
      </c>
      <c r="C232" s="439" t="s">
        <v>1545</v>
      </c>
      <c r="D232" s="431"/>
      <c r="E232" s="431"/>
      <c r="F232" s="431"/>
      <c r="G232" s="432"/>
      <c r="H232" s="436">
        <v>1</v>
      </c>
      <c r="I232" s="434" t="s">
        <v>1445</v>
      </c>
      <c r="J232" s="378">
        <v>33463960</v>
      </c>
      <c r="K232" s="378"/>
      <c r="L232" s="546">
        <f t="shared" si="3"/>
        <v>33463960</v>
      </c>
      <c r="M232" s="438"/>
    </row>
    <row r="233" spans="2:13" ht="15.6" x14ac:dyDescent="0.3">
      <c r="B233" s="429">
        <v>1.1399999999999999</v>
      </c>
      <c r="C233" s="439" t="s">
        <v>1546</v>
      </c>
      <c r="D233" s="431"/>
      <c r="E233" s="431"/>
      <c r="F233" s="431"/>
      <c r="G233" s="432"/>
      <c r="H233" s="436">
        <v>1</v>
      </c>
      <c r="I233" s="434" t="s">
        <v>1445</v>
      </c>
      <c r="J233" s="378">
        <v>52371230</v>
      </c>
      <c r="K233" s="378"/>
      <c r="L233" s="546">
        <f t="shared" si="3"/>
        <v>52371230</v>
      </c>
      <c r="M233" s="438"/>
    </row>
    <row r="234" spans="2:13" ht="15.6" x14ac:dyDescent="0.3">
      <c r="B234" s="423">
        <v>2</v>
      </c>
      <c r="C234" s="498" t="s">
        <v>1547</v>
      </c>
      <c r="D234" s="446"/>
      <c r="E234" s="446"/>
      <c r="F234" s="446"/>
      <c r="G234" s="447"/>
      <c r="H234" s="448"/>
      <c r="I234" s="434"/>
      <c r="J234" s="547"/>
      <c r="K234" s="547"/>
      <c r="L234" s="546"/>
      <c r="M234" s="438"/>
    </row>
    <row r="235" spans="2:13" ht="15.6" x14ac:dyDescent="0.3">
      <c r="B235" s="429" t="s">
        <v>165</v>
      </c>
      <c r="C235" s="439" t="s">
        <v>1548</v>
      </c>
      <c r="D235" s="431"/>
      <c r="E235" s="431"/>
      <c r="F235" s="431"/>
      <c r="G235" s="432"/>
      <c r="H235" s="436">
        <v>1</v>
      </c>
      <c r="I235" s="434" t="s">
        <v>1445</v>
      </c>
      <c r="J235" s="378">
        <v>211430</v>
      </c>
      <c r="K235" s="378"/>
      <c r="L235" s="546">
        <f t="shared" si="3"/>
        <v>211430</v>
      </c>
      <c r="M235" s="438"/>
    </row>
    <row r="236" spans="2:13" ht="15.6" x14ac:dyDescent="0.3">
      <c r="B236" s="429" t="s">
        <v>168</v>
      </c>
      <c r="C236" s="439" t="s">
        <v>1549</v>
      </c>
      <c r="D236" s="431"/>
      <c r="E236" s="431"/>
      <c r="F236" s="431"/>
      <c r="G236" s="432"/>
      <c r="H236" s="436">
        <v>1</v>
      </c>
      <c r="I236" s="434" t="s">
        <v>1445</v>
      </c>
      <c r="J236" s="378">
        <v>526820</v>
      </c>
      <c r="K236" s="378"/>
      <c r="L236" s="546">
        <f t="shared" si="3"/>
        <v>526820</v>
      </c>
      <c r="M236" s="438"/>
    </row>
    <row r="237" spans="2:13" ht="15.6" x14ac:dyDescent="0.3">
      <c r="B237" s="429" t="s">
        <v>170</v>
      </c>
      <c r="C237" s="439" t="s">
        <v>1550</v>
      </c>
      <c r="D237" s="431"/>
      <c r="E237" s="431"/>
      <c r="F237" s="431"/>
      <c r="G237" s="432"/>
      <c r="H237" s="436">
        <v>1</v>
      </c>
      <c r="I237" s="434" t="s">
        <v>1445</v>
      </c>
      <c r="J237" s="378">
        <v>755260</v>
      </c>
      <c r="K237" s="378"/>
      <c r="L237" s="546">
        <f t="shared" si="3"/>
        <v>755260</v>
      </c>
      <c r="M237" s="438"/>
    </row>
    <row r="238" spans="2:13" ht="15.6" x14ac:dyDescent="0.3">
      <c r="B238" s="429" t="s">
        <v>334</v>
      </c>
      <c r="C238" s="439" t="s">
        <v>1551</v>
      </c>
      <c r="D238" s="431"/>
      <c r="E238" s="431"/>
      <c r="F238" s="431"/>
      <c r="G238" s="432"/>
      <c r="H238" s="436">
        <v>1</v>
      </c>
      <c r="I238" s="434" t="s">
        <v>1445</v>
      </c>
      <c r="J238" s="378">
        <v>2150550</v>
      </c>
      <c r="K238" s="378"/>
      <c r="L238" s="546">
        <f t="shared" si="3"/>
        <v>2150550</v>
      </c>
      <c r="M238" s="438"/>
    </row>
    <row r="239" spans="2:13" ht="15.6" x14ac:dyDescent="0.3">
      <c r="B239" s="429" t="s">
        <v>337</v>
      </c>
      <c r="C239" s="439" t="s">
        <v>1552</v>
      </c>
      <c r="D239" s="431"/>
      <c r="E239" s="431"/>
      <c r="F239" s="431"/>
      <c r="G239" s="432"/>
      <c r="H239" s="436">
        <v>1</v>
      </c>
      <c r="I239" s="434" t="s">
        <v>1445</v>
      </c>
      <c r="J239" s="378">
        <v>3708450</v>
      </c>
      <c r="K239" s="378"/>
      <c r="L239" s="546">
        <f t="shared" si="3"/>
        <v>3708450</v>
      </c>
      <c r="M239" s="438"/>
    </row>
    <row r="240" spans="2:13" ht="15.6" x14ac:dyDescent="0.3">
      <c r="B240" s="429" t="s">
        <v>339</v>
      </c>
      <c r="C240" s="439" t="s">
        <v>1553</v>
      </c>
      <c r="D240" s="431"/>
      <c r="E240" s="431"/>
      <c r="F240" s="431"/>
      <c r="G240" s="432"/>
      <c r="H240" s="436">
        <v>1</v>
      </c>
      <c r="I240" s="434" t="s">
        <v>1445</v>
      </c>
      <c r="J240" s="378">
        <v>2316160</v>
      </c>
      <c r="K240" s="378"/>
      <c r="L240" s="546">
        <f t="shared" si="3"/>
        <v>2316160</v>
      </c>
      <c r="M240" s="438"/>
    </row>
    <row r="241" spans="2:13" ht="15.6" x14ac:dyDescent="0.3">
      <c r="B241" s="429" t="s">
        <v>432</v>
      </c>
      <c r="C241" s="439" t="s">
        <v>1554</v>
      </c>
      <c r="D241" s="431"/>
      <c r="E241" s="431"/>
      <c r="F241" s="431"/>
      <c r="G241" s="432"/>
      <c r="H241" s="436">
        <v>1</v>
      </c>
      <c r="I241" s="434" t="s">
        <v>1445</v>
      </c>
      <c r="J241" s="378">
        <v>3489160</v>
      </c>
      <c r="K241" s="378"/>
      <c r="L241" s="546">
        <f t="shared" si="3"/>
        <v>3489160</v>
      </c>
      <c r="M241" s="438"/>
    </row>
    <row r="242" spans="2:13" ht="15.6" x14ac:dyDescent="0.3">
      <c r="B242" s="429" t="s">
        <v>434</v>
      </c>
      <c r="C242" s="439" t="s">
        <v>1555</v>
      </c>
      <c r="D242" s="431"/>
      <c r="E242" s="431"/>
      <c r="F242" s="431"/>
      <c r="G242" s="432"/>
      <c r="H242" s="436">
        <v>1</v>
      </c>
      <c r="I242" s="434" t="s">
        <v>1445</v>
      </c>
      <c r="J242" s="378">
        <v>5564260</v>
      </c>
      <c r="K242" s="378"/>
      <c r="L242" s="546">
        <f t="shared" si="3"/>
        <v>5564260</v>
      </c>
      <c r="M242" s="438"/>
    </row>
    <row r="243" spans="2:13" ht="15.6" x14ac:dyDescent="0.3">
      <c r="B243" s="429" t="s">
        <v>436</v>
      </c>
      <c r="C243" s="439" t="s">
        <v>1556</v>
      </c>
      <c r="D243" s="431"/>
      <c r="E243" s="431"/>
      <c r="F243" s="431"/>
      <c r="G243" s="432"/>
      <c r="H243" s="436">
        <v>1</v>
      </c>
      <c r="I243" s="434" t="s">
        <v>1445</v>
      </c>
      <c r="J243" s="378">
        <v>6058020</v>
      </c>
      <c r="K243" s="378"/>
      <c r="L243" s="546">
        <f t="shared" si="3"/>
        <v>6058020</v>
      </c>
      <c r="M243" s="438"/>
    </row>
    <row r="244" spans="2:13" ht="15.6" x14ac:dyDescent="0.3">
      <c r="B244" s="429" t="s">
        <v>364</v>
      </c>
      <c r="C244" s="439" t="s">
        <v>1557</v>
      </c>
      <c r="D244" s="431"/>
      <c r="E244" s="431"/>
      <c r="F244" s="431"/>
      <c r="G244" s="432"/>
      <c r="H244" s="436">
        <v>1</v>
      </c>
      <c r="I244" s="434" t="s">
        <v>1445</v>
      </c>
      <c r="J244" s="378">
        <v>5989970</v>
      </c>
      <c r="K244" s="378"/>
      <c r="L244" s="546">
        <f t="shared" si="3"/>
        <v>5989970</v>
      </c>
      <c r="M244" s="438"/>
    </row>
    <row r="245" spans="2:13" ht="15.6" x14ac:dyDescent="0.3">
      <c r="B245" s="429"/>
      <c r="C245" s="439"/>
      <c r="D245" s="431"/>
      <c r="E245" s="431"/>
      <c r="F245" s="431"/>
      <c r="G245" s="432"/>
      <c r="H245" s="436"/>
      <c r="I245" s="434"/>
      <c r="J245" s="378"/>
      <c r="K245" s="378"/>
      <c r="L245" s="546"/>
      <c r="M245" s="438"/>
    </row>
    <row r="246" spans="2:13" ht="15.6" x14ac:dyDescent="0.3">
      <c r="B246" s="429"/>
      <c r="C246" s="439"/>
      <c r="D246" s="431"/>
      <c r="E246" s="431"/>
      <c r="F246" s="431"/>
      <c r="G246" s="432"/>
      <c r="H246" s="436"/>
      <c r="I246" s="434"/>
      <c r="J246" s="378"/>
      <c r="K246" s="378"/>
      <c r="L246" s="546"/>
      <c r="M246" s="438"/>
    </row>
    <row r="247" spans="2:13" ht="15.6" x14ac:dyDescent="0.3">
      <c r="B247" s="429"/>
      <c r="C247" s="439"/>
      <c r="D247" s="431"/>
      <c r="E247" s="431"/>
      <c r="F247" s="431"/>
      <c r="G247" s="432"/>
      <c r="H247" s="436"/>
      <c r="I247" s="434"/>
      <c r="J247" s="378"/>
      <c r="K247" s="378"/>
      <c r="L247" s="546"/>
      <c r="M247" s="438"/>
    </row>
    <row r="248" spans="2:13" ht="15.6" x14ac:dyDescent="0.3">
      <c r="B248" s="440" t="s">
        <v>18</v>
      </c>
      <c r="C248" s="441" t="s">
        <v>1558</v>
      </c>
      <c r="D248" s="442"/>
      <c r="E248" s="442"/>
      <c r="F248" s="442"/>
      <c r="G248" s="443"/>
      <c r="H248" s="444"/>
      <c r="I248" s="445"/>
      <c r="J248" s="547"/>
      <c r="K248" s="547"/>
      <c r="L248" s="546"/>
      <c r="M248" s="438"/>
    </row>
    <row r="249" spans="2:13" ht="15.6" x14ac:dyDescent="0.3">
      <c r="B249" s="423">
        <v>1</v>
      </c>
      <c r="C249" s="498" t="s">
        <v>1559</v>
      </c>
      <c r="D249" s="452"/>
      <c r="E249" s="452"/>
      <c r="F249" s="452"/>
      <c r="G249" s="453"/>
      <c r="H249" s="454"/>
      <c r="I249" s="434"/>
      <c r="J249" s="547"/>
      <c r="K249" s="547"/>
      <c r="L249" s="546"/>
      <c r="M249" s="438"/>
    </row>
    <row r="250" spans="2:13" ht="15.6" x14ac:dyDescent="0.3">
      <c r="B250" s="429" t="s">
        <v>156</v>
      </c>
      <c r="C250" s="439" t="s">
        <v>1560</v>
      </c>
      <c r="D250" s="431"/>
      <c r="E250" s="431"/>
      <c r="F250" s="431"/>
      <c r="G250" s="432"/>
      <c r="H250" s="436">
        <v>1</v>
      </c>
      <c r="I250" s="434" t="s">
        <v>1445</v>
      </c>
      <c r="J250" s="378">
        <v>182470</v>
      </c>
      <c r="K250" s="378"/>
      <c r="L250" s="546">
        <f t="shared" si="3"/>
        <v>182470</v>
      </c>
      <c r="M250" s="438"/>
    </row>
    <row r="251" spans="2:13" ht="15.6" x14ac:dyDescent="0.3">
      <c r="B251" s="429" t="s">
        <v>157</v>
      </c>
      <c r="C251" s="439" t="s">
        <v>1561</v>
      </c>
      <c r="D251" s="431"/>
      <c r="E251" s="431"/>
      <c r="F251" s="431"/>
      <c r="G251" s="432"/>
      <c r="H251" s="436">
        <v>1</v>
      </c>
      <c r="I251" s="434" t="s">
        <v>1445</v>
      </c>
      <c r="J251" s="378">
        <v>172470</v>
      </c>
      <c r="K251" s="378"/>
      <c r="L251" s="546">
        <f t="shared" si="3"/>
        <v>172470</v>
      </c>
      <c r="M251" s="438"/>
    </row>
    <row r="252" spans="2:13" ht="15.6" x14ac:dyDescent="0.3">
      <c r="B252" s="429" t="s">
        <v>160</v>
      </c>
      <c r="C252" s="439" t="s">
        <v>1562</v>
      </c>
      <c r="D252" s="431"/>
      <c r="E252" s="431"/>
      <c r="F252" s="431"/>
      <c r="G252" s="432"/>
      <c r="H252" s="436">
        <v>1</v>
      </c>
      <c r="I252" s="434" t="s">
        <v>1445</v>
      </c>
      <c r="J252" s="378">
        <v>317060</v>
      </c>
      <c r="K252" s="378"/>
      <c r="L252" s="546">
        <f t="shared" si="3"/>
        <v>317060</v>
      </c>
      <c r="M252" s="438"/>
    </row>
    <row r="253" spans="2:13" ht="15.6" x14ac:dyDescent="0.3">
      <c r="B253" s="429" t="s">
        <v>163</v>
      </c>
      <c r="C253" s="439" t="s">
        <v>1563</v>
      </c>
      <c r="D253" s="431"/>
      <c r="E253" s="431"/>
      <c r="F253" s="431"/>
      <c r="G253" s="432"/>
      <c r="H253" s="436">
        <v>1</v>
      </c>
      <c r="I253" s="434" t="s">
        <v>1445</v>
      </c>
      <c r="J253" s="378">
        <v>370230</v>
      </c>
      <c r="K253" s="378"/>
      <c r="L253" s="546">
        <f t="shared" si="3"/>
        <v>370230</v>
      </c>
      <c r="M253" s="438"/>
    </row>
    <row r="254" spans="2:13" ht="15.6" x14ac:dyDescent="0.3">
      <c r="B254" s="429" t="s">
        <v>321</v>
      </c>
      <c r="C254" s="439" t="s">
        <v>1564</v>
      </c>
      <c r="D254" s="431"/>
      <c r="E254" s="431"/>
      <c r="F254" s="431"/>
      <c r="G254" s="432"/>
      <c r="H254" s="436">
        <v>1</v>
      </c>
      <c r="I254" s="434" t="s">
        <v>1445</v>
      </c>
      <c r="J254" s="378">
        <v>733230</v>
      </c>
      <c r="K254" s="378"/>
      <c r="L254" s="546">
        <f t="shared" si="3"/>
        <v>733230</v>
      </c>
      <c r="M254" s="438"/>
    </row>
    <row r="255" spans="2:13" ht="15.6" x14ac:dyDescent="0.3">
      <c r="B255" s="429" t="s">
        <v>323</v>
      </c>
      <c r="C255" s="439" t="s">
        <v>1565</v>
      </c>
      <c r="D255" s="431"/>
      <c r="E255" s="431"/>
      <c r="F255" s="431"/>
      <c r="G255" s="432"/>
      <c r="H255" s="436">
        <v>1</v>
      </c>
      <c r="I255" s="434" t="s">
        <v>1445</v>
      </c>
      <c r="J255" s="378">
        <v>921760</v>
      </c>
      <c r="K255" s="378"/>
      <c r="L255" s="546">
        <f t="shared" si="3"/>
        <v>921760</v>
      </c>
      <c r="M255" s="438"/>
    </row>
    <row r="256" spans="2:13" ht="15.6" x14ac:dyDescent="0.3">
      <c r="B256" s="429" t="s">
        <v>326</v>
      </c>
      <c r="C256" s="439" t="s">
        <v>1566</v>
      </c>
      <c r="D256" s="431"/>
      <c r="E256" s="431"/>
      <c r="F256" s="431"/>
      <c r="G256" s="432"/>
      <c r="H256" s="436">
        <v>1</v>
      </c>
      <c r="I256" s="434" t="s">
        <v>1445</v>
      </c>
      <c r="J256" s="378">
        <v>1248800</v>
      </c>
      <c r="K256" s="378"/>
      <c r="L256" s="546">
        <f t="shared" si="3"/>
        <v>1248800</v>
      </c>
      <c r="M256" s="438"/>
    </row>
    <row r="257" spans="2:13" ht="15.6" x14ac:dyDescent="0.3">
      <c r="B257" s="429" t="s">
        <v>328</v>
      </c>
      <c r="C257" s="439" t="s">
        <v>1567</v>
      </c>
      <c r="D257" s="431"/>
      <c r="E257" s="431"/>
      <c r="F257" s="431"/>
      <c r="G257" s="432"/>
      <c r="H257" s="436">
        <v>1</v>
      </c>
      <c r="I257" s="434" t="s">
        <v>1445</v>
      </c>
      <c r="J257" s="378">
        <v>1604300</v>
      </c>
      <c r="K257" s="378"/>
      <c r="L257" s="546">
        <f t="shared" si="3"/>
        <v>1604300</v>
      </c>
      <c r="M257" s="438"/>
    </row>
    <row r="258" spans="2:13" ht="15.6" x14ac:dyDescent="0.3">
      <c r="B258" s="429" t="s">
        <v>665</v>
      </c>
      <c r="C258" s="439" t="s">
        <v>1568</v>
      </c>
      <c r="D258" s="431"/>
      <c r="E258" s="431"/>
      <c r="F258" s="431"/>
      <c r="G258" s="432"/>
      <c r="H258" s="436">
        <v>1</v>
      </c>
      <c r="I258" s="434" t="s">
        <v>1445</v>
      </c>
      <c r="J258" s="378">
        <v>1182230</v>
      </c>
      <c r="K258" s="378"/>
      <c r="L258" s="546">
        <f t="shared" si="3"/>
        <v>1182230</v>
      </c>
      <c r="M258" s="438"/>
    </row>
    <row r="259" spans="2:13" ht="15.6" x14ac:dyDescent="0.3">
      <c r="B259" s="429" t="s">
        <v>667</v>
      </c>
      <c r="C259" s="439" t="s">
        <v>1569</v>
      </c>
      <c r="D259" s="431"/>
      <c r="E259" s="431"/>
      <c r="F259" s="431"/>
      <c r="G259" s="432"/>
      <c r="H259" s="436">
        <v>1</v>
      </c>
      <c r="I259" s="434" t="s">
        <v>1445</v>
      </c>
      <c r="J259" s="378">
        <v>1362000</v>
      </c>
      <c r="K259" s="378"/>
      <c r="L259" s="546">
        <f t="shared" si="3"/>
        <v>1362000</v>
      </c>
      <c r="M259" s="438"/>
    </row>
    <row r="260" spans="2:13" ht="15.6" x14ac:dyDescent="0.3">
      <c r="B260" s="423">
        <v>2</v>
      </c>
      <c r="C260" s="498" t="s">
        <v>1570</v>
      </c>
      <c r="D260" s="446"/>
      <c r="E260" s="446"/>
      <c r="F260" s="446"/>
      <c r="G260" s="447"/>
      <c r="H260" s="436"/>
      <c r="I260" s="434"/>
      <c r="J260" s="547"/>
      <c r="K260" s="547"/>
      <c r="L260" s="546"/>
      <c r="M260" s="438"/>
    </row>
    <row r="261" spans="2:13" ht="15.6" x14ac:dyDescent="0.3">
      <c r="B261" s="429" t="s">
        <v>165</v>
      </c>
      <c r="C261" s="439" t="s">
        <v>1571</v>
      </c>
      <c r="D261" s="431"/>
      <c r="E261" s="431"/>
      <c r="F261" s="431"/>
      <c r="G261" s="432"/>
      <c r="H261" s="436">
        <v>1</v>
      </c>
      <c r="I261" s="434" t="s">
        <v>1445</v>
      </c>
      <c r="J261" s="378">
        <v>147270</v>
      </c>
      <c r="K261" s="378"/>
      <c r="L261" s="546">
        <f t="shared" si="3"/>
        <v>147270</v>
      </c>
      <c r="M261" s="438"/>
    </row>
    <row r="262" spans="2:13" ht="15.6" x14ac:dyDescent="0.3">
      <c r="B262" s="429" t="s">
        <v>168</v>
      </c>
      <c r="C262" s="439" t="s">
        <v>1572</v>
      </c>
      <c r="D262" s="431"/>
      <c r="E262" s="431"/>
      <c r="F262" s="431"/>
      <c r="G262" s="432"/>
      <c r="H262" s="436">
        <v>1</v>
      </c>
      <c r="I262" s="434" t="s">
        <v>1445</v>
      </c>
      <c r="J262" s="378">
        <v>141600</v>
      </c>
      <c r="K262" s="378"/>
      <c r="L262" s="546">
        <f t="shared" si="3"/>
        <v>141600</v>
      </c>
      <c r="M262" s="438"/>
    </row>
    <row r="263" spans="2:13" ht="15.6" x14ac:dyDescent="0.3">
      <c r="B263" s="429" t="s">
        <v>170</v>
      </c>
      <c r="C263" s="439" t="s">
        <v>1573</v>
      </c>
      <c r="D263" s="431"/>
      <c r="E263" s="431"/>
      <c r="F263" s="431"/>
      <c r="G263" s="432"/>
      <c r="H263" s="436">
        <v>1</v>
      </c>
      <c r="I263" s="434" t="s">
        <v>1445</v>
      </c>
      <c r="J263" s="378">
        <v>485570</v>
      </c>
      <c r="K263" s="378"/>
      <c r="L263" s="546">
        <f t="shared" si="3"/>
        <v>485570</v>
      </c>
      <c r="M263" s="438"/>
    </row>
    <row r="264" spans="2:13" ht="15.6" x14ac:dyDescent="0.3">
      <c r="B264" s="429" t="s">
        <v>334</v>
      </c>
      <c r="C264" s="439" t="s">
        <v>1574</v>
      </c>
      <c r="D264" s="431"/>
      <c r="E264" s="431"/>
      <c r="F264" s="431"/>
      <c r="G264" s="432"/>
      <c r="H264" s="436">
        <v>1</v>
      </c>
      <c r="I264" s="434" t="s">
        <v>1445</v>
      </c>
      <c r="J264" s="378">
        <v>442860</v>
      </c>
      <c r="K264" s="378"/>
      <c r="L264" s="546">
        <f t="shared" si="3"/>
        <v>442860</v>
      </c>
      <c r="M264" s="438"/>
    </row>
    <row r="265" spans="2:13" ht="15.6" x14ac:dyDescent="0.3">
      <c r="B265" s="429" t="s">
        <v>337</v>
      </c>
      <c r="C265" s="439" t="s">
        <v>1575</v>
      </c>
      <c r="D265" s="431"/>
      <c r="E265" s="431"/>
      <c r="F265" s="431"/>
      <c r="G265" s="432"/>
      <c r="H265" s="436">
        <v>1</v>
      </c>
      <c r="I265" s="434" t="s">
        <v>1445</v>
      </c>
      <c r="J265" s="378">
        <v>1852270</v>
      </c>
      <c r="K265" s="378"/>
      <c r="L265" s="546">
        <f t="shared" si="3"/>
        <v>1852270</v>
      </c>
      <c r="M265" s="438"/>
    </row>
    <row r="266" spans="2:13" ht="15.6" x14ac:dyDescent="0.3">
      <c r="B266" s="429" t="s">
        <v>339</v>
      </c>
      <c r="C266" s="439" t="s">
        <v>1576</v>
      </c>
      <c r="D266" s="431"/>
      <c r="E266" s="431"/>
      <c r="F266" s="431"/>
      <c r="G266" s="432"/>
      <c r="H266" s="436">
        <v>1</v>
      </c>
      <c r="I266" s="434" t="s">
        <v>1445</v>
      </c>
      <c r="J266" s="378">
        <v>1077330</v>
      </c>
      <c r="K266" s="378"/>
      <c r="L266" s="546">
        <f t="shared" si="3"/>
        <v>1077330</v>
      </c>
      <c r="M266" s="438"/>
    </row>
    <row r="267" spans="2:13" ht="15.6" x14ac:dyDescent="0.3">
      <c r="B267" s="429" t="s">
        <v>432</v>
      </c>
      <c r="C267" s="439" t="s">
        <v>1577</v>
      </c>
      <c r="D267" s="431"/>
      <c r="E267" s="431"/>
      <c r="F267" s="431"/>
      <c r="G267" s="432"/>
      <c r="H267" s="436">
        <v>1</v>
      </c>
      <c r="I267" s="434" t="s">
        <v>1445</v>
      </c>
      <c r="J267" s="378">
        <v>1798000</v>
      </c>
      <c r="K267" s="378"/>
      <c r="L267" s="546">
        <f t="shared" si="3"/>
        <v>1798000</v>
      </c>
      <c r="M267" s="438"/>
    </row>
    <row r="268" spans="2:13" ht="15.6" x14ac:dyDescent="0.3">
      <c r="B268" s="429" t="s">
        <v>434</v>
      </c>
      <c r="C268" s="439" t="s">
        <v>1578</v>
      </c>
      <c r="D268" s="431"/>
      <c r="E268" s="431"/>
      <c r="F268" s="431"/>
      <c r="G268" s="432"/>
      <c r="H268" s="436">
        <v>1</v>
      </c>
      <c r="I268" s="434" t="s">
        <v>1445</v>
      </c>
      <c r="J268" s="378">
        <v>2664770</v>
      </c>
      <c r="K268" s="378"/>
      <c r="L268" s="546">
        <f t="shared" si="3"/>
        <v>2664770</v>
      </c>
      <c r="M268" s="438"/>
    </row>
    <row r="269" spans="2:13" ht="15.6" x14ac:dyDescent="0.3">
      <c r="B269" s="429" t="s">
        <v>436</v>
      </c>
      <c r="C269" s="439" t="s">
        <v>1579</v>
      </c>
      <c r="D269" s="431"/>
      <c r="E269" s="431"/>
      <c r="F269" s="431"/>
      <c r="G269" s="432"/>
      <c r="H269" s="436">
        <v>1</v>
      </c>
      <c r="I269" s="434" t="s">
        <v>1445</v>
      </c>
      <c r="J269" s="378">
        <v>2635360</v>
      </c>
      <c r="K269" s="378"/>
      <c r="L269" s="546">
        <f t="shared" si="3"/>
        <v>2635360</v>
      </c>
      <c r="M269" s="438"/>
    </row>
    <row r="270" spans="2:13" ht="15.6" x14ac:dyDescent="0.3">
      <c r="B270" s="429" t="s">
        <v>364</v>
      </c>
      <c r="C270" s="439" t="s">
        <v>1580</v>
      </c>
      <c r="D270" s="431"/>
      <c r="E270" s="431"/>
      <c r="F270" s="431"/>
      <c r="G270" s="432"/>
      <c r="H270" s="436">
        <v>1</v>
      </c>
      <c r="I270" s="434" t="s">
        <v>1445</v>
      </c>
      <c r="J270" s="378">
        <v>3315000</v>
      </c>
      <c r="K270" s="378"/>
      <c r="L270" s="546">
        <f t="shared" si="3"/>
        <v>3315000</v>
      </c>
      <c r="M270" s="438"/>
    </row>
    <row r="271" spans="2:13" ht="15.6" x14ac:dyDescent="0.3">
      <c r="B271" s="429"/>
      <c r="C271" s="439"/>
      <c r="D271" s="431"/>
      <c r="E271" s="431"/>
      <c r="F271" s="431"/>
      <c r="G271" s="432"/>
      <c r="H271" s="436"/>
      <c r="I271" s="434"/>
      <c r="J271" s="378"/>
      <c r="K271" s="378"/>
      <c r="L271" s="546"/>
      <c r="M271" s="438"/>
    </row>
    <row r="272" spans="2:13" ht="15.6" x14ac:dyDescent="0.3">
      <c r="B272" s="429"/>
      <c r="C272" s="439"/>
      <c r="D272" s="431"/>
      <c r="E272" s="431"/>
      <c r="F272" s="431"/>
      <c r="G272" s="432"/>
      <c r="H272" s="436"/>
      <c r="I272" s="434"/>
      <c r="J272" s="378"/>
      <c r="K272" s="378"/>
      <c r="L272" s="546"/>
      <c r="M272" s="438"/>
    </row>
    <row r="273" spans="2:13" ht="15.6" x14ac:dyDescent="0.3">
      <c r="B273" s="429"/>
      <c r="C273" s="439"/>
      <c r="D273" s="431"/>
      <c r="E273" s="431"/>
      <c r="F273" s="431"/>
      <c r="G273" s="432"/>
      <c r="H273" s="436"/>
      <c r="I273" s="434"/>
      <c r="J273" s="378"/>
      <c r="K273" s="378"/>
      <c r="L273" s="546"/>
      <c r="M273" s="438"/>
    </row>
    <row r="274" spans="2:13" ht="15.6" x14ac:dyDescent="0.3">
      <c r="B274" s="440" t="s">
        <v>19</v>
      </c>
      <c r="C274" s="441" t="s">
        <v>1581</v>
      </c>
      <c r="D274" s="442"/>
      <c r="E274" s="442"/>
      <c r="F274" s="442"/>
      <c r="G274" s="443"/>
      <c r="H274" s="444"/>
      <c r="I274" s="445"/>
      <c r="J274" s="547"/>
      <c r="K274" s="547"/>
      <c r="L274" s="546"/>
      <c r="M274" s="438"/>
    </row>
    <row r="275" spans="2:13" ht="15.6" x14ac:dyDescent="0.3">
      <c r="B275" s="429">
        <v>1</v>
      </c>
      <c r="C275" s="435" t="s">
        <v>1582</v>
      </c>
      <c r="D275" s="446"/>
      <c r="E275" s="446"/>
      <c r="F275" s="446"/>
      <c r="G275" s="447"/>
      <c r="H275" s="448"/>
      <c r="I275" s="434"/>
      <c r="J275" s="547"/>
      <c r="K275" s="547"/>
      <c r="L275" s="546"/>
      <c r="M275" s="438"/>
    </row>
    <row r="276" spans="2:13" ht="15.6" x14ac:dyDescent="0.3">
      <c r="B276" s="429" t="s">
        <v>156</v>
      </c>
      <c r="C276" s="439" t="s">
        <v>1583</v>
      </c>
      <c r="D276" s="431"/>
      <c r="E276" s="431"/>
      <c r="F276" s="431"/>
      <c r="G276" s="432"/>
      <c r="H276" s="455">
        <v>1</v>
      </c>
      <c r="I276" s="434" t="s">
        <v>1445</v>
      </c>
      <c r="J276" s="378">
        <v>183600</v>
      </c>
      <c r="K276" s="378"/>
      <c r="L276" s="546">
        <f t="shared" si="3"/>
        <v>183600</v>
      </c>
      <c r="M276" s="438"/>
    </row>
    <row r="277" spans="2:13" ht="15.6" x14ac:dyDescent="0.3">
      <c r="B277" s="429" t="s">
        <v>157</v>
      </c>
      <c r="C277" s="439" t="s">
        <v>1584</v>
      </c>
      <c r="D277" s="431"/>
      <c r="E277" s="431"/>
      <c r="F277" s="431"/>
      <c r="G277" s="432"/>
      <c r="H277" s="455">
        <v>1</v>
      </c>
      <c r="I277" s="434" t="s">
        <v>1445</v>
      </c>
      <c r="J277" s="378">
        <v>191160</v>
      </c>
      <c r="K277" s="378"/>
      <c r="L277" s="546">
        <f t="shared" si="3"/>
        <v>191160</v>
      </c>
      <c r="M277" s="438"/>
    </row>
    <row r="278" spans="2:13" ht="15.6" x14ac:dyDescent="0.3">
      <c r="B278" s="429" t="s">
        <v>160</v>
      </c>
      <c r="C278" s="439" t="s">
        <v>1585</v>
      </c>
      <c r="D278" s="431"/>
      <c r="E278" s="431"/>
      <c r="F278" s="431"/>
      <c r="G278" s="432"/>
      <c r="H278" s="455">
        <v>1</v>
      </c>
      <c r="I278" s="434" t="s">
        <v>1445</v>
      </c>
      <c r="J278" s="378">
        <v>142050</v>
      </c>
      <c r="K278" s="378"/>
      <c r="L278" s="546">
        <f t="shared" si="3"/>
        <v>142050</v>
      </c>
      <c r="M278" s="438"/>
    </row>
    <row r="279" spans="2:13" ht="15.6" x14ac:dyDescent="0.3">
      <c r="B279" s="429" t="s">
        <v>163</v>
      </c>
      <c r="C279" s="439" t="s">
        <v>1586</v>
      </c>
      <c r="D279" s="431"/>
      <c r="E279" s="431"/>
      <c r="F279" s="431"/>
      <c r="G279" s="432"/>
      <c r="H279" s="455">
        <v>1</v>
      </c>
      <c r="I279" s="434" t="s">
        <v>1445</v>
      </c>
      <c r="J279" s="378">
        <v>263270</v>
      </c>
      <c r="K279" s="378"/>
      <c r="L279" s="546">
        <f t="shared" si="3"/>
        <v>263270</v>
      </c>
      <c r="M279" s="438"/>
    </row>
    <row r="280" spans="2:13" ht="15.6" x14ac:dyDescent="0.3">
      <c r="B280" s="429" t="s">
        <v>321</v>
      </c>
      <c r="C280" s="439" t="s">
        <v>1587</v>
      </c>
      <c r="D280" s="431"/>
      <c r="E280" s="431"/>
      <c r="F280" s="431"/>
      <c r="G280" s="432"/>
      <c r="H280" s="455">
        <v>1</v>
      </c>
      <c r="I280" s="434" t="s">
        <v>1445</v>
      </c>
      <c r="J280" s="378">
        <v>403100</v>
      </c>
      <c r="K280" s="378"/>
      <c r="L280" s="546">
        <f t="shared" si="3"/>
        <v>403100</v>
      </c>
      <c r="M280" s="438"/>
    </row>
    <row r="281" spans="2:13" ht="15.6" x14ac:dyDescent="0.3">
      <c r="B281" s="429" t="s">
        <v>323</v>
      </c>
      <c r="C281" s="439" t="s">
        <v>1588</v>
      </c>
      <c r="D281" s="431"/>
      <c r="E281" s="431"/>
      <c r="F281" s="431"/>
      <c r="G281" s="432"/>
      <c r="H281" s="455">
        <v>1</v>
      </c>
      <c r="I281" s="434" t="s">
        <v>1445</v>
      </c>
      <c r="J281" s="378">
        <v>830460</v>
      </c>
      <c r="K281" s="378"/>
      <c r="L281" s="546">
        <f t="shared" si="3"/>
        <v>830460</v>
      </c>
      <c r="M281" s="438"/>
    </row>
    <row r="282" spans="2:13" ht="15.6" x14ac:dyDescent="0.3">
      <c r="B282" s="429" t="s">
        <v>326</v>
      </c>
      <c r="C282" s="439" t="s">
        <v>1589</v>
      </c>
      <c r="D282" s="431"/>
      <c r="E282" s="431"/>
      <c r="F282" s="431"/>
      <c r="G282" s="432"/>
      <c r="H282" s="455">
        <v>1</v>
      </c>
      <c r="I282" s="434" t="s">
        <v>1445</v>
      </c>
      <c r="J282" s="378">
        <v>1210800</v>
      </c>
      <c r="K282" s="378"/>
      <c r="L282" s="546">
        <f t="shared" si="3"/>
        <v>1210800</v>
      </c>
      <c r="M282" s="438"/>
    </row>
    <row r="283" spans="2:13" ht="15.6" x14ac:dyDescent="0.3">
      <c r="B283" s="429" t="s">
        <v>328</v>
      </c>
      <c r="C283" s="439" t="s">
        <v>1590</v>
      </c>
      <c r="D283" s="431"/>
      <c r="E283" s="431"/>
      <c r="F283" s="431"/>
      <c r="G283" s="432"/>
      <c r="H283" s="455">
        <v>1</v>
      </c>
      <c r="I283" s="434" t="s">
        <v>1445</v>
      </c>
      <c r="J283" s="378">
        <v>1948150</v>
      </c>
      <c r="K283" s="378"/>
      <c r="L283" s="546">
        <f t="shared" si="3"/>
        <v>1948150</v>
      </c>
      <c r="M283" s="438"/>
    </row>
    <row r="284" spans="2:13" ht="15.6" x14ac:dyDescent="0.3">
      <c r="B284" s="429" t="s">
        <v>665</v>
      </c>
      <c r="C284" s="439" t="s">
        <v>1591</v>
      </c>
      <c r="D284" s="431"/>
      <c r="E284" s="431"/>
      <c r="F284" s="431"/>
      <c r="G284" s="432"/>
      <c r="H284" s="455">
        <v>1</v>
      </c>
      <c r="I284" s="434" t="s">
        <v>1445</v>
      </c>
      <c r="J284" s="378">
        <v>3130200</v>
      </c>
      <c r="K284" s="378"/>
      <c r="L284" s="546">
        <f t="shared" si="3"/>
        <v>3130200</v>
      </c>
      <c r="M284" s="438"/>
    </row>
    <row r="285" spans="2:13" ht="15.6" x14ac:dyDescent="0.3">
      <c r="B285" s="429" t="s">
        <v>667</v>
      </c>
      <c r="C285" s="439" t="s">
        <v>1592</v>
      </c>
      <c r="D285" s="431"/>
      <c r="E285" s="431"/>
      <c r="F285" s="431"/>
      <c r="G285" s="432"/>
      <c r="H285" s="455">
        <v>1</v>
      </c>
      <c r="I285" s="434" t="s">
        <v>1445</v>
      </c>
      <c r="J285" s="378">
        <v>4663240</v>
      </c>
      <c r="K285" s="378"/>
      <c r="L285" s="546">
        <f t="shared" si="3"/>
        <v>4663240</v>
      </c>
      <c r="M285" s="438"/>
    </row>
    <row r="286" spans="2:13" ht="15.6" x14ac:dyDescent="0.3">
      <c r="B286" s="429" t="s">
        <v>669</v>
      </c>
      <c r="C286" s="439" t="s">
        <v>1593</v>
      </c>
      <c r="D286" s="431"/>
      <c r="E286" s="431"/>
      <c r="F286" s="431"/>
      <c r="G286" s="432"/>
      <c r="H286" s="455">
        <v>1</v>
      </c>
      <c r="I286" s="434" t="s">
        <v>1445</v>
      </c>
      <c r="J286" s="378">
        <v>7087560</v>
      </c>
      <c r="K286" s="378"/>
      <c r="L286" s="546">
        <f t="shared" si="3"/>
        <v>7087560</v>
      </c>
      <c r="M286" s="438"/>
    </row>
    <row r="287" spans="2:13" ht="15.6" x14ac:dyDescent="0.3">
      <c r="B287" s="429" t="s">
        <v>671</v>
      </c>
      <c r="C287" s="439" t="s">
        <v>1594</v>
      </c>
      <c r="D287" s="431"/>
      <c r="E287" s="431"/>
      <c r="F287" s="431"/>
      <c r="G287" s="432"/>
      <c r="H287" s="455">
        <v>1</v>
      </c>
      <c r="I287" s="434" t="s">
        <v>1445</v>
      </c>
      <c r="J287" s="378">
        <v>7814670</v>
      </c>
      <c r="K287" s="378"/>
      <c r="L287" s="546">
        <f t="shared" si="3"/>
        <v>7814670</v>
      </c>
      <c r="M287" s="438"/>
    </row>
    <row r="288" spans="2:13" ht="15.6" x14ac:dyDescent="0.3">
      <c r="B288" s="429" t="s">
        <v>1182</v>
      </c>
      <c r="C288" s="439" t="s">
        <v>1595</v>
      </c>
      <c r="D288" s="431"/>
      <c r="E288" s="431"/>
      <c r="F288" s="431"/>
      <c r="G288" s="432"/>
      <c r="H288" s="455">
        <v>1</v>
      </c>
      <c r="I288" s="434" t="s">
        <v>1445</v>
      </c>
      <c r="J288" s="378">
        <v>11144230</v>
      </c>
      <c r="K288" s="378"/>
      <c r="L288" s="546">
        <f t="shared" ref="L288:L351" si="4">H288*J288</f>
        <v>11144230</v>
      </c>
      <c r="M288" s="438"/>
    </row>
    <row r="289" spans="2:13" ht="15.6" x14ac:dyDescent="0.3">
      <c r="B289" s="429" t="s">
        <v>1184</v>
      </c>
      <c r="C289" s="439" t="s">
        <v>1596</v>
      </c>
      <c r="D289" s="431"/>
      <c r="E289" s="431"/>
      <c r="F289" s="431"/>
      <c r="G289" s="432"/>
      <c r="H289" s="455">
        <v>1</v>
      </c>
      <c r="I289" s="434" t="s">
        <v>1445</v>
      </c>
      <c r="J289" s="378">
        <v>11827100</v>
      </c>
      <c r="K289" s="378"/>
      <c r="L289" s="546">
        <f t="shared" si="4"/>
        <v>11827100</v>
      </c>
      <c r="M289" s="438"/>
    </row>
    <row r="290" spans="2:13" ht="15.6" x14ac:dyDescent="0.3">
      <c r="B290" s="429" t="s">
        <v>1186</v>
      </c>
      <c r="C290" s="439" t="s">
        <v>1597</v>
      </c>
      <c r="D290" s="431"/>
      <c r="E290" s="431"/>
      <c r="F290" s="431"/>
      <c r="G290" s="432"/>
      <c r="H290" s="455">
        <v>1</v>
      </c>
      <c r="I290" s="434" t="s">
        <v>1445</v>
      </c>
      <c r="J290" s="378">
        <v>17943830</v>
      </c>
      <c r="K290" s="378"/>
      <c r="L290" s="546">
        <f t="shared" si="4"/>
        <v>17943830</v>
      </c>
      <c r="M290" s="438"/>
    </row>
    <row r="291" spans="2:13" ht="15.6" x14ac:dyDescent="0.3">
      <c r="B291" s="429">
        <v>2</v>
      </c>
      <c r="C291" s="435" t="s">
        <v>1598</v>
      </c>
      <c r="D291" s="446"/>
      <c r="E291" s="446"/>
      <c r="F291" s="446"/>
      <c r="G291" s="447"/>
      <c r="H291" s="448"/>
      <c r="I291" s="434"/>
      <c r="J291" s="547"/>
      <c r="K291" s="547"/>
      <c r="L291" s="546"/>
      <c r="M291" s="438"/>
    </row>
    <row r="292" spans="2:13" ht="15.6" x14ac:dyDescent="0.3">
      <c r="B292" s="429" t="s">
        <v>165</v>
      </c>
      <c r="C292" s="439" t="s">
        <v>1599</v>
      </c>
      <c r="D292" s="431"/>
      <c r="E292" s="431"/>
      <c r="F292" s="431"/>
      <c r="G292" s="432"/>
      <c r="H292" s="455">
        <v>1</v>
      </c>
      <c r="I292" s="434" t="s">
        <v>1445</v>
      </c>
      <c r="J292" s="378">
        <v>88830</v>
      </c>
      <c r="K292" s="378"/>
      <c r="L292" s="546">
        <f t="shared" si="4"/>
        <v>88830</v>
      </c>
      <c r="M292" s="438"/>
    </row>
    <row r="293" spans="2:13" ht="15.6" x14ac:dyDescent="0.3">
      <c r="B293" s="429" t="s">
        <v>168</v>
      </c>
      <c r="C293" s="439" t="s">
        <v>1600</v>
      </c>
      <c r="D293" s="431"/>
      <c r="E293" s="431"/>
      <c r="F293" s="431"/>
      <c r="G293" s="432"/>
      <c r="H293" s="455">
        <v>1</v>
      </c>
      <c r="I293" s="434" t="s">
        <v>1445</v>
      </c>
      <c r="J293" s="378">
        <v>147660</v>
      </c>
      <c r="K293" s="378"/>
      <c r="L293" s="546">
        <f t="shared" si="4"/>
        <v>147660</v>
      </c>
      <c r="M293" s="438"/>
    </row>
    <row r="294" spans="2:13" ht="15.6" x14ac:dyDescent="0.3">
      <c r="B294" s="429" t="s">
        <v>170</v>
      </c>
      <c r="C294" s="439" t="s">
        <v>1601</v>
      </c>
      <c r="D294" s="431"/>
      <c r="E294" s="431"/>
      <c r="F294" s="431"/>
      <c r="G294" s="432"/>
      <c r="H294" s="455">
        <v>1</v>
      </c>
      <c r="I294" s="434" t="s">
        <v>1445</v>
      </c>
      <c r="J294" s="378">
        <v>173830</v>
      </c>
      <c r="K294" s="378"/>
      <c r="L294" s="546">
        <f t="shared" si="4"/>
        <v>173830</v>
      </c>
      <c r="M294" s="438"/>
    </row>
    <row r="295" spans="2:13" ht="15.6" x14ac:dyDescent="0.3">
      <c r="B295" s="429" t="s">
        <v>334</v>
      </c>
      <c r="C295" s="439" t="s">
        <v>1602</v>
      </c>
      <c r="D295" s="431"/>
      <c r="E295" s="431"/>
      <c r="F295" s="431"/>
      <c r="G295" s="432"/>
      <c r="H295" s="455">
        <v>1</v>
      </c>
      <c r="I295" s="434" t="s">
        <v>1445</v>
      </c>
      <c r="J295" s="378">
        <v>289660</v>
      </c>
      <c r="K295" s="378"/>
      <c r="L295" s="546">
        <f t="shared" si="4"/>
        <v>289660</v>
      </c>
      <c r="M295" s="438"/>
    </row>
    <row r="296" spans="2:13" ht="15.6" x14ac:dyDescent="0.3">
      <c r="B296" s="429" t="s">
        <v>337</v>
      </c>
      <c r="C296" s="439" t="s">
        <v>1603</v>
      </c>
      <c r="D296" s="431"/>
      <c r="E296" s="431"/>
      <c r="F296" s="431"/>
      <c r="G296" s="432"/>
      <c r="H296" s="455">
        <v>1</v>
      </c>
      <c r="I296" s="434" t="s">
        <v>1445</v>
      </c>
      <c r="J296" s="378">
        <v>556330</v>
      </c>
      <c r="K296" s="378"/>
      <c r="L296" s="546">
        <f t="shared" si="4"/>
        <v>556330</v>
      </c>
      <c r="M296" s="438"/>
    </row>
    <row r="297" spans="2:13" ht="15.6" x14ac:dyDescent="0.3">
      <c r="B297" s="429" t="s">
        <v>339</v>
      </c>
      <c r="C297" s="439" t="s">
        <v>1604</v>
      </c>
      <c r="D297" s="431"/>
      <c r="E297" s="431"/>
      <c r="F297" s="431"/>
      <c r="G297" s="432"/>
      <c r="H297" s="455">
        <v>1</v>
      </c>
      <c r="I297" s="434" t="s">
        <v>1445</v>
      </c>
      <c r="J297" s="378">
        <v>932660</v>
      </c>
      <c r="K297" s="378"/>
      <c r="L297" s="546">
        <f t="shared" si="4"/>
        <v>932660</v>
      </c>
      <c r="M297" s="438"/>
    </row>
    <row r="298" spans="2:13" ht="15.6" x14ac:dyDescent="0.3">
      <c r="B298" s="429" t="s">
        <v>432</v>
      </c>
      <c r="C298" s="439" t="s">
        <v>1605</v>
      </c>
      <c r="D298" s="431"/>
      <c r="E298" s="431"/>
      <c r="F298" s="431"/>
      <c r="G298" s="432"/>
      <c r="H298" s="455">
        <v>1</v>
      </c>
      <c r="I298" s="434" t="s">
        <v>1445</v>
      </c>
      <c r="J298" s="378">
        <v>1748000</v>
      </c>
      <c r="K298" s="378"/>
      <c r="L298" s="546">
        <f t="shared" si="4"/>
        <v>1748000</v>
      </c>
      <c r="M298" s="438"/>
    </row>
    <row r="299" spans="2:13" ht="15.6" x14ac:dyDescent="0.3">
      <c r="B299" s="429" t="s">
        <v>434</v>
      </c>
      <c r="C299" s="439" t="s">
        <v>1606</v>
      </c>
      <c r="D299" s="431"/>
      <c r="E299" s="431"/>
      <c r="F299" s="431"/>
      <c r="G299" s="432"/>
      <c r="H299" s="455">
        <v>1</v>
      </c>
      <c r="I299" s="434" t="s">
        <v>1445</v>
      </c>
      <c r="J299" s="378">
        <v>2701000</v>
      </c>
      <c r="K299" s="378"/>
      <c r="L299" s="546">
        <f t="shared" si="4"/>
        <v>2701000</v>
      </c>
      <c r="M299" s="438"/>
    </row>
    <row r="300" spans="2:13" ht="15.6" x14ac:dyDescent="0.3">
      <c r="B300" s="429" t="s">
        <v>436</v>
      </c>
      <c r="C300" s="439" t="s">
        <v>1607</v>
      </c>
      <c r="D300" s="431"/>
      <c r="E300" s="431"/>
      <c r="F300" s="431"/>
      <c r="G300" s="432"/>
      <c r="H300" s="455">
        <v>1</v>
      </c>
      <c r="I300" s="434" t="s">
        <v>1445</v>
      </c>
      <c r="J300" s="378">
        <v>4756000</v>
      </c>
      <c r="K300" s="378"/>
      <c r="L300" s="546">
        <f t="shared" si="4"/>
        <v>4756000</v>
      </c>
      <c r="M300" s="438"/>
    </row>
    <row r="301" spans="2:13" ht="15.6" x14ac:dyDescent="0.3">
      <c r="B301" s="429" t="s">
        <v>364</v>
      </c>
      <c r="C301" s="439" t="s">
        <v>1608</v>
      </c>
      <c r="D301" s="431"/>
      <c r="E301" s="431"/>
      <c r="F301" s="431"/>
      <c r="G301" s="432"/>
      <c r="H301" s="455">
        <v>1</v>
      </c>
      <c r="I301" s="434" t="s">
        <v>1445</v>
      </c>
      <c r="J301" s="378">
        <v>6974660</v>
      </c>
      <c r="K301" s="378"/>
      <c r="L301" s="546">
        <f t="shared" si="4"/>
        <v>6974660</v>
      </c>
      <c r="M301" s="438"/>
    </row>
    <row r="302" spans="2:13" ht="15.6" x14ac:dyDescent="0.3">
      <c r="B302" s="429" t="s">
        <v>439</v>
      </c>
      <c r="C302" s="439" t="s">
        <v>1609</v>
      </c>
      <c r="D302" s="431"/>
      <c r="E302" s="431"/>
      <c r="F302" s="431"/>
      <c r="G302" s="432"/>
      <c r="H302" s="455">
        <v>1</v>
      </c>
      <c r="I302" s="434" t="s">
        <v>1445</v>
      </c>
      <c r="J302" s="378">
        <v>8745330</v>
      </c>
      <c r="K302" s="378"/>
      <c r="L302" s="546">
        <f t="shared" si="4"/>
        <v>8745330</v>
      </c>
      <c r="M302" s="438"/>
    </row>
    <row r="303" spans="2:13" ht="15.6" x14ac:dyDescent="0.3">
      <c r="B303" s="429" t="s">
        <v>441</v>
      </c>
      <c r="C303" s="439" t="s">
        <v>1610</v>
      </c>
      <c r="D303" s="431"/>
      <c r="E303" s="431"/>
      <c r="F303" s="431"/>
      <c r="G303" s="432"/>
      <c r="H303" s="455">
        <v>1</v>
      </c>
      <c r="I303" s="434" t="s">
        <v>1445</v>
      </c>
      <c r="J303" s="378">
        <v>12441000</v>
      </c>
      <c r="K303" s="378"/>
      <c r="L303" s="546">
        <f t="shared" si="4"/>
        <v>12441000</v>
      </c>
      <c r="M303" s="438"/>
    </row>
    <row r="304" spans="2:13" ht="15.6" x14ac:dyDescent="0.3">
      <c r="B304" s="429" t="s">
        <v>443</v>
      </c>
      <c r="C304" s="439" t="s">
        <v>1611</v>
      </c>
      <c r="D304" s="431"/>
      <c r="E304" s="431"/>
      <c r="F304" s="431"/>
      <c r="G304" s="432"/>
      <c r="H304" s="455">
        <v>1</v>
      </c>
      <c r="I304" s="434" t="s">
        <v>1445</v>
      </c>
      <c r="J304" s="378">
        <v>17016330</v>
      </c>
      <c r="K304" s="378"/>
      <c r="L304" s="546">
        <f t="shared" si="4"/>
        <v>17016330</v>
      </c>
      <c r="M304" s="438"/>
    </row>
    <row r="305" spans="2:13" ht="15.6" x14ac:dyDescent="0.3">
      <c r="B305" s="429" t="s">
        <v>445</v>
      </c>
      <c r="C305" s="439" t="s">
        <v>1612</v>
      </c>
      <c r="D305" s="431"/>
      <c r="E305" s="431"/>
      <c r="F305" s="431"/>
      <c r="G305" s="432"/>
      <c r="H305" s="455">
        <v>1</v>
      </c>
      <c r="I305" s="434" t="s">
        <v>1445</v>
      </c>
      <c r="J305" s="378">
        <v>18211330</v>
      </c>
      <c r="K305" s="378"/>
      <c r="L305" s="546">
        <f t="shared" si="4"/>
        <v>18211330</v>
      </c>
      <c r="M305" s="438"/>
    </row>
    <row r="306" spans="2:13" ht="15.6" x14ac:dyDescent="0.3">
      <c r="B306" s="429" t="s">
        <v>447</v>
      </c>
      <c r="C306" s="439" t="s">
        <v>1613</v>
      </c>
      <c r="D306" s="431"/>
      <c r="E306" s="431"/>
      <c r="F306" s="431"/>
      <c r="G306" s="432"/>
      <c r="H306" s="455">
        <v>1</v>
      </c>
      <c r="I306" s="434" t="s">
        <v>1445</v>
      </c>
      <c r="J306" s="378">
        <v>29049000</v>
      </c>
      <c r="K306" s="378"/>
      <c r="L306" s="546">
        <f t="shared" si="4"/>
        <v>29049000</v>
      </c>
      <c r="M306" s="438"/>
    </row>
    <row r="307" spans="2:13" ht="15.6" x14ac:dyDescent="0.3">
      <c r="B307" s="429">
        <v>3</v>
      </c>
      <c r="C307" s="435" t="s">
        <v>1614</v>
      </c>
      <c r="D307" s="446"/>
      <c r="E307" s="446"/>
      <c r="F307" s="446"/>
      <c r="G307" s="447"/>
      <c r="H307" s="448"/>
      <c r="I307" s="434"/>
      <c r="J307" s="547"/>
      <c r="K307" s="547"/>
      <c r="L307" s="546"/>
      <c r="M307" s="438"/>
    </row>
    <row r="308" spans="2:13" ht="15.6" x14ac:dyDescent="0.3">
      <c r="B308" s="429">
        <v>3.1</v>
      </c>
      <c r="C308" s="313" t="s">
        <v>1615</v>
      </c>
      <c r="D308" s="431"/>
      <c r="E308" s="431"/>
      <c r="F308" s="431"/>
      <c r="G308" s="432"/>
      <c r="H308" s="455">
        <v>1</v>
      </c>
      <c r="I308" s="434" t="s">
        <v>1445</v>
      </c>
      <c r="J308" s="378">
        <v>137850</v>
      </c>
      <c r="K308" s="378"/>
      <c r="L308" s="546">
        <f t="shared" si="4"/>
        <v>137850</v>
      </c>
      <c r="M308" s="438"/>
    </row>
    <row r="309" spans="2:13" ht="15.6" x14ac:dyDescent="0.3">
      <c r="B309" s="429">
        <v>3.2</v>
      </c>
      <c r="C309" s="313" t="s">
        <v>1616</v>
      </c>
      <c r="D309" s="431"/>
      <c r="E309" s="431"/>
      <c r="F309" s="431"/>
      <c r="G309" s="432"/>
      <c r="H309" s="455">
        <v>1</v>
      </c>
      <c r="I309" s="434" t="s">
        <v>1445</v>
      </c>
      <c r="J309" s="378">
        <v>119830</v>
      </c>
      <c r="K309" s="378"/>
      <c r="L309" s="546">
        <f t="shared" si="4"/>
        <v>119830</v>
      </c>
      <c r="M309" s="438"/>
    </row>
    <row r="310" spans="2:13" ht="15.6" x14ac:dyDescent="0.3">
      <c r="B310" s="429">
        <v>3.3</v>
      </c>
      <c r="C310" s="313" t="s">
        <v>1617</v>
      </c>
      <c r="D310" s="431"/>
      <c r="E310" s="431"/>
      <c r="F310" s="431"/>
      <c r="G310" s="432"/>
      <c r="H310" s="455">
        <v>1</v>
      </c>
      <c r="I310" s="434" t="s">
        <v>1445</v>
      </c>
      <c r="J310" s="378">
        <v>191300</v>
      </c>
      <c r="K310" s="378"/>
      <c r="L310" s="546">
        <f t="shared" si="4"/>
        <v>191300</v>
      </c>
      <c r="M310" s="438"/>
    </row>
    <row r="311" spans="2:13" ht="15.6" x14ac:dyDescent="0.3">
      <c r="B311" s="429">
        <v>3.4</v>
      </c>
      <c r="C311" s="313" t="s">
        <v>1618</v>
      </c>
      <c r="D311" s="431"/>
      <c r="E311" s="431"/>
      <c r="F311" s="431"/>
      <c r="G311" s="432"/>
      <c r="H311" s="455">
        <v>1</v>
      </c>
      <c r="I311" s="434" t="s">
        <v>1445</v>
      </c>
      <c r="J311" s="378">
        <v>302260</v>
      </c>
      <c r="K311" s="378"/>
      <c r="L311" s="546">
        <f t="shared" si="4"/>
        <v>302260</v>
      </c>
      <c r="M311" s="438"/>
    </row>
    <row r="312" spans="2:13" ht="15.6" x14ac:dyDescent="0.3">
      <c r="B312" s="429">
        <v>3.5</v>
      </c>
      <c r="C312" s="313" t="s">
        <v>1619</v>
      </c>
      <c r="D312" s="431"/>
      <c r="E312" s="431"/>
      <c r="F312" s="431"/>
      <c r="G312" s="432"/>
      <c r="H312" s="455">
        <v>1</v>
      </c>
      <c r="I312" s="434" t="s">
        <v>1445</v>
      </c>
      <c r="J312" s="378">
        <v>379020</v>
      </c>
      <c r="K312" s="378"/>
      <c r="L312" s="546">
        <f t="shared" si="4"/>
        <v>379020</v>
      </c>
      <c r="M312" s="438"/>
    </row>
    <row r="313" spans="2:13" ht="15.6" x14ac:dyDescent="0.3">
      <c r="B313" s="429">
        <v>3.6</v>
      </c>
      <c r="C313" s="313" t="s">
        <v>1620</v>
      </c>
      <c r="D313" s="431"/>
      <c r="E313" s="431"/>
      <c r="F313" s="431"/>
      <c r="G313" s="432"/>
      <c r="H313" s="455">
        <v>1</v>
      </c>
      <c r="I313" s="434" t="s">
        <v>1445</v>
      </c>
      <c r="J313" s="378">
        <v>679860</v>
      </c>
      <c r="K313" s="378"/>
      <c r="L313" s="546">
        <f t="shared" si="4"/>
        <v>679860</v>
      </c>
      <c r="M313" s="438"/>
    </row>
    <row r="314" spans="2:13" ht="15.6" x14ac:dyDescent="0.3">
      <c r="B314" s="429">
        <v>3.7</v>
      </c>
      <c r="C314" s="313" t="s">
        <v>1621</v>
      </c>
      <c r="D314" s="431"/>
      <c r="E314" s="431"/>
      <c r="F314" s="431"/>
      <c r="G314" s="432"/>
      <c r="H314" s="455">
        <v>1</v>
      </c>
      <c r="I314" s="434" t="s">
        <v>1445</v>
      </c>
      <c r="J314" s="378">
        <v>936430</v>
      </c>
      <c r="K314" s="378"/>
      <c r="L314" s="546">
        <f t="shared" si="4"/>
        <v>936430</v>
      </c>
      <c r="M314" s="438"/>
    </row>
    <row r="315" spans="2:13" ht="15.6" x14ac:dyDescent="0.3">
      <c r="B315" s="429">
        <v>3.8</v>
      </c>
      <c r="C315" s="313" t="s">
        <v>1622</v>
      </c>
      <c r="D315" s="431"/>
      <c r="E315" s="431"/>
      <c r="F315" s="431"/>
      <c r="G315" s="432"/>
      <c r="H315" s="455">
        <v>1</v>
      </c>
      <c r="I315" s="434" t="s">
        <v>1445</v>
      </c>
      <c r="J315" s="378">
        <v>1536760</v>
      </c>
      <c r="K315" s="378"/>
      <c r="L315" s="546">
        <f t="shared" si="4"/>
        <v>1536760</v>
      </c>
      <c r="M315" s="438"/>
    </row>
    <row r="316" spans="2:13" ht="15.6" x14ac:dyDescent="0.3">
      <c r="B316" s="429">
        <v>3.9</v>
      </c>
      <c r="C316" s="313" t="s">
        <v>1623</v>
      </c>
      <c r="D316" s="431"/>
      <c r="E316" s="431"/>
      <c r="F316" s="431"/>
      <c r="G316" s="432"/>
      <c r="H316" s="455">
        <v>1</v>
      </c>
      <c r="I316" s="434" t="s">
        <v>1445</v>
      </c>
      <c r="J316" s="378">
        <v>2179330</v>
      </c>
      <c r="K316" s="378"/>
      <c r="L316" s="546">
        <f t="shared" si="4"/>
        <v>2179330</v>
      </c>
      <c r="M316" s="438"/>
    </row>
    <row r="317" spans="2:13" ht="15.6" x14ac:dyDescent="0.3">
      <c r="B317" s="429" t="s">
        <v>696</v>
      </c>
      <c r="C317" s="348" t="s">
        <v>1624</v>
      </c>
      <c r="D317" s="431"/>
      <c r="E317" s="431"/>
      <c r="F317" s="431"/>
      <c r="G317" s="432"/>
      <c r="H317" s="455">
        <v>1</v>
      </c>
      <c r="I317" s="434" t="s">
        <v>1445</v>
      </c>
      <c r="J317" s="378">
        <v>3422800</v>
      </c>
      <c r="K317" s="378"/>
      <c r="L317" s="546">
        <f t="shared" si="4"/>
        <v>3422800</v>
      </c>
      <c r="M317" s="438"/>
    </row>
    <row r="318" spans="2:13" ht="15.6" x14ac:dyDescent="0.3">
      <c r="B318" s="429">
        <v>3.11</v>
      </c>
      <c r="C318" s="313" t="s">
        <v>1625</v>
      </c>
      <c r="D318" s="431"/>
      <c r="E318" s="431"/>
      <c r="F318" s="431"/>
      <c r="G318" s="432"/>
      <c r="H318" s="455">
        <v>1</v>
      </c>
      <c r="I318" s="434" t="s">
        <v>1445</v>
      </c>
      <c r="J318" s="378">
        <v>3557800</v>
      </c>
      <c r="K318" s="378"/>
      <c r="L318" s="546">
        <f t="shared" si="4"/>
        <v>3557800</v>
      </c>
      <c r="M318" s="438"/>
    </row>
    <row r="319" spans="2:13" ht="15.6" x14ac:dyDescent="0.3">
      <c r="B319" s="429">
        <v>3.12</v>
      </c>
      <c r="C319" s="313" t="s">
        <v>1626</v>
      </c>
      <c r="D319" s="431"/>
      <c r="E319" s="431"/>
      <c r="F319" s="431"/>
      <c r="G319" s="432"/>
      <c r="H319" s="455">
        <v>1</v>
      </c>
      <c r="I319" s="434" t="s">
        <v>1445</v>
      </c>
      <c r="J319" s="378">
        <v>4107870</v>
      </c>
      <c r="K319" s="378"/>
      <c r="L319" s="546">
        <f t="shared" si="4"/>
        <v>4107870</v>
      </c>
      <c r="M319" s="438"/>
    </row>
    <row r="320" spans="2:13" ht="15.6" x14ac:dyDescent="0.3">
      <c r="B320" s="429">
        <v>3.13</v>
      </c>
      <c r="C320" s="348" t="s">
        <v>1627</v>
      </c>
      <c r="D320" s="431"/>
      <c r="E320" s="431"/>
      <c r="F320" s="431"/>
      <c r="G320" s="432"/>
      <c r="H320" s="455">
        <v>1</v>
      </c>
      <c r="I320" s="434" t="s">
        <v>1445</v>
      </c>
      <c r="J320" s="378">
        <v>5251460</v>
      </c>
      <c r="K320" s="378"/>
      <c r="L320" s="546">
        <f t="shared" si="4"/>
        <v>5251460</v>
      </c>
      <c r="M320" s="438"/>
    </row>
    <row r="321" spans="2:13" ht="15.6" x14ac:dyDescent="0.3">
      <c r="B321" s="429">
        <v>3.14</v>
      </c>
      <c r="C321" s="313" t="s">
        <v>1628</v>
      </c>
      <c r="D321" s="431"/>
      <c r="E321" s="431"/>
      <c r="F321" s="431"/>
      <c r="G321" s="432"/>
      <c r="H321" s="455">
        <v>1</v>
      </c>
      <c r="I321" s="434" t="s">
        <v>1445</v>
      </c>
      <c r="J321" s="378">
        <v>7194100</v>
      </c>
      <c r="K321" s="378"/>
      <c r="L321" s="546">
        <f t="shared" si="4"/>
        <v>7194100</v>
      </c>
      <c r="M321" s="438"/>
    </row>
    <row r="322" spans="2:13" ht="15.6" x14ac:dyDescent="0.3">
      <c r="B322" s="429">
        <v>3.15</v>
      </c>
      <c r="C322" s="313" t="s">
        <v>1629</v>
      </c>
      <c r="D322" s="431"/>
      <c r="E322" s="431"/>
      <c r="F322" s="431"/>
      <c r="G322" s="432"/>
      <c r="H322" s="455">
        <v>1</v>
      </c>
      <c r="I322" s="434" t="s">
        <v>1445</v>
      </c>
      <c r="J322" s="378">
        <v>9215950</v>
      </c>
      <c r="K322" s="378"/>
      <c r="L322" s="546">
        <f t="shared" si="4"/>
        <v>9215950</v>
      </c>
      <c r="M322" s="438"/>
    </row>
    <row r="323" spans="2:13" ht="15.6" x14ac:dyDescent="0.3">
      <c r="B323" s="429">
        <v>4</v>
      </c>
      <c r="C323" s="435" t="s">
        <v>1630</v>
      </c>
      <c r="D323" s="446"/>
      <c r="E323" s="446"/>
      <c r="F323" s="446"/>
      <c r="G323" s="447"/>
      <c r="H323" s="448"/>
      <c r="I323" s="434"/>
      <c r="J323" s="547"/>
      <c r="K323" s="547"/>
      <c r="L323" s="546"/>
      <c r="M323" s="438"/>
    </row>
    <row r="324" spans="2:13" ht="15.6" x14ac:dyDescent="0.3">
      <c r="B324" s="429">
        <v>4.0999999999999996</v>
      </c>
      <c r="C324" s="313" t="s">
        <v>1631</v>
      </c>
      <c r="D324" s="431"/>
      <c r="E324" s="431"/>
      <c r="F324" s="431"/>
      <c r="G324" s="432"/>
      <c r="H324" s="455">
        <v>1</v>
      </c>
      <c r="I324" s="434" t="s">
        <v>1445</v>
      </c>
      <c r="J324" s="378">
        <v>154000</v>
      </c>
      <c r="K324" s="378"/>
      <c r="L324" s="546">
        <f t="shared" si="4"/>
        <v>154000</v>
      </c>
      <c r="M324" s="438"/>
    </row>
    <row r="325" spans="2:13" ht="15.6" x14ac:dyDescent="0.3">
      <c r="B325" s="429">
        <v>4.2</v>
      </c>
      <c r="C325" s="313" t="s">
        <v>1632</v>
      </c>
      <c r="D325" s="431"/>
      <c r="E325" s="431"/>
      <c r="F325" s="431"/>
      <c r="G325" s="432"/>
      <c r="H325" s="455">
        <v>1</v>
      </c>
      <c r="I325" s="434" t="s">
        <v>1445</v>
      </c>
      <c r="J325" s="378">
        <v>248330</v>
      </c>
      <c r="K325" s="378"/>
      <c r="L325" s="546">
        <f t="shared" si="4"/>
        <v>248330</v>
      </c>
      <c r="M325" s="438"/>
    </row>
    <row r="326" spans="2:13" ht="15.6" x14ac:dyDescent="0.3">
      <c r="B326" s="429">
        <v>4.3</v>
      </c>
      <c r="C326" s="313" t="s">
        <v>1633</v>
      </c>
      <c r="D326" s="431"/>
      <c r="E326" s="431"/>
      <c r="F326" s="431"/>
      <c r="G326" s="432"/>
      <c r="H326" s="455">
        <v>1</v>
      </c>
      <c r="I326" s="434" t="s">
        <v>1445</v>
      </c>
      <c r="J326" s="378">
        <v>215660</v>
      </c>
      <c r="K326" s="378"/>
      <c r="L326" s="546">
        <f t="shared" si="4"/>
        <v>215660</v>
      </c>
      <c r="M326" s="438"/>
    </row>
    <row r="327" spans="2:13" ht="15.6" x14ac:dyDescent="0.3">
      <c r="B327" s="429">
        <v>4.4000000000000004</v>
      </c>
      <c r="C327" s="313" t="s">
        <v>1634</v>
      </c>
      <c r="D327" s="431"/>
      <c r="E327" s="431"/>
      <c r="F327" s="431"/>
      <c r="G327" s="432"/>
      <c r="H327" s="455">
        <v>1</v>
      </c>
      <c r="I327" s="434" t="s">
        <v>1445</v>
      </c>
      <c r="J327" s="378">
        <v>324330</v>
      </c>
      <c r="K327" s="378"/>
      <c r="L327" s="546">
        <f t="shared" si="4"/>
        <v>324330</v>
      </c>
      <c r="M327" s="438"/>
    </row>
    <row r="328" spans="2:13" ht="15.6" x14ac:dyDescent="0.3">
      <c r="B328" s="429">
        <v>4.5</v>
      </c>
      <c r="C328" s="313" t="s">
        <v>1635</v>
      </c>
      <c r="D328" s="431"/>
      <c r="E328" s="431"/>
      <c r="F328" s="431"/>
      <c r="G328" s="432"/>
      <c r="H328" s="455">
        <v>1</v>
      </c>
      <c r="I328" s="434" t="s">
        <v>1445</v>
      </c>
      <c r="J328" s="378">
        <v>501000</v>
      </c>
      <c r="K328" s="378"/>
      <c r="L328" s="546">
        <f t="shared" si="4"/>
        <v>501000</v>
      </c>
      <c r="M328" s="438"/>
    </row>
    <row r="329" spans="2:13" ht="15.6" x14ac:dyDescent="0.3">
      <c r="B329" s="429">
        <v>4.5999999999999996</v>
      </c>
      <c r="C329" s="313" t="s">
        <v>1636</v>
      </c>
      <c r="D329" s="431"/>
      <c r="E329" s="431"/>
      <c r="F329" s="431"/>
      <c r="G329" s="432"/>
      <c r="H329" s="455">
        <v>1</v>
      </c>
      <c r="I329" s="434" t="s">
        <v>1445</v>
      </c>
      <c r="J329" s="378">
        <v>847660</v>
      </c>
      <c r="K329" s="378"/>
      <c r="L329" s="546">
        <f t="shared" si="4"/>
        <v>847660</v>
      </c>
      <c r="M329" s="438"/>
    </row>
    <row r="330" spans="2:13" ht="15.6" x14ac:dyDescent="0.3">
      <c r="B330" s="429">
        <v>4.7</v>
      </c>
      <c r="C330" s="313" t="s">
        <v>1637</v>
      </c>
      <c r="D330" s="431"/>
      <c r="E330" s="431"/>
      <c r="F330" s="431"/>
      <c r="G330" s="432"/>
      <c r="H330" s="455">
        <v>1</v>
      </c>
      <c r="I330" s="434" t="s">
        <v>1445</v>
      </c>
      <c r="J330" s="378">
        <v>1388030</v>
      </c>
      <c r="K330" s="378"/>
      <c r="L330" s="546">
        <f t="shared" si="4"/>
        <v>1388030</v>
      </c>
      <c r="M330" s="438"/>
    </row>
    <row r="331" spans="2:13" ht="15.6" x14ac:dyDescent="0.3">
      <c r="B331" s="429">
        <v>4.8</v>
      </c>
      <c r="C331" s="313" t="s">
        <v>1638</v>
      </c>
      <c r="D331" s="431"/>
      <c r="E331" s="431"/>
      <c r="F331" s="431"/>
      <c r="G331" s="432"/>
      <c r="H331" s="455">
        <v>1</v>
      </c>
      <c r="I331" s="434" t="s">
        <v>1445</v>
      </c>
      <c r="J331" s="378">
        <v>2682000</v>
      </c>
      <c r="K331" s="378"/>
      <c r="L331" s="546">
        <f t="shared" si="4"/>
        <v>2682000</v>
      </c>
      <c r="M331" s="438"/>
    </row>
    <row r="332" spans="2:13" ht="15.6" x14ac:dyDescent="0.3">
      <c r="B332" s="429">
        <v>4.9000000000000004</v>
      </c>
      <c r="C332" s="313" t="s">
        <v>1639</v>
      </c>
      <c r="D332" s="431"/>
      <c r="E332" s="431"/>
      <c r="F332" s="431"/>
      <c r="G332" s="432"/>
      <c r="H332" s="455">
        <v>1</v>
      </c>
      <c r="I332" s="434" t="s">
        <v>1445</v>
      </c>
      <c r="J332" s="378">
        <v>3260660</v>
      </c>
      <c r="K332" s="378"/>
      <c r="L332" s="546">
        <f t="shared" si="4"/>
        <v>3260660</v>
      </c>
      <c r="M332" s="438"/>
    </row>
    <row r="333" spans="2:13" ht="15.6" x14ac:dyDescent="0.3">
      <c r="B333" s="429" t="s">
        <v>718</v>
      </c>
      <c r="C333" s="348" t="s">
        <v>1640</v>
      </c>
      <c r="D333" s="431"/>
      <c r="E333" s="431"/>
      <c r="F333" s="431"/>
      <c r="G333" s="432"/>
      <c r="H333" s="455">
        <v>1</v>
      </c>
      <c r="I333" s="434" t="s">
        <v>1445</v>
      </c>
      <c r="J333" s="378">
        <v>4526330</v>
      </c>
      <c r="K333" s="378"/>
      <c r="L333" s="546">
        <f t="shared" si="4"/>
        <v>4526330</v>
      </c>
      <c r="M333" s="438"/>
    </row>
    <row r="334" spans="2:13" ht="15.6" x14ac:dyDescent="0.3">
      <c r="B334" s="429">
        <v>4.1100000000000003</v>
      </c>
      <c r="C334" s="313" t="s">
        <v>1641</v>
      </c>
      <c r="D334" s="431"/>
      <c r="E334" s="431"/>
      <c r="F334" s="431"/>
      <c r="G334" s="432"/>
      <c r="H334" s="455">
        <v>1</v>
      </c>
      <c r="I334" s="434" t="s">
        <v>1445</v>
      </c>
      <c r="J334" s="378">
        <v>8217500</v>
      </c>
      <c r="K334" s="378"/>
      <c r="L334" s="546">
        <f t="shared" si="4"/>
        <v>8217500</v>
      </c>
      <c r="M334" s="438"/>
    </row>
    <row r="335" spans="2:13" ht="15.6" x14ac:dyDescent="0.3">
      <c r="B335" s="429">
        <v>4.12</v>
      </c>
      <c r="C335" s="313" t="s">
        <v>1642</v>
      </c>
      <c r="D335" s="431"/>
      <c r="E335" s="431"/>
      <c r="F335" s="431"/>
      <c r="G335" s="432"/>
      <c r="H335" s="455">
        <v>1</v>
      </c>
      <c r="I335" s="434" t="s">
        <v>1445</v>
      </c>
      <c r="J335" s="378">
        <v>9606000</v>
      </c>
      <c r="K335" s="378"/>
      <c r="L335" s="546">
        <f t="shared" si="4"/>
        <v>9606000</v>
      </c>
      <c r="M335" s="438"/>
    </row>
    <row r="336" spans="2:13" ht="15.6" x14ac:dyDescent="0.3">
      <c r="B336" s="429">
        <v>4.13</v>
      </c>
      <c r="C336" s="348" t="s">
        <v>1643</v>
      </c>
      <c r="D336" s="431"/>
      <c r="E336" s="431"/>
      <c r="F336" s="431"/>
      <c r="G336" s="432"/>
      <c r="H336" s="455">
        <v>1</v>
      </c>
      <c r="I336" s="434" t="s">
        <v>1445</v>
      </c>
      <c r="J336" s="378">
        <v>8420160</v>
      </c>
      <c r="K336" s="378"/>
      <c r="L336" s="546">
        <f t="shared" si="4"/>
        <v>8420160</v>
      </c>
      <c r="M336" s="438"/>
    </row>
    <row r="337" spans="2:13" ht="15.6" x14ac:dyDescent="0.3">
      <c r="B337" s="429">
        <v>4.1399999999999997</v>
      </c>
      <c r="C337" s="313" t="s">
        <v>1644</v>
      </c>
      <c r="D337" s="431"/>
      <c r="E337" s="431"/>
      <c r="F337" s="431"/>
      <c r="G337" s="432"/>
      <c r="H337" s="455">
        <v>1</v>
      </c>
      <c r="I337" s="434" t="s">
        <v>1445</v>
      </c>
      <c r="J337" s="378">
        <v>12340660</v>
      </c>
      <c r="K337" s="378"/>
      <c r="L337" s="546">
        <f t="shared" si="4"/>
        <v>12340660</v>
      </c>
      <c r="M337" s="438"/>
    </row>
    <row r="338" spans="2:13" ht="15.6" x14ac:dyDescent="0.3">
      <c r="B338" s="429">
        <v>4.1500000000000004</v>
      </c>
      <c r="C338" s="313" t="s">
        <v>1645</v>
      </c>
      <c r="D338" s="431"/>
      <c r="E338" s="431"/>
      <c r="F338" s="431"/>
      <c r="G338" s="432"/>
      <c r="H338" s="455">
        <v>1</v>
      </c>
      <c r="I338" s="434" t="s">
        <v>1445</v>
      </c>
      <c r="J338" s="378">
        <v>16524660</v>
      </c>
      <c r="K338" s="378"/>
      <c r="L338" s="546">
        <f t="shared" si="4"/>
        <v>16524660</v>
      </c>
      <c r="M338" s="438"/>
    </row>
    <row r="339" spans="2:13" ht="15.6" x14ac:dyDescent="0.3">
      <c r="B339" s="429">
        <v>5</v>
      </c>
      <c r="C339" s="435" t="s">
        <v>1646</v>
      </c>
      <c r="D339" s="452"/>
      <c r="E339" s="452"/>
      <c r="F339" s="452"/>
      <c r="G339" s="453"/>
      <c r="H339" s="454"/>
      <c r="I339" s="434"/>
      <c r="J339" s="547"/>
      <c r="K339" s="547"/>
      <c r="L339" s="546"/>
      <c r="M339" s="438"/>
    </row>
    <row r="340" spans="2:13" ht="15.6" x14ac:dyDescent="0.3">
      <c r="B340" s="429" t="s">
        <v>499</v>
      </c>
      <c r="C340" s="439" t="s">
        <v>1647</v>
      </c>
      <c r="D340" s="431"/>
      <c r="E340" s="431"/>
      <c r="F340" s="431"/>
      <c r="G340" s="432"/>
      <c r="H340" s="455">
        <v>1</v>
      </c>
      <c r="I340" s="434" t="s">
        <v>1445</v>
      </c>
      <c r="J340" s="378">
        <v>169070</v>
      </c>
      <c r="K340" s="378"/>
      <c r="L340" s="546">
        <f t="shared" si="4"/>
        <v>169070</v>
      </c>
      <c r="M340" s="438"/>
    </row>
    <row r="341" spans="2:13" ht="15.6" x14ac:dyDescent="0.3">
      <c r="B341" s="429" t="s">
        <v>500</v>
      </c>
      <c r="C341" s="439" t="s">
        <v>1648</v>
      </c>
      <c r="D341" s="431"/>
      <c r="E341" s="431"/>
      <c r="F341" s="431"/>
      <c r="G341" s="432"/>
      <c r="H341" s="455">
        <v>1</v>
      </c>
      <c r="I341" s="434" t="s">
        <v>1445</v>
      </c>
      <c r="J341" s="378">
        <v>211620</v>
      </c>
      <c r="K341" s="378"/>
      <c r="L341" s="546">
        <f t="shared" si="4"/>
        <v>211620</v>
      </c>
      <c r="M341" s="438"/>
    </row>
    <row r="342" spans="2:13" ht="15.6" x14ac:dyDescent="0.3">
      <c r="B342" s="429" t="s">
        <v>502</v>
      </c>
      <c r="C342" s="439" t="s">
        <v>1649</v>
      </c>
      <c r="D342" s="431"/>
      <c r="E342" s="431"/>
      <c r="F342" s="431"/>
      <c r="G342" s="432"/>
      <c r="H342" s="455">
        <v>1</v>
      </c>
      <c r="I342" s="434" t="s">
        <v>1445</v>
      </c>
      <c r="J342" s="378">
        <v>232330</v>
      </c>
      <c r="K342" s="378"/>
      <c r="L342" s="546">
        <f t="shared" si="4"/>
        <v>232330</v>
      </c>
      <c r="M342" s="438"/>
    </row>
    <row r="343" spans="2:13" ht="15.6" x14ac:dyDescent="0.3">
      <c r="B343" s="429" t="s">
        <v>751</v>
      </c>
      <c r="C343" s="439" t="s">
        <v>1650</v>
      </c>
      <c r="D343" s="431"/>
      <c r="E343" s="431"/>
      <c r="F343" s="431"/>
      <c r="G343" s="432"/>
      <c r="H343" s="455">
        <v>1</v>
      </c>
      <c r="I343" s="434" t="s">
        <v>1445</v>
      </c>
      <c r="J343" s="378">
        <v>291720</v>
      </c>
      <c r="K343" s="378"/>
      <c r="L343" s="546">
        <f t="shared" si="4"/>
        <v>291720</v>
      </c>
      <c r="M343" s="438"/>
    </row>
    <row r="344" spans="2:13" ht="15.6" x14ac:dyDescent="0.3">
      <c r="B344" s="429" t="s">
        <v>753</v>
      </c>
      <c r="C344" s="439" t="s">
        <v>1651</v>
      </c>
      <c r="D344" s="431"/>
      <c r="E344" s="431"/>
      <c r="F344" s="431"/>
      <c r="G344" s="432"/>
      <c r="H344" s="455">
        <v>1</v>
      </c>
      <c r="I344" s="434" t="s">
        <v>1445</v>
      </c>
      <c r="J344" s="378">
        <v>662630</v>
      </c>
      <c r="K344" s="378"/>
      <c r="L344" s="546">
        <f t="shared" si="4"/>
        <v>662630</v>
      </c>
      <c r="M344" s="438"/>
    </row>
    <row r="345" spans="2:13" ht="15.6" x14ac:dyDescent="0.3">
      <c r="B345" s="429" t="s">
        <v>755</v>
      </c>
      <c r="C345" s="439" t="s">
        <v>1652</v>
      </c>
      <c r="D345" s="431"/>
      <c r="E345" s="431"/>
      <c r="F345" s="431"/>
      <c r="G345" s="432"/>
      <c r="H345" s="455">
        <v>1</v>
      </c>
      <c r="I345" s="434" t="s">
        <v>1445</v>
      </c>
      <c r="J345" s="378">
        <v>909360</v>
      </c>
      <c r="K345" s="378"/>
      <c r="L345" s="546">
        <f t="shared" si="4"/>
        <v>909360</v>
      </c>
      <c r="M345" s="438"/>
    </row>
    <row r="346" spans="2:13" ht="15.6" x14ac:dyDescent="0.3">
      <c r="B346" s="429" t="s">
        <v>757</v>
      </c>
      <c r="C346" s="439" t="s">
        <v>1653</v>
      </c>
      <c r="D346" s="431"/>
      <c r="E346" s="431"/>
      <c r="F346" s="431"/>
      <c r="G346" s="432"/>
      <c r="H346" s="455">
        <v>1</v>
      </c>
      <c r="I346" s="434" t="s">
        <v>1445</v>
      </c>
      <c r="J346" s="378">
        <v>1354420</v>
      </c>
      <c r="K346" s="378"/>
      <c r="L346" s="546">
        <f t="shared" si="4"/>
        <v>1354420</v>
      </c>
      <c r="M346" s="438"/>
    </row>
    <row r="347" spans="2:13" ht="15.6" x14ac:dyDescent="0.3">
      <c r="B347" s="429" t="s">
        <v>759</v>
      </c>
      <c r="C347" s="439" t="s">
        <v>1654</v>
      </c>
      <c r="D347" s="431"/>
      <c r="E347" s="431"/>
      <c r="F347" s="431"/>
      <c r="G347" s="432"/>
      <c r="H347" s="455">
        <v>1</v>
      </c>
      <c r="I347" s="434" t="s">
        <v>1445</v>
      </c>
      <c r="J347" s="378">
        <v>1820250</v>
      </c>
      <c r="K347" s="378"/>
      <c r="L347" s="546">
        <f t="shared" si="4"/>
        <v>1820250</v>
      </c>
      <c r="M347" s="438"/>
    </row>
    <row r="348" spans="2:13" ht="15.6" x14ac:dyDescent="0.3">
      <c r="B348" s="429" t="s">
        <v>761</v>
      </c>
      <c r="C348" s="439" t="s">
        <v>1655</v>
      </c>
      <c r="D348" s="431"/>
      <c r="E348" s="431"/>
      <c r="F348" s="431"/>
      <c r="G348" s="432"/>
      <c r="H348" s="455">
        <v>1</v>
      </c>
      <c r="I348" s="434" t="s">
        <v>1445</v>
      </c>
      <c r="J348" s="378">
        <v>2944760</v>
      </c>
      <c r="K348" s="378"/>
      <c r="L348" s="546">
        <f t="shared" si="4"/>
        <v>2944760</v>
      </c>
      <c r="M348" s="438"/>
    </row>
    <row r="349" spans="2:13" ht="15.6" x14ac:dyDescent="0.3">
      <c r="B349" s="429" t="s">
        <v>763</v>
      </c>
      <c r="C349" s="439" t="s">
        <v>1656</v>
      </c>
      <c r="D349" s="431"/>
      <c r="E349" s="431"/>
      <c r="F349" s="431"/>
      <c r="G349" s="432"/>
      <c r="H349" s="455">
        <v>1</v>
      </c>
      <c r="I349" s="434" t="s">
        <v>1445</v>
      </c>
      <c r="J349" s="378">
        <v>4636700</v>
      </c>
      <c r="K349" s="378"/>
      <c r="L349" s="546">
        <f t="shared" si="4"/>
        <v>4636700</v>
      </c>
      <c r="M349" s="438"/>
    </row>
    <row r="350" spans="2:13" ht="15.6" x14ac:dyDescent="0.3">
      <c r="B350" s="429" t="s">
        <v>765</v>
      </c>
      <c r="C350" s="439" t="s">
        <v>1657</v>
      </c>
      <c r="D350" s="431"/>
      <c r="E350" s="431"/>
      <c r="F350" s="431"/>
      <c r="G350" s="432"/>
      <c r="H350" s="455">
        <v>1</v>
      </c>
      <c r="I350" s="434" t="s">
        <v>1445</v>
      </c>
      <c r="J350" s="378">
        <v>6550200</v>
      </c>
      <c r="K350" s="378"/>
      <c r="L350" s="546">
        <f t="shared" si="4"/>
        <v>6550200</v>
      </c>
      <c r="M350" s="438"/>
    </row>
    <row r="351" spans="2:13" ht="15.6" x14ac:dyDescent="0.3">
      <c r="B351" s="429" t="s">
        <v>767</v>
      </c>
      <c r="C351" s="439" t="s">
        <v>1658</v>
      </c>
      <c r="D351" s="431"/>
      <c r="E351" s="431"/>
      <c r="F351" s="431"/>
      <c r="G351" s="432"/>
      <c r="H351" s="455">
        <v>1</v>
      </c>
      <c r="I351" s="434" t="s">
        <v>1445</v>
      </c>
      <c r="J351" s="378">
        <v>8731960</v>
      </c>
      <c r="K351" s="378"/>
      <c r="L351" s="546">
        <f t="shared" si="4"/>
        <v>8731960</v>
      </c>
      <c r="M351" s="438"/>
    </row>
    <row r="352" spans="2:13" ht="15.6" x14ac:dyDescent="0.3">
      <c r="B352" s="429" t="s">
        <v>1659</v>
      </c>
      <c r="C352" s="439" t="s">
        <v>1660</v>
      </c>
      <c r="D352" s="431"/>
      <c r="E352" s="431"/>
      <c r="F352" s="431"/>
      <c r="G352" s="432"/>
      <c r="H352" s="455">
        <v>1</v>
      </c>
      <c r="I352" s="434" t="s">
        <v>1445</v>
      </c>
      <c r="J352" s="378">
        <v>8591400</v>
      </c>
      <c r="K352" s="378"/>
      <c r="L352" s="546">
        <f t="shared" ref="L352:L415" si="5">H352*J352</f>
        <v>8591400</v>
      </c>
      <c r="M352" s="438"/>
    </row>
    <row r="353" spans="2:14" ht="15.6" x14ac:dyDescent="0.3">
      <c r="B353" s="429" t="s">
        <v>1661</v>
      </c>
      <c r="C353" s="439" t="s">
        <v>1662</v>
      </c>
      <c r="D353" s="431"/>
      <c r="E353" s="431"/>
      <c r="F353" s="431"/>
      <c r="G353" s="432"/>
      <c r="H353" s="455">
        <v>1</v>
      </c>
      <c r="I353" s="434" t="s">
        <v>1445</v>
      </c>
      <c r="J353" s="378">
        <v>11163450</v>
      </c>
      <c r="K353" s="378"/>
      <c r="L353" s="546">
        <f t="shared" si="5"/>
        <v>11163450</v>
      </c>
      <c r="M353" s="438"/>
    </row>
    <row r="354" spans="2:14" ht="15.6" x14ac:dyDescent="0.3">
      <c r="B354" s="429" t="s">
        <v>1663</v>
      </c>
      <c r="C354" s="439" t="s">
        <v>1664</v>
      </c>
      <c r="D354" s="431"/>
      <c r="E354" s="431"/>
      <c r="F354" s="431"/>
      <c r="G354" s="432"/>
      <c r="H354" s="455">
        <v>1</v>
      </c>
      <c r="I354" s="434" t="s">
        <v>1445</v>
      </c>
      <c r="J354" s="378">
        <v>15469850</v>
      </c>
      <c r="K354" s="378"/>
      <c r="L354" s="546">
        <f t="shared" si="5"/>
        <v>15469850</v>
      </c>
      <c r="M354" s="438"/>
    </row>
    <row r="355" spans="2:14" ht="15.6" x14ac:dyDescent="0.3">
      <c r="B355" s="429">
        <v>6</v>
      </c>
      <c r="C355" s="435" t="s">
        <v>1665</v>
      </c>
      <c r="D355" s="452"/>
      <c r="E355" s="452"/>
      <c r="F355" s="452"/>
      <c r="G355" s="453"/>
      <c r="H355" s="454"/>
      <c r="I355" s="434"/>
      <c r="J355" s="547"/>
      <c r="K355" s="547"/>
      <c r="L355" s="546"/>
      <c r="M355" s="438"/>
    </row>
    <row r="356" spans="2:14" ht="15.6" x14ac:dyDescent="0.3">
      <c r="B356" s="429">
        <v>5.0999999999999996</v>
      </c>
      <c r="C356" s="313" t="s">
        <v>1666</v>
      </c>
      <c r="D356" s="431"/>
      <c r="E356" s="431"/>
      <c r="F356" s="431"/>
      <c r="G356" s="432"/>
      <c r="H356" s="455">
        <v>1</v>
      </c>
      <c r="I356" s="434" t="s">
        <v>1445</v>
      </c>
      <c r="J356" s="378">
        <v>131660</v>
      </c>
      <c r="K356" s="378"/>
      <c r="L356" s="546">
        <f t="shared" si="5"/>
        <v>131660</v>
      </c>
      <c r="M356" s="438"/>
    </row>
    <row r="357" spans="2:14" ht="15.6" x14ac:dyDescent="0.3">
      <c r="B357" s="429">
        <v>5.2</v>
      </c>
      <c r="C357" s="313" t="s">
        <v>1667</v>
      </c>
      <c r="D357" s="431"/>
      <c r="E357" s="431"/>
      <c r="F357" s="431"/>
      <c r="G357" s="432"/>
      <c r="H357" s="455">
        <v>1</v>
      </c>
      <c r="I357" s="434" t="s">
        <v>1445</v>
      </c>
      <c r="J357" s="378">
        <v>167830</v>
      </c>
      <c r="K357" s="378"/>
      <c r="L357" s="546">
        <f t="shared" si="5"/>
        <v>167830</v>
      </c>
      <c r="M357" s="438"/>
    </row>
    <row r="358" spans="2:14" ht="15.6" x14ac:dyDescent="0.3">
      <c r="B358" s="429">
        <v>5.3</v>
      </c>
      <c r="C358" s="313" t="s">
        <v>1668</v>
      </c>
      <c r="D358" s="431"/>
      <c r="E358" s="431"/>
      <c r="F358" s="431"/>
      <c r="G358" s="432"/>
      <c r="H358" s="455">
        <v>1</v>
      </c>
      <c r="I358" s="434" t="s">
        <v>1445</v>
      </c>
      <c r="J358" s="378">
        <v>231330</v>
      </c>
      <c r="K358" s="378"/>
      <c r="L358" s="546">
        <f t="shared" si="5"/>
        <v>231330</v>
      </c>
      <c r="M358" s="438"/>
    </row>
    <row r="359" spans="2:14" ht="15.6" x14ac:dyDescent="0.3">
      <c r="B359" s="429">
        <v>5.4</v>
      </c>
      <c r="C359" s="313" t="s">
        <v>1669</v>
      </c>
      <c r="D359" s="431"/>
      <c r="E359" s="431"/>
      <c r="F359" s="431"/>
      <c r="G359" s="432"/>
      <c r="H359" s="455">
        <v>1</v>
      </c>
      <c r="I359" s="434" t="s">
        <v>1445</v>
      </c>
      <c r="J359" s="378">
        <v>372000</v>
      </c>
      <c r="K359" s="378"/>
      <c r="L359" s="546">
        <f t="shared" si="5"/>
        <v>372000</v>
      </c>
      <c r="M359" s="438"/>
    </row>
    <row r="360" spans="2:14" ht="15.6" x14ac:dyDescent="0.3">
      <c r="B360" s="429">
        <v>5.5</v>
      </c>
      <c r="C360" s="313" t="s">
        <v>1670</v>
      </c>
      <c r="D360" s="431"/>
      <c r="E360" s="431"/>
      <c r="F360" s="431"/>
      <c r="G360" s="432"/>
      <c r="H360" s="455">
        <v>1</v>
      </c>
      <c r="I360" s="434" t="s">
        <v>1445</v>
      </c>
      <c r="J360" s="378">
        <v>593600</v>
      </c>
      <c r="K360" s="378"/>
      <c r="L360" s="546">
        <f t="shared" si="5"/>
        <v>593600</v>
      </c>
      <c r="M360" s="438"/>
    </row>
    <row r="361" spans="2:14" ht="15.6" x14ac:dyDescent="0.3">
      <c r="B361" s="429">
        <v>5.6</v>
      </c>
      <c r="C361" s="313" t="s">
        <v>1671</v>
      </c>
      <c r="D361" s="431"/>
      <c r="E361" s="431"/>
      <c r="F361" s="431"/>
      <c r="G361" s="432"/>
      <c r="H361" s="455">
        <v>1</v>
      </c>
      <c r="I361" s="434" t="s">
        <v>1445</v>
      </c>
      <c r="J361" s="378">
        <v>941660</v>
      </c>
      <c r="K361" s="378"/>
      <c r="L361" s="546">
        <f t="shared" si="5"/>
        <v>941660</v>
      </c>
      <c r="M361" s="438"/>
    </row>
    <row r="362" spans="2:14" ht="15.6" x14ac:dyDescent="0.3">
      <c r="B362" s="429">
        <v>5.7</v>
      </c>
      <c r="C362" s="313" t="s">
        <v>1672</v>
      </c>
      <c r="D362" s="431"/>
      <c r="E362" s="431"/>
      <c r="F362" s="431"/>
      <c r="G362" s="432"/>
      <c r="H362" s="455">
        <v>1</v>
      </c>
      <c r="I362" s="434" t="s">
        <v>1445</v>
      </c>
      <c r="J362" s="378">
        <v>1586660</v>
      </c>
      <c r="K362" s="378"/>
      <c r="L362" s="546">
        <f t="shared" si="5"/>
        <v>1586660</v>
      </c>
      <c r="M362" s="438"/>
    </row>
    <row r="363" spans="2:14" ht="15.6" x14ac:dyDescent="0.3">
      <c r="B363" s="429">
        <v>5.8</v>
      </c>
      <c r="C363" s="313" t="s">
        <v>1673</v>
      </c>
      <c r="D363" s="431"/>
      <c r="E363" s="431"/>
      <c r="F363" s="431"/>
      <c r="G363" s="432"/>
      <c r="H363" s="455">
        <v>1</v>
      </c>
      <c r="I363" s="434" t="s">
        <v>1445</v>
      </c>
      <c r="J363" s="378">
        <v>2530660</v>
      </c>
      <c r="K363" s="378"/>
      <c r="L363" s="546">
        <f t="shared" si="5"/>
        <v>2530660</v>
      </c>
      <c r="M363" s="438"/>
    </row>
    <row r="364" spans="2:14" ht="15.6" x14ac:dyDescent="0.3">
      <c r="B364" s="429">
        <v>5.9</v>
      </c>
      <c r="C364" s="313" t="s">
        <v>1674</v>
      </c>
      <c r="D364" s="431"/>
      <c r="E364" s="431"/>
      <c r="F364" s="431"/>
      <c r="G364" s="432"/>
      <c r="H364" s="455">
        <v>1</v>
      </c>
      <c r="I364" s="434" t="s">
        <v>1445</v>
      </c>
      <c r="J364" s="378">
        <v>3725000</v>
      </c>
      <c r="K364" s="378"/>
      <c r="L364" s="546">
        <f t="shared" si="5"/>
        <v>3725000</v>
      </c>
      <c r="M364" s="438"/>
    </row>
    <row r="365" spans="2:14" ht="15.6" x14ac:dyDescent="0.3">
      <c r="B365" s="429" t="s">
        <v>741</v>
      </c>
      <c r="C365" s="348" t="s">
        <v>1675</v>
      </c>
      <c r="D365" s="431"/>
      <c r="E365" s="431"/>
      <c r="F365" s="431"/>
      <c r="G365" s="432"/>
      <c r="H365" s="455">
        <v>1</v>
      </c>
      <c r="I365" s="434" t="s">
        <v>1445</v>
      </c>
      <c r="J365" s="378">
        <v>8674000</v>
      </c>
      <c r="K365" s="378"/>
      <c r="L365" s="546">
        <f t="shared" si="5"/>
        <v>8674000</v>
      </c>
      <c r="M365" s="438"/>
    </row>
    <row r="366" spans="2:14" ht="15.6" x14ac:dyDescent="0.3">
      <c r="B366" s="429">
        <v>5.1100000000000003</v>
      </c>
      <c r="C366" s="313" t="s">
        <v>1676</v>
      </c>
      <c r="D366" s="431"/>
      <c r="E366" s="431"/>
      <c r="F366" s="431"/>
      <c r="G366" s="432"/>
      <c r="H366" s="455">
        <v>1</v>
      </c>
      <c r="I366" s="434" t="s">
        <v>1445</v>
      </c>
      <c r="J366" s="378">
        <v>10654000</v>
      </c>
      <c r="K366" s="378"/>
      <c r="L366" s="546">
        <f t="shared" si="5"/>
        <v>10654000</v>
      </c>
      <c r="M366" s="438"/>
    </row>
    <row r="367" spans="2:14" ht="15.6" x14ac:dyDescent="0.3">
      <c r="B367" s="429">
        <v>5.12</v>
      </c>
      <c r="C367" s="313" t="s">
        <v>1677</v>
      </c>
      <c r="D367" s="431"/>
      <c r="E367" s="431"/>
      <c r="F367" s="431"/>
      <c r="G367" s="432"/>
      <c r="H367" s="455">
        <v>1</v>
      </c>
      <c r="I367" s="434" t="s">
        <v>1445</v>
      </c>
      <c r="J367" s="378">
        <v>12464660</v>
      </c>
      <c r="K367" s="378"/>
      <c r="L367" s="546">
        <f t="shared" si="5"/>
        <v>12464660</v>
      </c>
      <c r="M367" s="438"/>
    </row>
    <row r="368" spans="2:14" ht="15.6" x14ac:dyDescent="0.3">
      <c r="B368" s="429">
        <v>5.13</v>
      </c>
      <c r="C368" s="348" t="s">
        <v>1678</v>
      </c>
      <c r="D368" s="431"/>
      <c r="E368" s="431"/>
      <c r="F368" s="431"/>
      <c r="G368" s="432"/>
      <c r="H368" s="455">
        <v>1</v>
      </c>
      <c r="I368" s="434" t="s">
        <v>1445</v>
      </c>
      <c r="J368" s="378">
        <v>15947000</v>
      </c>
      <c r="K368" s="378"/>
      <c r="L368" s="546">
        <f t="shared" si="5"/>
        <v>15947000</v>
      </c>
      <c r="M368" s="438"/>
      <c r="N368" s="449"/>
    </row>
    <row r="369" spans="2:14" ht="15.6" x14ac:dyDescent="0.3">
      <c r="B369" s="429">
        <v>5.14</v>
      </c>
      <c r="C369" s="313" t="s">
        <v>1679</v>
      </c>
      <c r="D369" s="431"/>
      <c r="E369" s="431"/>
      <c r="F369" s="431"/>
      <c r="G369" s="432"/>
      <c r="H369" s="455">
        <v>1</v>
      </c>
      <c r="I369" s="434" t="s">
        <v>1445</v>
      </c>
      <c r="J369" s="378">
        <v>20185660</v>
      </c>
      <c r="K369" s="378"/>
      <c r="L369" s="546">
        <f t="shared" si="5"/>
        <v>20185660</v>
      </c>
      <c r="M369" s="438"/>
      <c r="N369" s="449"/>
    </row>
    <row r="370" spans="2:14" ht="15.6" x14ac:dyDescent="0.3">
      <c r="B370" s="429">
        <v>5.15</v>
      </c>
      <c r="C370" s="313" t="s">
        <v>1680</v>
      </c>
      <c r="D370" s="431"/>
      <c r="E370" s="431"/>
      <c r="F370" s="431"/>
      <c r="G370" s="432"/>
      <c r="H370" s="455">
        <v>1</v>
      </c>
      <c r="I370" s="434" t="s">
        <v>1445</v>
      </c>
      <c r="J370" s="378">
        <v>36442660</v>
      </c>
      <c r="K370" s="378"/>
      <c r="L370" s="546">
        <f t="shared" si="5"/>
        <v>36442660</v>
      </c>
      <c r="M370" s="438"/>
      <c r="N370" s="449"/>
    </row>
    <row r="371" spans="2:14" ht="15.6" x14ac:dyDescent="0.3">
      <c r="B371" s="429">
        <v>7</v>
      </c>
      <c r="C371" s="435" t="s">
        <v>1681</v>
      </c>
      <c r="D371" s="452"/>
      <c r="E371" s="452"/>
      <c r="F371" s="452"/>
      <c r="G371" s="453"/>
      <c r="H371" s="454"/>
      <c r="I371" s="434"/>
      <c r="J371" s="547"/>
      <c r="K371" s="547"/>
      <c r="L371" s="546"/>
      <c r="M371" s="438"/>
      <c r="N371" s="449"/>
    </row>
    <row r="372" spans="2:14" ht="15.6" x14ac:dyDescent="0.3">
      <c r="B372" s="429">
        <v>7.1</v>
      </c>
      <c r="C372" s="313" t="s">
        <v>1682</v>
      </c>
      <c r="D372" s="349"/>
      <c r="E372" s="431"/>
      <c r="F372" s="431"/>
      <c r="G372" s="432"/>
      <c r="H372" s="455">
        <v>1</v>
      </c>
      <c r="I372" s="434" t="s">
        <v>1445</v>
      </c>
      <c r="J372" s="378">
        <v>4740</v>
      </c>
      <c r="K372" s="378"/>
      <c r="L372" s="546">
        <f t="shared" si="5"/>
        <v>4740</v>
      </c>
      <c r="M372" s="438"/>
      <c r="N372" s="449"/>
    </row>
    <row r="373" spans="2:14" ht="15.6" x14ac:dyDescent="0.3">
      <c r="B373" s="429">
        <v>7.2</v>
      </c>
      <c r="C373" s="313" t="s">
        <v>1683</v>
      </c>
      <c r="D373" s="349"/>
      <c r="E373" s="431"/>
      <c r="F373" s="431"/>
      <c r="G373" s="432"/>
      <c r="H373" s="455">
        <v>1</v>
      </c>
      <c r="I373" s="434" t="s">
        <v>1445</v>
      </c>
      <c r="J373" s="378">
        <v>6590</v>
      </c>
      <c r="K373" s="378"/>
      <c r="L373" s="546">
        <f t="shared" si="5"/>
        <v>6590</v>
      </c>
      <c r="M373" s="438"/>
      <c r="N373" s="449"/>
    </row>
    <row r="374" spans="2:14" ht="15.6" x14ac:dyDescent="0.3">
      <c r="B374" s="429">
        <v>7.3</v>
      </c>
      <c r="C374" s="313" t="s">
        <v>1193</v>
      </c>
      <c r="D374" s="349"/>
      <c r="E374" s="431"/>
      <c r="F374" s="431"/>
      <c r="G374" s="432"/>
      <c r="H374" s="455">
        <v>1</v>
      </c>
      <c r="I374" s="434" t="s">
        <v>1445</v>
      </c>
      <c r="J374" s="378">
        <v>11500</v>
      </c>
      <c r="K374" s="378"/>
      <c r="L374" s="546">
        <f t="shared" si="5"/>
        <v>11500</v>
      </c>
      <c r="M374" s="438"/>
      <c r="N374" s="449"/>
    </row>
    <row r="375" spans="2:14" ht="15.6" x14ac:dyDescent="0.3">
      <c r="B375" s="429">
        <v>7.4</v>
      </c>
      <c r="C375" s="313" t="s">
        <v>1194</v>
      </c>
      <c r="D375" s="349"/>
      <c r="E375" s="431"/>
      <c r="F375" s="431"/>
      <c r="G375" s="432"/>
      <c r="H375" s="455">
        <v>1</v>
      </c>
      <c r="I375" s="434" t="s">
        <v>1445</v>
      </c>
      <c r="J375" s="378">
        <v>16060</v>
      </c>
      <c r="K375" s="378"/>
      <c r="L375" s="546">
        <f t="shared" si="5"/>
        <v>16060</v>
      </c>
      <c r="M375" s="438"/>
      <c r="N375" s="449"/>
    </row>
    <row r="376" spans="2:14" ht="15.6" x14ac:dyDescent="0.3">
      <c r="B376" s="429">
        <v>7.5</v>
      </c>
      <c r="C376" s="313" t="s">
        <v>1195</v>
      </c>
      <c r="D376" s="349"/>
      <c r="E376" s="431"/>
      <c r="F376" s="431"/>
      <c r="G376" s="432"/>
      <c r="H376" s="455">
        <v>1</v>
      </c>
      <c r="I376" s="434" t="s">
        <v>1445</v>
      </c>
      <c r="J376" s="378">
        <v>29330</v>
      </c>
      <c r="K376" s="378"/>
      <c r="L376" s="546">
        <f t="shared" si="5"/>
        <v>29330</v>
      </c>
      <c r="M376" s="438"/>
      <c r="N376" s="449"/>
    </row>
    <row r="377" spans="2:14" ht="15.6" x14ac:dyDescent="0.3">
      <c r="B377" s="429">
        <v>7.6</v>
      </c>
      <c r="C377" s="313" t="s">
        <v>1196</v>
      </c>
      <c r="D377" s="349"/>
      <c r="E377" s="431"/>
      <c r="F377" s="431"/>
      <c r="G377" s="432"/>
      <c r="H377" s="455">
        <v>1</v>
      </c>
      <c r="I377" s="434" t="s">
        <v>1445</v>
      </c>
      <c r="J377" s="378">
        <v>29850</v>
      </c>
      <c r="K377" s="378"/>
      <c r="L377" s="546">
        <f t="shared" si="5"/>
        <v>29850</v>
      </c>
      <c r="M377" s="438"/>
      <c r="N377" s="449"/>
    </row>
    <row r="378" spans="2:14" ht="15.6" x14ac:dyDescent="0.3">
      <c r="B378" s="429">
        <v>7.7</v>
      </c>
      <c r="C378" s="313" t="s">
        <v>1197</v>
      </c>
      <c r="D378" s="349"/>
      <c r="E378" s="431"/>
      <c r="F378" s="431"/>
      <c r="G378" s="432"/>
      <c r="H378" s="455">
        <v>1</v>
      </c>
      <c r="I378" s="434" t="s">
        <v>1445</v>
      </c>
      <c r="J378" s="378">
        <v>64200</v>
      </c>
      <c r="K378" s="378"/>
      <c r="L378" s="546">
        <f t="shared" si="5"/>
        <v>64200</v>
      </c>
      <c r="M378" s="438"/>
      <c r="N378" s="449"/>
    </row>
    <row r="379" spans="2:14" ht="15.6" x14ac:dyDescent="0.3">
      <c r="B379" s="429">
        <v>7.8</v>
      </c>
      <c r="C379" s="313" t="s">
        <v>1198</v>
      </c>
      <c r="D379" s="349"/>
      <c r="E379" s="431"/>
      <c r="F379" s="431"/>
      <c r="G379" s="432"/>
      <c r="H379" s="455">
        <v>1</v>
      </c>
      <c r="I379" s="434" t="s">
        <v>1445</v>
      </c>
      <c r="J379" s="378">
        <v>65220</v>
      </c>
      <c r="K379" s="378"/>
      <c r="L379" s="546">
        <f t="shared" si="5"/>
        <v>65220</v>
      </c>
      <c r="M379" s="438"/>
      <c r="N379" s="449"/>
    </row>
    <row r="380" spans="2:14" ht="15.6" x14ac:dyDescent="0.3">
      <c r="B380" s="429">
        <v>7.9</v>
      </c>
      <c r="C380" s="313" t="s">
        <v>1199</v>
      </c>
      <c r="D380" s="349"/>
      <c r="E380" s="431"/>
      <c r="F380" s="431"/>
      <c r="G380" s="432"/>
      <c r="H380" s="455">
        <v>1</v>
      </c>
      <c r="I380" s="434" t="s">
        <v>1445</v>
      </c>
      <c r="J380" s="378">
        <v>86665</v>
      </c>
      <c r="K380" s="378"/>
      <c r="L380" s="546">
        <f t="shared" si="5"/>
        <v>86665</v>
      </c>
      <c r="M380" s="438"/>
      <c r="N380" s="449"/>
    </row>
    <row r="381" spans="2:14" ht="15.6" x14ac:dyDescent="0.3">
      <c r="B381" s="429"/>
      <c r="C381" s="439"/>
      <c r="D381" s="431"/>
      <c r="E381" s="431"/>
      <c r="F381" s="431"/>
      <c r="G381" s="432"/>
      <c r="H381" s="455"/>
      <c r="I381" s="434"/>
      <c r="J381" s="378"/>
      <c r="K381" s="378"/>
      <c r="L381" s="546"/>
      <c r="M381" s="438"/>
      <c r="N381" s="449"/>
    </row>
    <row r="382" spans="2:14" ht="15.6" x14ac:dyDescent="0.3">
      <c r="B382" s="429">
        <v>8</v>
      </c>
      <c r="C382" s="456" t="s">
        <v>1684</v>
      </c>
      <c r="D382" s="452"/>
      <c r="E382" s="452"/>
      <c r="F382" s="452"/>
      <c r="G382" s="453"/>
      <c r="H382" s="454"/>
      <c r="I382" s="434"/>
      <c r="J382" s="547"/>
      <c r="K382" s="547"/>
      <c r="L382" s="546"/>
      <c r="M382" s="438"/>
      <c r="N382" s="449"/>
    </row>
    <row r="383" spans="2:14" ht="15.6" x14ac:dyDescent="0.3">
      <c r="B383" s="429">
        <v>8.1</v>
      </c>
      <c r="C383" s="313" t="s">
        <v>1685</v>
      </c>
      <c r="D383" s="349"/>
      <c r="E383" s="431"/>
      <c r="F383" s="431"/>
      <c r="G383" s="432"/>
      <c r="H383" s="455">
        <v>1</v>
      </c>
      <c r="I383" s="434" t="s">
        <v>1445</v>
      </c>
      <c r="J383" s="378">
        <v>66665</v>
      </c>
      <c r="K383" s="378"/>
      <c r="L383" s="546">
        <f t="shared" si="5"/>
        <v>66665</v>
      </c>
      <c r="M383" s="438"/>
      <c r="N383" s="449"/>
    </row>
    <row r="384" spans="2:14" ht="15.6" x14ac:dyDescent="0.3">
      <c r="B384" s="429">
        <v>8.1999999999999993</v>
      </c>
      <c r="C384" s="313" t="s">
        <v>1686</v>
      </c>
      <c r="D384" s="349"/>
      <c r="E384" s="431"/>
      <c r="F384" s="431"/>
      <c r="G384" s="432"/>
      <c r="H384" s="455">
        <v>1</v>
      </c>
      <c r="I384" s="434" t="s">
        <v>1445</v>
      </c>
      <c r="J384" s="378">
        <v>66665</v>
      </c>
      <c r="K384" s="378"/>
      <c r="L384" s="546">
        <f t="shared" si="5"/>
        <v>66665</v>
      </c>
      <c r="M384" s="438"/>
      <c r="N384" s="449"/>
    </row>
    <row r="385" spans="2:14" ht="15.6" x14ac:dyDescent="0.3">
      <c r="B385" s="429">
        <v>8.3000000000000007</v>
      </c>
      <c r="C385" s="313" t="s">
        <v>1687</v>
      </c>
      <c r="D385" s="349"/>
      <c r="E385" s="431"/>
      <c r="F385" s="431"/>
      <c r="G385" s="432"/>
      <c r="H385" s="455">
        <v>1</v>
      </c>
      <c r="I385" s="434" t="s">
        <v>1445</v>
      </c>
      <c r="J385" s="378">
        <v>66665</v>
      </c>
      <c r="K385" s="378"/>
      <c r="L385" s="546">
        <f t="shared" si="5"/>
        <v>66665</v>
      </c>
      <c r="M385" s="438"/>
      <c r="N385" s="449"/>
    </row>
    <row r="386" spans="2:14" ht="15.6" x14ac:dyDescent="0.3">
      <c r="B386" s="429">
        <v>8.4</v>
      </c>
      <c r="C386" s="313" t="s">
        <v>1688</v>
      </c>
      <c r="D386" s="349"/>
      <c r="E386" s="431"/>
      <c r="F386" s="431"/>
      <c r="G386" s="432"/>
      <c r="H386" s="455">
        <v>1</v>
      </c>
      <c r="I386" s="434" t="s">
        <v>1445</v>
      </c>
      <c r="J386" s="378">
        <v>66665</v>
      </c>
      <c r="K386" s="378"/>
      <c r="L386" s="546">
        <f t="shared" si="5"/>
        <v>66665</v>
      </c>
      <c r="M386" s="438"/>
      <c r="N386" s="449"/>
    </row>
    <row r="387" spans="2:14" ht="15.6" x14ac:dyDescent="0.3">
      <c r="B387" s="429">
        <v>8.5</v>
      </c>
      <c r="C387" s="313" t="s">
        <v>1689</v>
      </c>
      <c r="D387" s="349"/>
      <c r="E387" s="431"/>
      <c r="F387" s="431"/>
      <c r="G387" s="432"/>
      <c r="H387" s="455">
        <v>1</v>
      </c>
      <c r="I387" s="434" t="s">
        <v>1445</v>
      </c>
      <c r="J387" s="378">
        <v>66665</v>
      </c>
      <c r="K387" s="378"/>
      <c r="L387" s="546">
        <f t="shared" si="5"/>
        <v>66665</v>
      </c>
      <c r="M387" s="438"/>
      <c r="N387" s="449"/>
    </row>
    <row r="388" spans="2:14" ht="15.6" x14ac:dyDescent="0.3">
      <c r="B388" s="429">
        <v>8.6</v>
      </c>
      <c r="C388" s="313" t="s">
        <v>1690</v>
      </c>
      <c r="D388" s="349"/>
      <c r="E388" s="431"/>
      <c r="F388" s="431"/>
      <c r="G388" s="432"/>
      <c r="H388" s="455">
        <v>1</v>
      </c>
      <c r="I388" s="434" t="s">
        <v>1445</v>
      </c>
      <c r="J388" s="378">
        <v>66665</v>
      </c>
      <c r="K388" s="378"/>
      <c r="L388" s="546">
        <f t="shared" si="5"/>
        <v>66665</v>
      </c>
      <c r="M388" s="438"/>
      <c r="N388" s="449"/>
    </row>
    <row r="389" spans="2:14" ht="15.6" x14ac:dyDescent="0.3">
      <c r="B389" s="429">
        <v>8.6999999999999993</v>
      </c>
      <c r="C389" s="313" t="s">
        <v>1691</v>
      </c>
      <c r="D389" s="349"/>
      <c r="E389" s="431"/>
      <c r="F389" s="431"/>
      <c r="G389" s="432"/>
      <c r="H389" s="455">
        <v>1</v>
      </c>
      <c r="I389" s="434" t="s">
        <v>1445</v>
      </c>
      <c r="J389" s="378">
        <v>66665</v>
      </c>
      <c r="K389" s="378"/>
      <c r="L389" s="546">
        <f t="shared" si="5"/>
        <v>66665</v>
      </c>
      <c r="M389" s="438"/>
      <c r="N389" s="449"/>
    </row>
    <row r="390" spans="2:14" ht="15.6" x14ac:dyDescent="0.3">
      <c r="B390" s="429">
        <v>8.8000000000000007</v>
      </c>
      <c r="C390" s="313" t="s">
        <v>1692</v>
      </c>
      <c r="D390" s="349"/>
      <c r="E390" s="431"/>
      <c r="F390" s="431"/>
      <c r="G390" s="432"/>
      <c r="H390" s="455">
        <v>1</v>
      </c>
      <c r="I390" s="434" t="s">
        <v>1445</v>
      </c>
      <c r="J390" s="378">
        <v>66665</v>
      </c>
      <c r="K390" s="378"/>
      <c r="L390" s="546">
        <f t="shared" si="5"/>
        <v>66665</v>
      </c>
      <c r="M390" s="438"/>
      <c r="N390" s="449"/>
    </row>
    <row r="391" spans="2:14" ht="15.6" x14ac:dyDescent="0.3">
      <c r="B391" s="429">
        <v>8.9</v>
      </c>
      <c r="C391" s="313" t="s">
        <v>1693</v>
      </c>
      <c r="D391" s="349"/>
      <c r="E391" s="431"/>
      <c r="F391" s="431"/>
      <c r="G391" s="432"/>
      <c r="H391" s="455">
        <v>1</v>
      </c>
      <c r="I391" s="434" t="s">
        <v>1445</v>
      </c>
      <c r="J391" s="378">
        <v>66665</v>
      </c>
      <c r="K391" s="378"/>
      <c r="L391" s="546">
        <f t="shared" si="5"/>
        <v>66665</v>
      </c>
      <c r="M391" s="438"/>
      <c r="N391" s="449"/>
    </row>
    <row r="392" spans="2:14" ht="15.6" x14ac:dyDescent="0.3">
      <c r="B392" s="429">
        <v>8.1</v>
      </c>
      <c r="C392" s="313" t="s">
        <v>1694</v>
      </c>
      <c r="D392" s="349"/>
      <c r="E392" s="431"/>
      <c r="F392" s="431"/>
      <c r="G392" s="432"/>
      <c r="H392" s="455">
        <v>1</v>
      </c>
      <c r="I392" s="434" t="s">
        <v>1445</v>
      </c>
      <c r="J392" s="378">
        <v>66665</v>
      </c>
      <c r="K392" s="378"/>
      <c r="L392" s="546">
        <f t="shared" si="5"/>
        <v>66665</v>
      </c>
      <c r="M392" s="438"/>
      <c r="N392" s="449"/>
    </row>
    <row r="393" spans="2:14" ht="15.6" x14ac:dyDescent="0.3">
      <c r="B393" s="429">
        <v>8.11</v>
      </c>
      <c r="C393" s="313" t="s">
        <v>1695</v>
      </c>
      <c r="D393" s="349"/>
      <c r="E393" s="431"/>
      <c r="F393" s="431"/>
      <c r="G393" s="432"/>
      <c r="H393" s="455">
        <v>1</v>
      </c>
      <c r="I393" s="434" t="s">
        <v>1445</v>
      </c>
      <c r="J393" s="378">
        <v>66665</v>
      </c>
      <c r="K393" s="378"/>
      <c r="L393" s="546">
        <f t="shared" si="5"/>
        <v>66665</v>
      </c>
      <c r="M393" s="438"/>
      <c r="N393" s="449"/>
    </row>
    <row r="394" spans="2:14" ht="15.6" x14ac:dyDescent="0.3">
      <c r="B394" s="429">
        <v>8.1199999999999992</v>
      </c>
      <c r="C394" s="313" t="s">
        <v>1696</v>
      </c>
      <c r="D394" s="349"/>
      <c r="E394" s="431"/>
      <c r="F394" s="431"/>
      <c r="G394" s="432"/>
      <c r="H394" s="455">
        <v>1</v>
      </c>
      <c r="I394" s="434" t="s">
        <v>1445</v>
      </c>
      <c r="J394" s="378">
        <v>69665</v>
      </c>
      <c r="K394" s="378"/>
      <c r="L394" s="546">
        <f t="shared" si="5"/>
        <v>69665</v>
      </c>
      <c r="M394" s="438"/>
      <c r="N394" s="449"/>
    </row>
    <row r="395" spans="2:14" ht="15.6" x14ac:dyDescent="0.3">
      <c r="B395" s="429">
        <v>8.1300000000000008</v>
      </c>
      <c r="C395" s="313" t="s">
        <v>1697</v>
      </c>
      <c r="D395" s="349"/>
      <c r="E395" s="431"/>
      <c r="F395" s="431"/>
      <c r="G395" s="432"/>
      <c r="H395" s="455">
        <v>1</v>
      </c>
      <c r="I395" s="434" t="s">
        <v>1445</v>
      </c>
      <c r="J395" s="378">
        <v>69665</v>
      </c>
      <c r="K395" s="378"/>
      <c r="L395" s="546">
        <f t="shared" si="5"/>
        <v>69665</v>
      </c>
      <c r="M395" s="438"/>
      <c r="N395" s="449"/>
    </row>
    <row r="396" spans="2:14" ht="15.6" x14ac:dyDescent="0.3">
      <c r="B396" s="429">
        <v>8.14</v>
      </c>
      <c r="C396" s="313" t="s">
        <v>1698</v>
      </c>
      <c r="D396" s="349"/>
      <c r="E396" s="431"/>
      <c r="F396" s="431"/>
      <c r="G396" s="432"/>
      <c r="H396" s="455">
        <v>1</v>
      </c>
      <c r="I396" s="434" t="s">
        <v>1445</v>
      </c>
      <c r="J396" s="378">
        <v>69665</v>
      </c>
      <c r="K396" s="378"/>
      <c r="L396" s="546">
        <f t="shared" si="5"/>
        <v>69665</v>
      </c>
      <c r="M396" s="438"/>
      <c r="N396" s="449"/>
    </row>
    <row r="397" spans="2:14" ht="15.6" x14ac:dyDescent="0.3">
      <c r="B397" s="429">
        <v>8.15</v>
      </c>
      <c r="C397" s="313" t="s">
        <v>1699</v>
      </c>
      <c r="D397" s="349"/>
      <c r="E397" s="431"/>
      <c r="F397" s="431"/>
      <c r="G397" s="432"/>
      <c r="H397" s="455">
        <v>1</v>
      </c>
      <c r="I397" s="434" t="s">
        <v>1445</v>
      </c>
      <c r="J397" s="378">
        <v>69665</v>
      </c>
      <c r="K397" s="378"/>
      <c r="L397" s="546">
        <f t="shared" si="5"/>
        <v>69665</v>
      </c>
      <c r="M397" s="438"/>
      <c r="N397" s="449"/>
    </row>
    <row r="398" spans="2:14" ht="15.6" x14ac:dyDescent="0.3">
      <c r="B398" s="429">
        <v>8.16</v>
      </c>
      <c r="C398" s="313" t="s">
        <v>1700</v>
      </c>
      <c r="D398" s="349"/>
      <c r="E398" s="431"/>
      <c r="F398" s="431"/>
      <c r="G398" s="432"/>
      <c r="H398" s="455">
        <v>1</v>
      </c>
      <c r="I398" s="434" t="s">
        <v>1445</v>
      </c>
      <c r="J398" s="378">
        <v>69665</v>
      </c>
      <c r="K398" s="378"/>
      <c r="L398" s="546">
        <f t="shared" si="5"/>
        <v>69665</v>
      </c>
      <c r="M398" s="438"/>
      <c r="N398" s="449"/>
    </row>
    <row r="399" spans="2:14" ht="15.6" x14ac:dyDescent="0.3">
      <c r="B399" s="429">
        <v>8.17</v>
      </c>
      <c r="C399" s="313" t="s">
        <v>1701</v>
      </c>
      <c r="D399" s="349"/>
      <c r="E399" s="431"/>
      <c r="F399" s="431"/>
      <c r="G399" s="432"/>
      <c r="H399" s="455">
        <v>1</v>
      </c>
      <c r="I399" s="434" t="s">
        <v>1445</v>
      </c>
      <c r="J399" s="378">
        <v>69665</v>
      </c>
      <c r="K399" s="378"/>
      <c r="L399" s="546">
        <f t="shared" si="5"/>
        <v>69665</v>
      </c>
      <c r="M399" s="438"/>
      <c r="N399" s="449"/>
    </row>
    <row r="400" spans="2:14" ht="15.6" x14ac:dyDescent="0.3">
      <c r="B400" s="429">
        <v>8.18</v>
      </c>
      <c r="C400" s="313" t="s">
        <v>1702</v>
      </c>
      <c r="D400" s="349"/>
      <c r="E400" s="431"/>
      <c r="F400" s="431"/>
      <c r="G400" s="432"/>
      <c r="H400" s="455">
        <v>1</v>
      </c>
      <c r="I400" s="434" t="s">
        <v>1445</v>
      </c>
      <c r="J400" s="378">
        <v>69665</v>
      </c>
      <c r="K400" s="378"/>
      <c r="L400" s="546">
        <f t="shared" si="5"/>
        <v>69665</v>
      </c>
      <c r="M400" s="438"/>
      <c r="N400" s="449"/>
    </row>
    <row r="401" spans="2:14" ht="15.6" x14ac:dyDescent="0.3">
      <c r="B401" s="429">
        <v>8.19</v>
      </c>
      <c r="C401" s="313" t="s">
        <v>1703</v>
      </c>
      <c r="D401" s="349"/>
      <c r="E401" s="431"/>
      <c r="F401" s="431"/>
      <c r="G401" s="432"/>
      <c r="H401" s="455">
        <v>1</v>
      </c>
      <c r="I401" s="434" t="s">
        <v>1445</v>
      </c>
      <c r="J401" s="378">
        <v>69665</v>
      </c>
      <c r="K401" s="378"/>
      <c r="L401" s="546">
        <f t="shared" si="5"/>
        <v>69665</v>
      </c>
      <c r="M401" s="438"/>
      <c r="N401" s="449"/>
    </row>
    <row r="402" spans="2:14" ht="15.6" x14ac:dyDescent="0.3">
      <c r="B402" s="429" t="s">
        <v>1704</v>
      </c>
      <c r="C402" s="348" t="s">
        <v>1705</v>
      </c>
      <c r="D402" s="349"/>
      <c r="E402" s="431"/>
      <c r="F402" s="431"/>
      <c r="G402" s="432"/>
      <c r="H402" s="455">
        <v>1</v>
      </c>
      <c r="I402" s="434" t="s">
        <v>1445</v>
      </c>
      <c r="J402" s="378">
        <v>69665</v>
      </c>
      <c r="K402" s="378"/>
      <c r="L402" s="546">
        <f t="shared" si="5"/>
        <v>69665</v>
      </c>
      <c r="M402" s="438"/>
      <c r="N402" s="449"/>
    </row>
    <row r="403" spans="2:14" ht="15.6" x14ac:dyDescent="0.3">
      <c r="B403" s="429">
        <v>8.2100000000000009</v>
      </c>
      <c r="C403" s="313" t="s">
        <v>1706</v>
      </c>
      <c r="D403" s="349"/>
      <c r="E403" s="431"/>
      <c r="F403" s="431"/>
      <c r="G403" s="432"/>
      <c r="H403" s="455">
        <v>1</v>
      </c>
      <c r="I403" s="434" t="s">
        <v>1445</v>
      </c>
      <c r="J403" s="378">
        <v>69665</v>
      </c>
      <c r="K403" s="378"/>
      <c r="L403" s="546">
        <f t="shared" si="5"/>
        <v>69665</v>
      </c>
      <c r="M403" s="438"/>
      <c r="N403" s="449"/>
    </row>
    <row r="404" spans="2:14" ht="15.6" x14ac:dyDescent="0.3">
      <c r="B404" s="429">
        <v>8.2200000000000006</v>
      </c>
      <c r="C404" s="313" t="s">
        <v>1707</v>
      </c>
      <c r="D404" s="349"/>
      <c r="E404" s="431"/>
      <c r="F404" s="431"/>
      <c r="G404" s="432"/>
      <c r="H404" s="455">
        <v>1</v>
      </c>
      <c r="I404" s="434" t="s">
        <v>1445</v>
      </c>
      <c r="J404" s="378">
        <v>69665</v>
      </c>
      <c r="K404" s="378"/>
      <c r="L404" s="546">
        <f t="shared" si="5"/>
        <v>69665</v>
      </c>
      <c r="M404" s="438"/>
      <c r="N404" s="449"/>
    </row>
    <row r="405" spans="2:14" ht="15.6" x14ac:dyDescent="0.3">
      <c r="B405" s="429">
        <v>8.23</v>
      </c>
      <c r="C405" s="313" t="s">
        <v>1708</v>
      </c>
      <c r="D405" s="349"/>
      <c r="E405" s="431"/>
      <c r="F405" s="431"/>
      <c r="G405" s="432"/>
      <c r="H405" s="455">
        <v>1</v>
      </c>
      <c r="I405" s="434" t="s">
        <v>1445</v>
      </c>
      <c r="J405" s="378">
        <v>76000</v>
      </c>
      <c r="K405" s="378"/>
      <c r="L405" s="546">
        <f t="shared" si="5"/>
        <v>76000</v>
      </c>
      <c r="M405" s="438"/>
      <c r="N405" s="449"/>
    </row>
    <row r="406" spans="2:14" ht="15.6" x14ac:dyDescent="0.3">
      <c r="B406" s="429">
        <v>8.24</v>
      </c>
      <c r="C406" s="313" t="s">
        <v>1709</v>
      </c>
      <c r="D406" s="349"/>
      <c r="E406" s="431"/>
      <c r="F406" s="431"/>
      <c r="G406" s="432"/>
      <c r="H406" s="455">
        <v>1</v>
      </c>
      <c r="I406" s="434" t="s">
        <v>1445</v>
      </c>
      <c r="J406" s="378">
        <v>76000</v>
      </c>
      <c r="K406" s="378"/>
      <c r="L406" s="546">
        <f t="shared" si="5"/>
        <v>76000</v>
      </c>
      <c r="M406" s="438"/>
      <c r="N406" s="449"/>
    </row>
    <row r="407" spans="2:14" ht="15.6" x14ac:dyDescent="0.3">
      <c r="B407" s="429">
        <v>8.25</v>
      </c>
      <c r="C407" s="313" t="s">
        <v>1710</v>
      </c>
      <c r="D407" s="349"/>
      <c r="E407" s="431"/>
      <c r="F407" s="431"/>
      <c r="G407" s="432"/>
      <c r="H407" s="455">
        <v>1</v>
      </c>
      <c r="I407" s="434" t="s">
        <v>1445</v>
      </c>
      <c r="J407" s="378">
        <v>76000</v>
      </c>
      <c r="K407" s="378"/>
      <c r="L407" s="546">
        <f t="shared" si="5"/>
        <v>76000</v>
      </c>
      <c r="M407" s="438"/>
      <c r="N407" s="449"/>
    </row>
    <row r="408" spans="2:14" ht="15.6" x14ac:dyDescent="0.3">
      <c r="B408" s="429">
        <v>8.26</v>
      </c>
      <c r="C408" s="313" t="s">
        <v>1711</v>
      </c>
      <c r="D408" s="349"/>
      <c r="E408" s="431"/>
      <c r="F408" s="431"/>
      <c r="G408" s="432"/>
      <c r="H408" s="455">
        <v>1</v>
      </c>
      <c r="I408" s="434" t="s">
        <v>1445</v>
      </c>
      <c r="J408" s="378">
        <v>76000</v>
      </c>
      <c r="K408" s="378"/>
      <c r="L408" s="546">
        <f t="shared" si="5"/>
        <v>76000</v>
      </c>
      <c r="M408" s="438"/>
      <c r="N408" s="449"/>
    </row>
    <row r="409" spans="2:14" ht="15.6" x14ac:dyDescent="0.3">
      <c r="B409" s="429">
        <v>8.27</v>
      </c>
      <c r="C409" s="313" t="s">
        <v>1712</v>
      </c>
      <c r="D409" s="349"/>
      <c r="E409" s="431"/>
      <c r="F409" s="431"/>
      <c r="G409" s="432"/>
      <c r="H409" s="455">
        <v>1</v>
      </c>
      <c r="I409" s="434" t="s">
        <v>1445</v>
      </c>
      <c r="J409" s="378">
        <v>76000</v>
      </c>
      <c r="K409" s="378"/>
      <c r="L409" s="546">
        <f t="shared" si="5"/>
        <v>76000</v>
      </c>
      <c r="M409" s="438"/>
      <c r="N409" s="449"/>
    </row>
    <row r="410" spans="2:14" ht="15.6" x14ac:dyDescent="0.3">
      <c r="B410" s="429">
        <v>8.2799999999999994</v>
      </c>
      <c r="C410" s="313" t="s">
        <v>1713</v>
      </c>
      <c r="D410" s="349"/>
      <c r="E410" s="431"/>
      <c r="F410" s="431"/>
      <c r="G410" s="432"/>
      <c r="H410" s="455">
        <v>1</v>
      </c>
      <c r="I410" s="434" t="s">
        <v>1445</v>
      </c>
      <c r="J410" s="378">
        <v>76000</v>
      </c>
      <c r="K410" s="378"/>
      <c r="L410" s="546">
        <f t="shared" si="5"/>
        <v>76000</v>
      </c>
      <c r="M410" s="438"/>
      <c r="N410" s="449"/>
    </row>
    <row r="411" spans="2:14" ht="15.6" x14ac:dyDescent="0.3">
      <c r="B411" s="429">
        <v>8.2899999999999991</v>
      </c>
      <c r="C411" s="313" t="s">
        <v>1714</v>
      </c>
      <c r="D411" s="349"/>
      <c r="E411" s="431"/>
      <c r="F411" s="431"/>
      <c r="G411" s="432"/>
      <c r="H411" s="455">
        <v>1</v>
      </c>
      <c r="I411" s="434" t="s">
        <v>1445</v>
      </c>
      <c r="J411" s="378">
        <v>76000</v>
      </c>
      <c r="K411" s="378"/>
      <c r="L411" s="546">
        <f t="shared" si="5"/>
        <v>76000</v>
      </c>
      <c r="M411" s="438"/>
      <c r="N411" s="449"/>
    </row>
    <row r="412" spans="2:14" ht="15.6" x14ac:dyDescent="0.3">
      <c r="B412" s="429" t="s">
        <v>1715</v>
      </c>
      <c r="C412" s="348" t="s">
        <v>1716</v>
      </c>
      <c r="D412" s="349"/>
      <c r="E412" s="431"/>
      <c r="F412" s="431"/>
      <c r="G412" s="432"/>
      <c r="H412" s="455">
        <v>1</v>
      </c>
      <c r="I412" s="434" t="s">
        <v>1445</v>
      </c>
      <c r="J412" s="378">
        <v>76000</v>
      </c>
      <c r="K412" s="378"/>
      <c r="L412" s="546">
        <f t="shared" si="5"/>
        <v>76000</v>
      </c>
      <c r="M412" s="438"/>
      <c r="N412" s="449"/>
    </row>
    <row r="413" spans="2:14" ht="15.6" x14ac:dyDescent="0.3">
      <c r="B413" s="429">
        <v>8.31</v>
      </c>
      <c r="C413" s="313" t="s">
        <v>1717</v>
      </c>
      <c r="D413" s="349"/>
      <c r="E413" s="431"/>
      <c r="F413" s="431"/>
      <c r="G413" s="432"/>
      <c r="H413" s="455">
        <v>1</v>
      </c>
      <c r="I413" s="434" t="s">
        <v>1445</v>
      </c>
      <c r="J413" s="378">
        <v>76000</v>
      </c>
      <c r="K413" s="378"/>
      <c r="L413" s="546">
        <f t="shared" si="5"/>
        <v>76000</v>
      </c>
      <c r="M413" s="438"/>
      <c r="N413" s="449"/>
    </row>
    <row r="414" spans="2:14" ht="15.6" x14ac:dyDescent="0.3">
      <c r="B414" s="429">
        <v>8.32</v>
      </c>
      <c r="C414" s="313" t="s">
        <v>1718</v>
      </c>
      <c r="D414" s="349"/>
      <c r="E414" s="431"/>
      <c r="F414" s="431"/>
      <c r="G414" s="432"/>
      <c r="H414" s="455">
        <v>1</v>
      </c>
      <c r="I414" s="434" t="s">
        <v>1445</v>
      </c>
      <c r="J414" s="378">
        <v>76000</v>
      </c>
      <c r="K414" s="378"/>
      <c r="L414" s="546">
        <f t="shared" si="5"/>
        <v>76000</v>
      </c>
      <c r="M414" s="438"/>
      <c r="N414" s="449"/>
    </row>
    <row r="415" spans="2:14" ht="15.6" x14ac:dyDescent="0.3">
      <c r="B415" s="429">
        <v>8.33</v>
      </c>
      <c r="C415" s="313" t="s">
        <v>1719</v>
      </c>
      <c r="D415" s="349"/>
      <c r="E415" s="431"/>
      <c r="F415" s="431"/>
      <c r="G415" s="432"/>
      <c r="H415" s="455">
        <v>1</v>
      </c>
      <c r="I415" s="434" t="s">
        <v>1445</v>
      </c>
      <c r="J415" s="378">
        <v>76000</v>
      </c>
      <c r="K415" s="378"/>
      <c r="L415" s="546">
        <f t="shared" si="5"/>
        <v>76000</v>
      </c>
      <c r="M415" s="438"/>
      <c r="N415" s="449"/>
    </row>
    <row r="416" spans="2:14" ht="15.6" x14ac:dyDescent="0.3">
      <c r="B416" s="429"/>
      <c r="C416" s="313"/>
      <c r="D416" s="431"/>
      <c r="E416" s="431"/>
      <c r="F416" s="431"/>
      <c r="G416" s="432"/>
      <c r="H416" s="455"/>
      <c r="I416" s="434"/>
      <c r="J416" s="378"/>
      <c r="K416" s="378"/>
      <c r="L416" s="546"/>
      <c r="M416" s="438"/>
      <c r="N416" s="449"/>
    </row>
    <row r="417" spans="2:14" ht="15.6" x14ac:dyDescent="0.3">
      <c r="B417" s="429">
        <v>9</v>
      </c>
      <c r="C417" s="456" t="s">
        <v>1720</v>
      </c>
      <c r="D417" s="452"/>
      <c r="E417" s="452"/>
      <c r="F417" s="452"/>
      <c r="G417" s="453"/>
      <c r="H417" s="454"/>
      <c r="I417" s="434"/>
      <c r="J417" s="547"/>
      <c r="K417" s="547"/>
      <c r="L417" s="546"/>
      <c r="M417" s="438"/>
      <c r="N417" s="449"/>
    </row>
    <row r="418" spans="2:14" ht="15.6" x14ac:dyDescent="0.3">
      <c r="B418" s="429">
        <v>9.1</v>
      </c>
      <c r="C418" s="313" t="s">
        <v>1685</v>
      </c>
      <c r="D418" s="349"/>
      <c r="E418" s="431"/>
      <c r="F418" s="431"/>
      <c r="G418" s="432"/>
      <c r="H418" s="455">
        <v>1</v>
      </c>
      <c r="I418" s="434" t="s">
        <v>1445</v>
      </c>
      <c r="J418" s="378">
        <v>65000</v>
      </c>
      <c r="K418" s="378"/>
      <c r="L418" s="546">
        <f t="shared" ref="L418:L481" si="6">H418*J418</f>
        <v>65000</v>
      </c>
      <c r="M418" s="438"/>
      <c r="N418" s="449"/>
    </row>
    <row r="419" spans="2:14" ht="15.6" x14ac:dyDescent="0.3">
      <c r="B419" s="429">
        <v>9.1999999999999993</v>
      </c>
      <c r="C419" s="313" t="s">
        <v>1686</v>
      </c>
      <c r="D419" s="349"/>
      <c r="E419" s="431"/>
      <c r="F419" s="431"/>
      <c r="G419" s="432"/>
      <c r="H419" s="455">
        <v>1</v>
      </c>
      <c r="I419" s="434" t="s">
        <v>1445</v>
      </c>
      <c r="J419" s="378">
        <v>65000</v>
      </c>
      <c r="K419" s="378"/>
      <c r="L419" s="546">
        <f t="shared" si="6"/>
        <v>65000</v>
      </c>
      <c r="M419" s="438"/>
      <c r="N419" s="449"/>
    </row>
    <row r="420" spans="2:14" ht="15.6" x14ac:dyDescent="0.3">
      <c r="B420" s="429">
        <v>9.3000000000000007</v>
      </c>
      <c r="C420" s="313" t="s">
        <v>1687</v>
      </c>
      <c r="D420" s="349"/>
      <c r="E420" s="431"/>
      <c r="F420" s="431"/>
      <c r="G420" s="432"/>
      <c r="H420" s="455">
        <v>1</v>
      </c>
      <c r="I420" s="434" t="s">
        <v>1445</v>
      </c>
      <c r="J420" s="378">
        <v>65000</v>
      </c>
      <c r="K420" s="378"/>
      <c r="L420" s="546">
        <f t="shared" si="6"/>
        <v>65000</v>
      </c>
      <c r="M420" s="438"/>
      <c r="N420" s="449"/>
    </row>
    <row r="421" spans="2:14" ht="15.6" x14ac:dyDescent="0.3">
      <c r="B421" s="429">
        <v>9.4</v>
      </c>
      <c r="C421" s="313" t="s">
        <v>1688</v>
      </c>
      <c r="D421" s="349"/>
      <c r="E421" s="431"/>
      <c r="F421" s="431"/>
      <c r="G421" s="432"/>
      <c r="H421" s="455">
        <v>1</v>
      </c>
      <c r="I421" s="434" t="s">
        <v>1445</v>
      </c>
      <c r="J421" s="378">
        <v>65000</v>
      </c>
      <c r="K421" s="378"/>
      <c r="L421" s="546">
        <f t="shared" si="6"/>
        <v>65000</v>
      </c>
      <c r="M421" s="438"/>
      <c r="N421" s="449"/>
    </row>
    <row r="422" spans="2:14" ht="15.6" x14ac:dyDescent="0.3">
      <c r="B422" s="429">
        <v>9.5</v>
      </c>
      <c r="C422" s="313" t="s">
        <v>1689</v>
      </c>
      <c r="D422" s="349"/>
      <c r="E422" s="431"/>
      <c r="F422" s="431"/>
      <c r="G422" s="432"/>
      <c r="H422" s="455">
        <v>1</v>
      </c>
      <c r="I422" s="434" t="s">
        <v>1445</v>
      </c>
      <c r="J422" s="378">
        <v>65000</v>
      </c>
      <c r="K422" s="378"/>
      <c r="L422" s="546">
        <f t="shared" si="6"/>
        <v>65000</v>
      </c>
      <c r="M422" s="438"/>
      <c r="N422" s="449"/>
    </row>
    <row r="423" spans="2:14" ht="15.6" x14ac:dyDescent="0.3">
      <c r="B423" s="429">
        <v>9.6</v>
      </c>
      <c r="C423" s="313" t="s">
        <v>1690</v>
      </c>
      <c r="D423" s="349"/>
      <c r="E423" s="431"/>
      <c r="F423" s="431"/>
      <c r="G423" s="432"/>
      <c r="H423" s="455">
        <v>1</v>
      </c>
      <c r="I423" s="434" t="s">
        <v>1445</v>
      </c>
      <c r="J423" s="378">
        <v>65000</v>
      </c>
      <c r="K423" s="378"/>
      <c r="L423" s="546">
        <f t="shared" si="6"/>
        <v>65000</v>
      </c>
      <c r="M423" s="438"/>
      <c r="N423" s="449"/>
    </row>
    <row r="424" spans="2:14" ht="15.6" x14ac:dyDescent="0.3">
      <c r="B424" s="429">
        <v>9.6999999999999993</v>
      </c>
      <c r="C424" s="313" t="s">
        <v>1691</v>
      </c>
      <c r="D424" s="349"/>
      <c r="E424" s="431"/>
      <c r="F424" s="431"/>
      <c r="G424" s="432"/>
      <c r="H424" s="455">
        <v>1</v>
      </c>
      <c r="I424" s="434" t="s">
        <v>1445</v>
      </c>
      <c r="J424" s="378">
        <v>65000</v>
      </c>
      <c r="K424" s="378"/>
      <c r="L424" s="546">
        <f t="shared" si="6"/>
        <v>65000</v>
      </c>
      <c r="M424" s="438"/>
      <c r="N424" s="449"/>
    </row>
    <row r="425" spans="2:14" ht="15.6" x14ac:dyDescent="0.3">
      <c r="B425" s="429">
        <v>9.8000000000000007</v>
      </c>
      <c r="C425" s="313" t="s">
        <v>1692</v>
      </c>
      <c r="D425" s="349"/>
      <c r="E425" s="431"/>
      <c r="F425" s="431"/>
      <c r="G425" s="432"/>
      <c r="H425" s="455">
        <v>1</v>
      </c>
      <c r="I425" s="434" t="s">
        <v>1445</v>
      </c>
      <c r="J425" s="378">
        <v>65000</v>
      </c>
      <c r="K425" s="378"/>
      <c r="L425" s="546">
        <f t="shared" si="6"/>
        <v>65000</v>
      </c>
      <c r="M425" s="438"/>
      <c r="N425" s="449"/>
    </row>
    <row r="426" spans="2:14" ht="15.6" x14ac:dyDescent="0.3">
      <c r="B426" s="429">
        <v>9.9</v>
      </c>
      <c r="C426" s="313" t="s">
        <v>1693</v>
      </c>
      <c r="D426" s="349"/>
      <c r="E426" s="431"/>
      <c r="F426" s="431"/>
      <c r="G426" s="432"/>
      <c r="H426" s="455">
        <v>1</v>
      </c>
      <c r="I426" s="434" t="s">
        <v>1445</v>
      </c>
      <c r="J426" s="378">
        <v>65000</v>
      </c>
      <c r="K426" s="378"/>
      <c r="L426" s="546">
        <f t="shared" si="6"/>
        <v>65000</v>
      </c>
      <c r="M426" s="438"/>
      <c r="N426" s="449"/>
    </row>
    <row r="427" spans="2:14" ht="15.6" x14ac:dyDescent="0.3">
      <c r="B427" s="429">
        <v>9.1</v>
      </c>
      <c r="C427" s="313" t="s">
        <v>1694</v>
      </c>
      <c r="D427" s="349"/>
      <c r="E427" s="431"/>
      <c r="F427" s="431"/>
      <c r="G427" s="432"/>
      <c r="H427" s="455">
        <v>1</v>
      </c>
      <c r="I427" s="434" t="s">
        <v>1445</v>
      </c>
      <c r="J427" s="378">
        <v>65000</v>
      </c>
      <c r="K427" s="378"/>
      <c r="L427" s="546">
        <f t="shared" si="6"/>
        <v>65000</v>
      </c>
      <c r="M427" s="438"/>
      <c r="N427" s="449"/>
    </row>
    <row r="428" spans="2:14" ht="15.6" x14ac:dyDescent="0.3">
      <c r="B428" s="429">
        <v>9.11</v>
      </c>
      <c r="C428" s="313" t="s">
        <v>1695</v>
      </c>
      <c r="D428" s="349"/>
      <c r="E428" s="431"/>
      <c r="F428" s="431"/>
      <c r="G428" s="432"/>
      <c r="H428" s="455">
        <v>1</v>
      </c>
      <c r="I428" s="434" t="s">
        <v>1445</v>
      </c>
      <c r="J428" s="378">
        <v>65000</v>
      </c>
      <c r="K428" s="378"/>
      <c r="L428" s="546">
        <f t="shared" si="6"/>
        <v>65000</v>
      </c>
      <c r="M428" s="438"/>
      <c r="N428" s="449"/>
    </row>
    <row r="429" spans="2:14" ht="15.6" x14ac:dyDescent="0.3">
      <c r="B429" s="429">
        <v>9.1199999999999992</v>
      </c>
      <c r="C429" s="313" t="s">
        <v>1696</v>
      </c>
      <c r="D429" s="349"/>
      <c r="E429" s="431"/>
      <c r="F429" s="431"/>
      <c r="G429" s="432"/>
      <c r="H429" s="455">
        <v>1</v>
      </c>
      <c r="I429" s="434" t="s">
        <v>1445</v>
      </c>
      <c r="J429" s="378">
        <v>66330</v>
      </c>
      <c r="K429" s="378"/>
      <c r="L429" s="546">
        <f t="shared" si="6"/>
        <v>66330</v>
      </c>
      <c r="M429" s="438"/>
      <c r="N429" s="449"/>
    </row>
    <row r="430" spans="2:14" ht="15.6" x14ac:dyDescent="0.3">
      <c r="B430" s="429">
        <v>9.1300000000000008</v>
      </c>
      <c r="C430" s="313" t="s">
        <v>1697</v>
      </c>
      <c r="D430" s="349"/>
      <c r="E430" s="431"/>
      <c r="F430" s="431"/>
      <c r="G430" s="432"/>
      <c r="H430" s="455">
        <v>1</v>
      </c>
      <c r="I430" s="434" t="s">
        <v>1445</v>
      </c>
      <c r="J430" s="378">
        <v>66330</v>
      </c>
      <c r="K430" s="378"/>
      <c r="L430" s="546">
        <f t="shared" si="6"/>
        <v>66330</v>
      </c>
      <c r="M430" s="438"/>
      <c r="N430" s="449"/>
    </row>
    <row r="431" spans="2:14" ht="15.6" x14ac:dyDescent="0.3">
      <c r="B431" s="429">
        <v>9.14</v>
      </c>
      <c r="C431" s="313" t="s">
        <v>1698</v>
      </c>
      <c r="D431" s="349"/>
      <c r="E431" s="431"/>
      <c r="F431" s="431"/>
      <c r="G431" s="432"/>
      <c r="H431" s="455">
        <v>1</v>
      </c>
      <c r="I431" s="434" t="s">
        <v>1445</v>
      </c>
      <c r="J431" s="378">
        <v>66330</v>
      </c>
      <c r="K431" s="378"/>
      <c r="L431" s="546">
        <f t="shared" si="6"/>
        <v>66330</v>
      </c>
      <c r="M431" s="438"/>
      <c r="N431" s="449"/>
    </row>
    <row r="432" spans="2:14" ht="15.6" x14ac:dyDescent="0.3">
      <c r="B432" s="429">
        <v>9.15</v>
      </c>
      <c r="C432" s="313" t="s">
        <v>1699</v>
      </c>
      <c r="D432" s="349"/>
      <c r="E432" s="431"/>
      <c r="F432" s="431"/>
      <c r="G432" s="432"/>
      <c r="H432" s="455">
        <v>1</v>
      </c>
      <c r="I432" s="434" t="s">
        <v>1445</v>
      </c>
      <c r="J432" s="378">
        <v>66330</v>
      </c>
      <c r="K432" s="378"/>
      <c r="L432" s="546">
        <f t="shared" si="6"/>
        <v>66330</v>
      </c>
      <c r="M432" s="438"/>
      <c r="N432" s="449"/>
    </row>
    <row r="433" spans="2:14" ht="15.6" x14ac:dyDescent="0.3">
      <c r="B433" s="429">
        <v>9.16</v>
      </c>
      <c r="C433" s="313" t="s">
        <v>1700</v>
      </c>
      <c r="D433" s="349"/>
      <c r="E433" s="431"/>
      <c r="F433" s="431"/>
      <c r="G433" s="432"/>
      <c r="H433" s="455">
        <v>1</v>
      </c>
      <c r="I433" s="434" t="s">
        <v>1445</v>
      </c>
      <c r="J433" s="378">
        <v>66330</v>
      </c>
      <c r="K433" s="378"/>
      <c r="L433" s="546">
        <f t="shared" si="6"/>
        <v>66330</v>
      </c>
      <c r="M433" s="438"/>
      <c r="N433" s="449"/>
    </row>
    <row r="434" spans="2:14" ht="15.6" x14ac:dyDescent="0.3">
      <c r="B434" s="429">
        <v>9.17</v>
      </c>
      <c r="C434" s="313" t="s">
        <v>1701</v>
      </c>
      <c r="D434" s="349"/>
      <c r="E434" s="431"/>
      <c r="F434" s="431"/>
      <c r="G434" s="432"/>
      <c r="H434" s="455">
        <v>1</v>
      </c>
      <c r="I434" s="434" t="s">
        <v>1445</v>
      </c>
      <c r="J434" s="378">
        <v>66330</v>
      </c>
      <c r="K434" s="378"/>
      <c r="L434" s="546">
        <f t="shared" si="6"/>
        <v>66330</v>
      </c>
      <c r="M434" s="438"/>
      <c r="N434" s="449"/>
    </row>
    <row r="435" spans="2:14" ht="15.6" x14ac:dyDescent="0.3">
      <c r="B435" s="429">
        <v>9.18</v>
      </c>
      <c r="C435" s="313" t="s">
        <v>1702</v>
      </c>
      <c r="D435" s="349"/>
      <c r="E435" s="431"/>
      <c r="F435" s="431"/>
      <c r="G435" s="432"/>
      <c r="H435" s="455">
        <v>1</v>
      </c>
      <c r="I435" s="434" t="s">
        <v>1445</v>
      </c>
      <c r="J435" s="378">
        <v>66330</v>
      </c>
      <c r="K435" s="378"/>
      <c r="L435" s="546">
        <f t="shared" si="6"/>
        <v>66330</v>
      </c>
      <c r="M435" s="438"/>
      <c r="N435" s="449"/>
    </row>
    <row r="436" spans="2:14" ht="15.6" x14ac:dyDescent="0.3">
      <c r="B436" s="429">
        <v>9.19</v>
      </c>
      <c r="C436" s="313" t="s">
        <v>1703</v>
      </c>
      <c r="D436" s="349"/>
      <c r="E436" s="431"/>
      <c r="F436" s="431"/>
      <c r="G436" s="432"/>
      <c r="H436" s="455">
        <v>1</v>
      </c>
      <c r="I436" s="434" t="s">
        <v>1445</v>
      </c>
      <c r="J436" s="378">
        <v>66330</v>
      </c>
      <c r="K436" s="378"/>
      <c r="L436" s="546">
        <f t="shared" si="6"/>
        <v>66330</v>
      </c>
      <c r="M436" s="438"/>
      <c r="N436" s="449"/>
    </row>
    <row r="437" spans="2:14" ht="15.6" x14ac:dyDescent="0.3">
      <c r="B437" s="429" t="s">
        <v>1721</v>
      </c>
      <c r="C437" s="348" t="s">
        <v>1705</v>
      </c>
      <c r="D437" s="349"/>
      <c r="E437" s="431"/>
      <c r="F437" s="431"/>
      <c r="G437" s="432"/>
      <c r="H437" s="455">
        <v>1</v>
      </c>
      <c r="I437" s="434" t="s">
        <v>1445</v>
      </c>
      <c r="J437" s="378">
        <v>66330</v>
      </c>
      <c r="K437" s="378"/>
      <c r="L437" s="546">
        <f t="shared" si="6"/>
        <v>66330</v>
      </c>
      <c r="M437" s="438"/>
    </row>
    <row r="438" spans="2:14" ht="15.6" x14ac:dyDescent="0.3">
      <c r="B438" s="429">
        <v>9.2100000000000009</v>
      </c>
      <c r="C438" s="313" t="s">
        <v>1706</v>
      </c>
      <c r="D438" s="349"/>
      <c r="E438" s="431"/>
      <c r="F438" s="431"/>
      <c r="G438" s="432"/>
      <c r="H438" s="455">
        <v>1</v>
      </c>
      <c r="I438" s="434" t="s">
        <v>1445</v>
      </c>
      <c r="J438" s="378">
        <v>66330</v>
      </c>
      <c r="K438" s="378"/>
      <c r="L438" s="546">
        <f t="shared" si="6"/>
        <v>66330</v>
      </c>
      <c r="M438" s="438"/>
    </row>
    <row r="439" spans="2:14" ht="15.6" x14ac:dyDescent="0.3">
      <c r="B439" s="429">
        <v>9.2200000000000006</v>
      </c>
      <c r="C439" s="313" t="s">
        <v>1707</v>
      </c>
      <c r="D439" s="349"/>
      <c r="E439" s="431"/>
      <c r="F439" s="431"/>
      <c r="G439" s="432"/>
      <c r="H439" s="455">
        <v>1</v>
      </c>
      <c r="I439" s="434" t="s">
        <v>1445</v>
      </c>
      <c r="J439" s="378">
        <v>66330</v>
      </c>
      <c r="K439" s="378"/>
      <c r="L439" s="546">
        <f t="shared" si="6"/>
        <v>66330</v>
      </c>
      <c r="M439" s="438"/>
    </row>
    <row r="440" spans="2:14" ht="15.6" x14ac:dyDescent="0.3">
      <c r="B440" s="429">
        <v>9.23</v>
      </c>
      <c r="C440" s="313" t="s">
        <v>1708</v>
      </c>
      <c r="D440" s="349"/>
      <c r="E440" s="431"/>
      <c r="F440" s="431"/>
      <c r="G440" s="432"/>
      <c r="H440" s="455">
        <v>1</v>
      </c>
      <c r="I440" s="434" t="s">
        <v>1445</v>
      </c>
      <c r="J440" s="378">
        <v>88165</v>
      </c>
      <c r="K440" s="378"/>
      <c r="L440" s="546">
        <f t="shared" si="6"/>
        <v>88165</v>
      </c>
      <c r="M440" s="438"/>
    </row>
    <row r="441" spans="2:14" ht="15.6" x14ac:dyDescent="0.3">
      <c r="B441" s="429">
        <v>9.24</v>
      </c>
      <c r="C441" s="313" t="s">
        <v>1709</v>
      </c>
      <c r="D441" s="349"/>
      <c r="E441" s="431"/>
      <c r="F441" s="431"/>
      <c r="G441" s="432"/>
      <c r="H441" s="455">
        <v>1</v>
      </c>
      <c r="I441" s="434" t="s">
        <v>1445</v>
      </c>
      <c r="J441" s="378">
        <v>88165</v>
      </c>
      <c r="K441" s="378"/>
      <c r="L441" s="546">
        <f t="shared" si="6"/>
        <v>88165</v>
      </c>
      <c r="M441" s="438"/>
    </row>
    <row r="442" spans="2:14" ht="15.6" x14ac:dyDescent="0.3">
      <c r="B442" s="429">
        <v>9.25</v>
      </c>
      <c r="C442" s="313" t="s">
        <v>1710</v>
      </c>
      <c r="D442" s="349"/>
      <c r="E442" s="431"/>
      <c r="F442" s="431"/>
      <c r="G442" s="432"/>
      <c r="H442" s="455">
        <v>1</v>
      </c>
      <c r="I442" s="434" t="s">
        <v>1445</v>
      </c>
      <c r="J442" s="378">
        <v>88165</v>
      </c>
      <c r="K442" s="378"/>
      <c r="L442" s="546">
        <f t="shared" si="6"/>
        <v>88165</v>
      </c>
      <c r="M442" s="438"/>
    </row>
    <row r="443" spans="2:14" ht="15.6" x14ac:dyDescent="0.3">
      <c r="B443" s="429">
        <v>9.26</v>
      </c>
      <c r="C443" s="313" t="s">
        <v>1711</v>
      </c>
      <c r="D443" s="349"/>
      <c r="E443" s="431"/>
      <c r="F443" s="431"/>
      <c r="G443" s="432"/>
      <c r="H443" s="455">
        <v>1</v>
      </c>
      <c r="I443" s="434" t="s">
        <v>1445</v>
      </c>
      <c r="J443" s="378">
        <v>88165</v>
      </c>
      <c r="K443" s="378"/>
      <c r="L443" s="546">
        <f t="shared" si="6"/>
        <v>88165</v>
      </c>
      <c r="M443" s="438"/>
    </row>
    <row r="444" spans="2:14" ht="15.6" x14ac:dyDescent="0.3">
      <c r="B444" s="429">
        <v>9.27</v>
      </c>
      <c r="C444" s="313" t="s">
        <v>1712</v>
      </c>
      <c r="D444" s="349"/>
      <c r="E444" s="431"/>
      <c r="F444" s="431"/>
      <c r="G444" s="432"/>
      <c r="H444" s="455">
        <v>1</v>
      </c>
      <c r="I444" s="434" t="s">
        <v>1445</v>
      </c>
      <c r="J444" s="378">
        <v>88165</v>
      </c>
      <c r="K444" s="378"/>
      <c r="L444" s="546">
        <f t="shared" si="6"/>
        <v>88165</v>
      </c>
      <c r="M444" s="438"/>
    </row>
    <row r="445" spans="2:14" ht="15.6" x14ac:dyDescent="0.3">
      <c r="B445" s="429">
        <v>9.2799999999999994</v>
      </c>
      <c r="C445" s="313" t="s">
        <v>1713</v>
      </c>
      <c r="D445" s="349"/>
      <c r="E445" s="431"/>
      <c r="F445" s="431"/>
      <c r="G445" s="432"/>
      <c r="H445" s="455">
        <v>1</v>
      </c>
      <c r="I445" s="434" t="s">
        <v>1445</v>
      </c>
      <c r="J445" s="378">
        <v>88165</v>
      </c>
      <c r="K445" s="378"/>
      <c r="L445" s="546">
        <f t="shared" si="6"/>
        <v>88165</v>
      </c>
      <c r="M445" s="438"/>
    </row>
    <row r="446" spans="2:14" ht="15.6" x14ac:dyDescent="0.3">
      <c r="B446" s="429">
        <v>9.2899999999999991</v>
      </c>
      <c r="C446" s="313" t="s">
        <v>1714</v>
      </c>
      <c r="D446" s="349"/>
      <c r="E446" s="431"/>
      <c r="F446" s="431"/>
      <c r="G446" s="432"/>
      <c r="H446" s="455">
        <v>1</v>
      </c>
      <c r="I446" s="434" t="s">
        <v>1445</v>
      </c>
      <c r="J446" s="378">
        <v>88165</v>
      </c>
      <c r="K446" s="378"/>
      <c r="L446" s="546">
        <f t="shared" si="6"/>
        <v>88165</v>
      </c>
      <c r="M446" s="438"/>
    </row>
    <row r="447" spans="2:14" ht="15.6" x14ac:dyDescent="0.3">
      <c r="B447" s="429" t="s">
        <v>1722</v>
      </c>
      <c r="C447" s="348" t="s">
        <v>1716</v>
      </c>
      <c r="D447" s="349"/>
      <c r="E447" s="431"/>
      <c r="F447" s="431"/>
      <c r="G447" s="432"/>
      <c r="H447" s="455">
        <v>1</v>
      </c>
      <c r="I447" s="434" t="s">
        <v>1445</v>
      </c>
      <c r="J447" s="378">
        <v>88165</v>
      </c>
      <c r="K447" s="378"/>
      <c r="L447" s="546">
        <f t="shared" si="6"/>
        <v>88165</v>
      </c>
      <c r="M447" s="438"/>
    </row>
    <row r="448" spans="2:14" ht="15.6" x14ac:dyDescent="0.3">
      <c r="B448" s="429">
        <v>9.31</v>
      </c>
      <c r="C448" s="313" t="s">
        <v>1717</v>
      </c>
      <c r="D448" s="349"/>
      <c r="E448" s="431"/>
      <c r="F448" s="431"/>
      <c r="G448" s="432"/>
      <c r="H448" s="455">
        <v>1</v>
      </c>
      <c r="I448" s="434" t="s">
        <v>1445</v>
      </c>
      <c r="J448" s="378">
        <v>88165</v>
      </c>
      <c r="K448" s="378"/>
      <c r="L448" s="546">
        <f t="shared" si="6"/>
        <v>88165</v>
      </c>
      <c r="M448" s="438"/>
    </row>
    <row r="449" spans="2:13" ht="15.6" x14ac:dyDescent="0.3">
      <c r="B449" s="429">
        <v>9.32</v>
      </c>
      <c r="C449" s="313" t="s">
        <v>1718</v>
      </c>
      <c r="D449" s="349"/>
      <c r="E449" s="431"/>
      <c r="F449" s="431"/>
      <c r="G449" s="432"/>
      <c r="H449" s="455">
        <v>1</v>
      </c>
      <c r="I449" s="434" t="s">
        <v>1445</v>
      </c>
      <c r="J449" s="378">
        <v>88165</v>
      </c>
      <c r="K449" s="378"/>
      <c r="L449" s="546">
        <f t="shared" si="6"/>
        <v>88165</v>
      </c>
      <c r="M449" s="438"/>
    </row>
    <row r="450" spans="2:13" ht="15.6" x14ac:dyDescent="0.3">
      <c r="B450" s="429">
        <v>9.33</v>
      </c>
      <c r="C450" s="313" t="s">
        <v>1719</v>
      </c>
      <c r="D450" s="349"/>
      <c r="E450" s="431"/>
      <c r="F450" s="431"/>
      <c r="G450" s="432"/>
      <c r="H450" s="455">
        <v>1</v>
      </c>
      <c r="I450" s="434" t="s">
        <v>1445</v>
      </c>
      <c r="J450" s="378">
        <v>88165</v>
      </c>
      <c r="K450" s="378"/>
      <c r="L450" s="546">
        <f t="shared" si="6"/>
        <v>88165</v>
      </c>
      <c r="M450" s="438"/>
    </row>
    <row r="451" spans="2:13" ht="15.6" x14ac:dyDescent="0.3">
      <c r="B451" s="429">
        <v>10</v>
      </c>
      <c r="C451" s="456" t="s">
        <v>1723</v>
      </c>
      <c r="D451" s="452"/>
      <c r="E451" s="452"/>
      <c r="F451" s="452"/>
      <c r="G451" s="453"/>
      <c r="H451" s="454"/>
      <c r="I451" s="434"/>
      <c r="J451" s="547"/>
      <c r="K451" s="547"/>
      <c r="L451" s="546"/>
      <c r="M451" s="438"/>
    </row>
    <row r="452" spans="2:13" ht="15.6" x14ac:dyDescent="0.3">
      <c r="B452" s="429" t="s">
        <v>517</v>
      </c>
      <c r="C452" s="313" t="s">
        <v>1685</v>
      </c>
      <c r="D452" s="349"/>
      <c r="E452" s="431"/>
      <c r="F452" s="431"/>
      <c r="G452" s="432"/>
      <c r="H452" s="455">
        <v>1</v>
      </c>
      <c r="I452" s="434" t="s">
        <v>1445</v>
      </c>
      <c r="J452" s="378">
        <v>54000</v>
      </c>
      <c r="K452" s="378"/>
      <c r="L452" s="546">
        <f t="shared" si="6"/>
        <v>54000</v>
      </c>
      <c r="M452" s="438"/>
    </row>
    <row r="453" spans="2:13" ht="15.6" x14ac:dyDescent="0.3">
      <c r="B453" s="429" t="s">
        <v>519</v>
      </c>
      <c r="C453" s="313" t="s">
        <v>1686</v>
      </c>
      <c r="D453" s="349"/>
      <c r="E453" s="431"/>
      <c r="F453" s="431"/>
      <c r="G453" s="432"/>
      <c r="H453" s="455">
        <v>1</v>
      </c>
      <c r="I453" s="434" t="s">
        <v>1445</v>
      </c>
      <c r="J453" s="378">
        <v>54000</v>
      </c>
      <c r="K453" s="378"/>
      <c r="L453" s="546">
        <f t="shared" si="6"/>
        <v>54000</v>
      </c>
      <c r="M453" s="438"/>
    </row>
    <row r="454" spans="2:13" ht="15.6" x14ac:dyDescent="0.3">
      <c r="B454" s="429" t="s">
        <v>520</v>
      </c>
      <c r="C454" s="313" t="s">
        <v>1687</v>
      </c>
      <c r="D454" s="349"/>
      <c r="E454" s="431"/>
      <c r="F454" s="431"/>
      <c r="G454" s="432"/>
      <c r="H454" s="455">
        <v>1</v>
      </c>
      <c r="I454" s="434" t="s">
        <v>1445</v>
      </c>
      <c r="J454" s="378">
        <v>54000</v>
      </c>
      <c r="K454" s="378"/>
      <c r="L454" s="546">
        <f t="shared" si="6"/>
        <v>54000</v>
      </c>
      <c r="M454" s="438"/>
    </row>
    <row r="455" spans="2:13" ht="15.6" x14ac:dyDescent="0.3">
      <c r="B455" s="429" t="s">
        <v>800</v>
      </c>
      <c r="C455" s="313" t="s">
        <v>1688</v>
      </c>
      <c r="D455" s="349"/>
      <c r="E455" s="431"/>
      <c r="F455" s="431"/>
      <c r="G455" s="432"/>
      <c r="H455" s="455">
        <v>1</v>
      </c>
      <c r="I455" s="434" t="s">
        <v>1445</v>
      </c>
      <c r="J455" s="378">
        <v>54000</v>
      </c>
      <c r="K455" s="378"/>
      <c r="L455" s="546">
        <f t="shared" si="6"/>
        <v>54000</v>
      </c>
      <c r="M455" s="438"/>
    </row>
    <row r="456" spans="2:13" ht="15.6" x14ac:dyDescent="0.3">
      <c r="B456" s="429" t="s">
        <v>801</v>
      </c>
      <c r="C456" s="313" t="s">
        <v>1689</v>
      </c>
      <c r="D456" s="349"/>
      <c r="E456" s="431"/>
      <c r="F456" s="431"/>
      <c r="G456" s="432"/>
      <c r="H456" s="455">
        <v>1</v>
      </c>
      <c r="I456" s="434" t="s">
        <v>1445</v>
      </c>
      <c r="J456" s="378">
        <v>54000</v>
      </c>
      <c r="K456" s="378"/>
      <c r="L456" s="546">
        <f t="shared" si="6"/>
        <v>54000</v>
      </c>
      <c r="M456" s="438"/>
    </row>
    <row r="457" spans="2:13" ht="15.6" x14ac:dyDescent="0.3">
      <c r="B457" s="429" t="s">
        <v>802</v>
      </c>
      <c r="C457" s="313" t="s">
        <v>1690</v>
      </c>
      <c r="D457" s="349"/>
      <c r="E457" s="431"/>
      <c r="F457" s="431"/>
      <c r="G457" s="432"/>
      <c r="H457" s="455">
        <v>1</v>
      </c>
      <c r="I457" s="434" t="s">
        <v>1445</v>
      </c>
      <c r="J457" s="378">
        <v>54000</v>
      </c>
      <c r="K457" s="378"/>
      <c r="L457" s="546">
        <f t="shared" si="6"/>
        <v>54000</v>
      </c>
      <c r="M457" s="438"/>
    </row>
    <row r="458" spans="2:13" ht="15.6" x14ac:dyDescent="0.3">
      <c r="B458" s="429" t="s">
        <v>803</v>
      </c>
      <c r="C458" s="313" t="s">
        <v>1691</v>
      </c>
      <c r="D458" s="349"/>
      <c r="E458" s="431"/>
      <c r="F458" s="431"/>
      <c r="G458" s="432"/>
      <c r="H458" s="455">
        <v>1</v>
      </c>
      <c r="I458" s="434" t="s">
        <v>1445</v>
      </c>
      <c r="J458" s="378">
        <v>54000</v>
      </c>
      <c r="K458" s="378"/>
      <c r="L458" s="546">
        <f t="shared" si="6"/>
        <v>54000</v>
      </c>
      <c r="M458" s="438"/>
    </row>
    <row r="459" spans="2:13" ht="15.6" x14ac:dyDescent="0.3">
      <c r="B459" s="429" t="s">
        <v>804</v>
      </c>
      <c r="C459" s="313" t="s">
        <v>1692</v>
      </c>
      <c r="D459" s="349"/>
      <c r="E459" s="431"/>
      <c r="F459" s="431"/>
      <c r="G459" s="432"/>
      <c r="H459" s="455">
        <v>1</v>
      </c>
      <c r="I459" s="434" t="s">
        <v>1445</v>
      </c>
      <c r="J459" s="378">
        <v>54000</v>
      </c>
      <c r="K459" s="378"/>
      <c r="L459" s="546">
        <f t="shared" si="6"/>
        <v>54000</v>
      </c>
      <c r="M459" s="438"/>
    </row>
    <row r="460" spans="2:13" ht="15.6" x14ac:dyDescent="0.3">
      <c r="B460" s="429" t="s">
        <v>805</v>
      </c>
      <c r="C460" s="313" t="s">
        <v>1693</v>
      </c>
      <c r="D460" s="349"/>
      <c r="E460" s="431"/>
      <c r="F460" s="431"/>
      <c r="G460" s="432"/>
      <c r="H460" s="455">
        <v>1</v>
      </c>
      <c r="I460" s="434" t="s">
        <v>1445</v>
      </c>
      <c r="J460" s="378">
        <v>54000</v>
      </c>
      <c r="K460" s="378"/>
      <c r="L460" s="546">
        <f t="shared" si="6"/>
        <v>54000</v>
      </c>
      <c r="M460" s="438"/>
    </row>
    <row r="461" spans="2:13" ht="15.6" x14ac:dyDescent="0.3">
      <c r="B461" s="429" t="s">
        <v>806</v>
      </c>
      <c r="C461" s="313" t="s">
        <v>1694</v>
      </c>
      <c r="D461" s="349"/>
      <c r="E461" s="431"/>
      <c r="F461" s="431"/>
      <c r="G461" s="432"/>
      <c r="H461" s="455">
        <v>1</v>
      </c>
      <c r="I461" s="434" t="s">
        <v>1445</v>
      </c>
      <c r="J461" s="378">
        <v>54000</v>
      </c>
      <c r="K461" s="378"/>
      <c r="L461" s="546">
        <f t="shared" si="6"/>
        <v>54000</v>
      </c>
      <c r="M461" s="438"/>
    </row>
    <row r="462" spans="2:13" ht="15.6" x14ac:dyDescent="0.3">
      <c r="B462" s="429" t="s">
        <v>807</v>
      </c>
      <c r="C462" s="313" t="s">
        <v>1695</v>
      </c>
      <c r="D462" s="349"/>
      <c r="E462" s="431"/>
      <c r="F462" s="431"/>
      <c r="G462" s="432"/>
      <c r="H462" s="455">
        <v>1</v>
      </c>
      <c r="I462" s="434" t="s">
        <v>1445</v>
      </c>
      <c r="J462" s="378">
        <v>54000</v>
      </c>
      <c r="K462" s="378"/>
      <c r="L462" s="546">
        <f t="shared" si="6"/>
        <v>54000</v>
      </c>
      <c r="M462" s="438"/>
    </row>
    <row r="463" spans="2:13" ht="15.6" x14ac:dyDescent="0.3">
      <c r="B463" s="429" t="s">
        <v>808</v>
      </c>
      <c r="C463" s="313" t="s">
        <v>1696</v>
      </c>
      <c r="D463" s="349"/>
      <c r="E463" s="431"/>
      <c r="F463" s="431"/>
      <c r="G463" s="432"/>
      <c r="H463" s="455">
        <v>1</v>
      </c>
      <c r="I463" s="434" t="s">
        <v>1445</v>
      </c>
      <c r="J463" s="378">
        <v>70165</v>
      </c>
      <c r="K463" s="378"/>
      <c r="L463" s="546">
        <f t="shared" si="6"/>
        <v>70165</v>
      </c>
      <c r="M463" s="438"/>
    </row>
    <row r="464" spans="2:13" ht="15.6" x14ac:dyDescent="0.3">
      <c r="B464" s="429" t="s">
        <v>1724</v>
      </c>
      <c r="C464" s="313" t="s">
        <v>1697</v>
      </c>
      <c r="D464" s="349"/>
      <c r="E464" s="431"/>
      <c r="F464" s="431"/>
      <c r="G464" s="432"/>
      <c r="H464" s="455">
        <v>1</v>
      </c>
      <c r="I464" s="434" t="s">
        <v>1445</v>
      </c>
      <c r="J464" s="378">
        <v>70165</v>
      </c>
      <c r="K464" s="378"/>
      <c r="L464" s="546">
        <f t="shared" si="6"/>
        <v>70165</v>
      </c>
      <c r="M464" s="438"/>
    </row>
    <row r="465" spans="2:13" ht="15.6" x14ac:dyDescent="0.3">
      <c r="B465" s="429" t="s">
        <v>1725</v>
      </c>
      <c r="C465" s="313" t="s">
        <v>1698</v>
      </c>
      <c r="D465" s="349"/>
      <c r="E465" s="431"/>
      <c r="F465" s="431"/>
      <c r="G465" s="432"/>
      <c r="H465" s="455">
        <v>1</v>
      </c>
      <c r="I465" s="434" t="s">
        <v>1445</v>
      </c>
      <c r="J465" s="378">
        <v>70165</v>
      </c>
      <c r="K465" s="378"/>
      <c r="L465" s="546">
        <f t="shared" si="6"/>
        <v>70165</v>
      </c>
      <c r="M465" s="438"/>
    </row>
    <row r="466" spans="2:13" ht="15.6" x14ac:dyDescent="0.3">
      <c r="B466" s="429" t="s">
        <v>1726</v>
      </c>
      <c r="C466" s="313" t="s">
        <v>1699</v>
      </c>
      <c r="D466" s="349"/>
      <c r="E466" s="431"/>
      <c r="F466" s="431"/>
      <c r="G466" s="432"/>
      <c r="H466" s="455">
        <v>1</v>
      </c>
      <c r="I466" s="434" t="s">
        <v>1445</v>
      </c>
      <c r="J466" s="378">
        <v>70165</v>
      </c>
      <c r="K466" s="378"/>
      <c r="L466" s="546">
        <f t="shared" si="6"/>
        <v>70165</v>
      </c>
      <c r="M466" s="438"/>
    </row>
    <row r="467" spans="2:13" ht="15.6" x14ac:dyDescent="0.3">
      <c r="B467" s="429" t="s">
        <v>1727</v>
      </c>
      <c r="C467" s="313" t="s">
        <v>1700</v>
      </c>
      <c r="D467" s="349"/>
      <c r="E467" s="431"/>
      <c r="F467" s="431"/>
      <c r="G467" s="432"/>
      <c r="H467" s="455">
        <v>1</v>
      </c>
      <c r="I467" s="434" t="s">
        <v>1445</v>
      </c>
      <c r="J467" s="378">
        <v>70165</v>
      </c>
      <c r="K467" s="378"/>
      <c r="L467" s="546">
        <f t="shared" si="6"/>
        <v>70165</v>
      </c>
      <c r="M467" s="438"/>
    </row>
    <row r="468" spans="2:13" ht="15.6" x14ac:dyDescent="0.3">
      <c r="B468" s="429" t="s">
        <v>1728</v>
      </c>
      <c r="C468" s="313" t="s">
        <v>1701</v>
      </c>
      <c r="D468" s="349"/>
      <c r="E468" s="431"/>
      <c r="F468" s="431"/>
      <c r="G468" s="432"/>
      <c r="H468" s="455">
        <v>1</v>
      </c>
      <c r="I468" s="434" t="s">
        <v>1445</v>
      </c>
      <c r="J468" s="378">
        <v>70165</v>
      </c>
      <c r="K468" s="378"/>
      <c r="L468" s="546">
        <f t="shared" si="6"/>
        <v>70165</v>
      </c>
      <c r="M468" s="438"/>
    </row>
    <row r="469" spans="2:13" ht="15.6" x14ac:dyDescent="0.3">
      <c r="B469" s="429" t="s">
        <v>1729</v>
      </c>
      <c r="C469" s="313" t="s">
        <v>1702</v>
      </c>
      <c r="D469" s="349"/>
      <c r="E469" s="431"/>
      <c r="F469" s="431"/>
      <c r="G469" s="432"/>
      <c r="H469" s="455">
        <v>1</v>
      </c>
      <c r="I469" s="434" t="s">
        <v>1445</v>
      </c>
      <c r="J469" s="378">
        <v>70165</v>
      </c>
      <c r="K469" s="378"/>
      <c r="L469" s="546">
        <f t="shared" si="6"/>
        <v>70165</v>
      </c>
      <c r="M469" s="438"/>
    </row>
    <row r="470" spans="2:13" ht="15.6" x14ac:dyDescent="0.3">
      <c r="B470" s="429" t="s">
        <v>1730</v>
      </c>
      <c r="C470" s="313" t="s">
        <v>1703</v>
      </c>
      <c r="D470" s="349"/>
      <c r="E470" s="431"/>
      <c r="F470" s="431"/>
      <c r="G470" s="432"/>
      <c r="H470" s="455">
        <v>1</v>
      </c>
      <c r="I470" s="434" t="s">
        <v>1445</v>
      </c>
      <c r="J470" s="378">
        <v>70165</v>
      </c>
      <c r="K470" s="378"/>
      <c r="L470" s="546">
        <f t="shared" si="6"/>
        <v>70165</v>
      </c>
      <c r="M470" s="438"/>
    </row>
    <row r="471" spans="2:13" ht="15.6" x14ac:dyDescent="0.3">
      <c r="B471" s="429" t="s">
        <v>1731</v>
      </c>
      <c r="C471" s="313" t="s">
        <v>1705</v>
      </c>
      <c r="D471" s="349"/>
      <c r="E471" s="431"/>
      <c r="F471" s="431"/>
      <c r="G471" s="432"/>
      <c r="H471" s="455">
        <v>1</v>
      </c>
      <c r="I471" s="434" t="s">
        <v>1445</v>
      </c>
      <c r="J471" s="378">
        <v>70165</v>
      </c>
      <c r="K471" s="378"/>
      <c r="L471" s="546">
        <f t="shared" si="6"/>
        <v>70165</v>
      </c>
      <c r="M471" s="438"/>
    </row>
    <row r="472" spans="2:13" ht="15.6" x14ac:dyDescent="0.3">
      <c r="B472" s="429" t="s">
        <v>1732</v>
      </c>
      <c r="C472" s="313" t="s">
        <v>1706</v>
      </c>
      <c r="D472" s="349"/>
      <c r="E472" s="431"/>
      <c r="F472" s="431"/>
      <c r="G472" s="432"/>
      <c r="H472" s="455">
        <v>1</v>
      </c>
      <c r="I472" s="434" t="s">
        <v>1445</v>
      </c>
      <c r="J472" s="378">
        <v>70165</v>
      </c>
      <c r="K472" s="378"/>
      <c r="L472" s="546">
        <f t="shared" si="6"/>
        <v>70165</v>
      </c>
      <c r="M472" s="438"/>
    </row>
    <row r="473" spans="2:13" ht="15.6" x14ac:dyDescent="0.3">
      <c r="B473" s="429" t="s">
        <v>1733</v>
      </c>
      <c r="C473" s="313" t="s">
        <v>1707</v>
      </c>
      <c r="D473" s="349"/>
      <c r="E473" s="431"/>
      <c r="F473" s="431"/>
      <c r="G473" s="432"/>
      <c r="H473" s="455">
        <v>1</v>
      </c>
      <c r="I473" s="434" t="s">
        <v>1445</v>
      </c>
      <c r="J473" s="378">
        <v>70165</v>
      </c>
      <c r="K473" s="378"/>
      <c r="L473" s="546">
        <f t="shared" si="6"/>
        <v>70165</v>
      </c>
      <c r="M473" s="438"/>
    </row>
    <row r="474" spans="2:13" ht="15.6" x14ac:dyDescent="0.3">
      <c r="B474" s="429" t="s">
        <v>1734</v>
      </c>
      <c r="C474" s="313" t="s">
        <v>1708</v>
      </c>
      <c r="D474" s="349"/>
      <c r="E474" s="431"/>
      <c r="F474" s="431"/>
      <c r="G474" s="432"/>
      <c r="H474" s="455">
        <v>1</v>
      </c>
      <c r="I474" s="434" t="s">
        <v>1445</v>
      </c>
      <c r="J474" s="378">
        <v>78330</v>
      </c>
      <c r="K474" s="378"/>
      <c r="L474" s="546">
        <f t="shared" si="6"/>
        <v>78330</v>
      </c>
      <c r="M474" s="438"/>
    </row>
    <row r="475" spans="2:13" ht="15.6" x14ac:dyDescent="0.3">
      <c r="B475" s="429" t="s">
        <v>1735</v>
      </c>
      <c r="C475" s="313" t="s">
        <v>1709</v>
      </c>
      <c r="D475" s="349"/>
      <c r="E475" s="431"/>
      <c r="F475" s="431"/>
      <c r="G475" s="432"/>
      <c r="H475" s="455">
        <v>1</v>
      </c>
      <c r="I475" s="434" t="s">
        <v>1445</v>
      </c>
      <c r="J475" s="378">
        <v>78330</v>
      </c>
      <c r="K475" s="378"/>
      <c r="L475" s="546">
        <f t="shared" si="6"/>
        <v>78330</v>
      </c>
      <c r="M475" s="438"/>
    </row>
    <row r="476" spans="2:13" ht="15.6" x14ac:dyDescent="0.3">
      <c r="B476" s="429" t="s">
        <v>1736</v>
      </c>
      <c r="C476" s="313" t="s">
        <v>1710</v>
      </c>
      <c r="D476" s="349"/>
      <c r="E476" s="431"/>
      <c r="F476" s="431"/>
      <c r="G476" s="432"/>
      <c r="H476" s="455">
        <v>1</v>
      </c>
      <c r="I476" s="434" t="s">
        <v>1445</v>
      </c>
      <c r="J476" s="378">
        <v>78330</v>
      </c>
      <c r="K476" s="378"/>
      <c r="L476" s="546">
        <f t="shared" si="6"/>
        <v>78330</v>
      </c>
      <c r="M476" s="438"/>
    </row>
    <row r="477" spans="2:13" ht="15.6" x14ac:dyDescent="0.3">
      <c r="B477" s="429" t="s">
        <v>1737</v>
      </c>
      <c r="C477" s="313" t="s">
        <v>1711</v>
      </c>
      <c r="D477" s="349"/>
      <c r="E477" s="431"/>
      <c r="F477" s="431"/>
      <c r="G477" s="432"/>
      <c r="H477" s="455">
        <v>1</v>
      </c>
      <c r="I477" s="434" t="s">
        <v>1445</v>
      </c>
      <c r="J477" s="378">
        <v>78330</v>
      </c>
      <c r="K477" s="378"/>
      <c r="L477" s="546">
        <f t="shared" si="6"/>
        <v>78330</v>
      </c>
      <c r="M477" s="438"/>
    </row>
    <row r="478" spans="2:13" ht="15.6" x14ac:dyDescent="0.3">
      <c r="B478" s="429" t="s">
        <v>1738</v>
      </c>
      <c r="C478" s="313" t="s">
        <v>1712</v>
      </c>
      <c r="D478" s="349"/>
      <c r="E478" s="431"/>
      <c r="F478" s="431"/>
      <c r="G478" s="432"/>
      <c r="H478" s="455">
        <v>1</v>
      </c>
      <c r="I478" s="434" t="s">
        <v>1445</v>
      </c>
      <c r="J478" s="378">
        <v>78330</v>
      </c>
      <c r="K478" s="378"/>
      <c r="L478" s="546">
        <f t="shared" si="6"/>
        <v>78330</v>
      </c>
      <c r="M478" s="438"/>
    </row>
    <row r="479" spans="2:13" ht="15.6" x14ac:dyDescent="0.3">
      <c r="B479" s="429" t="s">
        <v>1739</v>
      </c>
      <c r="C479" s="313" t="s">
        <v>1713</v>
      </c>
      <c r="D479" s="349"/>
      <c r="E479" s="431"/>
      <c r="F479" s="431"/>
      <c r="G479" s="432"/>
      <c r="H479" s="455">
        <v>1</v>
      </c>
      <c r="I479" s="434" t="s">
        <v>1445</v>
      </c>
      <c r="J479" s="378">
        <v>78330</v>
      </c>
      <c r="K479" s="378"/>
      <c r="L479" s="546">
        <f t="shared" si="6"/>
        <v>78330</v>
      </c>
      <c r="M479" s="438"/>
    </row>
    <row r="480" spans="2:13" ht="15.6" x14ac:dyDescent="0.3">
      <c r="B480" s="429" t="s">
        <v>1740</v>
      </c>
      <c r="C480" s="313" t="s">
        <v>1714</v>
      </c>
      <c r="D480" s="349"/>
      <c r="E480" s="431"/>
      <c r="F480" s="431"/>
      <c r="G480" s="432"/>
      <c r="H480" s="455">
        <v>1</v>
      </c>
      <c r="I480" s="434" t="s">
        <v>1445</v>
      </c>
      <c r="J480" s="378">
        <v>78330</v>
      </c>
      <c r="K480" s="378"/>
      <c r="L480" s="546">
        <f t="shared" si="6"/>
        <v>78330</v>
      </c>
      <c r="M480" s="438"/>
    </row>
    <row r="481" spans="2:13" ht="15.6" x14ac:dyDescent="0.3">
      <c r="B481" s="429" t="s">
        <v>1741</v>
      </c>
      <c r="C481" s="313" t="s">
        <v>1716</v>
      </c>
      <c r="D481" s="349"/>
      <c r="E481" s="431"/>
      <c r="F481" s="431"/>
      <c r="G481" s="432"/>
      <c r="H481" s="455">
        <v>1</v>
      </c>
      <c r="I481" s="434" t="s">
        <v>1445</v>
      </c>
      <c r="J481" s="378">
        <v>78330</v>
      </c>
      <c r="K481" s="378"/>
      <c r="L481" s="546">
        <f t="shared" si="6"/>
        <v>78330</v>
      </c>
      <c r="M481" s="438"/>
    </row>
    <row r="482" spans="2:13" ht="15.6" x14ac:dyDescent="0.3">
      <c r="B482" s="429" t="s">
        <v>1742</v>
      </c>
      <c r="C482" s="313" t="s">
        <v>1717</v>
      </c>
      <c r="D482" s="349"/>
      <c r="E482" s="431"/>
      <c r="F482" s="431"/>
      <c r="G482" s="432"/>
      <c r="H482" s="455">
        <v>1</v>
      </c>
      <c r="I482" s="434" t="s">
        <v>1445</v>
      </c>
      <c r="J482" s="378">
        <v>78330</v>
      </c>
      <c r="K482" s="378"/>
      <c r="L482" s="546">
        <f t="shared" ref="L482:L550" si="7">H482*J482</f>
        <v>78330</v>
      </c>
      <c r="M482" s="438"/>
    </row>
    <row r="483" spans="2:13" ht="15.6" x14ac:dyDescent="0.3">
      <c r="B483" s="429" t="s">
        <v>1743</v>
      </c>
      <c r="C483" s="313" t="s">
        <v>1718</v>
      </c>
      <c r="D483" s="349"/>
      <c r="E483" s="431"/>
      <c r="F483" s="431"/>
      <c r="G483" s="432"/>
      <c r="H483" s="455">
        <v>1</v>
      </c>
      <c r="I483" s="434" t="s">
        <v>1445</v>
      </c>
      <c r="J483" s="378">
        <v>78330</v>
      </c>
      <c r="K483" s="378"/>
      <c r="L483" s="546">
        <f t="shared" si="7"/>
        <v>78330</v>
      </c>
      <c r="M483" s="438"/>
    </row>
    <row r="484" spans="2:13" ht="15.6" x14ac:dyDescent="0.3">
      <c r="B484" s="429" t="s">
        <v>1744</v>
      </c>
      <c r="C484" s="313" t="s">
        <v>1719</v>
      </c>
      <c r="D484" s="349"/>
      <c r="E484" s="431"/>
      <c r="F484" s="431"/>
      <c r="G484" s="432"/>
      <c r="H484" s="455">
        <v>1</v>
      </c>
      <c r="I484" s="434" t="s">
        <v>1445</v>
      </c>
      <c r="J484" s="378">
        <v>78330</v>
      </c>
      <c r="K484" s="378"/>
      <c r="L484" s="546">
        <f t="shared" si="7"/>
        <v>78330</v>
      </c>
      <c r="M484" s="438"/>
    </row>
    <row r="485" spans="2:13" ht="15.6" x14ac:dyDescent="0.3">
      <c r="B485" s="429"/>
      <c r="C485" s="313"/>
      <c r="D485" s="349"/>
      <c r="E485" s="431"/>
      <c r="F485" s="431"/>
      <c r="G485" s="432"/>
      <c r="H485" s="455"/>
      <c r="I485" s="434"/>
      <c r="J485" s="378"/>
      <c r="K485" s="378"/>
      <c r="L485" s="546"/>
      <c r="M485" s="438"/>
    </row>
    <row r="486" spans="2:13" ht="15.6" x14ac:dyDescent="0.3">
      <c r="B486" s="429"/>
      <c r="C486" s="313"/>
      <c r="D486" s="349"/>
      <c r="E486" s="431"/>
      <c r="F486" s="431"/>
      <c r="G486" s="432"/>
      <c r="H486" s="455"/>
      <c r="I486" s="434"/>
      <c r="J486" s="378"/>
      <c r="K486" s="378"/>
      <c r="L486" s="546"/>
      <c r="M486" s="438"/>
    </row>
    <row r="487" spans="2:13" ht="15.6" x14ac:dyDescent="0.3">
      <c r="B487" s="429"/>
      <c r="C487" s="313"/>
      <c r="D487" s="349"/>
      <c r="E487" s="431"/>
      <c r="F487" s="431"/>
      <c r="G487" s="432"/>
      <c r="H487" s="455"/>
      <c r="I487" s="434"/>
      <c r="J487" s="378"/>
      <c r="K487" s="378"/>
      <c r="L487" s="546"/>
      <c r="M487" s="438"/>
    </row>
    <row r="488" spans="2:13" ht="15.6" x14ac:dyDescent="0.3">
      <c r="B488" s="440" t="s">
        <v>20</v>
      </c>
      <c r="C488" s="441" t="s">
        <v>1745</v>
      </c>
      <c r="D488" s="442"/>
      <c r="E488" s="442"/>
      <c r="F488" s="442"/>
      <c r="G488" s="443"/>
      <c r="H488" s="444"/>
      <c r="I488" s="445"/>
      <c r="J488" s="547"/>
      <c r="K488" s="547"/>
      <c r="L488" s="546"/>
      <c r="M488" s="438"/>
    </row>
    <row r="489" spans="2:13" ht="15.6" x14ac:dyDescent="0.3">
      <c r="B489" s="429">
        <v>1</v>
      </c>
      <c r="C489" s="435" t="s">
        <v>1746</v>
      </c>
      <c r="D489" s="431"/>
      <c r="E489" s="431"/>
      <c r="F489" s="431"/>
      <c r="G489" s="432"/>
      <c r="H489" s="455">
        <v>1</v>
      </c>
      <c r="I489" s="434" t="s">
        <v>182</v>
      </c>
      <c r="J489" s="378">
        <v>18500</v>
      </c>
      <c r="K489" s="378"/>
      <c r="L489" s="546">
        <f t="shared" si="7"/>
        <v>18500</v>
      </c>
      <c r="M489" s="438"/>
    </row>
    <row r="490" spans="2:13" ht="15.6" x14ac:dyDescent="0.3">
      <c r="B490" s="429"/>
      <c r="C490" s="435"/>
      <c r="D490" s="431"/>
      <c r="E490" s="431"/>
      <c r="F490" s="431"/>
      <c r="G490" s="432"/>
      <c r="H490" s="455"/>
      <c r="I490" s="434"/>
      <c r="J490" s="378"/>
      <c r="K490" s="378"/>
      <c r="L490" s="546"/>
      <c r="M490" s="438"/>
    </row>
    <row r="491" spans="2:13" ht="15.6" x14ac:dyDescent="0.3">
      <c r="B491" s="429"/>
      <c r="C491" s="435"/>
      <c r="D491" s="431"/>
      <c r="E491" s="431"/>
      <c r="F491" s="431"/>
      <c r="G491" s="432"/>
      <c r="H491" s="455"/>
      <c r="I491" s="434"/>
      <c r="J491" s="378"/>
      <c r="K491" s="378"/>
      <c r="L491" s="546"/>
      <c r="M491" s="438"/>
    </row>
    <row r="492" spans="2:13" ht="15.6" x14ac:dyDescent="0.3">
      <c r="B492" s="429"/>
      <c r="C492" s="435"/>
      <c r="D492" s="431"/>
      <c r="E492" s="431"/>
      <c r="F492" s="431"/>
      <c r="G492" s="432"/>
      <c r="H492" s="455"/>
      <c r="I492" s="434"/>
      <c r="J492" s="378"/>
      <c r="K492" s="378"/>
      <c r="L492" s="546"/>
      <c r="M492" s="438"/>
    </row>
    <row r="493" spans="2:13" ht="15.6" x14ac:dyDescent="0.3">
      <c r="B493" s="457" t="s">
        <v>21</v>
      </c>
      <c r="C493" s="458" t="s">
        <v>1747</v>
      </c>
      <c r="D493" s="459"/>
      <c r="E493" s="459"/>
      <c r="F493" s="459"/>
      <c r="G493" s="460"/>
      <c r="H493" s="461"/>
      <c r="I493" s="462"/>
      <c r="J493" s="548"/>
      <c r="K493" s="548"/>
      <c r="L493" s="546"/>
      <c r="M493" s="438"/>
    </row>
    <row r="494" spans="2:13" ht="15.6" x14ac:dyDescent="0.3">
      <c r="B494" s="463"/>
      <c r="C494" s="458" t="s">
        <v>1748</v>
      </c>
      <c r="D494" s="459"/>
      <c r="E494" s="459"/>
      <c r="F494" s="459"/>
      <c r="G494" s="460"/>
      <c r="H494" s="461"/>
      <c r="I494" s="462"/>
      <c r="J494" s="548"/>
      <c r="K494" s="548"/>
      <c r="L494" s="546"/>
      <c r="M494" s="438"/>
    </row>
    <row r="495" spans="2:13" ht="15.6" x14ac:dyDescent="0.3">
      <c r="B495" s="463">
        <v>1</v>
      </c>
      <c r="C495" s="464" t="s">
        <v>1749</v>
      </c>
      <c r="D495" s="459"/>
      <c r="E495" s="459"/>
      <c r="F495" s="459"/>
      <c r="G495" s="460"/>
      <c r="H495" s="461"/>
      <c r="I495" s="462"/>
      <c r="J495" s="548"/>
      <c r="K495" s="548"/>
      <c r="L495" s="546"/>
      <c r="M495" s="438"/>
    </row>
    <row r="496" spans="2:13" ht="15.6" x14ac:dyDescent="0.3">
      <c r="B496" s="463" t="s">
        <v>156</v>
      </c>
      <c r="C496" s="464" t="s">
        <v>1750</v>
      </c>
      <c r="D496" s="459"/>
      <c r="E496" s="459"/>
      <c r="F496" s="459"/>
      <c r="G496" s="460"/>
      <c r="H496" s="465">
        <v>1</v>
      </c>
      <c r="I496" s="462" t="s">
        <v>1445</v>
      </c>
      <c r="J496" s="546">
        <v>2244980</v>
      </c>
      <c r="K496" s="546"/>
      <c r="L496" s="546">
        <f t="shared" si="7"/>
        <v>2244980</v>
      </c>
      <c r="M496" s="438"/>
    </row>
    <row r="497" spans="2:13" ht="15.6" x14ac:dyDescent="0.3">
      <c r="B497" s="463" t="s">
        <v>157</v>
      </c>
      <c r="C497" s="464" t="s">
        <v>1751</v>
      </c>
      <c r="D497" s="459"/>
      <c r="E497" s="459"/>
      <c r="F497" s="459"/>
      <c r="G497" s="460"/>
      <c r="H497" s="465">
        <v>1</v>
      </c>
      <c r="I497" s="462" t="s">
        <v>1445</v>
      </c>
      <c r="J497" s="546">
        <v>2568360</v>
      </c>
      <c r="K497" s="546"/>
      <c r="L497" s="546">
        <f t="shared" si="7"/>
        <v>2568360</v>
      </c>
      <c r="M497" s="438"/>
    </row>
    <row r="498" spans="2:13" ht="15.6" x14ac:dyDescent="0.3">
      <c r="B498" s="463" t="s">
        <v>160</v>
      </c>
      <c r="C498" s="464" t="s">
        <v>1752</v>
      </c>
      <c r="D498" s="459"/>
      <c r="E498" s="459"/>
      <c r="F498" s="459"/>
      <c r="G498" s="460"/>
      <c r="H498" s="465">
        <v>1</v>
      </c>
      <c r="I498" s="462" t="s">
        <v>1445</v>
      </c>
      <c r="J498" s="546">
        <v>3322260</v>
      </c>
      <c r="K498" s="546"/>
      <c r="L498" s="546">
        <f t="shared" si="7"/>
        <v>3322260</v>
      </c>
      <c r="M498" s="438"/>
    </row>
    <row r="499" spans="2:13" ht="15.6" x14ac:dyDescent="0.3">
      <c r="B499" s="463" t="s">
        <v>163</v>
      </c>
      <c r="C499" s="464" t="s">
        <v>1753</v>
      </c>
      <c r="D499" s="459"/>
      <c r="E499" s="459"/>
      <c r="F499" s="459"/>
      <c r="G499" s="460"/>
      <c r="H499" s="465">
        <v>1</v>
      </c>
      <c r="I499" s="462" t="s">
        <v>1445</v>
      </c>
      <c r="J499" s="546">
        <v>5124710</v>
      </c>
      <c r="K499" s="546"/>
      <c r="L499" s="546">
        <f t="shared" si="7"/>
        <v>5124710</v>
      </c>
      <c r="M499" s="438"/>
    </row>
    <row r="500" spans="2:13" ht="15.6" x14ac:dyDescent="0.3">
      <c r="B500" s="463">
        <v>2</v>
      </c>
      <c r="C500" s="464" t="s">
        <v>1754</v>
      </c>
      <c r="D500" s="459"/>
      <c r="E500" s="459"/>
      <c r="F500" s="459"/>
      <c r="G500" s="460"/>
      <c r="H500" s="461"/>
      <c r="I500" s="462"/>
      <c r="J500" s="548"/>
      <c r="K500" s="548"/>
      <c r="L500" s="546"/>
      <c r="M500" s="438"/>
    </row>
    <row r="501" spans="2:13" ht="15.6" x14ac:dyDescent="0.3">
      <c r="B501" s="463"/>
      <c r="C501" s="459" t="s">
        <v>1755</v>
      </c>
      <c r="D501" s="449"/>
      <c r="E501" s="459"/>
      <c r="F501" s="459"/>
      <c r="G501" s="460"/>
      <c r="H501" s="461"/>
      <c r="I501" s="462"/>
      <c r="J501" s="548"/>
      <c r="K501" s="548"/>
      <c r="L501" s="546"/>
      <c r="M501" s="438"/>
    </row>
    <row r="502" spans="2:13" ht="15.6" x14ac:dyDescent="0.3">
      <c r="B502" s="463" t="s">
        <v>165</v>
      </c>
      <c r="C502" s="464" t="s">
        <v>1756</v>
      </c>
      <c r="D502" s="459"/>
      <c r="E502" s="459"/>
      <c r="F502" s="459"/>
      <c r="G502" s="460"/>
      <c r="H502" s="465">
        <v>1</v>
      </c>
      <c r="I502" s="462" t="s">
        <v>1445</v>
      </c>
      <c r="J502" s="546">
        <v>6779340</v>
      </c>
      <c r="K502" s="546"/>
      <c r="L502" s="546">
        <f t="shared" si="7"/>
        <v>6779340</v>
      </c>
      <c r="M502" s="438"/>
    </row>
    <row r="503" spans="2:13" ht="15.6" x14ac:dyDescent="0.3">
      <c r="B503" s="463" t="s">
        <v>168</v>
      </c>
      <c r="C503" s="464" t="s">
        <v>1757</v>
      </c>
      <c r="D503" s="459"/>
      <c r="E503" s="459"/>
      <c r="F503" s="459"/>
      <c r="G503" s="460"/>
      <c r="H503" s="465">
        <v>1</v>
      </c>
      <c r="I503" s="462" t="s">
        <v>1445</v>
      </c>
      <c r="J503" s="546">
        <v>9588880</v>
      </c>
      <c r="K503" s="546"/>
      <c r="L503" s="546">
        <f t="shared" si="7"/>
        <v>9588880</v>
      </c>
      <c r="M503" s="438"/>
    </row>
    <row r="504" spans="2:13" ht="15.6" x14ac:dyDescent="0.3">
      <c r="B504" s="463" t="s">
        <v>170</v>
      </c>
      <c r="C504" s="464" t="s">
        <v>1758</v>
      </c>
      <c r="D504" s="459"/>
      <c r="E504" s="459"/>
      <c r="F504" s="459"/>
      <c r="G504" s="460"/>
      <c r="H504" s="465">
        <v>1</v>
      </c>
      <c r="I504" s="462" t="s">
        <v>1445</v>
      </c>
      <c r="J504" s="546">
        <v>13168800</v>
      </c>
      <c r="K504" s="546"/>
      <c r="L504" s="546">
        <f t="shared" si="7"/>
        <v>13168800</v>
      </c>
      <c r="M504" s="438"/>
    </row>
    <row r="505" spans="2:13" ht="15.6" x14ac:dyDescent="0.3">
      <c r="B505" s="463" t="s">
        <v>334</v>
      </c>
      <c r="C505" s="464" t="s">
        <v>1759</v>
      </c>
      <c r="D505" s="459"/>
      <c r="E505" s="459"/>
      <c r="F505" s="459"/>
      <c r="G505" s="460"/>
      <c r="H505" s="465">
        <v>1</v>
      </c>
      <c r="I505" s="462" t="s">
        <v>1445</v>
      </c>
      <c r="J505" s="546">
        <v>21402140</v>
      </c>
      <c r="K505" s="546"/>
      <c r="L505" s="546">
        <f t="shared" si="7"/>
        <v>21402140</v>
      </c>
      <c r="M505" s="438"/>
    </row>
    <row r="506" spans="2:13" ht="15.6" x14ac:dyDescent="0.3">
      <c r="B506" s="463" t="s">
        <v>337</v>
      </c>
      <c r="C506" s="464" t="s">
        <v>1760</v>
      </c>
      <c r="D506" s="459"/>
      <c r="E506" s="459"/>
      <c r="F506" s="459"/>
      <c r="G506" s="460"/>
      <c r="H506" s="465">
        <v>1</v>
      </c>
      <c r="I506" s="462" t="s">
        <v>1445</v>
      </c>
      <c r="J506" s="546">
        <v>30228080</v>
      </c>
      <c r="K506" s="546"/>
      <c r="L506" s="546">
        <f t="shared" si="7"/>
        <v>30228080</v>
      </c>
      <c r="M506" s="438"/>
    </row>
    <row r="507" spans="2:13" ht="15.6" x14ac:dyDescent="0.3">
      <c r="B507" s="463" t="s">
        <v>339</v>
      </c>
      <c r="C507" s="464" t="s">
        <v>1761</v>
      </c>
      <c r="D507" s="459"/>
      <c r="E507" s="459"/>
      <c r="F507" s="459"/>
      <c r="G507" s="460"/>
      <c r="H507" s="465">
        <v>1</v>
      </c>
      <c r="I507" s="462" t="s">
        <v>1445</v>
      </c>
      <c r="J507" s="546">
        <v>46983570</v>
      </c>
      <c r="K507" s="546"/>
      <c r="L507" s="546">
        <f t="shared" si="7"/>
        <v>46983570</v>
      </c>
      <c r="M507" s="438"/>
    </row>
    <row r="508" spans="2:13" ht="15.6" x14ac:dyDescent="0.3">
      <c r="B508" s="463" t="s">
        <v>432</v>
      </c>
      <c r="C508" s="464" t="s">
        <v>1762</v>
      </c>
      <c r="D508" s="459"/>
      <c r="E508" s="459"/>
      <c r="F508" s="459"/>
      <c r="G508" s="460"/>
      <c r="H508" s="465">
        <v>1</v>
      </c>
      <c r="I508" s="462" t="s">
        <v>1445</v>
      </c>
      <c r="J508" s="546">
        <v>70501460</v>
      </c>
      <c r="K508" s="546"/>
      <c r="L508" s="546">
        <f t="shared" si="7"/>
        <v>70501460</v>
      </c>
      <c r="M508" s="438"/>
    </row>
    <row r="509" spans="2:13" ht="15.6" x14ac:dyDescent="0.3">
      <c r="B509" s="463">
        <v>2.8</v>
      </c>
      <c r="C509" s="466" t="s">
        <v>1763</v>
      </c>
      <c r="D509" s="459"/>
      <c r="E509" s="459"/>
      <c r="F509" s="459"/>
      <c r="G509" s="460"/>
      <c r="H509" s="465">
        <v>1</v>
      </c>
      <c r="I509" s="462" t="s">
        <v>1445</v>
      </c>
      <c r="J509" s="546">
        <v>200482000</v>
      </c>
      <c r="K509" s="546"/>
      <c r="L509" s="546">
        <f t="shared" si="7"/>
        <v>200482000</v>
      </c>
      <c r="M509" s="438"/>
    </row>
    <row r="510" spans="2:13" ht="15.6" x14ac:dyDescent="0.3">
      <c r="B510" s="463">
        <v>2.9</v>
      </c>
      <c r="C510" s="466" t="s">
        <v>1764</v>
      </c>
      <c r="D510" s="459"/>
      <c r="E510" s="459"/>
      <c r="F510" s="459"/>
      <c r="G510" s="460"/>
      <c r="H510" s="465">
        <v>1</v>
      </c>
      <c r="I510" s="462" t="s">
        <v>1445</v>
      </c>
      <c r="J510" s="546">
        <v>136906340</v>
      </c>
      <c r="K510" s="546"/>
      <c r="L510" s="546">
        <f t="shared" si="7"/>
        <v>136906340</v>
      </c>
      <c r="M510" s="438"/>
    </row>
    <row r="511" spans="2:13" ht="15.6" x14ac:dyDescent="0.3">
      <c r="B511" s="463" t="s">
        <v>364</v>
      </c>
      <c r="C511" s="467" t="s">
        <v>1765</v>
      </c>
      <c r="D511" s="459"/>
      <c r="E511" s="459"/>
      <c r="F511" s="459"/>
      <c r="G511" s="460"/>
      <c r="H511" s="465">
        <v>1</v>
      </c>
      <c r="I511" s="462" t="s">
        <v>1445</v>
      </c>
      <c r="J511" s="546">
        <v>222366520</v>
      </c>
      <c r="K511" s="546"/>
      <c r="L511" s="546">
        <f t="shared" si="7"/>
        <v>222366520</v>
      </c>
      <c r="M511" s="438"/>
    </row>
    <row r="512" spans="2:13" ht="15.6" x14ac:dyDescent="0.3">
      <c r="B512" s="463" t="s">
        <v>1766</v>
      </c>
      <c r="C512" s="466" t="s">
        <v>1767</v>
      </c>
      <c r="D512" s="459"/>
      <c r="E512" s="459"/>
      <c r="F512" s="459"/>
      <c r="G512" s="460"/>
      <c r="H512" s="465">
        <v>1</v>
      </c>
      <c r="I512" s="462" t="s">
        <v>1445</v>
      </c>
      <c r="J512" s="546">
        <v>343133000</v>
      </c>
      <c r="K512" s="546"/>
      <c r="L512" s="546">
        <f t="shared" si="7"/>
        <v>343133000</v>
      </c>
      <c r="M512" s="438"/>
    </row>
    <row r="513" spans="2:13" ht="15.6" x14ac:dyDescent="0.3">
      <c r="B513" s="501">
        <v>3</v>
      </c>
      <c r="C513" s="502" t="s">
        <v>1768</v>
      </c>
      <c r="D513" s="459"/>
      <c r="E513" s="459"/>
      <c r="F513" s="459"/>
      <c r="G513" s="460"/>
      <c r="H513" s="461"/>
      <c r="I513" s="462"/>
      <c r="J513" s="548"/>
      <c r="K513" s="548"/>
      <c r="L513" s="546"/>
      <c r="M513" s="438"/>
    </row>
    <row r="514" spans="2:13" ht="15.6" x14ac:dyDescent="0.3">
      <c r="B514" s="463" t="s">
        <v>342</v>
      </c>
      <c r="C514" s="464" t="s">
        <v>1769</v>
      </c>
      <c r="D514" s="459"/>
      <c r="E514" s="459"/>
      <c r="F514" s="459"/>
      <c r="G514" s="460"/>
      <c r="H514" s="465">
        <v>1</v>
      </c>
      <c r="I514" s="462" t="s">
        <v>1445</v>
      </c>
      <c r="J514" s="546">
        <v>3417680</v>
      </c>
      <c r="K514" s="546"/>
      <c r="L514" s="546">
        <f t="shared" si="7"/>
        <v>3417680</v>
      </c>
      <c r="M514" s="438"/>
    </row>
    <row r="515" spans="2:13" ht="15.6" x14ac:dyDescent="0.3">
      <c r="B515" s="463" t="s">
        <v>344</v>
      </c>
      <c r="C515" s="464" t="s">
        <v>1770</v>
      </c>
      <c r="D515" s="459"/>
      <c r="E515" s="459"/>
      <c r="F515" s="459"/>
      <c r="G515" s="460"/>
      <c r="H515" s="465">
        <v>1</v>
      </c>
      <c r="I515" s="462" t="s">
        <v>1445</v>
      </c>
      <c r="J515" s="546">
        <v>4728410</v>
      </c>
      <c r="K515" s="546"/>
      <c r="L515" s="546">
        <f t="shared" si="7"/>
        <v>4728410</v>
      </c>
      <c r="M515" s="438"/>
    </row>
    <row r="516" spans="2:13" ht="15.6" x14ac:dyDescent="0.3">
      <c r="B516" s="463" t="s">
        <v>388</v>
      </c>
      <c r="C516" s="464" t="s">
        <v>1771</v>
      </c>
      <c r="D516" s="459"/>
      <c r="E516" s="459"/>
      <c r="F516" s="459"/>
      <c r="G516" s="460"/>
      <c r="H516" s="465">
        <v>1</v>
      </c>
      <c r="I516" s="462" t="s">
        <v>1445</v>
      </c>
      <c r="J516" s="546">
        <v>7336280</v>
      </c>
      <c r="K516" s="546"/>
      <c r="L516" s="546">
        <f t="shared" si="7"/>
        <v>7336280</v>
      </c>
      <c r="M516" s="438"/>
    </row>
    <row r="517" spans="2:13" ht="15.6" x14ac:dyDescent="0.3">
      <c r="B517" s="463" t="s">
        <v>391</v>
      </c>
      <c r="C517" s="464" t="s">
        <v>1772</v>
      </c>
      <c r="D517" s="459"/>
      <c r="E517" s="459"/>
      <c r="F517" s="459"/>
      <c r="G517" s="460"/>
      <c r="H517" s="465">
        <v>1</v>
      </c>
      <c r="I517" s="462" t="s">
        <v>1445</v>
      </c>
      <c r="J517" s="546">
        <v>7549920</v>
      </c>
      <c r="K517" s="546"/>
      <c r="L517" s="546">
        <f t="shared" si="7"/>
        <v>7549920</v>
      </c>
      <c r="M517" s="438"/>
    </row>
    <row r="518" spans="2:13" ht="15.6" x14ac:dyDescent="0.3">
      <c r="B518" s="463" t="s">
        <v>393</v>
      </c>
      <c r="C518" s="464" t="s">
        <v>1773</v>
      </c>
      <c r="D518" s="459"/>
      <c r="E518" s="459"/>
      <c r="F518" s="459"/>
      <c r="G518" s="460"/>
      <c r="H518" s="465">
        <v>1</v>
      </c>
      <c r="I518" s="462" t="s">
        <v>1445</v>
      </c>
      <c r="J518" s="546">
        <v>11632340</v>
      </c>
      <c r="K518" s="546"/>
      <c r="L518" s="546">
        <f t="shared" si="7"/>
        <v>11632340</v>
      </c>
      <c r="M518" s="438"/>
    </row>
    <row r="519" spans="2:13" ht="15.6" x14ac:dyDescent="0.3">
      <c r="B519" s="463" t="s">
        <v>395</v>
      </c>
      <c r="C519" s="464" t="s">
        <v>1774</v>
      </c>
      <c r="D519" s="459"/>
      <c r="E519" s="459"/>
      <c r="F519" s="459"/>
      <c r="G519" s="460"/>
      <c r="H519" s="465">
        <v>1</v>
      </c>
      <c r="I519" s="462" t="s">
        <v>1445</v>
      </c>
      <c r="J519" s="546">
        <v>13129460</v>
      </c>
      <c r="K519" s="546"/>
      <c r="L519" s="546">
        <f t="shared" si="7"/>
        <v>13129460</v>
      </c>
      <c r="M519" s="438"/>
    </row>
    <row r="520" spans="2:13" ht="15.6" x14ac:dyDescent="0.3">
      <c r="B520" s="463" t="s">
        <v>397</v>
      </c>
      <c r="C520" s="464" t="s">
        <v>1775</v>
      </c>
      <c r="D520" s="459"/>
      <c r="E520" s="459"/>
      <c r="F520" s="459"/>
      <c r="G520" s="460"/>
      <c r="H520" s="465">
        <v>1</v>
      </c>
      <c r="I520" s="462" t="s">
        <v>1445</v>
      </c>
      <c r="J520" s="546">
        <v>17708090</v>
      </c>
      <c r="K520" s="546"/>
      <c r="L520" s="546">
        <f t="shared" si="7"/>
        <v>17708090</v>
      </c>
      <c r="M520" s="438"/>
    </row>
    <row r="521" spans="2:13" ht="15.6" x14ac:dyDescent="0.3">
      <c r="B521" s="463" t="s">
        <v>473</v>
      </c>
      <c r="C521" s="464" t="s">
        <v>1776</v>
      </c>
      <c r="D521" s="459"/>
      <c r="E521" s="459"/>
      <c r="F521" s="459"/>
      <c r="G521" s="460"/>
      <c r="H521" s="465">
        <v>1</v>
      </c>
      <c r="I521" s="462" t="s">
        <v>1445</v>
      </c>
      <c r="J521" s="546">
        <v>50814150</v>
      </c>
      <c r="K521" s="546"/>
      <c r="L521" s="546">
        <f t="shared" si="7"/>
        <v>50814150</v>
      </c>
      <c r="M521" s="438"/>
    </row>
    <row r="522" spans="2:13" ht="15.6" x14ac:dyDescent="0.3">
      <c r="B522" s="463" t="s">
        <v>475</v>
      </c>
      <c r="C522" s="464" t="s">
        <v>1777</v>
      </c>
      <c r="D522" s="459"/>
      <c r="E522" s="459"/>
      <c r="F522" s="459"/>
      <c r="G522" s="460"/>
      <c r="H522" s="465">
        <v>1</v>
      </c>
      <c r="I522" s="462" t="s">
        <v>1445</v>
      </c>
      <c r="J522" s="546">
        <v>152714140</v>
      </c>
      <c r="K522" s="546"/>
      <c r="L522" s="546">
        <f t="shared" si="7"/>
        <v>152714140</v>
      </c>
      <c r="M522" s="438"/>
    </row>
    <row r="523" spans="2:13" ht="15.6" x14ac:dyDescent="0.3">
      <c r="B523" s="463" t="s">
        <v>696</v>
      </c>
      <c r="C523" s="464" t="s">
        <v>1778</v>
      </c>
      <c r="D523" s="459"/>
      <c r="E523" s="459"/>
      <c r="F523" s="459"/>
      <c r="G523" s="460"/>
      <c r="H523" s="465">
        <v>1</v>
      </c>
      <c r="I523" s="462" t="s">
        <v>1445</v>
      </c>
      <c r="J523" s="546">
        <v>246569170</v>
      </c>
      <c r="K523" s="546"/>
      <c r="L523" s="546">
        <f t="shared" si="7"/>
        <v>246569170</v>
      </c>
      <c r="M523" s="438"/>
    </row>
    <row r="524" spans="2:13" ht="15.6" x14ac:dyDescent="0.3">
      <c r="B524" s="501">
        <v>4</v>
      </c>
      <c r="C524" s="502" t="s">
        <v>1779</v>
      </c>
      <c r="D524" s="459"/>
      <c r="E524" s="459"/>
      <c r="F524" s="459"/>
      <c r="G524" s="460"/>
      <c r="H524" s="461"/>
      <c r="I524" s="462"/>
      <c r="J524" s="548"/>
      <c r="K524" s="548"/>
      <c r="L524" s="546"/>
      <c r="M524" s="438"/>
    </row>
    <row r="525" spans="2:13" ht="15.6" x14ac:dyDescent="0.3">
      <c r="B525" s="463" t="s">
        <v>706</v>
      </c>
      <c r="C525" s="464" t="s">
        <v>1772</v>
      </c>
      <c r="D525" s="459"/>
      <c r="E525" s="459"/>
      <c r="F525" s="459"/>
      <c r="G525" s="460"/>
      <c r="H525" s="465">
        <v>1</v>
      </c>
      <c r="I525" s="462" t="s">
        <v>1445</v>
      </c>
      <c r="J525" s="546">
        <v>13953560</v>
      </c>
      <c r="K525" s="546"/>
      <c r="L525" s="546">
        <f t="shared" si="7"/>
        <v>13953560</v>
      </c>
      <c r="M525" s="438"/>
    </row>
    <row r="526" spans="2:13" ht="15.6" x14ac:dyDescent="0.3">
      <c r="B526" s="463" t="s">
        <v>708</v>
      </c>
      <c r="C526" s="464" t="s">
        <v>1773</v>
      </c>
      <c r="D526" s="459"/>
      <c r="E526" s="459"/>
      <c r="F526" s="459"/>
      <c r="G526" s="460"/>
      <c r="H526" s="465">
        <v>1</v>
      </c>
      <c r="I526" s="462" t="s">
        <v>1445</v>
      </c>
      <c r="J526" s="546">
        <v>17438350</v>
      </c>
      <c r="K526" s="546"/>
      <c r="L526" s="546">
        <f t="shared" si="7"/>
        <v>17438350</v>
      </c>
      <c r="M526" s="438"/>
    </row>
    <row r="527" spans="2:13" ht="15.6" x14ac:dyDescent="0.3">
      <c r="B527" s="463" t="s">
        <v>710</v>
      </c>
      <c r="C527" s="464" t="s">
        <v>1774</v>
      </c>
      <c r="D527" s="459"/>
      <c r="E527" s="459"/>
      <c r="F527" s="459"/>
      <c r="G527" s="460"/>
      <c r="H527" s="465">
        <v>1</v>
      </c>
      <c r="I527" s="462" t="s">
        <v>1445</v>
      </c>
      <c r="J527" s="546">
        <v>19898980</v>
      </c>
      <c r="K527" s="546"/>
      <c r="L527" s="546">
        <f t="shared" si="7"/>
        <v>19898980</v>
      </c>
      <c r="M527" s="438"/>
    </row>
    <row r="528" spans="2:13" ht="15.6" x14ac:dyDescent="0.3">
      <c r="B528" s="463" t="s">
        <v>712</v>
      </c>
      <c r="C528" s="464" t="s">
        <v>1775</v>
      </c>
      <c r="D528" s="459"/>
      <c r="E528" s="459"/>
      <c r="F528" s="459"/>
      <c r="G528" s="460"/>
      <c r="H528" s="465">
        <v>1</v>
      </c>
      <c r="I528" s="462" t="s">
        <v>1445</v>
      </c>
      <c r="J528" s="546">
        <v>28404850</v>
      </c>
      <c r="K528" s="546"/>
      <c r="L528" s="546">
        <f t="shared" si="7"/>
        <v>28404850</v>
      </c>
      <c r="M528" s="438"/>
    </row>
    <row r="529" spans="2:13" ht="15.6" x14ac:dyDescent="0.3">
      <c r="B529" s="463" t="s">
        <v>714</v>
      </c>
      <c r="C529" s="464" t="s">
        <v>1776</v>
      </c>
      <c r="D529" s="459"/>
      <c r="E529" s="459"/>
      <c r="F529" s="459"/>
      <c r="G529" s="460"/>
      <c r="H529" s="465">
        <v>1</v>
      </c>
      <c r="I529" s="462" t="s">
        <v>1445</v>
      </c>
      <c r="J529" s="546">
        <v>45645920</v>
      </c>
      <c r="K529" s="546"/>
      <c r="L529" s="546">
        <f t="shared" si="7"/>
        <v>45645920</v>
      </c>
      <c r="M529" s="438"/>
    </row>
    <row r="530" spans="2:13" ht="15.6" x14ac:dyDescent="0.3">
      <c r="B530" s="463" t="s">
        <v>716</v>
      </c>
      <c r="C530" s="464" t="s">
        <v>1777</v>
      </c>
      <c r="D530" s="459"/>
      <c r="E530" s="459"/>
      <c r="F530" s="459"/>
      <c r="G530" s="460"/>
      <c r="H530" s="465">
        <v>1</v>
      </c>
      <c r="I530" s="462" t="s">
        <v>1445</v>
      </c>
      <c r="J530" s="546">
        <v>68049330</v>
      </c>
      <c r="K530" s="546"/>
      <c r="L530" s="546">
        <f t="shared" si="7"/>
        <v>68049330</v>
      </c>
      <c r="M530" s="438"/>
    </row>
    <row r="531" spans="2:13" ht="15.6" x14ac:dyDescent="0.3">
      <c r="B531" s="463" t="s">
        <v>718</v>
      </c>
      <c r="C531" s="464" t="s">
        <v>1778</v>
      </c>
      <c r="D531" s="459"/>
      <c r="E531" s="459"/>
      <c r="F531" s="459"/>
      <c r="G531" s="460"/>
      <c r="H531" s="465">
        <v>1</v>
      </c>
      <c r="I531" s="462" t="s">
        <v>1445</v>
      </c>
      <c r="J531" s="546">
        <v>144685090</v>
      </c>
      <c r="K531" s="546"/>
      <c r="L531" s="546">
        <f t="shared" si="7"/>
        <v>144685090</v>
      </c>
      <c r="M531" s="438"/>
    </row>
    <row r="532" spans="2:13" ht="15.6" x14ac:dyDescent="0.3">
      <c r="B532" s="463" t="s">
        <v>720</v>
      </c>
      <c r="C532" s="464" t="s">
        <v>1780</v>
      </c>
      <c r="D532" s="459"/>
      <c r="E532" s="459"/>
      <c r="F532" s="459"/>
      <c r="G532" s="460"/>
      <c r="H532" s="465">
        <v>1</v>
      </c>
      <c r="I532" s="462" t="s">
        <v>1445</v>
      </c>
      <c r="J532" s="546">
        <v>217342600</v>
      </c>
      <c r="K532" s="546"/>
      <c r="L532" s="546">
        <f t="shared" si="7"/>
        <v>217342600</v>
      </c>
      <c r="M532" s="438"/>
    </row>
    <row r="533" spans="2:13" ht="15.6" x14ac:dyDescent="0.3">
      <c r="B533" s="463" t="s">
        <v>722</v>
      </c>
      <c r="C533" s="464" t="s">
        <v>1781</v>
      </c>
      <c r="D533" s="459"/>
      <c r="E533" s="459"/>
      <c r="F533" s="459"/>
      <c r="G533" s="460"/>
      <c r="H533" s="465">
        <v>1</v>
      </c>
      <c r="I533" s="462" t="s">
        <v>1445</v>
      </c>
      <c r="J533" s="546">
        <v>219174810</v>
      </c>
      <c r="K533" s="546"/>
      <c r="L533" s="546">
        <f t="shared" si="7"/>
        <v>219174810</v>
      </c>
      <c r="M533" s="438"/>
    </row>
    <row r="534" spans="2:13" ht="15.6" x14ac:dyDescent="0.3">
      <c r="B534" s="463" t="s">
        <v>1782</v>
      </c>
      <c r="C534" s="464" t="s">
        <v>1783</v>
      </c>
      <c r="D534" s="459"/>
      <c r="E534" s="459"/>
      <c r="F534" s="459"/>
      <c r="G534" s="460"/>
      <c r="H534" s="465">
        <v>1</v>
      </c>
      <c r="I534" s="462" t="s">
        <v>1445</v>
      </c>
      <c r="J534" s="546">
        <v>327036520</v>
      </c>
      <c r="K534" s="546"/>
      <c r="L534" s="546">
        <f t="shared" si="7"/>
        <v>327036520</v>
      </c>
      <c r="M534" s="438"/>
    </row>
    <row r="535" spans="2:13" ht="15.6" x14ac:dyDescent="0.3">
      <c r="B535" s="463" t="s">
        <v>1784</v>
      </c>
      <c r="C535" s="464" t="s">
        <v>1785</v>
      </c>
      <c r="D535" s="459"/>
      <c r="E535" s="459"/>
      <c r="F535" s="459"/>
      <c r="G535" s="460"/>
      <c r="H535" s="465">
        <v>1</v>
      </c>
      <c r="I535" s="462" t="s">
        <v>1445</v>
      </c>
      <c r="J535" s="546">
        <v>543305490</v>
      </c>
      <c r="K535" s="546"/>
      <c r="L535" s="546">
        <f t="shared" si="7"/>
        <v>543305490</v>
      </c>
      <c r="M535" s="438"/>
    </row>
    <row r="536" spans="2:13" ht="15.6" x14ac:dyDescent="0.3">
      <c r="B536" s="463" t="s">
        <v>1786</v>
      </c>
      <c r="C536" s="464" t="s">
        <v>1787</v>
      </c>
      <c r="D536" s="459"/>
      <c r="E536" s="459"/>
      <c r="F536" s="459"/>
      <c r="G536" s="460"/>
      <c r="H536" s="465">
        <v>1</v>
      </c>
      <c r="I536" s="462" t="s">
        <v>1445</v>
      </c>
      <c r="J536" s="546">
        <v>810115380</v>
      </c>
      <c r="K536" s="546"/>
      <c r="L536" s="546">
        <f t="shared" si="7"/>
        <v>810115380</v>
      </c>
      <c r="M536" s="438"/>
    </row>
    <row r="537" spans="2:13" ht="15.6" x14ac:dyDescent="0.3">
      <c r="B537" s="501">
        <v>5</v>
      </c>
      <c r="C537" s="502" t="s">
        <v>1788</v>
      </c>
      <c r="D537" s="459"/>
      <c r="E537" s="459"/>
      <c r="F537" s="459"/>
      <c r="G537" s="460"/>
      <c r="H537" s="461"/>
      <c r="I537" s="462"/>
      <c r="J537" s="548"/>
      <c r="K537" s="548"/>
      <c r="L537" s="546"/>
      <c r="M537" s="438"/>
    </row>
    <row r="538" spans="2:13" ht="15.6" x14ac:dyDescent="0.3">
      <c r="B538" s="463" t="s">
        <v>495</v>
      </c>
      <c r="C538" s="464" t="s">
        <v>1769</v>
      </c>
      <c r="D538" s="459"/>
      <c r="E538" s="459"/>
      <c r="F538" s="459"/>
      <c r="G538" s="460"/>
      <c r="H538" s="465">
        <v>1</v>
      </c>
      <c r="I538" s="462" t="s">
        <v>1445</v>
      </c>
      <c r="J538" s="546">
        <v>1687960</v>
      </c>
      <c r="K538" s="546"/>
      <c r="L538" s="546">
        <f t="shared" si="7"/>
        <v>1687960</v>
      </c>
      <c r="M538" s="438"/>
    </row>
    <row r="539" spans="2:13" ht="15.6" x14ac:dyDescent="0.3">
      <c r="B539" s="463" t="s">
        <v>496</v>
      </c>
      <c r="C539" s="464" t="s">
        <v>1770</v>
      </c>
      <c r="D539" s="459"/>
      <c r="E539" s="459"/>
      <c r="F539" s="459"/>
      <c r="G539" s="460"/>
      <c r="H539" s="465">
        <v>1</v>
      </c>
      <c r="I539" s="462" t="s">
        <v>1445</v>
      </c>
      <c r="J539" s="546">
        <v>2399580</v>
      </c>
      <c r="K539" s="546"/>
      <c r="L539" s="546">
        <f t="shared" si="7"/>
        <v>2399580</v>
      </c>
      <c r="M539" s="438"/>
    </row>
    <row r="540" spans="2:13" ht="15.6" x14ac:dyDescent="0.3">
      <c r="B540" s="463" t="s">
        <v>497</v>
      </c>
      <c r="C540" s="464" t="s">
        <v>1771</v>
      </c>
      <c r="D540" s="459"/>
      <c r="E540" s="459"/>
      <c r="F540" s="459"/>
      <c r="G540" s="460"/>
      <c r="H540" s="465">
        <v>1</v>
      </c>
      <c r="I540" s="462" t="s">
        <v>1445</v>
      </c>
      <c r="J540" s="546">
        <v>3792390</v>
      </c>
      <c r="K540" s="546"/>
      <c r="L540" s="546">
        <f t="shared" si="7"/>
        <v>3792390</v>
      </c>
      <c r="M540" s="438"/>
    </row>
    <row r="541" spans="2:13" ht="15.6" x14ac:dyDescent="0.3">
      <c r="B541" s="463" t="s">
        <v>729</v>
      </c>
      <c r="C541" s="464" t="s">
        <v>1772</v>
      </c>
      <c r="D541" s="459"/>
      <c r="E541" s="459"/>
      <c r="F541" s="459"/>
      <c r="G541" s="460"/>
      <c r="H541" s="465">
        <v>1</v>
      </c>
      <c r="I541" s="462" t="s">
        <v>1445</v>
      </c>
      <c r="J541" s="546">
        <v>5371390</v>
      </c>
      <c r="K541" s="546"/>
      <c r="L541" s="546">
        <f t="shared" si="7"/>
        <v>5371390</v>
      </c>
      <c r="M541" s="438"/>
    </row>
    <row r="542" spans="2:13" ht="15.6" x14ac:dyDescent="0.3">
      <c r="B542" s="463" t="s">
        <v>731</v>
      </c>
      <c r="C542" s="464" t="s">
        <v>1773</v>
      </c>
      <c r="D542" s="459"/>
      <c r="E542" s="459"/>
      <c r="F542" s="459"/>
      <c r="G542" s="460"/>
      <c r="H542" s="465">
        <v>1</v>
      </c>
      <c r="I542" s="462" t="s">
        <v>1445</v>
      </c>
      <c r="J542" s="546">
        <v>7711750</v>
      </c>
      <c r="K542" s="546"/>
      <c r="L542" s="546">
        <f t="shared" si="7"/>
        <v>7711750</v>
      </c>
      <c r="M542" s="438"/>
    </row>
    <row r="543" spans="2:13" ht="15.6" x14ac:dyDescent="0.3">
      <c r="B543" s="463" t="s">
        <v>733</v>
      </c>
      <c r="C543" s="464" t="s">
        <v>1774</v>
      </c>
      <c r="D543" s="459"/>
      <c r="E543" s="459"/>
      <c r="F543" s="459"/>
      <c r="G543" s="460"/>
      <c r="H543" s="465">
        <v>1</v>
      </c>
      <c r="I543" s="462" t="s">
        <v>1445</v>
      </c>
      <c r="J543" s="546">
        <v>12156040</v>
      </c>
      <c r="K543" s="546"/>
      <c r="L543" s="546">
        <f t="shared" si="7"/>
        <v>12156040</v>
      </c>
      <c r="M543" s="438"/>
    </row>
    <row r="544" spans="2:13" ht="15.6" x14ac:dyDescent="0.3">
      <c r="B544" s="463" t="s">
        <v>735</v>
      </c>
      <c r="C544" s="464" t="s">
        <v>1775</v>
      </c>
      <c r="D544" s="459"/>
      <c r="E544" s="459"/>
      <c r="F544" s="459"/>
      <c r="G544" s="460"/>
      <c r="H544" s="465">
        <v>1</v>
      </c>
      <c r="I544" s="462" t="s">
        <v>1445</v>
      </c>
      <c r="J544" s="546">
        <v>17698360</v>
      </c>
      <c r="K544" s="546"/>
      <c r="L544" s="546">
        <f t="shared" si="7"/>
        <v>17698360</v>
      </c>
      <c r="M544" s="438"/>
    </row>
    <row r="545" spans="2:13" ht="15.6" x14ac:dyDescent="0.3">
      <c r="B545" s="463" t="s">
        <v>737</v>
      </c>
      <c r="C545" s="464" t="s">
        <v>1776</v>
      </c>
      <c r="D545" s="459"/>
      <c r="E545" s="459"/>
      <c r="F545" s="459"/>
      <c r="G545" s="460"/>
      <c r="H545" s="465">
        <v>1</v>
      </c>
      <c r="I545" s="462" t="s">
        <v>1445</v>
      </c>
      <c r="J545" s="546">
        <v>34121990</v>
      </c>
      <c r="K545" s="546"/>
      <c r="L545" s="546">
        <f t="shared" si="7"/>
        <v>34121990</v>
      </c>
      <c r="M545" s="438"/>
    </row>
    <row r="546" spans="2:13" ht="15.6" x14ac:dyDescent="0.3">
      <c r="B546" s="463" t="s">
        <v>739</v>
      </c>
      <c r="C546" s="464" t="s">
        <v>1777</v>
      </c>
      <c r="D546" s="459"/>
      <c r="E546" s="459"/>
      <c r="F546" s="459"/>
      <c r="G546" s="460"/>
      <c r="H546" s="465">
        <v>1</v>
      </c>
      <c r="I546" s="462" t="s">
        <v>1445</v>
      </c>
      <c r="J546" s="546">
        <v>48958590</v>
      </c>
      <c r="K546" s="546"/>
      <c r="L546" s="546">
        <f t="shared" si="7"/>
        <v>48958590</v>
      </c>
      <c r="M546" s="438"/>
    </row>
    <row r="547" spans="2:13" ht="15.6" x14ac:dyDescent="0.3">
      <c r="B547" s="501">
        <v>6</v>
      </c>
      <c r="C547" s="502" t="s">
        <v>1789</v>
      </c>
      <c r="D547" s="459"/>
      <c r="E547" s="459"/>
      <c r="F547" s="459"/>
      <c r="G547" s="460"/>
      <c r="H547" s="461"/>
      <c r="I547" s="462"/>
      <c r="J547" s="548"/>
      <c r="K547" s="548"/>
      <c r="L547" s="546"/>
      <c r="M547" s="438"/>
    </row>
    <row r="548" spans="2:13" ht="15.6" x14ac:dyDescent="0.3">
      <c r="B548" s="463" t="s">
        <v>751</v>
      </c>
      <c r="C548" s="464" t="s">
        <v>1772</v>
      </c>
      <c r="D548" s="459"/>
      <c r="E548" s="459"/>
      <c r="F548" s="459"/>
      <c r="G548" s="460"/>
      <c r="H548" s="465">
        <v>1</v>
      </c>
      <c r="I548" s="462" t="s">
        <v>1445</v>
      </c>
      <c r="J548" s="546">
        <v>10627580</v>
      </c>
      <c r="K548" s="546"/>
      <c r="L548" s="546">
        <f t="shared" si="7"/>
        <v>10627580</v>
      </c>
      <c r="M548" s="438"/>
    </row>
    <row r="549" spans="2:13" ht="15.6" x14ac:dyDescent="0.3">
      <c r="B549" s="463" t="s">
        <v>753</v>
      </c>
      <c r="C549" s="464" t="s">
        <v>1773</v>
      </c>
      <c r="D549" s="459"/>
      <c r="E549" s="459"/>
      <c r="F549" s="459"/>
      <c r="G549" s="460"/>
      <c r="H549" s="465">
        <v>1</v>
      </c>
      <c r="I549" s="462" t="s">
        <v>1445</v>
      </c>
      <c r="J549" s="546">
        <v>14524590</v>
      </c>
      <c r="K549" s="546"/>
      <c r="L549" s="546">
        <f t="shared" si="7"/>
        <v>14524590</v>
      </c>
      <c r="M549" s="438"/>
    </row>
    <row r="550" spans="2:13" ht="15.6" x14ac:dyDescent="0.3">
      <c r="B550" s="463" t="s">
        <v>755</v>
      </c>
      <c r="C550" s="464" t="s">
        <v>1774</v>
      </c>
      <c r="D550" s="459"/>
      <c r="E550" s="459"/>
      <c r="F550" s="459"/>
      <c r="G550" s="460"/>
      <c r="H550" s="465">
        <v>1</v>
      </c>
      <c r="I550" s="462" t="s">
        <v>1445</v>
      </c>
      <c r="J550" s="546">
        <v>14692150</v>
      </c>
      <c r="K550" s="546"/>
      <c r="L550" s="546">
        <f t="shared" si="7"/>
        <v>14692150</v>
      </c>
      <c r="M550" s="438"/>
    </row>
    <row r="551" spans="2:13" ht="15.6" x14ac:dyDescent="0.3">
      <c r="B551" s="463" t="s">
        <v>757</v>
      </c>
      <c r="C551" s="464" t="s">
        <v>1775</v>
      </c>
      <c r="D551" s="459"/>
      <c r="E551" s="459"/>
      <c r="F551" s="459"/>
      <c r="G551" s="460"/>
      <c r="H551" s="465">
        <v>1</v>
      </c>
      <c r="I551" s="462" t="s">
        <v>1445</v>
      </c>
      <c r="J551" s="546">
        <v>23704420</v>
      </c>
      <c r="K551" s="546"/>
      <c r="L551" s="546">
        <f t="shared" ref="L551:L614" si="8">H551*J551</f>
        <v>23704420</v>
      </c>
      <c r="M551" s="438"/>
    </row>
    <row r="552" spans="2:13" ht="15.6" x14ac:dyDescent="0.3">
      <c r="B552" s="463" t="s">
        <v>759</v>
      </c>
      <c r="C552" s="464" t="s">
        <v>1776</v>
      </c>
      <c r="D552" s="459"/>
      <c r="E552" s="459"/>
      <c r="F552" s="459"/>
      <c r="G552" s="460"/>
      <c r="H552" s="465">
        <v>1</v>
      </c>
      <c r="I552" s="462" t="s">
        <v>1445</v>
      </c>
      <c r="J552" s="546">
        <v>45082600</v>
      </c>
      <c r="K552" s="546"/>
      <c r="L552" s="546">
        <f t="shared" si="8"/>
        <v>45082600</v>
      </c>
      <c r="M552" s="438"/>
    </row>
    <row r="553" spans="2:13" ht="15.6" x14ac:dyDescent="0.3">
      <c r="B553" s="463" t="s">
        <v>761</v>
      </c>
      <c r="C553" s="464" t="s">
        <v>1777</v>
      </c>
      <c r="D553" s="459"/>
      <c r="E553" s="459"/>
      <c r="F553" s="459"/>
      <c r="G553" s="460"/>
      <c r="H553" s="465">
        <v>1</v>
      </c>
      <c r="I553" s="462" t="s">
        <v>1445</v>
      </c>
      <c r="J553" s="546">
        <v>82629580</v>
      </c>
      <c r="K553" s="546"/>
      <c r="L553" s="546">
        <f t="shared" si="8"/>
        <v>82629580</v>
      </c>
      <c r="M553" s="438"/>
    </row>
    <row r="554" spans="2:13" ht="15.6" x14ac:dyDescent="0.3">
      <c r="B554" s="463" t="s">
        <v>763</v>
      </c>
      <c r="C554" s="464" t="s">
        <v>1778</v>
      </c>
      <c r="D554" s="459"/>
      <c r="E554" s="459"/>
      <c r="F554" s="459"/>
      <c r="G554" s="460"/>
      <c r="H554" s="465">
        <v>1</v>
      </c>
      <c r="I554" s="462" t="s">
        <v>1445</v>
      </c>
      <c r="J554" s="546">
        <v>125831450</v>
      </c>
      <c r="K554" s="546"/>
      <c r="L554" s="546">
        <f t="shared" si="8"/>
        <v>125831450</v>
      </c>
      <c r="M554" s="438"/>
    </row>
    <row r="555" spans="2:13" ht="15.6" x14ac:dyDescent="0.3">
      <c r="B555" s="463" t="s">
        <v>765</v>
      </c>
      <c r="C555" s="464" t="s">
        <v>1780</v>
      </c>
      <c r="D555" s="459"/>
      <c r="E555" s="459"/>
      <c r="F555" s="459"/>
      <c r="G555" s="460"/>
      <c r="H555" s="465">
        <v>1</v>
      </c>
      <c r="I555" s="462" t="s">
        <v>1445</v>
      </c>
      <c r="J555" s="546">
        <v>189012610</v>
      </c>
      <c r="K555" s="546"/>
      <c r="L555" s="546">
        <f t="shared" si="8"/>
        <v>189012610</v>
      </c>
      <c r="M555" s="438"/>
    </row>
    <row r="556" spans="2:13" ht="15.6" x14ac:dyDescent="0.3">
      <c r="B556" s="463" t="s">
        <v>767</v>
      </c>
      <c r="C556" s="464" t="s">
        <v>1781</v>
      </c>
      <c r="D556" s="459"/>
      <c r="E556" s="459"/>
      <c r="F556" s="459"/>
      <c r="G556" s="460"/>
      <c r="H556" s="465">
        <v>1</v>
      </c>
      <c r="I556" s="462" t="s">
        <v>1445</v>
      </c>
      <c r="J556" s="546">
        <v>253823880</v>
      </c>
      <c r="K556" s="546"/>
      <c r="L556" s="546">
        <f t="shared" si="8"/>
        <v>253823880</v>
      </c>
      <c r="M556" s="438"/>
    </row>
    <row r="557" spans="2:13" ht="15.6" x14ac:dyDescent="0.3">
      <c r="B557" s="463" t="s">
        <v>1659</v>
      </c>
      <c r="C557" s="464" t="s">
        <v>1783</v>
      </c>
      <c r="D557" s="459"/>
      <c r="E557" s="459"/>
      <c r="F557" s="459"/>
      <c r="G557" s="460"/>
      <c r="H557" s="465">
        <v>1</v>
      </c>
      <c r="I557" s="462" t="s">
        <v>1445</v>
      </c>
      <c r="J557" s="546">
        <v>326443980</v>
      </c>
      <c r="K557" s="546"/>
      <c r="L557" s="546">
        <f t="shared" si="8"/>
        <v>326443980</v>
      </c>
      <c r="M557" s="438"/>
    </row>
    <row r="558" spans="2:13" ht="15.6" x14ac:dyDescent="0.3">
      <c r="B558" s="463" t="s">
        <v>1661</v>
      </c>
      <c r="C558" s="464" t="s">
        <v>1785</v>
      </c>
      <c r="D558" s="459"/>
      <c r="E558" s="459"/>
      <c r="F558" s="459"/>
      <c r="G558" s="460"/>
      <c r="H558" s="465">
        <v>1</v>
      </c>
      <c r="I558" s="462" t="s">
        <v>1445</v>
      </c>
      <c r="J558" s="546">
        <v>577889150</v>
      </c>
      <c r="K558" s="546"/>
      <c r="L558" s="546">
        <f t="shared" si="8"/>
        <v>577889150</v>
      </c>
      <c r="M558" s="438"/>
    </row>
    <row r="559" spans="2:13" ht="15.6" x14ac:dyDescent="0.3">
      <c r="B559" s="463" t="s">
        <v>1663</v>
      </c>
      <c r="C559" s="464" t="s">
        <v>1787</v>
      </c>
      <c r="D559" s="459"/>
      <c r="E559" s="459"/>
      <c r="F559" s="459"/>
      <c r="G559" s="460"/>
      <c r="H559" s="465">
        <v>1</v>
      </c>
      <c r="I559" s="462" t="s">
        <v>1445</v>
      </c>
      <c r="J559" s="546">
        <v>902130160</v>
      </c>
      <c r="K559" s="546"/>
      <c r="L559" s="546">
        <f t="shared" si="8"/>
        <v>902130160</v>
      </c>
      <c r="M559" s="438"/>
    </row>
    <row r="560" spans="2:13" ht="15.6" x14ac:dyDescent="0.3">
      <c r="B560" s="501">
        <v>7</v>
      </c>
      <c r="C560" s="502" t="s">
        <v>1790</v>
      </c>
      <c r="D560" s="459"/>
      <c r="E560" s="459"/>
      <c r="F560" s="459"/>
      <c r="G560" s="460"/>
      <c r="H560" s="461"/>
      <c r="I560" s="462"/>
      <c r="J560" s="548"/>
      <c r="K560" s="548"/>
      <c r="L560" s="546"/>
      <c r="M560" s="438"/>
    </row>
    <row r="561" spans="2:13" ht="15.6" x14ac:dyDescent="0.3">
      <c r="B561" s="500" t="s">
        <v>505</v>
      </c>
      <c r="C561" s="459" t="s">
        <v>1791</v>
      </c>
      <c r="D561" s="459"/>
      <c r="E561" s="459"/>
      <c r="F561" s="459"/>
      <c r="G561" s="460"/>
      <c r="H561" s="465">
        <v>1</v>
      </c>
      <c r="I561" s="462" t="s">
        <v>1445</v>
      </c>
      <c r="J561" s="546">
        <v>2267110</v>
      </c>
      <c r="K561" s="546"/>
      <c r="L561" s="546">
        <f t="shared" si="8"/>
        <v>2267110</v>
      </c>
      <c r="M561" s="438"/>
    </row>
    <row r="562" spans="2:13" ht="15.6" x14ac:dyDescent="0.3">
      <c r="B562" s="500" t="s">
        <v>778</v>
      </c>
      <c r="C562" s="459" t="s">
        <v>1792</v>
      </c>
      <c r="D562" s="459"/>
      <c r="E562" s="459"/>
      <c r="F562" s="459"/>
      <c r="G562" s="460"/>
      <c r="H562" s="465">
        <v>1</v>
      </c>
      <c r="I562" s="462" t="s">
        <v>1445</v>
      </c>
      <c r="J562" s="546">
        <v>2888580</v>
      </c>
      <c r="K562" s="546"/>
      <c r="L562" s="546">
        <f t="shared" si="8"/>
        <v>2888580</v>
      </c>
      <c r="M562" s="438"/>
    </row>
    <row r="563" spans="2:13" ht="15.6" x14ac:dyDescent="0.3">
      <c r="B563" s="500" t="s">
        <v>1793</v>
      </c>
      <c r="C563" s="459" t="s">
        <v>1794</v>
      </c>
      <c r="D563" s="459"/>
      <c r="E563" s="459"/>
      <c r="F563" s="459"/>
      <c r="G563" s="460"/>
      <c r="H563" s="465">
        <v>1</v>
      </c>
      <c r="I563" s="462" t="s">
        <v>1445</v>
      </c>
      <c r="J563" s="546">
        <v>5404170</v>
      </c>
      <c r="K563" s="546"/>
      <c r="L563" s="546">
        <f t="shared" si="8"/>
        <v>5404170</v>
      </c>
      <c r="M563" s="438"/>
    </row>
    <row r="564" spans="2:13" ht="15.6" x14ac:dyDescent="0.3">
      <c r="B564" s="501">
        <v>8</v>
      </c>
      <c r="C564" s="502" t="s">
        <v>1795</v>
      </c>
      <c r="D564" s="459"/>
      <c r="E564" s="459"/>
      <c r="F564" s="459"/>
      <c r="G564" s="460"/>
      <c r="H564" s="461"/>
      <c r="I564" s="462"/>
      <c r="J564" s="548"/>
      <c r="K564" s="548"/>
      <c r="L564" s="546"/>
      <c r="M564" s="438"/>
    </row>
    <row r="565" spans="2:13" ht="15.6" x14ac:dyDescent="0.3">
      <c r="B565" s="463" t="s">
        <v>509</v>
      </c>
      <c r="C565" s="464" t="s">
        <v>1796</v>
      </c>
      <c r="D565" s="459"/>
      <c r="E565" s="459"/>
      <c r="F565" s="459"/>
      <c r="G565" s="460"/>
      <c r="H565" s="465">
        <v>1</v>
      </c>
      <c r="I565" s="462" t="s">
        <v>1445</v>
      </c>
      <c r="J565" s="546">
        <v>5882870</v>
      </c>
      <c r="K565" s="546"/>
      <c r="L565" s="546">
        <f t="shared" si="8"/>
        <v>5882870</v>
      </c>
      <c r="M565" s="438"/>
    </row>
    <row r="566" spans="2:13" ht="15.6" x14ac:dyDescent="0.3">
      <c r="B566" s="463" t="s">
        <v>510</v>
      </c>
      <c r="C566" s="464" t="s">
        <v>1797</v>
      </c>
      <c r="D566" s="459"/>
      <c r="E566" s="459"/>
      <c r="F566" s="459"/>
      <c r="G566" s="460"/>
      <c r="H566" s="465">
        <v>1</v>
      </c>
      <c r="I566" s="462" t="s">
        <v>1445</v>
      </c>
      <c r="J566" s="546">
        <v>7454630</v>
      </c>
      <c r="K566" s="546"/>
      <c r="L566" s="546">
        <f t="shared" si="8"/>
        <v>7454630</v>
      </c>
      <c r="M566" s="438"/>
    </row>
    <row r="567" spans="2:13" ht="15.6" x14ac:dyDescent="0.3">
      <c r="B567" s="463" t="s">
        <v>511</v>
      </c>
      <c r="C567" s="464" t="s">
        <v>1798</v>
      </c>
      <c r="D567" s="459"/>
      <c r="E567" s="459"/>
      <c r="F567" s="459"/>
      <c r="G567" s="460"/>
      <c r="H567" s="465">
        <v>1</v>
      </c>
      <c r="I567" s="462" t="s">
        <v>1445</v>
      </c>
      <c r="J567" s="546">
        <v>7750450</v>
      </c>
      <c r="K567" s="546"/>
      <c r="L567" s="546">
        <f t="shared" si="8"/>
        <v>7750450</v>
      </c>
      <c r="M567" s="438"/>
    </row>
    <row r="568" spans="2:13" ht="15.6" x14ac:dyDescent="0.3">
      <c r="B568" s="463" t="s">
        <v>780</v>
      </c>
      <c r="C568" s="464" t="s">
        <v>1799</v>
      </c>
      <c r="D568" s="459"/>
      <c r="E568" s="459"/>
      <c r="F568" s="459"/>
      <c r="G568" s="460"/>
      <c r="H568" s="465">
        <v>1</v>
      </c>
      <c r="I568" s="462" t="s">
        <v>1445</v>
      </c>
      <c r="J568" s="546">
        <v>12854300</v>
      </c>
      <c r="K568" s="546"/>
      <c r="L568" s="546">
        <f t="shared" si="8"/>
        <v>12854300</v>
      </c>
      <c r="M568" s="438"/>
    </row>
    <row r="569" spans="2:13" ht="15.6" x14ac:dyDescent="0.3">
      <c r="B569" s="463" t="s">
        <v>781</v>
      </c>
      <c r="C569" s="464" t="s">
        <v>1800</v>
      </c>
      <c r="D569" s="459"/>
      <c r="E569" s="459"/>
      <c r="F569" s="459"/>
      <c r="G569" s="460"/>
      <c r="H569" s="465">
        <v>1</v>
      </c>
      <c r="I569" s="462" t="s">
        <v>1445</v>
      </c>
      <c r="J569" s="546">
        <v>19948120</v>
      </c>
      <c r="K569" s="546"/>
      <c r="L569" s="546">
        <f t="shared" si="8"/>
        <v>19948120</v>
      </c>
      <c r="M569" s="438"/>
    </row>
    <row r="570" spans="2:13" ht="15.6" x14ac:dyDescent="0.3">
      <c r="B570" s="463" t="s">
        <v>782</v>
      </c>
      <c r="C570" s="464" t="s">
        <v>1801</v>
      </c>
      <c r="D570" s="459"/>
      <c r="E570" s="459"/>
      <c r="F570" s="459"/>
      <c r="G570" s="460"/>
      <c r="H570" s="465">
        <v>1</v>
      </c>
      <c r="I570" s="462" t="s">
        <v>1445</v>
      </c>
      <c r="J570" s="546">
        <v>30170400</v>
      </c>
      <c r="K570" s="546"/>
      <c r="L570" s="546">
        <f t="shared" si="8"/>
        <v>30170400</v>
      </c>
      <c r="M570" s="438"/>
    </row>
    <row r="571" spans="2:13" ht="15.6" x14ac:dyDescent="0.3">
      <c r="B571" s="463" t="s">
        <v>783</v>
      </c>
      <c r="C571" s="464" t="s">
        <v>1802</v>
      </c>
      <c r="D571" s="459"/>
      <c r="E571" s="459"/>
      <c r="F571" s="459"/>
      <c r="G571" s="460"/>
      <c r="H571" s="465">
        <v>1</v>
      </c>
      <c r="I571" s="462" t="s">
        <v>1445</v>
      </c>
      <c r="J571" s="546">
        <v>44535140</v>
      </c>
      <c r="K571" s="546"/>
      <c r="L571" s="546">
        <f t="shared" si="8"/>
        <v>44535140</v>
      </c>
      <c r="M571" s="438"/>
    </row>
    <row r="572" spans="2:13" ht="15.6" x14ac:dyDescent="0.3">
      <c r="B572" s="463" t="s">
        <v>784</v>
      </c>
      <c r="C572" s="464" t="s">
        <v>1803</v>
      </c>
      <c r="D572" s="459"/>
      <c r="E572" s="459"/>
      <c r="F572" s="459"/>
      <c r="G572" s="460"/>
      <c r="H572" s="465">
        <v>1</v>
      </c>
      <c r="I572" s="462" t="s">
        <v>1445</v>
      </c>
      <c r="J572" s="546">
        <v>69012030</v>
      </c>
      <c r="K572" s="546"/>
      <c r="L572" s="546">
        <f t="shared" si="8"/>
        <v>69012030</v>
      </c>
      <c r="M572" s="438"/>
    </row>
    <row r="573" spans="2:13" ht="15.6" x14ac:dyDescent="0.3">
      <c r="B573" s="463" t="s">
        <v>785</v>
      </c>
      <c r="C573" s="464" t="s">
        <v>1804</v>
      </c>
      <c r="D573" s="459"/>
      <c r="E573" s="459"/>
      <c r="F573" s="459"/>
      <c r="G573" s="460"/>
      <c r="H573" s="465">
        <v>1</v>
      </c>
      <c r="I573" s="462" t="s">
        <v>1445</v>
      </c>
      <c r="J573" s="546">
        <v>105549670</v>
      </c>
      <c r="K573" s="546"/>
      <c r="L573" s="546">
        <f t="shared" si="8"/>
        <v>105549670</v>
      </c>
      <c r="M573" s="438"/>
    </row>
    <row r="574" spans="2:13" ht="15.6" x14ac:dyDescent="0.3">
      <c r="B574" s="463" t="s">
        <v>786</v>
      </c>
      <c r="C574" s="464" t="s">
        <v>1805</v>
      </c>
      <c r="D574" s="459"/>
      <c r="E574" s="459"/>
      <c r="F574" s="459"/>
      <c r="G574" s="460"/>
      <c r="H574" s="465">
        <v>1</v>
      </c>
      <c r="I574" s="462" t="s">
        <v>1445</v>
      </c>
      <c r="J574" s="546">
        <v>130325870</v>
      </c>
      <c r="K574" s="546"/>
      <c r="L574" s="546">
        <f t="shared" si="8"/>
        <v>130325870</v>
      </c>
      <c r="M574" s="438"/>
    </row>
    <row r="575" spans="2:13" ht="15.6" x14ac:dyDescent="0.3">
      <c r="B575" s="463" t="s">
        <v>787</v>
      </c>
      <c r="C575" s="464" t="s">
        <v>1806</v>
      </c>
      <c r="D575" s="459"/>
      <c r="E575" s="459"/>
      <c r="F575" s="459"/>
      <c r="G575" s="460"/>
      <c r="H575" s="465">
        <v>1</v>
      </c>
      <c r="I575" s="462" t="s">
        <v>1445</v>
      </c>
      <c r="J575" s="546">
        <v>213396300</v>
      </c>
      <c r="K575" s="546"/>
      <c r="L575" s="546">
        <f t="shared" si="8"/>
        <v>213396300</v>
      </c>
      <c r="M575" s="438"/>
    </row>
    <row r="576" spans="2:13" ht="15.6" x14ac:dyDescent="0.3">
      <c r="B576" s="463" t="s">
        <v>788</v>
      </c>
      <c r="C576" s="464" t="s">
        <v>1807</v>
      </c>
      <c r="D576" s="459"/>
      <c r="E576" s="459"/>
      <c r="F576" s="459"/>
      <c r="G576" s="460"/>
      <c r="H576" s="465">
        <v>1</v>
      </c>
      <c r="I576" s="462" t="s">
        <v>1445</v>
      </c>
      <c r="J576" s="546">
        <v>296041020</v>
      </c>
      <c r="K576" s="546"/>
      <c r="L576" s="546">
        <f t="shared" si="8"/>
        <v>296041020</v>
      </c>
      <c r="M576" s="438"/>
    </row>
    <row r="577" spans="2:13" ht="15.6" x14ac:dyDescent="0.3">
      <c r="B577" s="463"/>
      <c r="C577" s="464"/>
      <c r="D577" s="459"/>
      <c r="E577" s="459"/>
      <c r="F577" s="459"/>
      <c r="G577" s="460"/>
      <c r="H577" s="465"/>
      <c r="I577" s="462"/>
      <c r="J577" s="546"/>
      <c r="K577" s="546"/>
      <c r="L577" s="546"/>
      <c r="M577" s="438"/>
    </row>
    <row r="578" spans="2:13" ht="15.6" x14ac:dyDescent="0.3">
      <c r="B578" s="501">
        <v>9</v>
      </c>
      <c r="C578" s="502" t="s">
        <v>1808</v>
      </c>
      <c r="D578" s="459"/>
      <c r="E578" s="459"/>
      <c r="F578" s="459"/>
      <c r="G578" s="460"/>
      <c r="H578" s="461"/>
      <c r="I578" s="462"/>
      <c r="J578" s="548"/>
      <c r="K578" s="548"/>
      <c r="L578" s="546"/>
      <c r="M578" s="438"/>
    </row>
    <row r="579" spans="2:13" ht="15.6" x14ac:dyDescent="0.3">
      <c r="B579" s="463" t="s">
        <v>513</v>
      </c>
      <c r="C579" s="464" t="s">
        <v>1809</v>
      </c>
      <c r="D579" s="459"/>
      <c r="E579" s="459"/>
      <c r="F579" s="459"/>
      <c r="G579" s="460"/>
      <c r="H579" s="465">
        <v>1</v>
      </c>
      <c r="I579" s="462" t="s">
        <v>1445</v>
      </c>
      <c r="J579" s="546">
        <v>3916330</v>
      </c>
      <c r="K579" s="546"/>
      <c r="L579" s="546">
        <f t="shared" si="8"/>
        <v>3916330</v>
      </c>
      <c r="M579" s="438"/>
    </row>
    <row r="580" spans="2:13" ht="15.6" x14ac:dyDescent="0.3">
      <c r="B580" s="463" t="s">
        <v>514</v>
      </c>
      <c r="C580" s="464" t="s">
        <v>1810</v>
      </c>
      <c r="D580" s="459"/>
      <c r="E580" s="459"/>
      <c r="F580" s="459"/>
      <c r="G580" s="460"/>
      <c r="H580" s="465">
        <v>1</v>
      </c>
      <c r="I580" s="462" t="s">
        <v>1445</v>
      </c>
      <c r="J580" s="546">
        <v>4466330</v>
      </c>
      <c r="K580" s="546"/>
      <c r="L580" s="546">
        <f t="shared" si="8"/>
        <v>4466330</v>
      </c>
      <c r="M580" s="438"/>
    </row>
    <row r="581" spans="2:13" ht="15.6" x14ac:dyDescent="0.3">
      <c r="B581" s="463" t="s">
        <v>515</v>
      </c>
      <c r="C581" s="464" t="s">
        <v>1811</v>
      </c>
      <c r="D581" s="459"/>
      <c r="E581" s="459"/>
      <c r="F581" s="459"/>
      <c r="G581" s="460"/>
      <c r="H581" s="465">
        <v>1</v>
      </c>
      <c r="I581" s="462" t="s">
        <v>1445</v>
      </c>
      <c r="J581" s="546">
        <v>6208660</v>
      </c>
      <c r="K581" s="546"/>
      <c r="L581" s="546">
        <f t="shared" si="8"/>
        <v>6208660</v>
      </c>
      <c r="M581" s="438"/>
    </row>
    <row r="582" spans="2:13" ht="15.6" x14ac:dyDescent="0.3">
      <c r="B582" s="463" t="s">
        <v>790</v>
      </c>
      <c r="C582" s="464" t="s">
        <v>1812</v>
      </c>
      <c r="D582" s="459"/>
      <c r="E582" s="459"/>
      <c r="F582" s="459"/>
      <c r="G582" s="460"/>
      <c r="H582" s="465">
        <v>1</v>
      </c>
      <c r="I582" s="462" t="s">
        <v>1445</v>
      </c>
      <c r="J582" s="546">
        <v>8349660</v>
      </c>
      <c r="K582" s="546"/>
      <c r="L582" s="546">
        <f t="shared" si="8"/>
        <v>8349660</v>
      </c>
      <c r="M582" s="438"/>
    </row>
    <row r="583" spans="2:13" ht="15.6" x14ac:dyDescent="0.3">
      <c r="B583" s="463" t="s">
        <v>791</v>
      </c>
      <c r="C583" s="464" t="s">
        <v>1813</v>
      </c>
      <c r="D583" s="459"/>
      <c r="E583" s="459"/>
      <c r="F583" s="459"/>
      <c r="G583" s="460"/>
      <c r="H583" s="465">
        <v>1</v>
      </c>
      <c r="I583" s="462" t="s">
        <v>1445</v>
      </c>
      <c r="J583" s="546">
        <v>14618660</v>
      </c>
      <c r="K583" s="546"/>
      <c r="L583" s="546">
        <f t="shared" si="8"/>
        <v>14618660</v>
      </c>
      <c r="M583" s="438"/>
    </row>
    <row r="584" spans="2:13" ht="15.6" x14ac:dyDescent="0.3">
      <c r="B584" s="463" t="s">
        <v>792</v>
      </c>
      <c r="C584" s="464" t="s">
        <v>1814</v>
      </c>
      <c r="D584" s="459"/>
      <c r="E584" s="459"/>
      <c r="F584" s="459"/>
      <c r="G584" s="460"/>
      <c r="H584" s="465">
        <v>1</v>
      </c>
      <c r="I584" s="462" t="s">
        <v>1445</v>
      </c>
      <c r="J584" s="546">
        <v>24775660</v>
      </c>
      <c r="K584" s="546"/>
      <c r="L584" s="546">
        <f t="shared" si="8"/>
        <v>24775660</v>
      </c>
      <c r="M584" s="438"/>
    </row>
    <row r="585" spans="2:13" ht="15.6" x14ac:dyDescent="0.3">
      <c r="B585" s="463" t="s">
        <v>793</v>
      </c>
      <c r="C585" s="464" t="s">
        <v>1815</v>
      </c>
      <c r="D585" s="459"/>
      <c r="E585" s="459"/>
      <c r="F585" s="459"/>
      <c r="G585" s="460"/>
      <c r="H585" s="465">
        <v>1</v>
      </c>
      <c r="I585" s="462" t="s">
        <v>1445</v>
      </c>
      <c r="J585" s="546">
        <v>35677000</v>
      </c>
      <c r="K585" s="546"/>
      <c r="L585" s="546">
        <f t="shared" si="8"/>
        <v>35677000</v>
      </c>
      <c r="M585" s="438"/>
    </row>
    <row r="586" spans="2:13" ht="15.6" x14ac:dyDescent="0.3">
      <c r="B586" s="463" t="s">
        <v>794</v>
      </c>
      <c r="C586" s="464" t="s">
        <v>1816</v>
      </c>
      <c r="D586" s="459"/>
      <c r="E586" s="459"/>
      <c r="F586" s="459"/>
      <c r="G586" s="460"/>
      <c r="H586" s="465">
        <v>1</v>
      </c>
      <c r="I586" s="462" t="s">
        <v>1445</v>
      </c>
      <c r="J586" s="546">
        <v>51866330</v>
      </c>
      <c r="K586" s="546"/>
      <c r="L586" s="546">
        <f t="shared" si="8"/>
        <v>51866330</v>
      </c>
      <c r="M586" s="438"/>
    </row>
    <row r="587" spans="2:13" ht="15.6" x14ac:dyDescent="0.3">
      <c r="B587" s="463" t="s">
        <v>795</v>
      </c>
      <c r="C587" s="464" t="s">
        <v>1817</v>
      </c>
      <c r="D587" s="459"/>
      <c r="E587" s="459"/>
      <c r="F587" s="459"/>
      <c r="G587" s="460"/>
      <c r="H587" s="465">
        <v>1</v>
      </c>
      <c r="I587" s="462" t="s">
        <v>1445</v>
      </c>
      <c r="J587" s="546">
        <v>106834660</v>
      </c>
      <c r="K587" s="546"/>
      <c r="L587" s="546">
        <f t="shared" si="8"/>
        <v>106834660</v>
      </c>
      <c r="M587" s="438"/>
    </row>
    <row r="588" spans="2:13" ht="15.6" x14ac:dyDescent="0.3">
      <c r="B588" s="463" t="s">
        <v>796</v>
      </c>
      <c r="C588" s="464" t="s">
        <v>1818</v>
      </c>
      <c r="D588" s="459"/>
      <c r="E588" s="459"/>
      <c r="F588" s="459"/>
      <c r="G588" s="460"/>
      <c r="H588" s="465">
        <v>1</v>
      </c>
      <c r="I588" s="462" t="s">
        <v>1445</v>
      </c>
      <c r="J588" s="546">
        <v>161283000</v>
      </c>
      <c r="K588" s="546"/>
      <c r="L588" s="546">
        <f t="shared" si="8"/>
        <v>161283000</v>
      </c>
      <c r="M588" s="438"/>
    </row>
    <row r="589" spans="2:13" ht="15.6" x14ac:dyDescent="0.3">
      <c r="B589" s="463" t="s">
        <v>797</v>
      </c>
      <c r="C589" s="464" t="s">
        <v>1819</v>
      </c>
      <c r="D589" s="459"/>
      <c r="E589" s="459"/>
      <c r="F589" s="459"/>
      <c r="G589" s="460"/>
      <c r="H589" s="465">
        <v>1</v>
      </c>
      <c r="I589" s="462" t="s">
        <v>1445</v>
      </c>
      <c r="J589" s="546">
        <v>261208000</v>
      </c>
      <c r="K589" s="546"/>
      <c r="L589" s="546">
        <f t="shared" si="8"/>
        <v>261208000</v>
      </c>
      <c r="M589" s="438"/>
    </row>
    <row r="590" spans="2:13" ht="15.6" x14ac:dyDescent="0.3">
      <c r="B590" s="463" t="s">
        <v>798</v>
      </c>
      <c r="C590" s="464" t="s">
        <v>1820</v>
      </c>
      <c r="D590" s="459"/>
      <c r="E590" s="459"/>
      <c r="F590" s="459"/>
      <c r="G590" s="460"/>
      <c r="H590" s="465">
        <v>1</v>
      </c>
      <c r="I590" s="462" t="s">
        <v>1445</v>
      </c>
      <c r="J590" s="546">
        <v>402597660</v>
      </c>
      <c r="K590" s="546"/>
      <c r="L590" s="546">
        <f t="shared" si="8"/>
        <v>402597660</v>
      </c>
      <c r="M590" s="438"/>
    </row>
    <row r="591" spans="2:13" ht="15.6" x14ac:dyDescent="0.3">
      <c r="B591" s="463"/>
      <c r="C591" s="464"/>
      <c r="D591" s="459"/>
      <c r="E591" s="459"/>
      <c r="F591" s="459"/>
      <c r="G591" s="460"/>
      <c r="H591" s="465"/>
      <c r="I591" s="462"/>
      <c r="J591" s="546"/>
      <c r="K591" s="546"/>
      <c r="L591" s="546"/>
      <c r="M591" s="438"/>
    </row>
    <row r="592" spans="2:13" ht="15.6" x14ac:dyDescent="0.3">
      <c r="B592" s="463"/>
      <c r="C592" s="464"/>
      <c r="D592" s="459"/>
      <c r="E592" s="459"/>
      <c r="F592" s="459"/>
      <c r="G592" s="460"/>
      <c r="H592" s="465"/>
      <c r="I592" s="462"/>
      <c r="J592" s="546"/>
      <c r="K592" s="546"/>
      <c r="L592" s="546"/>
      <c r="M592" s="438"/>
    </row>
    <row r="593" spans="2:13" ht="15.6" x14ac:dyDescent="0.3">
      <c r="B593" s="463"/>
      <c r="C593" s="458" t="s">
        <v>1821</v>
      </c>
      <c r="D593" s="459"/>
      <c r="E593" s="459"/>
      <c r="F593" s="459"/>
      <c r="G593" s="460"/>
      <c r="H593" s="461"/>
      <c r="I593" s="462"/>
      <c r="J593" s="548"/>
      <c r="K593" s="548"/>
      <c r="L593" s="546"/>
      <c r="M593" s="438"/>
    </row>
    <row r="594" spans="2:13" ht="15.6" x14ac:dyDescent="0.3">
      <c r="B594" s="501">
        <v>1</v>
      </c>
      <c r="C594" s="502" t="s">
        <v>1822</v>
      </c>
      <c r="D594" s="459"/>
      <c r="E594" s="459"/>
      <c r="F594" s="459"/>
      <c r="G594" s="460"/>
      <c r="H594" s="461"/>
      <c r="I594" s="462"/>
      <c r="J594" s="548"/>
      <c r="K594" s="548"/>
      <c r="L594" s="546"/>
      <c r="M594" s="438"/>
    </row>
    <row r="595" spans="2:13" ht="15.6" x14ac:dyDescent="0.3">
      <c r="B595" s="463" t="s">
        <v>156</v>
      </c>
      <c r="C595" s="464" t="s">
        <v>1823</v>
      </c>
      <c r="D595" s="459"/>
      <c r="E595" s="459"/>
      <c r="F595" s="459"/>
      <c r="G595" s="460"/>
      <c r="H595" s="465">
        <v>1</v>
      </c>
      <c r="I595" s="462" t="s">
        <v>1445</v>
      </c>
      <c r="J595" s="546">
        <v>2749610</v>
      </c>
      <c r="K595" s="546"/>
      <c r="L595" s="546">
        <f t="shared" si="8"/>
        <v>2749610</v>
      </c>
      <c r="M595" s="438"/>
    </row>
    <row r="596" spans="2:13" ht="15.6" x14ac:dyDescent="0.3">
      <c r="B596" s="463" t="s">
        <v>157</v>
      </c>
      <c r="C596" s="464" t="s">
        <v>1824</v>
      </c>
      <c r="D596" s="459"/>
      <c r="E596" s="459"/>
      <c r="F596" s="459"/>
      <c r="G596" s="460"/>
      <c r="H596" s="465">
        <v>1</v>
      </c>
      <c r="I596" s="462" t="s">
        <v>1445</v>
      </c>
      <c r="J596" s="546">
        <v>3224150</v>
      </c>
      <c r="K596" s="546"/>
      <c r="L596" s="546">
        <f t="shared" si="8"/>
        <v>3224150</v>
      </c>
      <c r="M596" s="438"/>
    </row>
    <row r="597" spans="2:13" ht="15.6" x14ac:dyDescent="0.3">
      <c r="B597" s="463" t="s">
        <v>160</v>
      </c>
      <c r="C597" s="464" t="s">
        <v>1825</v>
      </c>
      <c r="D597" s="459"/>
      <c r="E597" s="459"/>
      <c r="F597" s="459"/>
      <c r="G597" s="460"/>
      <c r="H597" s="465">
        <v>1</v>
      </c>
      <c r="I597" s="462" t="s">
        <v>1445</v>
      </c>
      <c r="J597" s="546">
        <v>4094790</v>
      </c>
      <c r="K597" s="546"/>
      <c r="L597" s="546">
        <f t="shared" si="8"/>
        <v>4094790</v>
      </c>
      <c r="M597" s="438"/>
    </row>
    <row r="598" spans="2:13" ht="15.6" x14ac:dyDescent="0.3">
      <c r="B598" s="463" t="s">
        <v>163</v>
      </c>
      <c r="C598" s="464" t="s">
        <v>1826</v>
      </c>
      <c r="D598" s="459"/>
      <c r="E598" s="459"/>
      <c r="F598" s="459"/>
      <c r="G598" s="460"/>
      <c r="H598" s="465">
        <v>1</v>
      </c>
      <c r="I598" s="462" t="s">
        <v>1445</v>
      </c>
      <c r="J598" s="546">
        <v>6311320</v>
      </c>
      <c r="K598" s="546"/>
      <c r="L598" s="546">
        <f t="shared" si="8"/>
        <v>6311320</v>
      </c>
      <c r="M598" s="438"/>
    </row>
    <row r="599" spans="2:13" ht="15.6" x14ac:dyDescent="0.3">
      <c r="B599" s="501">
        <v>2</v>
      </c>
      <c r="C599" s="502" t="s">
        <v>1827</v>
      </c>
      <c r="D599" s="459"/>
      <c r="E599" s="459"/>
      <c r="F599" s="459"/>
      <c r="G599" s="460"/>
      <c r="H599" s="461"/>
      <c r="I599" s="462"/>
      <c r="J599" s="548"/>
      <c r="K599" s="548"/>
      <c r="L599" s="546"/>
      <c r="M599" s="438"/>
    </row>
    <row r="600" spans="2:13" ht="15.6" x14ac:dyDescent="0.3">
      <c r="B600" s="463"/>
      <c r="C600" s="459" t="s">
        <v>1755</v>
      </c>
      <c r="D600" s="449"/>
      <c r="E600" s="459"/>
      <c r="F600" s="459"/>
      <c r="G600" s="460"/>
      <c r="H600" s="461"/>
      <c r="I600" s="462"/>
      <c r="J600" s="548"/>
      <c r="K600" s="548"/>
      <c r="L600" s="546"/>
      <c r="M600" s="438"/>
    </row>
    <row r="601" spans="2:13" ht="15.6" x14ac:dyDescent="0.3">
      <c r="B601" s="463" t="s">
        <v>165</v>
      </c>
      <c r="C601" s="464" t="s">
        <v>1828</v>
      </c>
      <c r="D601" s="459"/>
      <c r="E601" s="459"/>
      <c r="F601" s="459"/>
      <c r="G601" s="460"/>
      <c r="H601" s="465">
        <v>1</v>
      </c>
      <c r="I601" s="462" t="s">
        <v>1445</v>
      </c>
      <c r="J601" s="546">
        <v>8457180</v>
      </c>
      <c r="K601" s="546"/>
      <c r="L601" s="546">
        <f t="shared" si="8"/>
        <v>8457180</v>
      </c>
      <c r="M601" s="438"/>
    </row>
    <row r="602" spans="2:13" ht="15.6" x14ac:dyDescent="0.3">
      <c r="B602" s="463" t="s">
        <v>168</v>
      </c>
      <c r="C602" s="464" t="s">
        <v>1829</v>
      </c>
      <c r="D602" s="459"/>
      <c r="E602" s="459"/>
      <c r="F602" s="459"/>
      <c r="G602" s="460"/>
      <c r="H602" s="465">
        <v>1</v>
      </c>
      <c r="I602" s="462" t="s">
        <v>1445</v>
      </c>
      <c r="J602" s="546">
        <v>12962100</v>
      </c>
      <c r="K602" s="546"/>
      <c r="L602" s="546">
        <f t="shared" si="8"/>
        <v>12962100</v>
      </c>
      <c r="M602" s="438"/>
    </row>
    <row r="603" spans="2:13" ht="15.6" x14ac:dyDescent="0.3">
      <c r="B603" s="463" t="s">
        <v>170</v>
      </c>
      <c r="C603" s="464" t="s">
        <v>1830</v>
      </c>
      <c r="D603" s="459"/>
      <c r="E603" s="459"/>
      <c r="F603" s="459"/>
      <c r="G603" s="460"/>
      <c r="H603" s="465">
        <v>1</v>
      </c>
      <c r="I603" s="462" t="s">
        <v>1445</v>
      </c>
      <c r="J603" s="546">
        <v>25359020</v>
      </c>
      <c r="K603" s="546"/>
      <c r="L603" s="546">
        <f t="shared" si="8"/>
        <v>25359020</v>
      </c>
      <c r="M603" s="438"/>
    </row>
    <row r="604" spans="2:13" ht="15.6" x14ac:dyDescent="0.3">
      <c r="B604" s="463" t="s">
        <v>334</v>
      </c>
      <c r="C604" s="464" t="s">
        <v>1831</v>
      </c>
      <c r="D604" s="459"/>
      <c r="E604" s="459"/>
      <c r="F604" s="459"/>
      <c r="G604" s="460"/>
      <c r="H604" s="465">
        <v>1</v>
      </c>
      <c r="I604" s="462" t="s">
        <v>1445</v>
      </c>
      <c r="J604" s="546">
        <v>31552330</v>
      </c>
      <c r="K604" s="546"/>
      <c r="L604" s="546">
        <f t="shared" si="8"/>
        <v>31552330</v>
      </c>
      <c r="M604" s="438"/>
    </row>
    <row r="605" spans="2:13" ht="15.6" x14ac:dyDescent="0.3">
      <c r="B605" s="463" t="s">
        <v>337</v>
      </c>
      <c r="C605" s="464" t="s">
        <v>1832</v>
      </c>
      <c r="D605" s="459"/>
      <c r="E605" s="459"/>
      <c r="F605" s="459"/>
      <c r="G605" s="460"/>
      <c r="H605" s="465">
        <v>1</v>
      </c>
      <c r="I605" s="462" t="s">
        <v>1445</v>
      </c>
      <c r="J605" s="546">
        <v>45327570</v>
      </c>
      <c r="K605" s="546"/>
      <c r="L605" s="546">
        <f t="shared" si="8"/>
        <v>45327570</v>
      </c>
      <c r="M605" s="438"/>
    </row>
    <row r="606" spans="2:13" ht="15.6" x14ac:dyDescent="0.3">
      <c r="B606" s="463" t="s">
        <v>339</v>
      </c>
      <c r="C606" s="464" t="s">
        <v>1833</v>
      </c>
      <c r="D606" s="459"/>
      <c r="E606" s="459"/>
      <c r="F606" s="459"/>
      <c r="G606" s="460"/>
      <c r="H606" s="465">
        <v>1</v>
      </c>
      <c r="I606" s="462" t="s">
        <v>1445</v>
      </c>
      <c r="J606" s="546">
        <v>69313410</v>
      </c>
      <c r="K606" s="546"/>
      <c r="L606" s="546">
        <f t="shared" si="8"/>
        <v>69313410</v>
      </c>
      <c r="M606" s="438"/>
    </row>
    <row r="607" spans="2:13" ht="15.6" x14ac:dyDescent="0.3">
      <c r="B607" s="463" t="s">
        <v>432</v>
      </c>
      <c r="C607" s="464" t="s">
        <v>1834</v>
      </c>
      <c r="D607" s="459"/>
      <c r="E607" s="459"/>
      <c r="F607" s="459"/>
      <c r="G607" s="460"/>
      <c r="H607" s="465">
        <v>1</v>
      </c>
      <c r="I607" s="462" t="s">
        <v>1445</v>
      </c>
      <c r="J607" s="546">
        <v>115841150</v>
      </c>
      <c r="K607" s="546"/>
      <c r="L607" s="546">
        <f t="shared" si="8"/>
        <v>115841150</v>
      </c>
      <c r="M607" s="438"/>
    </row>
    <row r="608" spans="2:13" ht="15.6" x14ac:dyDescent="0.3">
      <c r="B608" s="463" t="s">
        <v>434</v>
      </c>
      <c r="C608" s="464" t="s">
        <v>1835</v>
      </c>
      <c r="D608" s="459"/>
      <c r="E608" s="459"/>
      <c r="F608" s="459"/>
      <c r="G608" s="460"/>
      <c r="H608" s="465">
        <v>1</v>
      </c>
      <c r="I608" s="462" t="s">
        <v>1445</v>
      </c>
      <c r="J608" s="546">
        <v>208011590</v>
      </c>
      <c r="K608" s="546"/>
      <c r="L608" s="546">
        <f t="shared" si="8"/>
        <v>208011590</v>
      </c>
      <c r="M608" s="438"/>
    </row>
    <row r="609" spans="2:13" ht="15.6" x14ac:dyDescent="0.3">
      <c r="B609" s="463" t="s">
        <v>436</v>
      </c>
      <c r="C609" s="464" t="s">
        <v>1836</v>
      </c>
      <c r="D609" s="459"/>
      <c r="E609" s="459"/>
      <c r="F609" s="459"/>
      <c r="G609" s="460"/>
      <c r="H609" s="465">
        <v>1</v>
      </c>
      <c r="I609" s="462" t="s">
        <v>1445</v>
      </c>
      <c r="J609" s="546">
        <v>398453720</v>
      </c>
      <c r="K609" s="546"/>
      <c r="L609" s="546">
        <f t="shared" si="8"/>
        <v>398453720</v>
      </c>
      <c r="M609" s="438"/>
    </row>
    <row r="610" spans="2:13" ht="15.6" x14ac:dyDescent="0.3">
      <c r="B610" s="463" t="s">
        <v>364</v>
      </c>
      <c r="C610" s="464" t="s">
        <v>1837</v>
      </c>
      <c r="D610" s="459"/>
      <c r="E610" s="459"/>
      <c r="F610" s="459"/>
      <c r="G610" s="460"/>
      <c r="H610" s="465">
        <v>1</v>
      </c>
      <c r="I610" s="462" t="s">
        <v>1445</v>
      </c>
      <c r="J610" s="546">
        <v>607458140</v>
      </c>
      <c r="K610" s="546"/>
      <c r="L610" s="546">
        <f t="shared" si="8"/>
        <v>607458140</v>
      </c>
      <c r="M610" s="438"/>
    </row>
    <row r="611" spans="2:13" ht="15.6" x14ac:dyDescent="0.3">
      <c r="B611" s="501">
        <v>3</v>
      </c>
      <c r="C611" s="502" t="s">
        <v>1838</v>
      </c>
      <c r="D611" s="459"/>
      <c r="E611" s="459"/>
      <c r="F611" s="459"/>
      <c r="G611" s="460"/>
      <c r="H611" s="461"/>
      <c r="I611" s="462"/>
      <c r="J611" s="548"/>
      <c r="K611" s="548"/>
      <c r="L611" s="546"/>
      <c r="M611" s="438"/>
    </row>
    <row r="612" spans="2:13" ht="15.6" x14ac:dyDescent="0.3">
      <c r="B612" s="463" t="s">
        <v>342</v>
      </c>
      <c r="C612" s="464" t="s">
        <v>1839</v>
      </c>
      <c r="D612" s="459"/>
      <c r="E612" s="459"/>
      <c r="F612" s="459"/>
      <c r="G612" s="460"/>
      <c r="H612" s="465">
        <v>1</v>
      </c>
      <c r="I612" s="462" t="s">
        <v>1445</v>
      </c>
      <c r="J612" s="546">
        <v>4849780</v>
      </c>
      <c r="K612" s="546"/>
      <c r="L612" s="546">
        <f t="shared" si="8"/>
        <v>4849780</v>
      </c>
      <c r="M612" s="438"/>
    </row>
    <row r="613" spans="2:13" ht="15.6" x14ac:dyDescent="0.3">
      <c r="B613" s="463" t="s">
        <v>344</v>
      </c>
      <c r="C613" s="464" t="s">
        <v>1840</v>
      </c>
      <c r="D613" s="459"/>
      <c r="E613" s="459"/>
      <c r="F613" s="459"/>
      <c r="G613" s="460"/>
      <c r="H613" s="465">
        <v>1</v>
      </c>
      <c r="I613" s="462" t="s">
        <v>1445</v>
      </c>
      <c r="J613" s="546">
        <v>6525140</v>
      </c>
      <c r="K613" s="546"/>
      <c r="L613" s="546">
        <f t="shared" si="8"/>
        <v>6525140</v>
      </c>
      <c r="M613" s="438"/>
    </row>
    <row r="614" spans="2:13" ht="15.6" x14ac:dyDescent="0.3">
      <c r="B614" s="463" t="s">
        <v>388</v>
      </c>
      <c r="C614" s="464" t="s">
        <v>1841</v>
      </c>
      <c r="D614" s="459"/>
      <c r="E614" s="459"/>
      <c r="F614" s="459"/>
      <c r="G614" s="460"/>
      <c r="H614" s="465">
        <v>1</v>
      </c>
      <c r="I614" s="462" t="s">
        <v>1445</v>
      </c>
      <c r="J614" s="546">
        <v>9767250</v>
      </c>
      <c r="K614" s="546"/>
      <c r="L614" s="546">
        <f t="shared" si="8"/>
        <v>9767250</v>
      </c>
      <c r="M614" s="438"/>
    </row>
    <row r="615" spans="2:13" ht="15.6" x14ac:dyDescent="0.3">
      <c r="B615" s="463" t="s">
        <v>391</v>
      </c>
      <c r="C615" s="464" t="s">
        <v>1842</v>
      </c>
      <c r="D615" s="459"/>
      <c r="E615" s="459"/>
      <c r="F615" s="459"/>
      <c r="G615" s="460"/>
      <c r="H615" s="465">
        <v>1</v>
      </c>
      <c r="I615" s="462" t="s">
        <v>1445</v>
      </c>
      <c r="J615" s="546">
        <v>10128920</v>
      </c>
      <c r="K615" s="546"/>
      <c r="L615" s="546">
        <f t="shared" ref="L615:L674" si="9">H615*J615</f>
        <v>10128920</v>
      </c>
      <c r="M615" s="438"/>
    </row>
    <row r="616" spans="2:13" ht="15.6" x14ac:dyDescent="0.3">
      <c r="B616" s="463" t="s">
        <v>393</v>
      </c>
      <c r="C616" s="464" t="s">
        <v>1843</v>
      </c>
      <c r="D616" s="459"/>
      <c r="E616" s="459"/>
      <c r="F616" s="459"/>
      <c r="G616" s="460"/>
      <c r="H616" s="465">
        <v>1</v>
      </c>
      <c r="I616" s="462" t="s">
        <v>1445</v>
      </c>
      <c r="J616" s="546">
        <v>18808070</v>
      </c>
      <c r="K616" s="546"/>
      <c r="L616" s="546">
        <f t="shared" si="9"/>
        <v>18808070</v>
      </c>
      <c r="M616" s="438"/>
    </row>
    <row r="617" spans="2:13" ht="15.6" x14ac:dyDescent="0.3">
      <c r="B617" s="463" t="s">
        <v>395</v>
      </c>
      <c r="C617" s="464" t="s">
        <v>1844</v>
      </c>
      <c r="D617" s="459"/>
      <c r="E617" s="459"/>
      <c r="F617" s="459"/>
      <c r="G617" s="460"/>
      <c r="H617" s="465">
        <v>1</v>
      </c>
      <c r="I617" s="462" t="s">
        <v>1445</v>
      </c>
      <c r="J617" s="546">
        <v>19087710</v>
      </c>
      <c r="K617" s="546"/>
      <c r="L617" s="546">
        <f t="shared" si="9"/>
        <v>19087710</v>
      </c>
      <c r="M617" s="438"/>
    </row>
    <row r="618" spans="2:13" ht="15.6" x14ac:dyDescent="0.3">
      <c r="B618" s="463" t="s">
        <v>397</v>
      </c>
      <c r="C618" s="464" t="s">
        <v>1845</v>
      </c>
      <c r="D618" s="459"/>
      <c r="E618" s="459"/>
      <c r="F618" s="459"/>
      <c r="G618" s="460"/>
      <c r="H618" s="465">
        <v>1</v>
      </c>
      <c r="I618" s="462" t="s">
        <v>1445</v>
      </c>
      <c r="J618" s="546">
        <v>28145490</v>
      </c>
      <c r="K618" s="546"/>
      <c r="L618" s="546">
        <f t="shared" si="9"/>
        <v>28145490</v>
      </c>
      <c r="M618" s="438"/>
    </row>
    <row r="619" spans="2:13" ht="15.6" x14ac:dyDescent="0.3">
      <c r="B619" s="463" t="s">
        <v>473</v>
      </c>
      <c r="C619" s="464" t="s">
        <v>1846</v>
      </c>
      <c r="D619" s="459"/>
      <c r="E619" s="459"/>
      <c r="F619" s="459"/>
      <c r="G619" s="460"/>
      <c r="H619" s="465">
        <v>1</v>
      </c>
      <c r="I619" s="462" t="s">
        <v>1445</v>
      </c>
      <c r="J619" s="546">
        <v>58200440</v>
      </c>
      <c r="K619" s="546"/>
      <c r="L619" s="546">
        <f t="shared" si="9"/>
        <v>58200440</v>
      </c>
      <c r="M619" s="438"/>
    </row>
    <row r="620" spans="2:13" ht="15.6" x14ac:dyDescent="0.3">
      <c r="B620" s="463" t="s">
        <v>475</v>
      </c>
      <c r="C620" s="464" t="s">
        <v>1847</v>
      </c>
      <c r="D620" s="459"/>
      <c r="E620" s="459"/>
      <c r="F620" s="459"/>
      <c r="G620" s="460"/>
      <c r="H620" s="465">
        <v>1</v>
      </c>
      <c r="I620" s="462" t="s">
        <v>1445</v>
      </c>
      <c r="J620" s="546">
        <v>237277450</v>
      </c>
      <c r="K620" s="546"/>
      <c r="L620" s="546">
        <f t="shared" si="9"/>
        <v>237277450</v>
      </c>
      <c r="M620" s="438"/>
    </row>
    <row r="621" spans="2:13" ht="15.6" x14ac:dyDescent="0.3">
      <c r="B621" s="463" t="s">
        <v>696</v>
      </c>
      <c r="C621" s="464" t="s">
        <v>1848</v>
      </c>
      <c r="D621" s="459"/>
      <c r="E621" s="459"/>
      <c r="F621" s="459"/>
      <c r="G621" s="460"/>
      <c r="H621" s="465">
        <v>1</v>
      </c>
      <c r="I621" s="462" t="s">
        <v>1445</v>
      </c>
      <c r="J621" s="546">
        <v>356736200</v>
      </c>
      <c r="K621" s="546"/>
      <c r="L621" s="546">
        <f t="shared" si="9"/>
        <v>356736200</v>
      </c>
      <c r="M621" s="438"/>
    </row>
    <row r="622" spans="2:13" ht="15.6" x14ac:dyDescent="0.3">
      <c r="B622" s="501">
        <v>4</v>
      </c>
      <c r="C622" s="502" t="s">
        <v>1849</v>
      </c>
      <c r="D622" s="459"/>
      <c r="E622" s="459"/>
      <c r="F622" s="459"/>
      <c r="G622" s="460"/>
      <c r="H622" s="461"/>
      <c r="I622" s="462"/>
      <c r="J622" s="548"/>
      <c r="K622" s="548"/>
      <c r="L622" s="546"/>
      <c r="M622" s="438"/>
    </row>
    <row r="623" spans="2:13" ht="15.6" x14ac:dyDescent="0.3">
      <c r="B623" s="463" t="s">
        <v>706</v>
      </c>
      <c r="C623" s="464" t="s">
        <v>1842</v>
      </c>
      <c r="D623" s="459" t="s">
        <v>1842</v>
      </c>
      <c r="E623" s="459"/>
      <c r="F623" s="459"/>
      <c r="G623" s="460"/>
      <c r="H623" s="465">
        <v>1</v>
      </c>
      <c r="I623" s="462" t="s">
        <v>1445</v>
      </c>
      <c r="J623" s="546">
        <v>18066440</v>
      </c>
      <c r="K623" s="546"/>
      <c r="L623" s="546">
        <f t="shared" si="9"/>
        <v>18066440</v>
      </c>
      <c r="M623" s="438"/>
    </row>
    <row r="624" spans="2:13" ht="15.6" x14ac:dyDescent="0.3">
      <c r="B624" s="463" t="s">
        <v>708</v>
      </c>
      <c r="C624" s="464" t="s">
        <v>1843</v>
      </c>
      <c r="D624" s="459" t="s">
        <v>1843</v>
      </c>
      <c r="E624" s="459"/>
      <c r="F624" s="459"/>
      <c r="G624" s="460"/>
      <c r="H624" s="465">
        <v>1</v>
      </c>
      <c r="I624" s="462" t="s">
        <v>1445</v>
      </c>
      <c r="J624" s="546">
        <v>22265230</v>
      </c>
      <c r="K624" s="546"/>
      <c r="L624" s="546">
        <f t="shared" si="9"/>
        <v>22265230</v>
      </c>
      <c r="M624" s="438"/>
    </row>
    <row r="625" spans="2:13" ht="15.6" x14ac:dyDescent="0.3">
      <c r="B625" s="463" t="s">
        <v>710</v>
      </c>
      <c r="C625" s="464" t="s">
        <v>1844</v>
      </c>
      <c r="D625" s="459" t="s">
        <v>1844</v>
      </c>
      <c r="E625" s="459"/>
      <c r="F625" s="459"/>
      <c r="G625" s="460"/>
      <c r="H625" s="465">
        <v>1</v>
      </c>
      <c r="I625" s="462" t="s">
        <v>1445</v>
      </c>
      <c r="J625" s="546">
        <v>26830160</v>
      </c>
      <c r="K625" s="546"/>
      <c r="L625" s="546">
        <f t="shared" si="9"/>
        <v>26830160</v>
      </c>
      <c r="M625" s="438"/>
    </row>
    <row r="626" spans="2:13" ht="15.6" x14ac:dyDescent="0.3">
      <c r="B626" s="463" t="s">
        <v>712</v>
      </c>
      <c r="C626" s="464" t="s">
        <v>1845</v>
      </c>
      <c r="D626" s="459" t="s">
        <v>1845</v>
      </c>
      <c r="E626" s="459"/>
      <c r="F626" s="459"/>
      <c r="G626" s="460"/>
      <c r="H626" s="465">
        <v>1</v>
      </c>
      <c r="I626" s="462" t="s">
        <v>1445</v>
      </c>
      <c r="J626" s="546">
        <v>37751960</v>
      </c>
      <c r="K626" s="546"/>
      <c r="L626" s="546">
        <f t="shared" si="9"/>
        <v>37751960</v>
      </c>
      <c r="M626" s="438"/>
    </row>
    <row r="627" spans="2:13" ht="15.6" x14ac:dyDescent="0.3">
      <c r="B627" s="463" t="s">
        <v>714</v>
      </c>
      <c r="C627" s="464" t="s">
        <v>1846</v>
      </c>
      <c r="D627" s="459" t="s">
        <v>1846</v>
      </c>
      <c r="E627" s="459"/>
      <c r="F627" s="459"/>
      <c r="G627" s="460"/>
      <c r="H627" s="465">
        <v>1</v>
      </c>
      <c r="I627" s="462" t="s">
        <v>1445</v>
      </c>
      <c r="J627" s="546">
        <v>69519170</v>
      </c>
      <c r="K627" s="546"/>
      <c r="L627" s="546">
        <f t="shared" si="9"/>
        <v>69519170</v>
      </c>
      <c r="M627" s="438"/>
    </row>
    <row r="628" spans="2:13" ht="15.6" x14ac:dyDescent="0.3">
      <c r="B628" s="463" t="s">
        <v>716</v>
      </c>
      <c r="C628" s="464" t="s">
        <v>1847</v>
      </c>
      <c r="D628" s="459" t="s">
        <v>1847</v>
      </c>
      <c r="E628" s="459"/>
      <c r="F628" s="459"/>
      <c r="G628" s="460"/>
      <c r="H628" s="465">
        <v>1</v>
      </c>
      <c r="I628" s="462" t="s">
        <v>1445</v>
      </c>
      <c r="J628" s="546">
        <v>123187900</v>
      </c>
      <c r="K628" s="546"/>
      <c r="L628" s="546">
        <f t="shared" si="9"/>
        <v>123187900</v>
      </c>
      <c r="M628" s="438"/>
    </row>
    <row r="629" spans="2:13" ht="15.6" x14ac:dyDescent="0.3">
      <c r="B629" s="463" t="s">
        <v>718</v>
      </c>
      <c r="C629" s="464" t="s">
        <v>1848</v>
      </c>
      <c r="D629" s="459" t="s">
        <v>1848</v>
      </c>
      <c r="E629" s="459"/>
      <c r="F629" s="459"/>
      <c r="G629" s="460"/>
      <c r="H629" s="465">
        <v>1</v>
      </c>
      <c r="I629" s="462" t="s">
        <v>1445</v>
      </c>
      <c r="J629" s="546">
        <v>179484930</v>
      </c>
      <c r="K629" s="546"/>
      <c r="L629" s="546">
        <f t="shared" si="9"/>
        <v>179484930</v>
      </c>
      <c r="M629" s="438"/>
    </row>
    <row r="630" spans="2:13" ht="15.6" x14ac:dyDescent="0.3">
      <c r="B630" s="463" t="s">
        <v>720</v>
      </c>
      <c r="C630" s="464" t="s">
        <v>1850</v>
      </c>
      <c r="D630" s="459" t="s">
        <v>1850</v>
      </c>
      <c r="E630" s="459"/>
      <c r="F630" s="459"/>
      <c r="G630" s="460"/>
      <c r="H630" s="465">
        <v>1</v>
      </c>
      <c r="I630" s="462" t="s">
        <v>1445</v>
      </c>
      <c r="J630" s="546">
        <v>222643080</v>
      </c>
      <c r="K630" s="546"/>
      <c r="L630" s="546">
        <f t="shared" si="9"/>
        <v>222643080</v>
      </c>
      <c r="M630" s="438"/>
    </row>
    <row r="631" spans="2:13" ht="15.6" x14ac:dyDescent="0.3">
      <c r="B631" s="463" t="s">
        <v>722</v>
      </c>
      <c r="C631" s="464" t="s">
        <v>1851</v>
      </c>
      <c r="D631" s="459" t="s">
        <v>1851</v>
      </c>
      <c r="E631" s="459"/>
      <c r="F631" s="459"/>
      <c r="G631" s="460"/>
      <c r="H631" s="465">
        <v>1</v>
      </c>
      <c r="I631" s="462" t="s">
        <v>1445</v>
      </c>
      <c r="J631" s="546">
        <v>296262173.19999999</v>
      </c>
      <c r="K631" s="546"/>
      <c r="L631" s="546">
        <f t="shared" si="9"/>
        <v>296262173.19999999</v>
      </c>
      <c r="M631" s="438"/>
    </row>
    <row r="632" spans="2:13" ht="15.6" x14ac:dyDescent="0.3">
      <c r="B632" s="463" t="s">
        <v>1782</v>
      </c>
      <c r="C632" s="464" t="s">
        <v>1852</v>
      </c>
      <c r="D632" s="459" t="s">
        <v>1852</v>
      </c>
      <c r="E632" s="459"/>
      <c r="F632" s="459"/>
      <c r="G632" s="460"/>
      <c r="H632" s="465">
        <v>1</v>
      </c>
      <c r="I632" s="462" t="s">
        <v>1445</v>
      </c>
      <c r="J632" s="546">
        <v>405228608.39999998</v>
      </c>
      <c r="K632" s="546"/>
      <c r="L632" s="546">
        <f t="shared" si="9"/>
        <v>405228608.39999998</v>
      </c>
      <c r="M632" s="438"/>
    </row>
    <row r="633" spans="2:13" ht="15.6" x14ac:dyDescent="0.3">
      <c r="B633" s="463" t="s">
        <v>1784</v>
      </c>
      <c r="C633" s="464" t="s">
        <v>1853</v>
      </c>
      <c r="D633" s="459" t="s">
        <v>1853</v>
      </c>
      <c r="E633" s="459"/>
      <c r="F633" s="459"/>
      <c r="G633" s="460"/>
      <c r="H633" s="465">
        <v>1</v>
      </c>
      <c r="I633" s="462" t="s">
        <v>1445</v>
      </c>
      <c r="J633" s="546">
        <v>650702967.60000002</v>
      </c>
      <c r="K633" s="546"/>
      <c r="L633" s="546">
        <f t="shared" si="9"/>
        <v>650702967.60000002</v>
      </c>
      <c r="M633" s="438"/>
    </row>
    <row r="634" spans="2:13" ht="15.6" x14ac:dyDescent="0.3">
      <c r="B634" s="463" t="s">
        <v>1786</v>
      </c>
      <c r="C634" s="464" t="s">
        <v>1854</v>
      </c>
      <c r="D634" s="459" t="s">
        <v>1854</v>
      </c>
      <c r="E634" s="459"/>
      <c r="F634" s="459"/>
      <c r="G634" s="460"/>
      <c r="H634" s="465">
        <v>1</v>
      </c>
      <c r="I634" s="462" t="s">
        <v>1445</v>
      </c>
      <c r="J634" s="546">
        <v>960344678.19999993</v>
      </c>
      <c r="K634" s="546"/>
      <c r="L634" s="546">
        <f t="shared" si="9"/>
        <v>960344678.19999993</v>
      </c>
      <c r="M634" s="438"/>
    </row>
    <row r="635" spans="2:13" ht="15.6" x14ac:dyDescent="0.3">
      <c r="B635" s="501">
        <v>5</v>
      </c>
      <c r="C635" s="502" t="s">
        <v>1855</v>
      </c>
      <c r="D635" s="459"/>
      <c r="E635" s="459"/>
      <c r="F635" s="459"/>
      <c r="G635" s="460"/>
      <c r="H635" s="461"/>
      <c r="I635" s="462"/>
      <c r="J635" s="548"/>
      <c r="K635" s="548"/>
      <c r="L635" s="546"/>
      <c r="M635" s="438"/>
    </row>
    <row r="636" spans="2:13" ht="15.6" x14ac:dyDescent="0.3">
      <c r="B636" s="463" t="s">
        <v>495</v>
      </c>
      <c r="C636" s="464" t="s">
        <v>1839</v>
      </c>
      <c r="D636" s="459"/>
      <c r="E636" s="459"/>
      <c r="F636" s="459"/>
      <c r="G636" s="460"/>
      <c r="H636" s="465">
        <v>1</v>
      </c>
      <c r="I636" s="462" t="s">
        <v>1445</v>
      </c>
      <c r="J636" s="546">
        <v>3729050</v>
      </c>
      <c r="K636" s="546"/>
      <c r="L636" s="546">
        <f t="shared" si="9"/>
        <v>3729050</v>
      </c>
      <c r="M636" s="438"/>
    </row>
    <row r="637" spans="2:13" ht="15.6" x14ac:dyDescent="0.3">
      <c r="B637" s="463" t="s">
        <v>496</v>
      </c>
      <c r="C637" s="464" t="s">
        <v>1840</v>
      </c>
      <c r="D637" s="459"/>
      <c r="E637" s="459"/>
      <c r="F637" s="459"/>
      <c r="G637" s="460"/>
      <c r="H637" s="465">
        <v>1</v>
      </c>
      <c r="I637" s="462" t="s">
        <v>1445</v>
      </c>
      <c r="J637" s="546">
        <v>4719350</v>
      </c>
      <c r="K637" s="546"/>
      <c r="L637" s="546">
        <f t="shared" si="9"/>
        <v>4719350</v>
      </c>
      <c r="M637" s="438"/>
    </row>
    <row r="638" spans="2:13" ht="15.6" x14ac:dyDescent="0.3">
      <c r="B638" s="463" t="s">
        <v>497</v>
      </c>
      <c r="C638" s="464" t="s">
        <v>1841</v>
      </c>
      <c r="D638" s="459"/>
      <c r="E638" s="459"/>
      <c r="F638" s="459"/>
      <c r="G638" s="460"/>
      <c r="H638" s="465">
        <v>1</v>
      </c>
      <c r="I638" s="462" t="s">
        <v>1445</v>
      </c>
      <c r="J638" s="546">
        <v>8105170</v>
      </c>
      <c r="K638" s="546"/>
      <c r="L638" s="546">
        <f t="shared" si="9"/>
        <v>8105170</v>
      </c>
      <c r="M638" s="438"/>
    </row>
    <row r="639" spans="2:13" ht="15.6" x14ac:dyDescent="0.3">
      <c r="B639" s="463" t="s">
        <v>729</v>
      </c>
      <c r="C639" s="464" t="s">
        <v>1842</v>
      </c>
      <c r="D639" s="459"/>
      <c r="E639" s="459"/>
      <c r="F639" s="459"/>
      <c r="G639" s="460"/>
      <c r="H639" s="465">
        <v>1</v>
      </c>
      <c r="I639" s="462" t="s">
        <v>1445</v>
      </c>
      <c r="J639" s="546">
        <v>9910720</v>
      </c>
      <c r="K639" s="546"/>
      <c r="L639" s="546">
        <f t="shared" si="9"/>
        <v>9910720</v>
      </c>
      <c r="M639" s="438"/>
    </row>
    <row r="640" spans="2:13" ht="15.6" x14ac:dyDescent="0.3">
      <c r="B640" s="463" t="s">
        <v>731</v>
      </c>
      <c r="C640" s="464" t="s">
        <v>1843</v>
      </c>
      <c r="D640" s="459"/>
      <c r="E640" s="459"/>
      <c r="F640" s="459"/>
      <c r="G640" s="460"/>
      <c r="H640" s="465">
        <v>1</v>
      </c>
      <c r="I640" s="462" t="s">
        <v>1445</v>
      </c>
      <c r="J640" s="546">
        <v>12714180</v>
      </c>
      <c r="K640" s="546"/>
      <c r="L640" s="546">
        <f t="shared" si="9"/>
        <v>12714180</v>
      </c>
      <c r="M640" s="438"/>
    </row>
    <row r="641" spans="2:13" ht="15.6" x14ac:dyDescent="0.3">
      <c r="B641" s="463" t="s">
        <v>733</v>
      </c>
      <c r="C641" s="464" t="s">
        <v>1844</v>
      </c>
      <c r="D641" s="459"/>
      <c r="E641" s="459"/>
      <c r="F641" s="459"/>
      <c r="G641" s="460"/>
      <c r="H641" s="465">
        <v>1</v>
      </c>
      <c r="I641" s="462" t="s">
        <v>1445</v>
      </c>
      <c r="J641" s="546">
        <v>18369350</v>
      </c>
      <c r="K641" s="546"/>
      <c r="L641" s="546">
        <f t="shared" si="9"/>
        <v>18369350</v>
      </c>
      <c r="M641" s="438"/>
    </row>
    <row r="642" spans="2:13" ht="15.6" x14ac:dyDescent="0.3">
      <c r="B642" s="463" t="s">
        <v>735</v>
      </c>
      <c r="C642" s="464" t="s">
        <v>1845</v>
      </c>
      <c r="D642" s="459"/>
      <c r="E642" s="459"/>
      <c r="F642" s="459"/>
      <c r="G642" s="460"/>
      <c r="H642" s="465">
        <v>1</v>
      </c>
      <c r="I642" s="462" t="s">
        <v>1445</v>
      </c>
      <c r="J642" s="546">
        <v>24582020</v>
      </c>
      <c r="K642" s="546"/>
      <c r="L642" s="546">
        <f t="shared" si="9"/>
        <v>24582020</v>
      </c>
      <c r="M642" s="438"/>
    </row>
    <row r="643" spans="2:13" ht="15.6" x14ac:dyDescent="0.3">
      <c r="B643" s="463" t="s">
        <v>737</v>
      </c>
      <c r="C643" s="464" t="s">
        <v>1846</v>
      </c>
      <c r="D643" s="459"/>
      <c r="E643" s="459"/>
      <c r="F643" s="459"/>
      <c r="G643" s="460"/>
      <c r="H643" s="465">
        <v>1</v>
      </c>
      <c r="I643" s="462" t="s">
        <v>1445</v>
      </c>
      <c r="J643" s="546">
        <v>58381540</v>
      </c>
      <c r="K643" s="546"/>
      <c r="L643" s="546">
        <f t="shared" si="9"/>
        <v>58381540</v>
      </c>
      <c r="M643" s="438"/>
    </row>
    <row r="644" spans="2:13" ht="15.6" x14ac:dyDescent="0.3">
      <c r="B644" s="463" t="s">
        <v>739</v>
      </c>
      <c r="C644" s="464" t="s">
        <v>1847</v>
      </c>
      <c r="D644" s="459"/>
      <c r="E644" s="459"/>
      <c r="F644" s="459"/>
      <c r="G644" s="460"/>
      <c r="H644" s="465">
        <v>1</v>
      </c>
      <c r="I644" s="462" t="s">
        <v>1445</v>
      </c>
      <c r="J644" s="546">
        <v>129312210</v>
      </c>
      <c r="K644" s="546"/>
      <c r="L644" s="546">
        <f t="shared" si="9"/>
        <v>129312210</v>
      </c>
      <c r="M644" s="438"/>
    </row>
    <row r="645" spans="2:13" ht="15.6" x14ac:dyDescent="0.3">
      <c r="B645" s="501">
        <v>6</v>
      </c>
      <c r="C645" s="502" t="s">
        <v>1856</v>
      </c>
      <c r="D645" s="459"/>
      <c r="E645" s="459"/>
      <c r="F645" s="459"/>
      <c r="G645" s="460"/>
      <c r="H645" s="461"/>
      <c r="I645" s="462"/>
      <c r="J645" s="548"/>
      <c r="K645" s="548"/>
      <c r="L645" s="546"/>
      <c r="M645" s="438"/>
    </row>
    <row r="646" spans="2:13" ht="15.6" x14ac:dyDescent="0.3">
      <c r="B646" s="463" t="s">
        <v>751</v>
      </c>
      <c r="C646" s="464" t="s">
        <v>1842</v>
      </c>
      <c r="D646" s="459"/>
      <c r="E646" s="459"/>
      <c r="F646" s="459"/>
      <c r="G646" s="460"/>
      <c r="H646" s="465">
        <v>1</v>
      </c>
      <c r="I646" s="462" t="s">
        <v>1445</v>
      </c>
      <c r="J646" s="546">
        <v>16960960</v>
      </c>
      <c r="K646" s="546"/>
      <c r="L646" s="546">
        <f t="shared" si="9"/>
        <v>16960960</v>
      </c>
      <c r="M646" s="438"/>
    </row>
    <row r="647" spans="2:13" ht="15.6" x14ac:dyDescent="0.3">
      <c r="B647" s="463" t="s">
        <v>753</v>
      </c>
      <c r="C647" s="464" t="s">
        <v>1843</v>
      </c>
      <c r="D647" s="459"/>
      <c r="E647" s="459"/>
      <c r="F647" s="459"/>
      <c r="G647" s="460"/>
      <c r="H647" s="465">
        <v>1</v>
      </c>
      <c r="I647" s="462" t="s">
        <v>1445</v>
      </c>
      <c r="J647" s="546">
        <v>18240300</v>
      </c>
      <c r="K647" s="546"/>
      <c r="L647" s="546">
        <f t="shared" si="9"/>
        <v>18240300</v>
      </c>
      <c r="M647" s="438"/>
    </row>
    <row r="648" spans="2:13" ht="15.6" x14ac:dyDescent="0.3">
      <c r="B648" s="463" t="s">
        <v>755</v>
      </c>
      <c r="C648" s="464" t="s">
        <v>1844</v>
      </c>
      <c r="D648" s="459"/>
      <c r="E648" s="459"/>
      <c r="F648" s="459"/>
      <c r="G648" s="460"/>
      <c r="H648" s="465">
        <v>1</v>
      </c>
      <c r="I648" s="462" t="s">
        <v>1445</v>
      </c>
      <c r="J648" s="546">
        <v>21550180</v>
      </c>
      <c r="K648" s="546"/>
      <c r="L648" s="546">
        <f t="shared" si="9"/>
        <v>21550180</v>
      </c>
      <c r="M648" s="438"/>
    </row>
    <row r="649" spans="2:13" ht="15.6" x14ac:dyDescent="0.3">
      <c r="B649" s="463" t="s">
        <v>757</v>
      </c>
      <c r="C649" s="464" t="s">
        <v>1845</v>
      </c>
      <c r="D649" s="459"/>
      <c r="E649" s="459"/>
      <c r="F649" s="459"/>
      <c r="G649" s="460"/>
      <c r="H649" s="465">
        <v>1</v>
      </c>
      <c r="I649" s="462" t="s">
        <v>1445</v>
      </c>
      <c r="J649" s="546">
        <v>32067450</v>
      </c>
      <c r="K649" s="546"/>
      <c r="L649" s="546">
        <f t="shared" si="9"/>
        <v>32067450</v>
      </c>
      <c r="M649" s="438"/>
    </row>
    <row r="650" spans="2:13" ht="15.6" x14ac:dyDescent="0.3">
      <c r="B650" s="463" t="s">
        <v>759</v>
      </c>
      <c r="C650" s="464" t="s">
        <v>1846</v>
      </c>
      <c r="D650" s="459"/>
      <c r="E650" s="459"/>
      <c r="F650" s="459"/>
      <c r="G650" s="460"/>
      <c r="H650" s="465">
        <v>1</v>
      </c>
      <c r="I650" s="462" t="s">
        <v>1445</v>
      </c>
      <c r="J650" s="546">
        <v>53511720</v>
      </c>
      <c r="K650" s="546"/>
      <c r="L650" s="546">
        <f t="shared" si="9"/>
        <v>53511720</v>
      </c>
      <c r="M650" s="438"/>
    </row>
    <row r="651" spans="2:13" ht="15.6" x14ac:dyDescent="0.3">
      <c r="B651" s="463" t="s">
        <v>761</v>
      </c>
      <c r="C651" s="464" t="s">
        <v>1847</v>
      </c>
      <c r="D651" s="459"/>
      <c r="E651" s="459"/>
      <c r="F651" s="459"/>
      <c r="G651" s="460"/>
      <c r="H651" s="465">
        <v>1</v>
      </c>
      <c r="I651" s="462" t="s">
        <v>1445</v>
      </c>
      <c r="J651" s="546">
        <v>98303050</v>
      </c>
      <c r="K651" s="546"/>
      <c r="L651" s="546">
        <f t="shared" si="9"/>
        <v>98303050</v>
      </c>
      <c r="M651" s="438"/>
    </row>
    <row r="652" spans="2:13" ht="15.6" x14ac:dyDescent="0.3">
      <c r="B652" s="463" t="s">
        <v>763</v>
      </c>
      <c r="C652" s="464" t="s">
        <v>1848</v>
      </c>
      <c r="D652" s="459"/>
      <c r="E652" s="459"/>
      <c r="F652" s="459"/>
      <c r="G652" s="460"/>
      <c r="H652" s="465">
        <v>1</v>
      </c>
      <c r="I652" s="462" t="s">
        <v>1445</v>
      </c>
      <c r="J652" s="546">
        <v>149967990</v>
      </c>
      <c r="K652" s="546"/>
      <c r="L652" s="546">
        <f t="shared" si="9"/>
        <v>149967990</v>
      </c>
      <c r="M652" s="438"/>
    </row>
    <row r="653" spans="2:13" ht="15.6" x14ac:dyDescent="0.3">
      <c r="B653" s="463" t="s">
        <v>765</v>
      </c>
      <c r="C653" s="464" t="s">
        <v>1850</v>
      </c>
      <c r="D653" s="459"/>
      <c r="E653" s="459"/>
      <c r="F653" s="459"/>
      <c r="G653" s="460"/>
      <c r="H653" s="465">
        <v>1</v>
      </c>
      <c r="I653" s="462" t="s">
        <v>1445</v>
      </c>
      <c r="J653" s="546">
        <v>238976360</v>
      </c>
      <c r="K653" s="546"/>
      <c r="L653" s="546">
        <f t="shared" si="9"/>
        <v>238976360</v>
      </c>
      <c r="M653" s="438"/>
    </row>
    <row r="654" spans="2:13" ht="15.6" x14ac:dyDescent="0.3">
      <c r="B654" s="463" t="s">
        <v>767</v>
      </c>
      <c r="C654" s="464" t="s">
        <v>1851</v>
      </c>
      <c r="D654" s="459"/>
      <c r="E654" s="459"/>
      <c r="F654" s="459"/>
      <c r="G654" s="460"/>
      <c r="H654" s="465">
        <v>1</v>
      </c>
      <c r="I654" s="462" t="s">
        <v>1445</v>
      </c>
      <c r="J654" s="546">
        <v>287612980</v>
      </c>
      <c r="K654" s="546"/>
      <c r="L654" s="546">
        <f t="shared" si="9"/>
        <v>287612980</v>
      </c>
      <c r="M654" s="438"/>
    </row>
    <row r="655" spans="2:13" ht="15.6" x14ac:dyDescent="0.3">
      <c r="B655" s="463" t="s">
        <v>1659</v>
      </c>
      <c r="C655" s="464" t="s">
        <v>1852</v>
      </c>
      <c r="D655" s="459"/>
      <c r="E655" s="459"/>
      <c r="F655" s="459"/>
      <c r="G655" s="460"/>
      <c r="H655" s="465">
        <v>1</v>
      </c>
      <c r="I655" s="462" t="s">
        <v>1445</v>
      </c>
      <c r="J655" s="546">
        <v>398066690</v>
      </c>
      <c r="K655" s="546"/>
      <c r="L655" s="546">
        <f t="shared" si="9"/>
        <v>398066690</v>
      </c>
      <c r="M655" s="438"/>
    </row>
    <row r="656" spans="2:13" ht="15.6" x14ac:dyDescent="0.3">
      <c r="B656" s="463" t="s">
        <v>1661</v>
      </c>
      <c r="C656" s="464" t="s">
        <v>1853</v>
      </c>
      <c r="D656" s="459"/>
      <c r="E656" s="459"/>
      <c r="F656" s="459"/>
      <c r="G656" s="460"/>
      <c r="H656" s="465">
        <v>1</v>
      </c>
      <c r="I656" s="462" t="s">
        <v>1445</v>
      </c>
      <c r="J656" s="546">
        <v>676660825.39999998</v>
      </c>
      <c r="K656" s="546"/>
      <c r="L656" s="546">
        <f t="shared" si="9"/>
        <v>676660825.39999998</v>
      </c>
      <c r="M656" s="438"/>
    </row>
    <row r="657" spans="2:13" ht="15.6" x14ac:dyDescent="0.3">
      <c r="B657" s="463" t="s">
        <v>1663</v>
      </c>
      <c r="C657" s="464" t="s">
        <v>1854</v>
      </c>
      <c r="D657" s="459"/>
      <c r="E657" s="459"/>
      <c r="F657" s="459"/>
      <c r="G657" s="460"/>
      <c r="H657" s="465">
        <v>1</v>
      </c>
      <c r="I657" s="462" t="s">
        <v>1445</v>
      </c>
      <c r="J657" s="546">
        <v>848337029.39999998</v>
      </c>
      <c r="K657" s="546"/>
      <c r="L657" s="546">
        <f t="shared" si="9"/>
        <v>848337029.39999998</v>
      </c>
      <c r="M657" s="438"/>
    </row>
    <row r="658" spans="2:13" ht="15.6" x14ac:dyDescent="0.3">
      <c r="B658" s="501">
        <v>7</v>
      </c>
      <c r="C658" s="502" t="s">
        <v>1857</v>
      </c>
      <c r="D658" s="459"/>
      <c r="E658" s="459"/>
      <c r="F658" s="459"/>
      <c r="G658" s="460"/>
      <c r="H658" s="461"/>
      <c r="I658" s="462"/>
      <c r="J658" s="548"/>
      <c r="K658" s="548"/>
      <c r="L658" s="546"/>
      <c r="M658" s="438"/>
    </row>
    <row r="659" spans="2:13" ht="15.6" x14ac:dyDescent="0.3">
      <c r="B659" s="463" t="s">
        <v>505</v>
      </c>
      <c r="C659" s="464" t="s">
        <v>1858</v>
      </c>
      <c r="D659" s="459"/>
      <c r="E659" s="459"/>
      <c r="F659" s="459"/>
      <c r="G659" s="460"/>
      <c r="H659" s="465">
        <v>1</v>
      </c>
      <c r="I659" s="462" t="s">
        <v>1445</v>
      </c>
      <c r="J659" s="546">
        <v>2993270</v>
      </c>
      <c r="K659" s="546"/>
      <c r="L659" s="546">
        <f t="shared" si="9"/>
        <v>2993270</v>
      </c>
      <c r="M659" s="438"/>
    </row>
    <row r="660" spans="2:13" ht="15.6" x14ac:dyDescent="0.3">
      <c r="B660" s="463" t="s">
        <v>778</v>
      </c>
      <c r="C660" s="464" t="s">
        <v>1859</v>
      </c>
      <c r="D660" s="459"/>
      <c r="E660" s="459"/>
      <c r="F660" s="459"/>
      <c r="G660" s="460"/>
      <c r="H660" s="465">
        <v>1</v>
      </c>
      <c r="I660" s="462" t="s">
        <v>1445</v>
      </c>
      <c r="J660" s="546">
        <v>3769420</v>
      </c>
      <c r="K660" s="546"/>
      <c r="L660" s="546">
        <f t="shared" si="9"/>
        <v>3769420</v>
      </c>
      <c r="M660" s="438"/>
    </row>
    <row r="661" spans="2:13" ht="15.6" x14ac:dyDescent="0.3">
      <c r="B661" s="463" t="s">
        <v>1793</v>
      </c>
      <c r="C661" s="464" t="s">
        <v>1860</v>
      </c>
      <c r="D661" s="459"/>
      <c r="E661" s="459"/>
      <c r="F661" s="459"/>
      <c r="G661" s="460"/>
      <c r="H661" s="465">
        <v>1</v>
      </c>
      <c r="I661" s="462" t="s">
        <v>1445</v>
      </c>
      <c r="J661" s="546">
        <v>6763940</v>
      </c>
      <c r="K661" s="546"/>
      <c r="L661" s="546">
        <f t="shared" si="9"/>
        <v>6763940</v>
      </c>
      <c r="M661" s="438"/>
    </row>
    <row r="662" spans="2:13" ht="15.6" x14ac:dyDescent="0.3">
      <c r="B662" s="501">
        <v>8</v>
      </c>
      <c r="C662" s="502" t="s">
        <v>1861</v>
      </c>
      <c r="D662" s="459"/>
      <c r="E662" s="459"/>
      <c r="F662" s="459"/>
      <c r="G662" s="460"/>
      <c r="H662" s="461"/>
      <c r="I662" s="462"/>
      <c r="J662" s="548">
        <v>0</v>
      </c>
      <c r="K662" s="548"/>
      <c r="L662" s="546"/>
      <c r="M662" s="438"/>
    </row>
    <row r="663" spans="2:13" ht="15.6" x14ac:dyDescent="0.3">
      <c r="B663" s="463" t="s">
        <v>509</v>
      </c>
      <c r="C663" s="464" t="s">
        <v>1862</v>
      </c>
      <c r="D663" s="459"/>
      <c r="E663" s="459"/>
      <c r="F663" s="459"/>
      <c r="G663" s="460"/>
      <c r="H663" s="465">
        <v>1</v>
      </c>
      <c r="I663" s="462" t="s">
        <v>1445</v>
      </c>
      <c r="J663" s="546">
        <v>6694750</v>
      </c>
      <c r="K663" s="546"/>
      <c r="L663" s="546">
        <f t="shared" si="9"/>
        <v>6694750</v>
      </c>
      <c r="M663" s="438"/>
    </row>
    <row r="664" spans="2:13" ht="15.6" x14ac:dyDescent="0.3">
      <c r="B664" s="463" t="s">
        <v>510</v>
      </c>
      <c r="C664" s="464" t="s">
        <v>1863</v>
      </c>
      <c r="D664" s="459"/>
      <c r="E664" s="459"/>
      <c r="F664" s="459"/>
      <c r="G664" s="460"/>
      <c r="H664" s="465">
        <v>1</v>
      </c>
      <c r="I664" s="462" t="s">
        <v>1445</v>
      </c>
      <c r="J664" s="546">
        <v>10518780</v>
      </c>
      <c r="K664" s="546"/>
      <c r="L664" s="546">
        <f t="shared" si="9"/>
        <v>10518780</v>
      </c>
      <c r="M664" s="438"/>
    </row>
    <row r="665" spans="2:13" ht="15.6" x14ac:dyDescent="0.3">
      <c r="B665" s="463" t="s">
        <v>511</v>
      </c>
      <c r="C665" s="464" t="s">
        <v>1864</v>
      </c>
      <c r="D665" s="459"/>
      <c r="E665" s="459"/>
      <c r="F665" s="459"/>
      <c r="G665" s="460"/>
      <c r="H665" s="465">
        <v>1</v>
      </c>
      <c r="I665" s="462" t="s">
        <v>1445</v>
      </c>
      <c r="J665" s="546">
        <v>12586730</v>
      </c>
      <c r="K665" s="546"/>
      <c r="L665" s="546">
        <f t="shared" si="9"/>
        <v>12586730</v>
      </c>
      <c r="M665" s="438"/>
    </row>
    <row r="666" spans="2:13" ht="15.6" x14ac:dyDescent="0.3">
      <c r="B666" s="463" t="s">
        <v>780</v>
      </c>
      <c r="C666" s="464" t="s">
        <v>1865</v>
      </c>
      <c r="D666" s="459"/>
      <c r="E666" s="459"/>
      <c r="F666" s="459"/>
      <c r="G666" s="460"/>
      <c r="H666" s="465">
        <v>1</v>
      </c>
      <c r="I666" s="462" t="s">
        <v>1445</v>
      </c>
      <c r="J666" s="546">
        <v>15897420</v>
      </c>
      <c r="K666" s="546"/>
      <c r="L666" s="546">
        <f t="shared" si="9"/>
        <v>15897420</v>
      </c>
      <c r="M666" s="438"/>
    </row>
    <row r="667" spans="2:13" ht="15.6" x14ac:dyDescent="0.3">
      <c r="B667" s="463" t="s">
        <v>781</v>
      </c>
      <c r="C667" s="464" t="s">
        <v>1866</v>
      </c>
      <c r="D667" s="459"/>
      <c r="E667" s="459"/>
      <c r="F667" s="459"/>
      <c r="G667" s="460"/>
      <c r="H667" s="465">
        <v>1</v>
      </c>
      <c r="I667" s="462" t="s">
        <v>1445</v>
      </c>
      <c r="J667" s="546">
        <v>28685040</v>
      </c>
      <c r="K667" s="546"/>
      <c r="L667" s="546">
        <f t="shared" si="9"/>
        <v>28685040</v>
      </c>
      <c r="M667" s="438"/>
    </row>
    <row r="668" spans="2:13" ht="15.6" x14ac:dyDescent="0.3">
      <c r="B668" s="463" t="s">
        <v>782</v>
      </c>
      <c r="C668" s="464" t="s">
        <v>1867</v>
      </c>
      <c r="D668" s="459"/>
      <c r="E668" s="459"/>
      <c r="F668" s="459"/>
      <c r="G668" s="460"/>
      <c r="H668" s="465">
        <v>1</v>
      </c>
      <c r="I668" s="462" t="s">
        <v>1445</v>
      </c>
      <c r="J668" s="546">
        <v>42342470</v>
      </c>
      <c r="K668" s="546"/>
      <c r="L668" s="546">
        <f t="shared" si="9"/>
        <v>42342470</v>
      </c>
      <c r="M668" s="438"/>
    </row>
    <row r="669" spans="2:13" ht="15.6" x14ac:dyDescent="0.3">
      <c r="B669" s="463" t="s">
        <v>783</v>
      </c>
      <c r="C669" s="464" t="s">
        <v>1868</v>
      </c>
      <c r="D669" s="459"/>
      <c r="E669" s="459"/>
      <c r="F669" s="459"/>
      <c r="G669" s="460"/>
      <c r="H669" s="465">
        <v>1</v>
      </c>
      <c r="I669" s="462" t="s">
        <v>1445</v>
      </c>
      <c r="J669" s="546">
        <v>65599740</v>
      </c>
      <c r="K669" s="546"/>
      <c r="L669" s="546">
        <f t="shared" si="9"/>
        <v>65599740</v>
      </c>
      <c r="M669" s="438"/>
    </row>
    <row r="670" spans="2:13" ht="15.6" x14ac:dyDescent="0.3">
      <c r="B670" s="463" t="s">
        <v>784</v>
      </c>
      <c r="C670" s="464" t="s">
        <v>1869</v>
      </c>
      <c r="D670" s="459"/>
      <c r="E670" s="459"/>
      <c r="F670" s="459"/>
      <c r="G670" s="460"/>
      <c r="H670" s="465">
        <v>1</v>
      </c>
      <c r="I670" s="462" t="s">
        <v>1445</v>
      </c>
      <c r="J670" s="546">
        <v>95495760</v>
      </c>
      <c r="K670" s="546"/>
      <c r="L670" s="546">
        <f t="shared" si="9"/>
        <v>95495760</v>
      </c>
      <c r="M670" s="438"/>
    </row>
    <row r="671" spans="2:13" ht="15.6" x14ac:dyDescent="0.3">
      <c r="B671" s="463" t="s">
        <v>785</v>
      </c>
      <c r="C671" s="464" t="s">
        <v>1870</v>
      </c>
      <c r="D671" s="459"/>
      <c r="E671" s="459"/>
      <c r="F671" s="459"/>
      <c r="G671" s="460"/>
      <c r="H671" s="465">
        <v>1</v>
      </c>
      <c r="I671" s="462" t="s">
        <v>1445</v>
      </c>
      <c r="J671" s="546">
        <v>136581335.80000001</v>
      </c>
      <c r="K671" s="546"/>
      <c r="L671" s="546">
        <f t="shared" si="9"/>
        <v>136581335.80000001</v>
      </c>
      <c r="M671" s="438"/>
    </row>
    <row r="672" spans="2:13" ht="15.6" x14ac:dyDescent="0.3">
      <c r="B672" s="463" t="s">
        <v>786</v>
      </c>
      <c r="C672" s="464" t="s">
        <v>1871</v>
      </c>
      <c r="D672" s="459"/>
      <c r="E672" s="459"/>
      <c r="F672" s="459"/>
      <c r="G672" s="460"/>
      <c r="H672" s="465">
        <v>1</v>
      </c>
      <c r="I672" s="462" t="s">
        <v>1445</v>
      </c>
      <c r="J672" s="546">
        <v>178893766.79999998</v>
      </c>
      <c r="K672" s="546"/>
      <c r="L672" s="546">
        <f t="shared" si="9"/>
        <v>178893766.79999998</v>
      </c>
      <c r="M672" s="438"/>
    </row>
    <row r="673" spans="2:13" ht="15.6" x14ac:dyDescent="0.3">
      <c r="B673" s="463" t="s">
        <v>787</v>
      </c>
      <c r="C673" s="464" t="s">
        <v>1872</v>
      </c>
      <c r="D673" s="459"/>
      <c r="E673" s="459"/>
      <c r="F673" s="459"/>
      <c r="G673" s="460"/>
      <c r="H673" s="465">
        <v>1</v>
      </c>
      <c r="I673" s="462" t="s">
        <v>1445</v>
      </c>
      <c r="J673" s="546">
        <v>283024548.80000001</v>
      </c>
      <c r="K673" s="546"/>
      <c r="L673" s="546">
        <f t="shared" si="9"/>
        <v>283024548.80000001</v>
      </c>
      <c r="M673" s="438"/>
    </row>
    <row r="674" spans="2:13" ht="15.6" x14ac:dyDescent="0.3">
      <c r="B674" s="463" t="s">
        <v>788</v>
      </c>
      <c r="C674" s="464" t="s">
        <v>1873</v>
      </c>
      <c r="D674" s="459"/>
      <c r="E674" s="459"/>
      <c r="F674" s="459"/>
      <c r="G674" s="460"/>
      <c r="H674" s="465">
        <v>1</v>
      </c>
      <c r="I674" s="462" t="s">
        <v>1445</v>
      </c>
      <c r="J674" s="546">
        <v>458899357</v>
      </c>
      <c r="K674" s="546"/>
      <c r="L674" s="546">
        <f t="shared" si="9"/>
        <v>458899357</v>
      </c>
      <c r="M674" s="438"/>
    </row>
    <row r="675" spans="2:13" ht="15.6" x14ac:dyDescent="0.3">
      <c r="B675" s="463"/>
      <c r="C675" s="464"/>
      <c r="D675" s="459"/>
      <c r="E675" s="459"/>
      <c r="F675" s="459"/>
      <c r="G675" s="460"/>
      <c r="H675" s="465"/>
      <c r="I675" s="462"/>
      <c r="J675" s="546"/>
      <c r="K675" s="546"/>
      <c r="L675" s="546"/>
      <c r="M675" s="438"/>
    </row>
    <row r="676" spans="2:13" ht="15.6" x14ac:dyDescent="0.3">
      <c r="B676" s="501">
        <v>9</v>
      </c>
      <c r="C676" s="502" t="s">
        <v>1808</v>
      </c>
      <c r="D676" s="459"/>
      <c r="E676" s="459"/>
      <c r="F676" s="459"/>
      <c r="G676" s="460"/>
      <c r="H676" s="461"/>
      <c r="I676" s="462"/>
      <c r="J676" s="548"/>
      <c r="K676" s="548"/>
      <c r="L676" s="546"/>
      <c r="M676" s="438"/>
    </row>
    <row r="677" spans="2:13" ht="15.6" x14ac:dyDescent="0.3">
      <c r="B677" s="463" t="s">
        <v>513</v>
      </c>
      <c r="C677" s="464" t="s">
        <v>1874</v>
      </c>
      <c r="D677" s="459"/>
      <c r="E677" s="459"/>
      <c r="F677" s="459"/>
      <c r="G677" s="460"/>
      <c r="H677" s="465">
        <v>1</v>
      </c>
      <c r="I677" s="462" t="s">
        <v>1445</v>
      </c>
      <c r="J677" s="546">
        <v>4547690</v>
      </c>
      <c r="K677" s="546"/>
      <c r="L677" s="546">
        <f t="shared" ref="L677:L742" si="10">H677*J677</f>
        <v>4547690</v>
      </c>
      <c r="M677" s="438"/>
    </row>
    <row r="678" spans="2:13" ht="15.6" x14ac:dyDescent="0.3">
      <c r="B678" s="463" t="s">
        <v>514</v>
      </c>
      <c r="C678" s="464" t="s">
        <v>1875</v>
      </c>
      <c r="D678" s="459"/>
      <c r="E678" s="459"/>
      <c r="F678" s="459"/>
      <c r="G678" s="460"/>
      <c r="H678" s="465">
        <v>1</v>
      </c>
      <c r="I678" s="462" t="s">
        <v>1445</v>
      </c>
      <c r="J678" s="546">
        <v>7212240</v>
      </c>
      <c r="K678" s="546"/>
      <c r="L678" s="546">
        <f t="shared" si="10"/>
        <v>7212240</v>
      </c>
      <c r="M678" s="438"/>
    </row>
    <row r="679" spans="2:13" ht="15.6" x14ac:dyDescent="0.3">
      <c r="B679" s="463" t="s">
        <v>515</v>
      </c>
      <c r="C679" s="464" t="s">
        <v>1876</v>
      </c>
      <c r="D679" s="459"/>
      <c r="E679" s="459"/>
      <c r="F679" s="459"/>
      <c r="G679" s="460"/>
      <c r="H679" s="465">
        <v>1</v>
      </c>
      <c r="I679" s="462" t="s">
        <v>1445</v>
      </c>
      <c r="J679" s="546">
        <v>10794650</v>
      </c>
      <c r="K679" s="546"/>
      <c r="L679" s="546">
        <f t="shared" si="10"/>
        <v>10794650</v>
      </c>
      <c r="M679" s="438"/>
    </row>
    <row r="680" spans="2:13" ht="15.6" x14ac:dyDescent="0.3">
      <c r="B680" s="463" t="s">
        <v>790</v>
      </c>
      <c r="C680" s="464" t="s">
        <v>1877</v>
      </c>
      <c r="D680" s="459"/>
      <c r="E680" s="459"/>
      <c r="F680" s="459"/>
      <c r="G680" s="460"/>
      <c r="H680" s="465">
        <v>1</v>
      </c>
      <c r="I680" s="462" t="s">
        <v>1445</v>
      </c>
      <c r="J680" s="546">
        <v>16306310</v>
      </c>
      <c r="K680" s="546"/>
      <c r="L680" s="546">
        <f t="shared" si="10"/>
        <v>16306310</v>
      </c>
      <c r="M680" s="438"/>
    </row>
    <row r="681" spans="2:13" ht="15.6" x14ac:dyDescent="0.3">
      <c r="B681" s="463" t="s">
        <v>791</v>
      </c>
      <c r="C681" s="464" t="s">
        <v>1878</v>
      </c>
      <c r="D681" s="459"/>
      <c r="E681" s="459"/>
      <c r="F681" s="459"/>
      <c r="G681" s="460"/>
      <c r="H681" s="465">
        <v>1</v>
      </c>
      <c r="I681" s="462" t="s">
        <v>1445</v>
      </c>
      <c r="J681" s="546">
        <v>29969840</v>
      </c>
      <c r="K681" s="546"/>
      <c r="L681" s="546">
        <f t="shared" si="10"/>
        <v>29969840</v>
      </c>
      <c r="M681" s="438"/>
    </row>
    <row r="682" spans="2:13" ht="15.6" x14ac:dyDescent="0.3">
      <c r="B682" s="463" t="s">
        <v>792</v>
      </c>
      <c r="C682" s="464" t="s">
        <v>1879</v>
      </c>
      <c r="D682" s="459"/>
      <c r="E682" s="459"/>
      <c r="F682" s="459"/>
      <c r="G682" s="460"/>
      <c r="H682" s="465">
        <v>1</v>
      </c>
      <c r="I682" s="462" t="s">
        <v>1445</v>
      </c>
      <c r="J682" s="546">
        <v>49499360</v>
      </c>
      <c r="K682" s="546"/>
      <c r="L682" s="546">
        <f t="shared" si="10"/>
        <v>49499360</v>
      </c>
      <c r="M682" s="438"/>
    </row>
    <row r="683" spans="2:13" ht="15.6" x14ac:dyDescent="0.3">
      <c r="B683" s="463" t="s">
        <v>793</v>
      </c>
      <c r="C683" s="464" t="s">
        <v>1880</v>
      </c>
      <c r="D683" s="459"/>
      <c r="E683" s="459"/>
      <c r="F683" s="459"/>
      <c r="G683" s="460"/>
      <c r="H683" s="465">
        <v>1</v>
      </c>
      <c r="I683" s="462" t="s">
        <v>1445</v>
      </c>
      <c r="J683" s="546">
        <v>68415090</v>
      </c>
      <c r="K683" s="546"/>
      <c r="L683" s="546">
        <f t="shared" si="10"/>
        <v>68415090</v>
      </c>
      <c r="M683" s="438"/>
    </row>
    <row r="684" spans="2:13" ht="15.6" x14ac:dyDescent="0.3">
      <c r="B684" s="463" t="s">
        <v>794</v>
      </c>
      <c r="C684" s="464" t="s">
        <v>1881</v>
      </c>
      <c r="D684" s="459"/>
      <c r="E684" s="459"/>
      <c r="F684" s="459"/>
      <c r="G684" s="460"/>
      <c r="H684" s="465">
        <v>1</v>
      </c>
      <c r="I684" s="462" t="s">
        <v>1445</v>
      </c>
      <c r="J684" s="546">
        <v>92704900</v>
      </c>
      <c r="K684" s="546"/>
      <c r="L684" s="546">
        <f t="shared" si="10"/>
        <v>92704900</v>
      </c>
      <c r="M684" s="438"/>
    </row>
    <row r="685" spans="2:13" ht="15.6" x14ac:dyDescent="0.3">
      <c r="B685" s="463" t="s">
        <v>795</v>
      </c>
      <c r="C685" s="464" t="s">
        <v>1882</v>
      </c>
      <c r="D685" s="459"/>
      <c r="E685" s="459"/>
      <c r="F685" s="459"/>
      <c r="G685" s="460"/>
      <c r="H685" s="465">
        <v>1</v>
      </c>
      <c r="I685" s="462" t="s">
        <v>1445</v>
      </c>
      <c r="J685" s="546">
        <v>117545619.8</v>
      </c>
      <c r="K685" s="546"/>
      <c r="L685" s="546">
        <f t="shared" si="10"/>
        <v>117545619.8</v>
      </c>
      <c r="M685" s="438"/>
    </row>
    <row r="686" spans="2:13" ht="15.6" x14ac:dyDescent="0.3">
      <c r="B686" s="463" t="s">
        <v>796</v>
      </c>
      <c r="C686" s="482" t="s">
        <v>1883</v>
      </c>
      <c r="D686" s="459"/>
      <c r="E686" s="459"/>
      <c r="F686" s="459"/>
      <c r="G686" s="460"/>
      <c r="H686" s="465">
        <v>1</v>
      </c>
      <c r="I686" s="462" t="s">
        <v>1445</v>
      </c>
      <c r="J686" s="546">
        <v>152521761</v>
      </c>
      <c r="K686" s="546"/>
      <c r="L686" s="546">
        <f t="shared" si="10"/>
        <v>152521761</v>
      </c>
      <c r="M686" s="438"/>
    </row>
    <row r="687" spans="2:13" ht="15.6" x14ac:dyDescent="0.3">
      <c r="B687" s="463" t="s">
        <v>797</v>
      </c>
      <c r="C687" s="482" t="s">
        <v>1884</v>
      </c>
      <c r="D687" s="459"/>
      <c r="E687" s="459"/>
      <c r="F687" s="459"/>
      <c r="G687" s="460"/>
      <c r="H687" s="465">
        <v>1</v>
      </c>
      <c r="I687" s="462" t="s">
        <v>1445</v>
      </c>
      <c r="J687" s="546">
        <v>300201155.80000001</v>
      </c>
      <c r="K687" s="546"/>
      <c r="L687" s="546">
        <f t="shared" si="10"/>
        <v>300201155.80000001</v>
      </c>
      <c r="M687" s="438"/>
    </row>
    <row r="688" spans="2:13" ht="15.6" x14ac:dyDescent="0.3">
      <c r="B688" s="463" t="s">
        <v>798</v>
      </c>
      <c r="C688" s="482" t="s">
        <v>1885</v>
      </c>
      <c r="D688" s="459"/>
      <c r="E688" s="459"/>
      <c r="F688" s="459"/>
      <c r="G688" s="460"/>
      <c r="H688" s="465">
        <v>1</v>
      </c>
      <c r="I688" s="462" t="s">
        <v>1445</v>
      </c>
      <c r="J688" s="546">
        <v>407253700</v>
      </c>
      <c r="K688" s="546"/>
      <c r="L688" s="546">
        <f t="shared" si="10"/>
        <v>407253700</v>
      </c>
      <c r="M688" s="438"/>
    </row>
    <row r="689" spans="1:13" ht="15.6" x14ac:dyDescent="0.3">
      <c r="B689" s="463"/>
      <c r="C689" s="464"/>
      <c r="D689" s="459"/>
      <c r="E689" s="459"/>
      <c r="F689" s="459"/>
      <c r="G689" s="460"/>
      <c r="H689" s="465"/>
      <c r="I689" s="462"/>
      <c r="J689" s="546"/>
      <c r="K689" s="546"/>
      <c r="L689" s="546"/>
      <c r="M689" s="438"/>
    </row>
    <row r="690" spans="1:13" ht="15.6" x14ac:dyDescent="0.3">
      <c r="B690" s="463"/>
      <c r="C690" s="464"/>
      <c r="D690" s="459"/>
      <c r="E690" s="459"/>
      <c r="F690" s="459"/>
      <c r="G690" s="460"/>
      <c r="H690" s="465"/>
      <c r="I690" s="462"/>
      <c r="J690" s="546"/>
      <c r="K690" s="546"/>
      <c r="L690" s="546"/>
      <c r="M690" s="438"/>
    </row>
    <row r="691" spans="1:13" ht="15.6" x14ac:dyDescent="0.3">
      <c r="B691" s="463"/>
      <c r="C691" s="458" t="s">
        <v>1886</v>
      </c>
      <c r="D691" s="459"/>
      <c r="E691" s="459"/>
      <c r="F691" s="459"/>
      <c r="G691" s="460"/>
      <c r="H691" s="461"/>
      <c r="I691" s="462"/>
      <c r="J691" s="548"/>
      <c r="K691" s="548"/>
      <c r="L691" s="546"/>
      <c r="M691" s="438"/>
    </row>
    <row r="692" spans="1:13" ht="15.6" x14ac:dyDescent="0.3">
      <c r="B692" s="501">
        <v>1</v>
      </c>
      <c r="C692" s="502" t="s">
        <v>1887</v>
      </c>
      <c r="D692" s="459"/>
      <c r="E692" s="459"/>
      <c r="F692" s="459"/>
      <c r="G692" s="460"/>
      <c r="H692" s="461"/>
      <c r="I692" s="462"/>
      <c r="J692" s="548"/>
      <c r="K692" s="548"/>
      <c r="L692" s="546"/>
      <c r="M692" s="438"/>
    </row>
    <row r="693" spans="1:13" ht="15.6" x14ac:dyDescent="0.3">
      <c r="B693" s="463" t="s">
        <v>156</v>
      </c>
      <c r="C693" s="464" t="s">
        <v>1888</v>
      </c>
      <c r="D693" s="459"/>
      <c r="E693" s="459"/>
      <c r="F693" s="459"/>
      <c r="G693" s="460"/>
      <c r="H693" s="465">
        <v>1</v>
      </c>
      <c r="I693" s="462" t="s">
        <v>1445</v>
      </c>
      <c r="J693" s="546">
        <v>1047660</v>
      </c>
      <c r="K693" s="546"/>
      <c r="L693" s="546">
        <f t="shared" si="10"/>
        <v>1047660</v>
      </c>
      <c r="M693" s="438"/>
    </row>
    <row r="694" spans="1:13" ht="15.6" x14ac:dyDescent="0.3">
      <c r="B694" s="463" t="s">
        <v>157</v>
      </c>
      <c r="C694" s="464" t="s">
        <v>1889</v>
      </c>
      <c r="D694" s="459"/>
      <c r="E694" s="459"/>
      <c r="F694" s="459"/>
      <c r="G694" s="460"/>
      <c r="H694" s="465">
        <v>1</v>
      </c>
      <c r="I694" s="462" t="s">
        <v>1445</v>
      </c>
      <c r="J694" s="546">
        <v>1260160</v>
      </c>
      <c r="K694" s="546"/>
      <c r="L694" s="546">
        <f t="shared" si="10"/>
        <v>1260160</v>
      </c>
      <c r="M694" s="438"/>
    </row>
    <row r="695" spans="1:13" ht="15.6" x14ac:dyDescent="0.3">
      <c r="B695" s="463" t="s">
        <v>160</v>
      </c>
      <c r="C695" s="464" t="s">
        <v>1890</v>
      </c>
      <c r="D695" s="459"/>
      <c r="E695" s="459"/>
      <c r="F695" s="459"/>
      <c r="G695" s="460"/>
      <c r="H695" s="465">
        <v>1</v>
      </c>
      <c r="I695" s="462" t="s">
        <v>1445</v>
      </c>
      <c r="J695" s="546">
        <v>1759790</v>
      </c>
      <c r="K695" s="546"/>
      <c r="L695" s="546">
        <f t="shared" si="10"/>
        <v>1759790</v>
      </c>
      <c r="M695" s="438"/>
    </row>
    <row r="696" spans="1:13" ht="15.6" x14ac:dyDescent="0.3">
      <c r="A696" s="449"/>
      <c r="B696" s="463" t="s">
        <v>163</v>
      </c>
      <c r="C696" s="464" t="s">
        <v>1891</v>
      </c>
      <c r="D696" s="459"/>
      <c r="E696" s="459"/>
      <c r="F696" s="459"/>
      <c r="G696" s="460"/>
      <c r="H696" s="465">
        <v>1</v>
      </c>
      <c r="I696" s="462" t="s">
        <v>1445</v>
      </c>
      <c r="J696" s="546">
        <v>3126990</v>
      </c>
      <c r="K696" s="546"/>
      <c r="L696" s="546">
        <f t="shared" si="10"/>
        <v>3126990</v>
      </c>
      <c r="M696" s="438"/>
    </row>
    <row r="697" spans="1:13" ht="15.6" x14ac:dyDescent="0.3">
      <c r="A697" s="449"/>
      <c r="B697" s="501">
        <v>2</v>
      </c>
      <c r="C697" s="502" t="s">
        <v>1892</v>
      </c>
      <c r="D697" s="459"/>
      <c r="E697" s="459"/>
      <c r="F697" s="459"/>
      <c r="G697" s="460"/>
      <c r="H697" s="461"/>
      <c r="I697" s="462"/>
      <c r="J697" s="548"/>
      <c r="K697" s="548"/>
      <c r="L697" s="546"/>
      <c r="M697" s="438"/>
    </row>
    <row r="698" spans="1:13" ht="15.6" x14ac:dyDescent="0.3">
      <c r="A698" s="449"/>
      <c r="B698" s="463" t="s">
        <v>165</v>
      </c>
      <c r="C698" s="464" t="s">
        <v>1893</v>
      </c>
      <c r="D698" s="459"/>
      <c r="E698" s="459"/>
      <c r="F698" s="459"/>
      <c r="G698" s="460"/>
      <c r="H698" s="465">
        <v>1</v>
      </c>
      <c r="I698" s="462" t="s">
        <v>1445</v>
      </c>
      <c r="J698" s="546">
        <v>2152590</v>
      </c>
      <c r="K698" s="546"/>
      <c r="L698" s="546">
        <f t="shared" si="10"/>
        <v>2152590</v>
      </c>
      <c r="M698" s="438"/>
    </row>
    <row r="699" spans="1:13" ht="15.6" x14ac:dyDescent="0.3">
      <c r="A699" s="449"/>
      <c r="B699" s="463" t="s">
        <v>168</v>
      </c>
      <c r="C699" s="464" t="s">
        <v>1894</v>
      </c>
      <c r="D699" s="459"/>
      <c r="E699" s="459"/>
      <c r="F699" s="459"/>
      <c r="G699" s="460"/>
      <c r="H699" s="465">
        <v>1</v>
      </c>
      <c r="I699" s="462" t="s">
        <v>1445</v>
      </c>
      <c r="J699" s="546">
        <v>2801910</v>
      </c>
      <c r="K699" s="546"/>
      <c r="L699" s="546">
        <f t="shared" si="10"/>
        <v>2801910</v>
      </c>
      <c r="M699" s="438"/>
    </row>
    <row r="700" spans="1:13" ht="15.6" x14ac:dyDescent="0.3">
      <c r="A700" s="449"/>
      <c r="B700" s="463" t="s">
        <v>170</v>
      </c>
      <c r="C700" s="464" t="s">
        <v>1895</v>
      </c>
      <c r="D700" s="459"/>
      <c r="E700" s="459"/>
      <c r="F700" s="459"/>
      <c r="G700" s="460"/>
      <c r="H700" s="465">
        <v>1</v>
      </c>
      <c r="I700" s="462" t="s">
        <v>1445</v>
      </c>
      <c r="J700" s="546">
        <v>3969540</v>
      </c>
      <c r="K700" s="546"/>
      <c r="L700" s="546">
        <f t="shared" si="10"/>
        <v>3969540</v>
      </c>
      <c r="M700" s="438"/>
    </row>
    <row r="701" spans="1:13" ht="15.6" x14ac:dyDescent="0.3">
      <c r="A701" s="449"/>
      <c r="B701" s="463" t="s">
        <v>334</v>
      </c>
      <c r="C701" s="464" t="s">
        <v>1896</v>
      </c>
      <c r="D701" s="459"/>
      <c r="E701" s="459"/>
      <c r="F701" s="459"/>
      <c r="G701" s="460"/>
      <c r="H701" s="465">
        <v>1</v>
      </c>
      <c r="I701" s="462" t="s">
        <v>1445</v>
      </c>
      <c r="J701" s="546">
        <v>6961390</v>
      </c>
      <c r="K701" s="546"/>
      <c r="L701" s="546">
        <f t="shared" si="10"/>
        <v>6961390</v>
      </c>
      <c r="M701" s="438"/>
    </row>
    <row r="702" spans="1:13" ht="15.6" x14ac:dyDescent="0.3">
      <c r="A702" s="449"/>
      <c r="B702" s="463"/>
      <c r="C702" s="464"/>
      <c r="D702" s="459"/>
      <c r="E702" s="459"/>
      <c r="F702" s="459"/>
      <c r="G702" s="460"/>
      <c r="H702" s="465"/>
      <c r="I702" s="462"/>
      <c r="J702" s="546"/>
      <c r="K702" s="546"/>
      <c r="L702" s="546"/>
      <c r="M702" s="438"/>
    </row>
    <row r="703" spans="1:13" ht="15.6" x14ac:dyDescent="0.3">
      <c r="A703" s="449"/>
      <c r="B703" s="463"/>
      <c r="C703" s="464"/>
      <c r="D703" s="459"/>
      <c r="E703" s="459"/>
      <c r="F703" s="459"/>
      <c r="G703" s="460"/>
      <c r="H703" s="465"/>
      <c r="I703" s="462"/>
      <c r="J703" s="546"/>
      <c r="K703" s="546"/>
      <c r="L703" s="546"/>
      <c r="M703" s="438"/>
    </row>
    <row r="704" spans="1:13" ht="15.75" customHeight="1" x14ac:dyDescent="0.3">
      <c r="A704" s="449"/>
      <c r="B704" s="463"/>
      <c r="C704" s="464"/>
      <c r="D704" s="459"/>
      <c r="E704" s="459"/>
      <c r="F704" s="459"/>
      <c r="G704" s="460"/>
      <c r="H704" s="465"/>
      <c r="I704" s="462"/>
      <c r="J704" s="546"/>
      <c r="K704" s="546"/>
      <c r="L704" s="546"/>
      <c r="M704" s="438"/>
    </row>
    <row r="705" spans="1:13" ht="15.75" customHeight="1" x14ac:dyDescent="0.3">
      <c r="A705" s="449"/>
      <c r="B705" s="457" t="s">
        <v>22</v>
      </c>
      <c r="C705" s="458" t="s">
        <v>1897</v>
      </c>
      <c r="D705" s="468"/>
      <c r="E705" s="468"/>
      <c r="F705" s="468"/>
      <c r="G705" s="469"/>
      <c r="H705" s="470"/>
      <c r="I705" s="471"/>
      <c r="J705" s="548"/>
      <c r="K705" s="548"/>
      <c r="L705" s="546"/>
      <c r="M705" s="438"/>
    </row>
    <row r="706" spans="1:13" ht="15.6" x14ac:dyDescent="0.3">
      <c r="A706" s="449"/>
      <c r="B706" s="501">
        <v>1</v>
      </c>
      <c r="C706" s="503" t="s">
        <v>1898</v>
      </c>
      <c r="D706" s="459"/>
      <c r="E706" s="459"/>
      <c r="F706" s="459"/>
      <c r="G706" s="460"/>
      <c r="H706" s="465"/>
      <c r="I706" s="462"/>
      <c r="J706" s="546"/>
      <c r="K706" s="546"/>
      <c r="L706" s="546"/>
      <c r="M706" s="438"/>
    </row>
    <row r="707" spans="1:13" ht="15.6" x14ac:dyDescent="0.3">
      <c r="A707" s="449"/>
      <c r="B707" s="463" t="s">
        <v>156</v>
      </c>
      <c r="C707" s="464" t="s">
        <v>1899</v>
      </c>
      <c r="D707" s="472"/>
      <c r="E707" s="459"/>
      <c r="F707" s="459"/>
      <c r="G707" s="460"/>
      <c r="H707" s="465">
        <v>1</v>
      </c>
      <c r="I707" s="462" t="s">
        <v>1445</v>
      </c>
      <c r="J707" s="378">
        <v>39830</v>
      </c>
      <c r="K707" s="546"/>
      <c r="L707" s="546">
        <f t="shared" si="10"/>
        <v>39830</v>
      </c>
      <c r="M707" s="438"/>
    </row>
    <row r="708" spans="1:13" ht="15.6" x14ac:dyDescent="0.3">
      <c r="A708" s="449"/>
      <c r="B708" s="463" t="s">
        <v>157</v>
      </c>
      <c r="C708" s="464" t="s">
        <v>1900</v>
      </c>
      <c r="D708" s="472"/>
      <c r="E708" s="459"/>
      <c r="F708" s="459"/>
      <c r="G708" s="460"/>
      <c r="H708" s="465">
        <v>1</v>
      </c>
      <c r="I708" s="462" t="s">
        <v>1445</v>
      </c>
      <c r="J708" s="378">
        <v>44100</v>
      </c>
      <c r="K708" s="546"/>
      <c r="L708" s="546">
        <f t="shared" si="10"/>
        <v>44100</v>
      </c>
      <c r="M708" s="438"/>
    </row>
    <row r="709" spans="1:13" ht="15.6" x14ac:dyDescent="0.3">
      <c r="A709" s="449"/>
      <c r="B709" s="463" t="s">
        <v>160</v>
      </c>
      <c r="C709" s="464" t="s">
        <v>1901</v>
      </c>
      <c r="D709" s="472"/>
      <c r="E709" s="459"/>
      <c r="F709" s="459"/>
      <c r="G709" s="460"/>
      <c r="H709" s="465">
        <v>1</v>
      </c>
      <c r="I709" s="462" t="s">
        <v>1445</v>
      </c>
      <c r="J709" s="378">
        <v>70460</v>
      </c>
      <c r="K709" s="546"/>
      <c r="L709" s="546">
        <f t="shared" si="10"/>
        <v>70460</v>
      </c>
      <c r="M709" s="438"/>
    </row>
    <row r="710" spans="1:13" ht="15.6" x14ac:dyDescent="0.3">
      <c r="A710" s="449"/>
      <c r="B710" s="463" t="s">
        <v>163</v>
      </c>
      <c r="C710" s="464" t="s">
        <v>1902</v>
      </c>
      <c r="D710" s="472"/>
      <c r="E710" s="459"/>
      <c r="F710" s="459"/>
      <c r="G710" s="460"/>
      <c r="H710" s="465">
        <v>1</v>
      </c>
      <c r="I710" s="462" t="s">
        <v>1445</v>
      </c>
      <c r="J710" s="378">
        <v>80000</v>
      </c>
      <c r="K710" s="546"/>
      <c r="L710" s="546">
        <f t="shared" si="10"/>
        <v>80000</v>
      </c>
      <c r="M710" s="438"/>
    </row>
    <row r="711" spans="1:13" ht="15.6" x14ac:dyDescent="0.3">
      <c r="A711" s="449"/>
      <c r="B711" s="463" t="s">
        <v>321</v>
      </c>
      <c r="C711" s="464" t="s">
        <v>1903</v>
      </c>
      <c r="D711" s="472"/>
      <c r="E711" s="459"/>
      <c r="F711" s="459"/>
      <c r="G711" s="460"/>
      <c r="H711" s="465">
        <v>1</v>
      </c>
      <c r="I711" s="462" t="s">
        <v>1445</v>
      </c>
      <c r="J711" s="378">
        <v>122660</v>
      </c>
      <c r="K711" s="546"/>
      <c r="L711" s="546">
        <f t="shared" si="10"/>
        <v>122660</v>
      </c>
      <c r="M711" s="438"/>
    </row>
    <row r="712" spans="1:13" ht="15.6" x14ac:dyDescent="0.3">
      <c r="A712" s="449"/>
      <c r="B712" s="463" t="s">
        <v>323</v>
      </c>
      <c r="C712" s="464" t="s">
        <v>1904</v>
      </c>
      <c r="D712" s="472"/>
      <c r="E712" s="459"/>
      <c r="F712" s="459"/>
      <c r="G712" s="460"/>
      <c r="H712" s="465">
        <v>1</v>
      </c>
      <c r="I712" s="462" t="s">
        <v>1445</v>
      </c>
      <c r="J712" s="378">
        <v>244700</v>
      </c>
      <c r="K712" s="546"/>
      <c r="L712" s="546">
        <f t="shared" si="10"/>
        <v>244700</v>
      </c>
      <c r="M712" s="438"/>
    </row>
    <row r="713" spans="1:13" ht="15.6" x14ac:dyDescent="0.3">
      <c r="A713" s="449"/>
      <c r="B713" s="463" t="s">
        <v>326</v>
      </c>
      <c r="C713" s="464" t="s">
        <v>1905</v>
      </c>
      <c r="D713" s="472"/>
      <c r="E713" s="459"/>
      <c r="F713" s="459"/>
      <c r="G713" s="460"/>
      <c r="H713" s="465">
        <v>1</v>
      </c>
      <c r="I713" s="462" t="s">
        <v>1445</v>
      </c>
      <c r="J713" s="378">
        <v>291630</v>
      </c>
      <c r="K713" s="546"/>
      <c r="L713" s="546">
        <f t="shared" si="10"/>
        <v>291630</v>
      </c>
      <c r="M713" s="438"/>
    </row>
    <row r="714" spans="1:13" ht="15.6" x14ac:dyDescent="0.3">
      <c r="A714" s="449"/>
      <c r="B714" s="463" t="s">
        <v>328</v>
      </c>
      <c r="C714" s="464" t="s">
        <v>1906</v>
      </c>
      <c r="D714" s="472"/>
      <c r="E714" s="459"/>
      <c r="F714" s="459"/>
      <c r="G714" s="460"/>
      <c r="H714" s="465">
        <v>1</v>
      </c>
      <c r="I714" s="462" t="s">
        <v>1445</v>
      </c>
      <c r="J714" s="378">
        <v>329630</v>
      </c>
      <c r="K714" s="546"/>
      <c r="L714" s="546">
        <f t="shared" si="10"/>
        <v>329630</v>
      </c>
      <c r="M714" s="438"/>
    </row>
    <row r="715" spans="1:13" ht="15.6" x14ac:dyDescent="0.3">
      <c r="A715" s="449"/>
      <c r="B715" s="463" t="s">
        <v>665</v>
      </c>
      <c r="C715" s="464" t="s">
        <v>1907</v>
      </c>
      <c r="D715" s="472"/>
      <c r="E715" s="459"/>
      <c r="F715" s="459"/>
      <c r="G715" s="460"/>
      <c r="H715" s="465">
        <v>1</v>
      </c>
      <c r="I715" s="462" t="s">
        <v>1445</v>
      </c>
      <c r="J715" s="378">
        <v>418330</v>
      </c>
      <c r="K715" s="546"/>
      <c r="L715" s="546">
        <f t="shared" si="10"/>
        <v>418330</v>
      </c>
      <c r="M715" s="438"/>
    </row>
    <row r="716" spans="1:13" ht="15.6" x14ac:dyDescent="0.3">
      <c r="A716" s="449"/>
      <c r="B716" s="463" t="s">
        <v>667</v>
      </c>
      <c r="C716" s="464" t="s">
        <v>1908</v>
      </c>
      <c r="D716" s="472"/>
      <c r="E716" s="459"/>
      <c r="F716" s="459"/>
      <c r="G716" s="460"/>
      <c r="H716" s="465">
        <v>1</v>
      </c>
      <c r="I716" s="462" t="s">
        <v>1445</v>
      </c>
      <c r="J716" s="378">
        <v>474860</v>
      </c>
      <c r="K716" s="546"/>
      <c r="L716" s="546">
        <f t="shared" si="10"/>
        <v>474860</v>
      </c>
      <c r="M716" s="438"/>
    </row>
    <row r="717" spans="1:13" ht="15.6" x14ac:dyDescent="0.3">
      <c r="A717" s="449"/>
      <c r="B717" s="463" t="s">
        <v>669</v>
      </c>
      <c r="C717" s="464" t="s">
        <v>1909</v>
      </c>
      <c r="D717" s="472"/>
      <c r="E717" s="459"/>
      <c r="F717" s="459"/>
      <c r="G717" s="460"/>
      <c r="H717" s="465">
        <v>1</v>
      </c>
      <c r="I717" s="462" t="s">
        <v>1445</v>
      </c>
      <c r="J717" s="378">
        <v>632930</v>
      </c>
      <c r="K717" s="546"/>
      <c r="L717" s="546">
        <f t="shared" si="10"/>
        <v>632930</v>
      </c>
      <c r="M717" s="438"/>
    </row>
    <row r="718" spans="1:13" ht="15.6" x14ac:dyDescent="0.3">
      <c r="A718" s="449"/>
      <c r="B718" s="463" t="s">
        <v>671</v>
      </c>
      <c r="C718" s="464" t="s">
        <v>1910</v>
      </c>
      <c r="D718" s="472"/>
      <c r="E718" s="459"/>
      <c r="F718" s="459"/>
      <c r="G718" s="460"/>
      <c r="H718" s="465">
        <v>1</v>
      </c>
      <c r="I718" s="462" t="s">
        <v>1445</v>
      </c>
      <c r="J718" s="378">
        <v>759630</v>
      </c>
      <c r="K718" s="546"/>
      <c r="L718" s="546">
        <f t="shared" si="10"/>
        <v>759630</v>
      </c>
      <c r="M718" s="438"/>
    </row>
    <row r="719" spans="1:13" ht="15.6" x14ac:dyDescent="0.3">
      <c r="A719" s="449"/>
      <c r="B719" s="463" t="s">
        <v>1182</v>
      </c>
      <c r="C719" s="464" t="s">
        <v>1911</v>
      </c>
      <c r="D719" s="472"/>
      <c r="E719" s="459"/>
      <c r="F719" s="459"/>
      <c r="G719" s="460"/>
      <c r="H719" s="465">
        <v>1</v>
      </c>
      <c r="I719" s="462" t="s">
        <v>1445</v>
      </c>
      <c r="J719" s="378">
        <v>1076660</v>
      </c>
      <c r="K719" s="546"/>
      <c r="L719" s="546">
        <f t="shared" si="10"/>
        <v>1076660</v>
      </c>
      <c r="M719" s="438"/>
    </row>
    <row r="720" spans="1:13" ht="15.6" x14ac:dyDescent="0.3">
      <c r="A720" s="449"/>
      <c r="B720" s="463" t="s">
        <v>1184</v>
      </c>
      <c r="C720" s="464" t="s">
        <v>1912</v>
      </c>
      <c r="D720" s="472"/>
      <c r="E720" s="459"/>
      <c r="F720" s="459"/>
      <c r="G720" s="460"/>
      <c r="H720" s="465">
        <v>1</v>
      </c>
      <c r="I720" s="462" t="s">
        <v>1445</v>
      </c>
      <c r="J720" s="378">
        <v>797220</v>
      </c>
      <c r="K720" s="546"/>
      <c r="L720" s="546">
        <f t="shared" si="10"/>
        <v>797220</v>
      </c>
      <c r="M720" s="438"/>
    </row>
    <row r="721" spans="1:14" ht="15.6" x14ac:dyDescent="0.3">
      <c r="A721" s="449"/>
      <c r="B721" s="463" t="s">
        <v>1186</v>
      </c>
      <c r="C721" s="464" t="s">
        <v>1913</v>
      </c>
      <c r="D721" s="472"/>
      <c r="E721" s="459"/>
      <c r="F721" s="459"/>
      <c r="G721" s="460"/>
      <c r="H721" s="465">
        <v>1</v>
      </c>
      <c r="I721" s="462" t="s">
        <v>1445</v>
      </c>
      <c r="J721" s="378">
        <v>1269500</v>
      </c>
      <c r="K721" s="546"/>
      <c r="L721" s="546">
        <f t="shared" si="10"/>
        <v>1269500</v>
      </c>
      <c r="M721" s="438"/>
    </row>
    <row r="722" spans="1:14" ht="15.6" x14ac:dyDescent="0.3">
      <c r="A722" s="449"/>
      <c r="B722" s="463" t="s">
        <v>1188</v>
      </c>
      <c r="C722" s="464" t="s">
        <v>1914</v>
      </c>
      <c r="D722" s="472"/>
      <c r="E722" s="459"/>
      <c r="F722" s="459"/>
      <c r="G722" s="460"/>
      <c r="H722" s="465">
        <v>1</v>
      </c>
      <c r="I722" s="462" t="s">
        <v>1445</v>
      </c>
      <c r="J722" s="378">
        <v>1338330</v>
      </c>
      <c r="K722" s="546"/>
      <c r="L722" s="546">
        <f t="shared" si="10"/>
        <v>1338330</v>
      </c>
      <c r="M722" s="438"/>
    </row>
    <row r="723" spans="1:14" ht="15.6" x14ac:dyDescent="0.3">
      <c r="A723" s="449"/>
      <c r="B723" s="463" t="s">
        <v>1362</v>
      </c>
      <c r="C723" s="464" t="s">
        <v>1915</v>
      </c>
      <c r="D723" s="472"/>
      <c r="E723" s="459"/>
      <c r="F723" s="459"/>
      <c r="G723" s="460"/>
      <c r="H723" s="465">
        <v>1</v>
      </c>
      <c r="I723" s="462" t="s">
        <v>1445</v>
      </c>
      <c r="J723" s="378">
        <v>1812500</v>
      </c>
      <c r="K723" s="546"/>
      <c r="L723" s="546">
        <f t="shared" si="10"/>
        <v>1812500</v>
      </c>
      <c r="M723" s="438"/>
    </row>
    <row r="724" spans="1:14" ht="15.6" x14ac:dyDescent="0.3">
      <c r="B724" s="463"/>
      <c r="C724" s="459"/>
      <c r="D724" s="459"/>
      <c r="E724" s="459"/>
      <c r="F724" s="459"/>
      <c r="G724" s="460"/>
      <c r="H724" s="465"/>
      <c r="I724" s="462"/>
      <c r="J724" s="546"/>
      <c r="K724" s="546"/>
      <c r="L724" s="546"/>
      <c r="M724" s="438"/>
      <c r="N724" s="449"/>
    </row>
    <row r="725" spans="1:14" ht="15.6" x14ac:dyDescent="0.3">
      <c r="B725" s="501">
        <v>2</v>
      </c>
      <c r="C725" s="503" t="s">
        <v>1916</v>
      </c>
      <c r="D725" s="459"/>
      <c r="E725" s="459"/>
      <c r="F725" s="459"/>
      <c r="G725" s="460"/>
      <c r="H725" s="465"/>
      <c r="I725" s="462"/>
      <c r="J725" s="546"/>
      <c r="K725" s="546"/>
      <c r="L725" s="546"/>
      <c r="M725" s="438"/>
      <c r="N725" s="449"/>
    </row>
    <row r="726" spans="1:14" ht="15.6" x14ac:dyDescent="0.3">
      <c r="B726" s="463" t="s">
        <v>165</v>
      </c>
      <c r="C726" s="464" t="s">
        <v>1917</v>
      </c>
      <c r="D726" s="472"/>
      <c r="E726" s="459"/>
      <c r="F726" s="459"/>
      <c r="G726" s="460"/>
      <c r="H726" s="465">
        <v>1</v>
      </c>
      <c r="I726" s="462" t="s">
        <v>1445</v>
      </c>
      <c r="J726" s="378">
        <v>29000</v>
      </c>
      <c r="K726" s="546"/>
      <c r="L726" s="546">
        <f t="shared" si="10"/>
        <v>29000</v>
      </c>
      <c r="M726" s="438"/>
      <c r="N726" s="449"/>
    </row>
    <row r="727" spans="1:14" ht="15.6" x14ac:dyDescent="0.3">
      <c r="B727" s="463" t="s">
        <v>168</v>
      </c>
      <c r="C727" s="464" t="s">
        <v>1918</v>
      </c>
      <c r="D727" s="472"/>
      <c r="E727" s="459"/>
      <c r="F727" s="459"/>
      <c r="G727" s="460"/>
      <c r="H727" s="465">
        <v>1</v>
      </c>
      <c r="I727" s="462" t="s">
        <v>1445</v>
      </c>
      <c r="J727" s="378">
        <v>41660</v>
      </c>
      <c r="K727" s="546"/>
      <c r="L727" s="546">
        <f t="shared" si="10"/>
        <v>41660</v>
      </c>
      <c r="M727" s="438"/>
      <c r="N727" s="449"/>
    </row>
    <row r="728" spans="1:14" ht="15.6" x14ac:dyDescent="0.3">
      <c r="B728" s="463" t="s">
        <v>170</v>
      </c>
      <c r="C728" s="464" t="s">
        <v>1919</v>
      </c>
      <c r="D728" s="472"/>
      <c r="E728" s="459"/>
      <c r="F728" s="459"/>
      <c r="G728" s="460"/>
      <c r="H728" s="465">
        <v>1</v>
      </c>
      <c r="I728" s="462" t="s">
        <v>1445</v>
      </c>
      <c r="J728" s="378">
        <v>52500</v>
      </c>
      <c r="K728" s="546"/>
      <c r="L728" s="546">
        <f t="shared" si="10"/>
        <v>52500</v>
      </c>
      <c r="M728" s="438"/>
      <c r="N728" s="449"/>
    </row>
    <row r="729" spans="1:14" ht="15.6" x14ac:dyDescent="0.3">
      <c r="B729" s="463" t="s">
        <v>334</v>
      </c>
      <c r="C729" s="464" t="s">
        <v>1920</v>
      </c>
      <c r="D729" s="472"/>
      <c r="E729" s="459"/>
      <c r="F729" s="459"/>
      <c r="G729" s="460"/>
      <c r="H729" s="465">
        <v>1</v>
      </c>
      <c r="I729" s="462" t="s">
        <v>1445</v>
      </c>
      <c r="J729" s="378">
        <v>62330</v>
      </c>
      <c r="K729" s="546"/>
      <c r="L729" s="546">
        <f t="shared" si="10"/>
        <v>62330</v>
      </c>
      <c r="M729" s="438"/>
      <c r="N729" s="449"/>
    </row>
    <row r="730" spans="1:14" ht="15.6" x14ac:dyDescent="0.3">
      <c r="B730" s="463" t="s">
        <v>337</v>
      </c>
      <c r="C730" s="464" t="s">
        <v>1921</v>
      </c>
      <c r="D730" s="472"/>
      <c r="E730" s="459"/>
      <c r="F730" s="459"/>
      <c r="G730" s="460"/>
      <c r="H730" s="465">
        <v>1</v>
      </c>
      <c r="I730" s="462" t="s">
        <v>1445</v>
      </c>
      <c r="J730" s="378">
        <v>136660</v>
      </c>
      <c r="K730" s="546"/>
      <c r="L730" s="546">
        <f t="shared" si="10"/>
        <v>136660</v>
      </c>
      <c r="M730" s="438"/>
      <c r="N730" s="449"/>
    </row>
    <row r="731" spans="1:14" ht="15.6" x14ac:dyDescent="0.3">
      <c r="B731" s="463" t="s">
        <v>339</v>
      </c>
      <c r="C731" s="464" t="s">
        <v>1922</v>
      </c>
      <c r="D731" s="472"/>
      <c r="E731" s="459"/>
      <c r="F731" s="459"/>
      <c r="G731" s="460"/>
      <c r="H731" s="465">
        <v>1</v>
      </c>
      <c r="I731" s="462" t="s">
        <v>1445</v>
      </c>
      <c r="J731" s="378">
        <v>147330</v>
      </c>
      <c r="K731" s="546"/>
      <c r="L731" s="546">
        <f t="shared" si="10"/>
        <v>147330</v>
      </c>
      <c r="M731" s="438"/>
      <c r="N731" s="449"/>
    </row>
    <row r="732" spans="1:14" ht="15.6" x14ac:dyDescent="0.3">
      <c r="B732" s="463" t="s">
        <v>432</v>
      </c>
      <c r="C732" s="464" t="s">
        <v>1923</v>
      </c>
      <c r="D732" s="472"/>
      <c r="E732" s="459"/>
      <c r="F732" s="459"/>
      <c r="G732" s="460"/>
      <c r="H732" s="465">
        <v>1</v>
      </c>
      <c r="I732" s="462" t="s">
        <v>1445</v>
      </c>
      <c r="J732" s="378">
        <v>197660</v>
      </c>
      <c r="K732" s="546"/>
      <c r="L732" s="546">
        <f t="shared" si="10"/>
        <v>197660</v>
      </c>
      <c r="M732" s="438"/>
      <c r="N732" s="449"/>
    </row>
    <row r="733" spans="1:14" ht="15.6" x14ac:dyDescent="0.3">
      <c r="B733" s="463" t="s">
        <v>434</v>
      </c>
      <c r="C733" s="464" t="s">
        <v>1924</v>
      </c>
      <c r="D733" s="472"/>
      <c r="E733" s="459"/>
      <c r="F733" s="459"/>
      <c r="G733" s="460"/>
      <c r="H733" s="465">
        <v>1</v>
      </c>
      <c r="I733" s="462" t="s">
        <v>1445</v>
      </c>
      <c r="J733" s="378">
        <v>254220</v>
      </c>
      <c r="K733" s="546"/>
      <c r="L733" s="546">
        <f t="shared" si="10"/>
        <v>254220</v>
      </c>
      <c r="M733" s="438"/>
      <c r="N733" s="449"/>
    </row>
    <row r="734" spans="1:14" ht="15.6" x14ac:dyDescent="0.3">
      <c r="B734" s="463" t="s">
        <v>436</v>
      </c>
      <c r="C734" s="464" t="s">
        <v>1925</v>
      </c>
      <c r="D734" s="472"/>
      <c r="E734" s="459"/>
      <c r="F734" s="459"/>
      <c r="G734" s="460"/>
      <c r="H734" s="465">
        <v>1</v>
      </c>
      <c r="I734" s="462" t="s">
        <v>1445</v>
      </c>
      <c r="J734" s="378">
        <v>346160</v>
      </c>
      <c r="K734" s="546"/>
      <c r="L734" s="546">
        <f t="shared" si="10"/>
        <v>346160</v>
      </c>
      <c r="M734" s="438"/>
      <c r="N734" s="449"/>
    </row>
    <row r="735" spans="1:14" ht="15.6" x14ac:dyDescent="0.3">
      <c r="B735" s="463" t="s">
        <v>364</v>
      </c>
      <c r="C735" s="464" t="s">
        <v>1926</v>
      </c>
      <c r="D735" s="472"/>
      <c r="E735" s="459"/>
      <c r="F735" s="459"/>
      <c r="G735" s="460"/>
      <c r="H735" s="465">
        <v>1</v>
      </c>
      <c r="I735" s="462" t="s">
        <v>1445</v>
      </c>
      <c r="J735" s="378">
        <v>346660</v>
      </c>
      <c r="K735" s="546"/>
      <c r="L735" s="546">
        <f t="shared" si="10"/>
        <v>346660</v>
      </c>
      <c r="M735" s="438"/>
      <c r="N735" s="449"/>
    </row>
    <row r="736" spans="1:14" ht="15.6" x14ac:dyDescent="0.3">
      <c r="B736" s="463" t="s">
        <v>439</v>
      </c>
      <c r="C736" s="464" t="s">
        <v>1927</v>
      </c>
      <c r="D736" s="472"/>
      <c r="E736" s="459"/>
      <c r="F736" s="459"/>
      <c r="G736" s="460"/>
      <c r="H736" s="465">
        <v>1</v>
      </c>
      <c r="I736" s="462" t="s">
        <v>1445</v>
      </c>
      <c r="J736" s="378">
        <v>551750</v>
      </c>
      <c r="K736" s="546"/>
      <c r="L736" s="546">
        <f t="shared" si="10"/>
        <v>551750</v>
      </c>
      <c r="M736" s="438"/>
      <c r="N736" s="449"/>
    </row>
    <row r="737" spans="2:14" ht="15.6" x14ac:dyDescent="0.3">
      <c r="B737" s="463" t="s">
        <v>441</v>
      </c>
      <c r="C737" s="464" t="s">
        <v>1928</v>
      </c>
      <c r="D737" s="472"/>
      <c r="E737" s="459"/>
      <c r="F737" s="459"/>
      <c r="G737" s="460"/>
      <c r="H737" s="465">
        <v>1</v>
      </c>
      <c r="I737" s="462" t="s">
        <v>1445</v>
      </c>
      <c r="J737" s="378">
        <v>541250</v>
      </c>
      <c r="K737" s="546"/>
      <c r="L737" s="546">
        <f t="shared" si="10"/>
        <v>541250</v>
      </c>
      <c r="M737" s="438"/>
      <c r="N737" s="476"/>
    </row>
    <row r="738" spans="2:14" ht="15.6" x14ac:dyDescent="0.3">
      <c r="B738" s="463" t="s">
        <v>443</v>
      </c>
      <c r="C738" s="464" t="s">
        <v>1929</v>
      </c>
      <c r="D738" s="472"/>
      <c r="E738" s="459"/>
      <c r="F738" s="459"/>
      <c r="G738" s="460"/>
      <c r="H738" s="465">
        <v>1</v>
      </c>
      <c r="I738" s="462" t="s">
        <v>1445</v>
      </c>
      <c r="J738" s="378">
        <v>1155750</v>
      </c>
      <c r="K738" s="546"/>
      <c r="L738" s="546">
        <f t="shared" si="10"/>
        <v>1155750</v>
      </c>
      <c r="M738" s="438"/>
      <c r="N738" s="449"/>
    </row>
    <row r="739" spans="2:14" ht="15.6" x14ac:dyDescent="0.3">
      <c r="B739" s="463" t="s">
        <v>445</v>
      </c>
      <c r="C739" s="464" t="s">
        <v>1930</v>
      </c>
      <c r="D739" s="472"/>
      <c r="E739" s="459"/>
      <c r="F739" s="459"/>
      <c r="G739" s="460"/>
      <c r="H739" s="465">
        <v>1</v>
      </c>
      <c r="I739" s="462" t="s">
        <v>1445</v>
      </c>
      <c r="J739" s="378">
        <v>1253750</v>
      </c>
      <c r="K739" s="546"/>
      <c r="L739" s="546">
        <f t="shared" si="10"/>
        <v>1253750</v>
      </c>
      <c r="M739" s="438"/>
      <c r="N739" s="449"/>
    </row>
    <row r="740" spans="2:14" ht="15.6" x14ac:dyDescent="0.3">
      <c r="B740" s="463" t="s">
        <v>447</v>
      </c>
      <c r="C740" s="464" t="s">
        <v>1931</v>
      </c>
      <c r="D740" s="472"/>
      <c r="E740" s="459"/>
      <c r="F740" s="459"/>
      <c r="G740" s="460"/>
      <c r="H740" s="465">
        <v>1</v>
      </c>
      <c r="I740" s="462" t="s">
        <v>1445</v>
      </c>
      <c r="J740" s="378">
        <v>1700000</v>
      </c>
      <c r="K740" s="546"/>
      <c r="L740" s="546">
        <f t="shared" si="10"/>
        <v>1700000</v>
      </c>
      <c r="M740" s="438"/>
      <c r="N740" s="449"/>
    </row>
    <row r="741" spans="2:14" ht="15.6" x14ac:dyDescent="0.3">
      <c r="B741" s="463" t="s">
        <v>371</v>
      </c>
      <c r="C741" s="464" t="s">
        <v>1932</v>
      </c>
      <c r="D741" s="472"/>
      <c r="E741" s="459"/>
      <c r="F741" s="459"/>
      <c r="G741" s="460"/>
      <c r="H741" s="465">
        <v>1</v>
      </c>
      <c r="I741" s="462" t="s">
        <v>1445</v>
      </c>
      <c r="J741" s="378">
        <v>2237500</v>
      </c>
      <c r="K741" s="546"/>
      <c r="L741" s="546">
        <f t="shared" si="10"/>
        <v>2237500</v>
      </c>
      <c r="M741" s="438"/>
      <c r="N741" s="449"/>
    </row>
    <row r="742" spans="2:14" ht="15.6" x14ac:dyDescent="0.3">
      <c r="B742" s="463" t="s">
        <v>373</v>
      </c>
      <c r="C742" s="464" t="s">
        <v>1933</v>
      </c>
      <c r="D742" s="472"/>
      <c r="E742" s="459"/>
      <c r="F742" s="459"/>
      <c r="G742" s="460"/>
      <c r="H742" s="465">
        <v>1</v>
      </c>
      <c r="I742" s="462" t="s">
        <v>1445</v>
      </c>
      <c r="J742" s="378">
        <v>1936700</v>
      </c>
      <c r="K742" s="546"/>
      <c r="L742" s="546">
        <f t="shared" si="10"/>
        <v>1936700</v>
      </c>
      <c r="M742" s="438"/>
      <c r="N742" s="449"/>
    </row>
    <row r="743" spans="2:14" ht="15.6" x14ac:dyDescent="0.3">
      <c r="B743" s="463"/>
      <c r="C743" s="464"/>
      <c r="D743" s="459"/>
      <c r="E743" s="459"/>
      <c r="F743" s="459"/>
      <c r="G743" s="460"/>
      <c r="H743" s="465"/>
      <c r="I743" s="462"/>
      <c r="J743" s="546"/>
      <c r="K743" s="546"/>
      <c r="L743" s="546"/>
      <c r="M743" s="438"/>
      <c r="N743" s="449"/>
    </row>
    <row r="744" spans="2:14" ht="15.6" x14ac:dyDescent="0.3">
      <c r="B744" s="463"/>
      <c r="C744" s="464"/>
      <c r="D744" s="459"/>
      <c r="E744" s="459"/>
      <c r="F744" s="459"/>
      <c r="G744" s="460"/>
      <c r="H744" s="465"/>
      <c r="I744" s="462"/>
      <c r="J744" s="546"/>
      <c r="K744" s="546"/>
      <c r="L744" s="546"/>
      <c r="M744" s="438"/>
      <c r="N744" s="449"/>
    </row>
    <row r="745" spans="2:14" ht="15.6" x14ac:dyDescent="0.3">
      <c r="B745" s="463"/>
      <c r="C745" s="464"/>
      <c r="D745" s="459"/>
      <c r="E745" s="459"/>
      <c r="F745" s="459"/>
      <c r="G745" s="460"/>
      <c r="H745" s="465"/>
      <c r="I745" s="462"/>
      <c r="J745" s="546"/>
      <c r="K745" s="546"/>
      <c r="L745" s="546"/>
      <c r="M745" s="438"/>
      <c r="N745" s="449"/>
    </row>
    <row r="746" spans="2:14" ht="15.6" x14ac:dyDescent="0.3">
      <c r="B746" s="457" t="s">
        <v>1934</v>
      </c>
      <c r="C746" s="458" t="s">
        <v>1935</v>
      </c>
      <c r="D746" s="473"/>
      <c r="E746" s="473"/>
      <c r="F746" s="473"/>
      <c r="G746" s="474"/>
      <c r="H746" s="475"/>
      <c r="I746" s="471"/>
      <c r="J746" s="548"/>
      <c r="K746" s="548"/>
      <c r="L746" s="546"/>
      <c r="M746" s="438"/>
      <c r="N746" s="449"/>
    </row>
    <row r="747" spans="2:14" ht="15.6" x14ac:dyDescent="0.3">
      <c r="B747" s="463">
        <v>1</v>
      </c>
      <c r="C747" s="472" t="s">
        <v>1936</v>
      </c>
      <c r="D747" s="468"/>
      <c r="E747" s="473"/>
      <c r="F747" s="473"/>
      <c r="G747" s="474"/>
      <c r="H747" s="475"/>
      <c r="I747" s="471"/>
      <c r="J747" s="548"/>
      <c r="K747" s="548"/>
      <c r="L747" s="546"/>
      <c r="M747" s="438"/>
      <c r="N747" s="449"/>
    </row>
    <row r="748" spans="2:14" ht="15.6" x14ac:dyDescent="0.3">
      <c r="B748" s="463" t="s">
        <v>156</v>
      </c>
      <c r="C748" s="464" t="s">
        <v>1937</v>
      </c>
      <c r="D748" s="472"/>
      <c r="E748" s="459"/>
      <c r="F748" s="459"/>
      <c r="G748" s="460"/>
      <c r="H748" s="465">
        <v>1</v>
      </c>
      <c r="I748" s="462" t="s">
        <v>1445</v>
      </c>
      <c r="J748" s="546">
        <v>22390</v>
      </c>
      <c r="K748" s="546"/>
      <c r="L748" s="546">
        <f t="shared" ref="L748:L809" si="11">H748*J748</f>
        <v>22390</v>
      </c>
      <c r="M748" s="438"/>
      <c r="N748" s="449"/>
    </row>
    <row r="749" spans="2:14" ht="15.6" x14ac:dyDescent="0.3">
      <c r="B749" s="463" t="s">
        <v>163</v>
      </c>
      <c r="C749" s="464" t="s">
        <v>1938</v>
      </c>
      <c r="D749" s="472"/>
      <c r="E749" s="459"/>
      <c r="F749" s="459"/>
      <c r="G749" s="460"/>
      <c r="H749" s="465">
        <v>1</v>
      </c>
      <c r="I749" s="462" t="s">
        <v>1445</v>
      </c>
      <c r="J749" s="546">
        <v>28600</v>
      </c>
      <c r="K749" s="546"/>
      <c r="L749" s="546">
        <f t="shared" si="11"/>
        <v>28600</v>
      </c>
      <c r="M749" s="438"/>
      <c r="N749" s="449"/>
    </row>
    <row r="750" spans="2:14" ht="15.6" x14ac:dyDescent="0.3">
      <c r="B750" s="463" t="s">
        <v>321</v>
      </c>
      <c r="C750" s="464" t="s">
        <v>1939</v>
      </c>
      <c r="D750" s="472"/>
      <c r="E750" s="459"/>
      <c r="F750" s="459"/>
      <c r="G750" s="460"/>
      <c r="H750" s="465">
        <v>1</v>
      </c>
      <c r="I750" s="462" t="s">
        <v>1445</v>
      </c>
      <c r="J750" s="546">
        <v>34760</v>
      </c>
      <c r="K750" s="546"/>
      <c r="L750" s="546">
        <f t="shared" si="11"/>
        <v>34760</v>
      </c>
      <c r="M750" s="438"/>
      <c r="N750" s="449"/>
    </row>
    <row r="751" spans="2:14" ht="15.6" x14ac:dyDescent="0.3">
      <c r="B751" s="463" t="s">
        <v>323</v>
      </c>
      <c r="C751" s="464" t="s">
        <v>1940</v>
      </c>
      <c r="D751" s="472"/>
      <c r="E751" s="459"/>
      <c r="F751" s="459"/>
      <c r="G751" s="460"/>
      <c r="H751" s="465">
        <v>1</v>
      </c>
      <c r="I751" s="462" t="s">
        <v>1445</v>
      </c>
      <c r="J751" s="546">
        <v>112700</v>
      </c>
      <c r="K751" s="546"/>
      <c r="L751" s="546">
        <f t="shared" si="11"/>
        <v>112700</v>
      </c>
      <c r="M751" s="438"/>
      <c r="N751" s="449"/>
    </row>
    <row r="752" spans="2:14" ht="15.6" x14ac:dyDescent="0.3">
      <c r="B752" s="463" t="s">
        <v>326</v>
      </c>
      <c r="C752" s="464" t="s">
        <v>1941</v>
      </c>
      <c r="D752" s="472"/>
      <c r="E752" s="459"/>
      <c r="F752" s="459"/>
      <c r="G752" s="460"/>
      <c r="H752" s="465">
        <v>1</v>
      </c>
      <c r="I752" s="462" t="s">
        <v>1445</v>
      </c>
      <c r="J752" s="546">
        <v>119010</v>
      </c>
      <c r="K752" s="546"/>
      <c r="L752" s="546">
        <f t="shared" si="11"/>
        <v>119010</v>
      </c>
      <c r="M752" s="438"/>
      <c r="N752" s="449"/>
    </row>
    <row r="753" spans="2:14" ht="15.6" x14ac:dyDescent="0.3">
      <c r="B753" s="463" t="s">
        <v>667</v>
      </c>
      <c r="C753" s="464" t="s">
        <v>1942</v>
      </c>
      <c r="D753" s="472"/>
      <c r="E753" s="459"/>
      <c r="F753" s="459"/>
      <c r="G753" s="460"/>
      <c r="H753" s="465">
        <v>1</v>
      </c>
      <c r="I753" s="462" t="s">
        <v>1445</v>
      </c>
      <c r="J753" s="546">
        <v>131230</v>
      </c>
      <c r="K753" s="546"/>
      <c r="L753" s="546">
        <f t="shared" si="11"/>
        <v>131230</v>
      </c>
      <c r="M753" s="438"/>
      <c r="N753" s="476"/>
    </row>
    <row r="754" spans="2:14" ht="15.6" x14ac:dyDescent="0.3">
      <c r="B754" s="463" t="s">
        <v>669</v>
      </c>
      <c r="C754" s="464" t="s">
        <v>1943</v>
      </c>
      <c r="D754" s="472"/>
      <c r="E754" s="459"/>
      <c r="F754" s="459"/>
      <c r="G754" s="460"/>
      <c r="H754" s="465">
        <v>1</v>
      </c>
      <c r="I754" s="462" t="s">
        <v>1445</v>
      </c>
      <c r="J754" s="546">
        <v>145020</v>
      </c>
      <c r="K754" s="546"/>
      <c r="L754" s="546">
        <f t="shared" si="11"/>
        <v>145020</v>
      </c>
      <c r="M754" s="438"/>
      <c r="N754" s="449"/>
    </row>
    <row r="755" spans="2:14" ht="15.6" x14ac:dyDescent="0.3">
      <c r="B755" s="463" t="s">
        <v>669</v>
      </c>
      <c r="C755" s="464" t="s">
        <v>1944</v>
      </c>
      <c r="D755" s="472"/>
      <c r="E755" s="459"/>
      <c r="F755" s="459"/>
      <c r="G755" s="460"/>
      <c r="H755" s="465">
        <v>1</v>
      </c>
      <c r="I755" s="462" t="s">
        <v>1445</v>
      </c>
      <c r="J755" s="546">
        <v>151460</v>
      </c>
      <c r="K755" s="546"/>
      <c r="L755" s="546">
        <f t="shared" si="11"/>
        <v>151460</v>
      </c>
      <c r="M755" s="438"/>
      <c r="N755" s="449"/>
    </row>
    <row r="756" spans="2:14" ht="15.6" x14ac:dyDescent="0.3">
      <c r="B756" s="463" t="s">
        <v>1186</v>
      </c>
      <c r="C756" s="464" t="s">
        <v>1945</v>
      </c>
      <c r="D756" s="472"/>
      <c r="E756" s="459"/>
      <c r="F756" s="459"/>
      <c r="G756" s="460"/>
      <c r="H756" s="465">
        <v>1</v>
      </c>
      <c r="I756" s="462" t="s">
        <v>1445</v>
      </c>
      <c r="J756" s="546">
        <v>206430</v>
      </c>
      <c r="K756" s="546"/>
      <c r="L756" s="546">
        <f t="shared" si="11"/>
        <v>206430</v>
      </c>
      <c r="M756" s="438"/>
      <c r="N756" s="449"/>
    </row>
    <row r="757" spans="2:14" ht="15.6" x14ac:dyDescent="0.3">
      <c r="B757" s="463" t="s">
        <v>1188</v>
      </c>
      <c r="C757" s="464" t="s">
        <v>1946</v>
      </c>
      <c r="D757" s="472"/>
      <c r="E757" s="459"/>
      <c r="F757" s="459"/>
      <c r="G757" s="460"/>
      <c r="H757" s="465">
        <v>1</v>
      </c>
      <c r="I757" s="462" t="s">
        <v>1445</v>
      </c>
      <c r="J757" s="546">
        <v>239670</v>
      </c>
      <c r="K757" s="546"/>
      <c r="L757" s="546">
        <f t="shared" si="11"/>
        <v>239670</v>
      </c>
      <c r="M757" s="438"/>
      <c r="N757" s="449"/>
    </row>
    <row r="758" spans="2:14" ht="15.6" x14ac:dyDescent="0.3">
      <c r="B758" s="463" t="s">
        <v>1362</v>
      </c>
      <c r="C758" s="464" t="s">
        <v>1947</v>
      </c>
      <c r="D758" s="472"/>
      <c r="E758" s="459"/>
      <c r="F758" s="459"/>
      <c r="G758" s="460"/>
      <c r="H758" s="465">
        <v>1</v>
      </c>
      <c r="I758" s="462" t="s">
        <v>1445</v>
      </c>
      <c r="J758" s="546">
        <v>246490</v>
      </c>
      <c r="K758" s="546"/>
      <c r="L758" s="546">
        <f t="shared" si="11"/>
        <v>246490</v>
      </c>
      <c r="M758" s="438"/>
      <c r="N758" s="449"/>
    </row>
    <row r="759" spans="2:14" ht="15.6" x14ac:dyDescent="0.3">
      <c r="B759" s="463" t="s">
        <v>1462</v>
      </c>
      <c r="C759" s="464" t="s">
        <v>1948</v>
      </c>
      <c r="D759" s="472"/>
      <c r="E759" s="459"/>
      <c r="F759" s="459"/>
      <c r="G759" s="460"/>
      <c r="H759" s="465">
        <v>1</v>
      </c>
      <c r="I759" s="462" t="s">
        <v>1445</v>
      </c>
      <c r="J759" s="546">
        <v>285430</v>
      </c>
      <c r="K759" s="546"/>
      <c r="L759" s="546">
        <f t="shared" si="11"/>
        <v>285430</v>
      </c>
      <c r="M759" s="438"/>
      <c r="N759" s="449"/>
    </row>
    <row r="760" spans="2:14" ht="15.6" x14ac:dyDescent="0.3">
      <c r="B760" s="463" t="s">
        <v>1464</v>
      </c>
      <c r="C760" s="464" t="s">
        <v>1949</v>
      </c>
      <c r="D760" s="472"/>
      <c r="E760" s="459"/>
      <c r="F760" s="459"/>
      <c r="G760" s="460"/>
      <c r="H760" s="465">
        <v>1</v>
      </c>
      <c r="I760" s="462" t="s">
        <v>1445</v>
      </c>
      <c r="J760" s="546">
        <v>298990</v>
      </c>
      <c r="K760" s="546"/>
      <c r="L760" s="546">
        <f t="shared" si="11"/>
        <v>298990</v>
      </c>
      <c r="M760" s="438"/>
      <c r="N760" s="449"/>
    </row>
    <row r="761" spans="2:14" ht="15.6" x14ac:dyDescent="0.3">
      <c r="B761" s="463" t="s">
        <v>1466</v>
      </c>
      <c r="C761" s="464" t="s">
        <v>1950</v>
      </c>
      <c r="D761" s="472"/>
      <c r="E761" s="459"/>
      <c r="F761" s="459"/>
      <c r="G761" s="460"/>
      <c r="H761" s="465">
        <v>1</v>
      </c>
      <c r="I761" s="462" t="s">
        <v>1445</v>
      </c>
      <c r="J761" s="546">
        <v>307520</v>
      </c>
      <c r="K761" s="546"/>
      <c r="L761" s="546">
        <f t="shared" si="11"/>
        <v>307520</v>
      </c>
      <c r="M761" s="438"/>
      <c r="N761" s="449"/>
    </row>
    <row r="762" spans="2:14" ht="15.6" x14ac:dyDescent="0.3">
      <c r="B762" s="463"/>
      <c r="C762" s="472"/>
      <c r="D762" s="459"/>
      <c r="E762" s="459"/>
      <c r="F762" s="459"/>
      <c r="G762" s="460"/>
      <c r="H762" s="465"/>
      <c r="I762" s="462"/>
      <c r="J762" s="546"/>
      <c r="K762" s="546"/>
      <c r="L762" s="546"/>
      <c r="M762" s="438"/>
      <c r="N762" s="449"/>
    </row>
    <row r="763" spans="2:14" ht="15.6" x14ac:dyDescent="0.3">
      <c r="B763" s="463"/>
      <c r="C763" s="472"/>
      <c r="D763" s="459"/>
      <c r="E763" s="459"/>
      <c r="F763" s="459"/>
      <c r="G763" s="460"/>
      <c r="H763" s="465"/>
      <c r="I763" s="462"/>
      <c r="J763" s="546"/>
      <c r="K763" s="546"/>
      <c r="L763" s="546"/>
      <c r="M763" s="438"/>
    </row>
    <row r="764" spans="2:14" ht="15.6" x14ac:dyDescent="0.3">
      <c r="B764" s="463">
        <v>2</v>
      </c>
      <c r="C764" s="472" t="s">
        <v>1951</v>
      </c>
      <c r="D764" s="468"/>
      <c r="E764" s="473"/>
      <c r="F764" s="473"/>
      <c r="G764" s="474"/>
      <c r="H764" s="475"/>
      <c r="I764" s="471"/>
      <c r="J764" s="548"/>
      <c r="K764" s="548"/>
      <c r="L764" s="546"/>
      <c r="M764" s="438"/>
    </row>
    <row r="765" spans="2:14" ht="15.6" x14ac:dyDescent="0.3">
      <c r="B765" s="463" t="s">
        <v>165</v>
      </c>
      <c r="C765" s="464" t="s">
        <v>1952</v>
      </c>
      <c r="D765" s="472"/>
      <c r="E765" s="459"/>
      <c r="F765" s="459"/>
      <c r="G765" s="460"/>
      <c r="H765" s="465">
        <v>1</v>
      </c>
      <c r="I765" s="462" t="s">
        <v>1445</v>
      </c>
      <c r="J765" s="546">
        <v>28605</v>
      </c>
      <c r="K765" s="546"/>
      <c r="L765" s="546">
        <f t="shared" si="11"/>
        <v>28605</v>
      </c>
      <c r="M765" s="438"/>
    </row>
    <row r="766" spans="2:14" ht="15.6" x14ac:dyDescent="0.3">
      <c r="B766" s="463" t="s">
        <v>168</v>
      </c>
      <c r="C766" s="464" t="s">
        <v>1953</v>
      </c>
      <c r="D766" s="472"/>
      <c r="E766" s="459"/>
      <c r="F766" s="459"/>
      <c r="G766" s="460"/>
      <c r="H766" s="465">
        <v>1</v>
      </c>
      <c r="I766" s="462" t="s">
        <v>1445</v>
      </c>
      <c r="J766" s="546">
        <v>47300</v>
      </c>
      <c r="K766" s="546"/>
      <c r="L766" s="546">
        <f t="shared" si="11"/>
        <v>47300</v>
      </c>
      <c r="M766" s="438"/>
    </row>
    <row r="767" spans="2:14" ht="15.6" x14ac:dyDescent="0.3">
      <c r="B767" s="463" t="s">
        <v>170</v>
      </c>
      <c r="C767" s="464" t="s">
        <v>1954</v>
      </c>
      <c r="D767" s="472"/>
      <c r="E767" s="459"/>
      <c r="F767" s="459"/>
      <c r="G767" s="460"/>
      <c r="H767" s="465">
        <v>1</v>
      </c>
      <c r="I767" s="462" t="s">
        <v>1445</v>
      </c>
      <c r="J767" s="546">
        <v>112700</v>
      </c>
      <c r="K767" s="546"/>
      <c r="L767" s="546">
        <f t="shared" si="11"/>
        <v>112700</v>
      </c>
      <c r="M767" s="438"/>
    </row>
    <row r="768" spans="2:14" ht="15.6" x14ac:dyDescent="0.3">
      <c r="B768" s="463" t="s">
        <v>334</v>
      </c>
      <c r="C768" s="464" t="s">
        <v>1955</v>
      </c>
      <c r="D768" s="472"/>
      <c r="E768" s="459"/>
      <c r="F768" s="459"/>
      <c r="G768" s="460"/>
      <c r="H768" s="465">
        <v>1</v>
      </c>
      <c r="I768" s="462" t="s">
        <v>1445</v>
      </c>
      <c r="J768" s="546">
        <v>119000</v>
      </c>
      <c r="K768" s="546"/>
      <c r="L768" s="546">
        <f t="shared" si="11"/>
        <v>119000</v>
      </c>
      <c r="M768" s="438"/>
    </row>
    <row r="769" spans="2:14" ht="15.6" x14ac:dyDescent="0.3">
      <c r="B769" s="463" t="s">
        <v>337</v>
      </c>
      <c r="C769" s="464" t="s">
        <v>1941</v>
      </c>
      <c r="D769" s="472"/>
      <c r="E769" s="459"/>
      <c r="F769" s="459"/>
      <c r="G769" s="460"/>
      <c r="H769" s="465">
        <v>1</v>
      </c>
      <c r="I769" s="462" t="s">
        <v>1445</v>
      </c>
      <c r="J769" s="546">
        <v>119015</v>
      </c>
      <c r="K769" s="546"/>
      <c r="L769" s="546">
        <f t="shared" si="11"/>
        <v>119015</v>
      </c>
      <c r="M769" s="438"/>
    </row>
    <row r="770" spans="2:14" ht="15.6" x14ac:dyDescent="0.3">
      <c r="B770" s="463" t="s">
        <v>339</v>
      </c>
      <c r="C770" s="464" t="s">
        <v>1956</v>
      </c>
      <c r="D770" s="472"/>
      <c r="E770" s="459"/>
      <c r="F770" s="459"/>
      <c r="G770" s="460"/>
      <c r="H770" s="465">
        <v>1</v>
      </c>
      <c r="I770" s="462" t="s">
        <v>1445</v>
      </c>
      <c r="J770" s="546">
        <v>145020</v>
      </c>
      <c r="K770" s="546"/>
      <c r="L770" s="546">
        <f t="shared" si="11"/>
        <v>145020</v>
      </c>
      <c r="M770" s="438"/>
    </row>
    <row r="771" spans="2:14" ht="15.6" x14ac:dyDescent="0.3">
      <c r="B771" s="463" t="s">
        <v>432</v>
      </c>
      <c r="C771" s="464" t="s">
        <v>1957</v>
      </c>
      <c r="D771" s="472"/>
      <c r="E771" s="459"/>
      <c r="F771" s="459"/>
      <c r="G771" s="460"/>
      <c r="H771" s="465">
        <v>1</v>
      </c>
      <c r="I771" s="462" t="s">
        <v>1445</v>
      </c>
      <c r="J771" s="546">
        <v>151460</v>
      </c>
      <c r="K771" s="546"/>
      <c r="L771" s="546">
        <f t="shared" si="11"/>
        <v>151460</v>
      </c>
      <c r="M771" s="438"/>
    </row>
    <row r="772" spans="2:14" ht="15.6" x14ac:dyDescent="0.3">
      <c r="B772" s="463" t="s">
        <v>434</v>
      </c>
      <c r="C772" s="464" t="s">
        <v>1958</v>
      </c>
      <c r="D772" s="472"/>
      <c r="E772" s="459"/>
      <c r="F772" s="459"/>
      <c r="G772" s="460"/>
      <c r="H772" s="465">
        <v>1</v>
      </c>
      <c r="I772" s="462" t="s">
        <v>1445</v>
      </c>
      <c r="J772" s="546">
        <v>134000</v>
      </c>
      <c r="K772" s="546"/>
      <c r="L772" s="546">
        <f t="shared" si="11"/>
        <v>134000</v>
      </c>
      <c r="M772" s="438"/>
    </row>
    <row r="773" spans="2:14" ht="15.6" x14ac:dyDescent="0.3">
      <c r="B773" s="463" t="s">
        <v>436</v>
      </c>
      <c r="C773" s="464" t="s">
        <v>1959</v>
      </c>
      <c r="D773" s="472"/>
      <c r="E773" s="459"/>
      <c r="F773" s="459"/>
      <c r="G773" s="460"/>
      <c r="H773" s="465">
        <v>1</v>
      </c>
      <c r="I773" s="462" t="s">
        <v>1445</v>
      </c>
      <c r="J773" s="546">
        <v>139000</v>
      </c>
      <c r="K773" s="546"/>
      <c r="L773" s="546">
        <f t="shared" si="11"/>
        <v>139000</v>
      </c>
      <c r="M773" s="438"/>
    </row>
    <row r="774" spans="2:14" ht="15.6" x14ac:dyDescent="0.3">
      <c r="B774" s="463" t="s">
        <v>364</v>
      </c>
      <c r="C774" s="464" t="s">
        <v>1960</v>
      </c>
      <c r="D774" s="472"/>
      <c r="E774" s="459"/>
      <c r="F774" s="459"/>
      <c r="G774" s="460"/>
      <c r="H774" s="465">
        <v>1</v>
      </c>
      <c r="I774" s="462" t="s">
        <v>1445</v>
      </c>
      <c r="J774" s="546">
        <v>146720</v>
      </c>
      <c r="K774" s="546"/>
      <c r="L774" s="546">
        <f t="shared" si="11"/>
        <v>146720</v>
      </c>
      <c r="M774" s="438"/>
    </row>
    <row r="775" spans="2:14" ht="15.6" x14ac:dyDescent="0.3">
      <c r="B775" s="463" t="s">
        <v>439</v>
      </c>
      <c r="C775" s="464" t="s">
        <v>1961</v>
      </c>
      <c r="D775" s="472"/>
      <c r="E775" s="459"/>
      <c r="F775" s="459"/>
      <c r="G775" s="460"/>
      <c r="H775" s="465">
        <v>1</v>
      </c>
      <c r="I775" s="462" t="s">
        <v>1445</v>
      </c>
      <c r="J775" s="546">
        <v>187000</v>
      </c>
      <c r="K775" s="546"/>
      <c r="L775" s="546">
        <f t="shared" si="11"/>
        <v>187000</v>
      </c>
      <c r="M775" s="438"/>
    </row>
    <row r="776" spans="2:14" ht="15.6" x14ac:dyDescent="0.3">
      <c r="B776" s="463" t="s">
        <v>441</v>
      </c>
      <c r="C776" s="464" t="s">
        <v>1962</v>
      </c>
      <c r="D776" s="472"/>
      <c r="E776" s="459"/>
      <c r="F776" s="459"/>
      <c r="G776" s="460"/>
      <c r="H776" s="465">
        <v>1</v>
      </c>
      <c r="I776" s="462" t="s">
        <v>1445</v>
      </c>
      <c r="J776" s="546">
        <v>310000</v>
      </c>
      <c r="K776" s="546"/>
      <c r="L776" s="546">
        <f t="shared" si="11"/>
        <v>310000</v>
      </c>
      <c r="M776" s="438"/>
    </row>
    <row r="777" spans="2:14" ht="15.6" x14ac:dyDescent="0.3">
      <c r="B777" s="463" t="s">
        <v>443</v>
      </c>
      <c r="C777" s="464" t="s">
        <v>1963</v>
      </c>
      <c r="D777" s="472"/>
      <c r="E777" s="459"/>
      <c r="F777" s="459"/>
      <c r="G777" s="460"/>
      <c r="H777" s="465">
        <v>1</v>
      </c>
      <c r="I777" s="462" t="s">
        <v>1445</v>
      </c>
      <c r="J777" s="546">
        <v>335830</v>
      </c>
      <c r="K777" s="546"/>
      <c r="L777" s="546">
        <f t="shared" si="11"/>
        <v>335830</v>
      </c>
      <c r="M777" s="438"/>
    </row>
    <row r="778" spans="2:14" ht="15.6" x14ac:dyDescent="0.3">
      <c r="B778" s="463" t="s">
        <v>445</v>
      </c>
      <c r="C778" s="464" t="s">
        <v>1964</v>
      </c>
      <c r="D778" s="472"/>
      <c r="E778" s="459"/>
      <c r="F778" s="459"/>
      <c r="G778" s="460"/>
      <c r="H778" s="465">
        <v>1</v>
      </c>
      <c r="I778" s="462" t="s">
        <v>1445</v>
      </c>
      <c r="J778" s="546">
        <v>307520</v>
      </c>
      <c r="K778" s="546"/>
      <c r="L778" s="546">
        <f t="shared" si="11"/>
        <v>307520</v>
      </c>
      <c r="M778" s="438"/>
    </row>
    <row r="779" spans="2:14" ht="15.6" x14ac:dyDescent="0.3">
      <c r="B779" s="463"/>
      <c r="C779" s="472"/>
      <c r="D779" s="459"/>
      <c r="E779" s="459"/>
      <c r="F779" s="459"/>
      <c r="G779" s="460"/>
      <c r="H779" s="465"/>
      <c r="I779" s="462"/>
      <c r="J779" s="546"/>
      <c r="K779" s="546"/>
      <c r="L779" s="546"/>
      <c r="M779" s="438"/>
      <c r="N779" s="449"/>
    </row>
    <row r="780" spans="2:14" ht="15.6" x14ac:dyDescent="0.3">
      <c r="B780" s="463"/>
      <c r="C780" s="472"/>
      <c r="D780" s="459"/>
      <c r="E780" s="459"/>
      <c r="F780" s="459"/>
      <c r="G780" s="460"/>
      <c r="H780" s="465"/>
      <c r="I780" s="462"/>
      <c r="J780" s="546"/>
      <c r="K780" s="546"/>
      <c r="L780" s="546"/>
      <c r="M780" s="438"/>
      <c r="N780" s="449"/>
    </row>
    <row r="781" spans="2:14" ht="15.6" x14ac:dyDescent="0.3">
      <c r="B781" s="463"/>
      <c r="C781" s="472"/>
      <c r="D781" s="459"/>
      <c r="E781" s="459"/>
      <c r="F781" s="459"/>
      <c r="G781" s="460"/>
      <c r="H781" s="465"/>
      <c r="I781" s="462"/>
      <c r="J781" s="546"/>
      <c r="K781" s="546"/>
      <c r="L781" s="546"/>
      <c r="M781" s="438"/>
      <c r="N781" s="449"/>
    </row>
    <row r="782" spans="2:14" ht="15.6" x14ac:dyDescent="0.3">
      <c r="B782" s="457" t="s">
        <v>1965</v>
      </c>
      <c r="C782" s="458" t="s">
        <v>1966</v>
      </c>
      <c r="D782" s="473"/>
      <c r="E782" s="473"/>
      <c r="F782" s="473"/>
      <c r="G782" s="474"/>
      <c r="H782" s="475"/>
      <c r="I782" s="471"/>
      <c r="J782" s="548"/>
      <c r="K782" s="548"/>
      <c r="L782" s="546"/>
      <c r="M782" s="438"/>
      <c r="N782" s="449"/>
    </row>
    <row r="783" spans="2:14" ht="15.6" x14ac:dyDescent="0.3">
      <c r="B783" s="504">
        <v>1</v>
      </c>
      <c r="C783" s="353" t="s">
        <v>1967</v>
      </c>
      <c r="D783" s="349"/>
      <c r="E783" s="363"/>
      <c r="F783" s="363"/>
      <c r="G783" s="478"/>
      <c r="H783" s="479"/>
      <c r="I783" s="311"/>
      <c r="J783" s="548"/>
      <c r="K783" s="548"/>
      <c r="L783" s="546"/>
      <c r="M783" s="438"/>
      <c r="N783" s="449"/>
    </row>
    <row r="784" spans="2:14" ht="15.6" x14ac:dyDescent="0.3">
      <c r="B784" s="504" t="s">
        <v>156</v>
      </c>
      <c r="C784" s="503" t="s">
        <v>1968</v>
      </c>
      <c r="D784" s="343"/>
      <c r="E784" s="363"/>
      <c r="F784" s="363"/>
      <c r="G784" s="478"/>
      <c r="H784" s="479"/>
      <c r="I784" s="311"/>
      <c r="J784" s="548"/>
      <c r="K784" s="548"/>
      <c r="L784" s="546"/>
      <c r="M784" s="438"/>
      <c r="N784" s="449"/>
    </row>
    <row r="785" spans="2:14" ht="15.6" x14ac:dyDescent="0.3">
      <c r="B785" s="477" t="s">
        <v>1969</v>
      </c>
      <c r="C785" s="472" t="s">
        <v>1970</v>
      </c>
      <c r="D785" s="318"/>
      <c r="E785" s="363"/>
      <c r="F785" s="363"/>
      <c r="G785" s="478"/>
      <c r="H785" s="465">
        <v>1</v>
      </c>
      <c r="I785" s="311" t="s">
        <v>242</v>
      </c>
      <c r="J785" s="546">
        <v>70711230</v>
      </c>
      <c r="K785" s="546"/>
      <c r="L785" s="546">
        <f t="shared" si="11"/>
        <v>70711230</v>
      </c>
      <c r="M785" s="438"/>
      <c r="N785" s="449"/>
    </row>
    <row r="786" spans="2:14" ht="15.6" x14ac:dyDescent="0.3">
      <c r="B786" s="477" t="s">
        <v>1971</v>
      </c>
      <c r="C786" s="472" t="s">
        <v>1972</v>
      </c>
      <c r="D786" s="318"/>
      <c r="E786" s="363"/>
      <c r="F786" s="363"/>
      <c r="G786" s="478"/>
      <c r="H786" s="465">
        <v>1</v>
      </c>
      <c r="I786" s="311" t="s">
        <v>242</v>
      </c>
      <c r="J786" s="546">
        <v>97982640</v>
      </c>
      <c r="K786" s="546"/>
      <c r="L786" s="546">
        <f t="shared" si="11"/>
        <v>97982640</v>
      </c>
      <c r="M786" s="438"/>
      <c r="N786" s="449"/>
    </row>
    <row r="787" spans="2:14" ht="15.6" x14ac:dyDescent="0.3">
      <c r="B787" s="477" t="s">
        <v>1973</v>
      </c>
      <c r="C787" s="472" t="s">
        <v>1974</v>
      </c>
      <c r="D787" s="318"/>
      <c r="E787" s="363"/>
      <c r="F787" s="363"/>
      <c r="G787" s="478"/>
      <c r="H787" s="465">
        <v>1</v>
      </c>
      <c r="I787" s="311" t="s">
        <v>242</v>
      </c>
      <c r="J787" s="546">
        <v>132353810</v>
      </c>
      <c r="K787" s="546"/>
      <c r="L787" s="546">
        <f t="shared" si="11"/>
        <v>132353810</v>
      </c>
      <c r="M787" s="438"/>
      <c r="N787" s="449"/>
    </row>
    <row r="788" spans="2:14" ht="15.6" x14ac:dyDescent="0.3">
      <c r="B788" s="504" t="s">
        <v>157</v>
      </c>
      <c r="C788" s="503" t="s">
        <v>1975</v>
      </c>
      <c r="D788" s="343"/>
      <c r="E788" s="363"/>
      <c r="F788" s="363"/>
      <c r="G788" s="478"/>
      <c r="H788" s="479"/>
      <c r="I788" s="311"/>
      <c r="J788" s="548"/>
      <c r="K788" s="548"/>
      <c r="L788" s="546"/>
      <c r="M788" s="438"/>
      <c r="N788" s="449"/>
    </row>
    <row r="789" spans="2:14" ht="15.6" x14ac:dyDescent="0.3">
      <c r="B789" s="477" t="s">
        <v>1976</v>
      </c>
      <c r="C789" s="472" t="s">
        <v>1970</v>
      </c>
      <c r="D789" s="318"/>
      <c r="E789" s="363"/>
      <c r="F789" s="363"/>
      <c r="G789" s="478"/>
      <c r="H789" s="465">
        <v>1</v>
      </c>
      <c r="I789" s="311" t="s">
        <v>242</v>
      </c>
      <c r="J789" s="546">
        <v>45275000</v>
      </c>
      <c r="K789" s="546"/>
      <c r="L789" s="546">
        <f t="shared" si="11"/>
        <v>45275000</v>
      </c>
      <c r="M789" s="438"/>
      <c r="N789" s="449"/>
    </row>
    <row r="790" spans="2:14" ht="15.6" x14ac:dyDescent="0.3">
      <c r="B790" s="477" t="s">
        <v>1977</v>
      </c>
      <c r="C790" s="472" t="s">
        <v>1972</v>
      </c>
      <c r="D790" s="318"/>
      <c r="E790" s="363"/>
      <c r="F790" s="363"/>
      <c r="G790" s="478"/>
      <c r="H790" s="465">
        <v>1</v>
      </c>
      <c r="I790" s="311" t="s">
        <v>242</v>
      </c>
      <c r="J790" s="546">
        <v>61207500</v>
      </c>
      <c r="K790" s="546"/>
      <c r="L790" s="546">
        <f t="shared" si="11"/>
        <v>61207500</v>
      </c>
      <c r="M790" s="438"/>
      <c r="N790" s="449"/>
    </row>
    <row r="791" spans="2:14" ht="15.6" x14ac:dyDescent="0.3">
      <c r="B791" s="477" t="s">
        <v>1978</v>
      </c>
      <c r="C791" s="472" t="s">
        <v>1974</v>
      </c>
      <c r="D791" s="318"/>
      <c r="E791" s="363"/>
      <c r="F791" s="363"/>
      <c r="G791" s="478"/>
      <c r="H791" s="465">
        <v>1</v>
      </c>
      <c r="I791" s="311" t="s">
        <v>242</v>
      </c>
      <c r="J791" s="546">
        <v>80347500</v>
      </c>
      <c r="K791" s="546"/>
      <c r="L791" s="546">
        <f t="shared" si="11"/>
        <v>80347500</v>
      </c>
      <c r="M791" s="438"/>
      <c r="N791" s="449"/>
    </row>
    <row r="792" spans="2:14" ht="15.6" x14ac:dyDescent="0.3">
      <c r="B792" s="504">
        <v>2</v>
      </c>
      <c r="C792" s="353" t="s">
        <v>1979</v>
      </c>
      <c r="D792" s="349"/>
      <c r="E792" s="363"/>
      <c r="F792" s="363"/>
      <c r="G792" s="478"/>
      <c r="H792" s="479"/>
      <c r="I792" s="311"/>
      <c r="J792" s="548"/>
      <c r="K792" s="548"/>
      <c r="L792" s="546"/>
      <c r="M792" s="438"/>
      <c r="N792" s="449"/>
    </row>
    <row r="793" spans="2:14" ht="15.6" x14ac:dyDescent="0.3">
      <c r="B793" s="504" t="s">
        <v>165</v>
      </c>
      <c r="C793" s="503" t="s">
        <v>1968</v>
      </c>
      <c r="D793" s="343"/>
      <c r="E793" s="363"/>
      <c r="F793" s="363"/>
      <c r="G793" s="478"/>
      <c r="H793" s="479"/>
      <c r="I793" s="311"/>
      <c r="J793" s="548"/>
      <c r="K793" s="548"/>
      <c r="L793" s="546"/>
      <c r="M793" s="438"/>
      <c r="N793" s="480"/>
    </row>
    <row r="794" spans="2:14" ht="15.6" x14ac:dyDescent="0.3">
      <c r="B794" s="477" t="s">
        <v>1980</v>
      </c>
      <c r="C794" s="472" t="s">
        <v>1981</v>
      </c>
      <c r="D794" s="318"/>
      <c r="E794" s="363"/>
      <c r="F794" s="363"/>
      <c r="G794" s="478"/>
      <c r="H794" s="465">
        <v>1</v>
      </c>
      <c r="I794" s="311" t="s">
        <v>242</v>
      </c>
      <c r="J794" s="546">
        <v>27726040</v>
      </c>
      <c r="K794" s="546"/>
      <c r="L794" s="546">
        <f t="shared" si="11"/>
        <v>27726040</v>
      </c>
      <c r="M794" s="438"/>
      <c r="N794" s="449"/>
    </row>
    <row r="795" spans="2:14" ht="15.6" x14ac:dyDescent="0.3">
      <c r="B795" s="477" t="s">
        <v>1982</v>
      </c>
      <c r="C795" s="472" t="s">
        <v>1983</v>
      </c>
      <c r="D795" s="318"/>
      <c r="E795" s="363"/>
      <c r="F795" s="363"/>
      <c r="G795" s="478"/>
      <c r="H795" s="465">
        <v>1</v>
      </c>
      <c r="I795" s="311" t="s">
        <v>242</v>
      </c>
      <c r="J795" s="546">
        <v>36329170</v>
      </c>
      <c r="K795" s="546"/>
      <c r="L795" s="546">
        <f t="shared" si="11"/>
        <v>36329170</v>
      </c>
      <c r="M795" s="438"/>
      <c r="N795" s="449"/>
    </row>
    <row r="796" spans="2:14" ht="15.6" x14ac:dyDescent="0.3">
      <c r="B796" s="477" t="s">
        <v>1984</v>
      </c>
      <c r="C796" s="472" t="s">
        <v>1985</v>
      </c>
      <c r="D796" s="318"/>
      <c r="E796" s="363"/>
      <c r="F796" s="363"/>
      <c r="G796" s="478"/>
      <c r="H796" s="465">
        <v>1</v>
      </c>
      <c r="I796" s="311" t="s">
        <v>242</v>
      </c>
      <c r="J796" s="546">
        <v>45082290</v>
      </c>
      <c r="K796" s="546"/>
      <c r="L796" s="546">
        <f t="shared" si="11"/>
        <v>45082290</v>
      </c>
      <c r="M796" s="438"/>
      <c r="N796" s="449"/>
    </row>
    <row r="797" spans="2:14" ht="15.6" x14ac:dyDescent="0.3">
      <c r="B797" s="504" t="s">
        <v>168</v>
      </c>
      <c r="C797" s="503" t="s">
        <v>1975</v>
      </c>
      <c r="D797" s="343"/>
      <c r="E797" s="363"/>
      <c r="F797" s="363"/>
      <c r="G797" s="478"/>
      <c r="H797" s="479"/>
      <c r="I797" s="311"/>
      <c r="J797" s="548">
        <v>0</v>
      </c>
      <c r="K797" s="548"/>
      <c r="L797" s="546"/>
      <c r="M797" s="438"/>
      <c r="N797" s="449"/>
    </row>
    <row r="798" spans="2:14" ht="15.6" x14ac:dyDescent="0.3">
      <c r="B798" s="477" t="s">
        <v>1986</v>
      </c>
      <c r="C798" s="472" t="s">
        <v>1981</v>
      </c>
      <c r="D798" s="318"/>
      <c r="E798" s="363"/>
      <c r="F798" s="363"/>
      <c r="G798" s="478"/>
      <c r="H798" s="465">
        <v>1</v>
      </c>
      <c r="I798" s="311" t="s">
        <v>242</v>
      </c>
      <c r="J798" s="546">
        <v>13660000</v>
      </c>
      <c r="K798" s="546"/>
      <c r="L798" s="546">
        <f t="shared" si="11"/>
        <v>13660000</v>
      </c>
      <c r="M798" s="438"/>
      <c r="N798" s="449"/>
    </row>
    <row r="799" spans="2:14" ht="15.6" x14ac:dyDescent="0.3">
      <c r="B799" s="477" t="s">
        <v>1987</v>
      </c>
      <c r="C799" s="472" t="s">
        <v>1983</v>
      </c>
      <c r="D799" s="318"/>
      <c r="E799" s="363"/>
      <c r="F799" s="363"/>
      <c r="G799" s="478"/>
      <c r="H799" s="465">
        <v>1</v>
      </c>
      <c r="I799" s="311" t="s">
        <v>242</v>
      </c>
      <c r="J799" s="546">
        <v>17255000</v>
      </c>
      <c r="K799" s="546"/>
      <c r="L799" s="546">
        <f t="shared" si="11"/>
        <v>17255000</v>
      </c>
      <c r="M799" s="438"/>
      <c r="N799" s="449"/>
    </row>
    <row r="800" spans="2:14" ht="15.6" x14ac:dyDescent="0.3">
      <c r="B800" s="477" t="s">
        <v>1988</v>
      </c>
      <c r="C800" s="472" t="s">
        <v>1985</v>
      </c>
      <c r="D800" s="318"/>
      <c r="E800" s="363"/>
      <c r="F800" s="363"/>
      <c r="G800" s="478"/>
      <c r="H800" s="465">
        <v>1</v>
      </c>
      <c r="I800" s="311" t="s">
        <v>242</v>
      </c>
      <c r="J800" s="546">
        <v>22537500</v>
      </c>
      <c r="K800" s="546"/>
      <c r="L800" s="546">
        <f t="shared" si="11"/>
        <v>22537500</v>
      </c>
      <c r="M800" s="438"/>
      <c r="N800" s="449"/>
    </row>
    <row r="801" spans="2:14" ht="15.6" x14ac:dyDescent="0.3">
      <c r="B801" s="504">
        <v>3</v>
      </c>
      <c r="C801" s="332" t="s">
        <v>1989</v>
      </c>
      <c r="D801" s="318"/>
      <c r="E801" s="363"/>
      <c r="F801" s="363"/>
      <c r="G801" s="478"/>
      <c r="H801" s="479"/>
      <c r="I801" s="311"/>
      <c r="J801" s="548"/>
      <c r="K801" s="548"/>
      <c r="L801" s="546"/>
      <c r="M801" s="438"/>
      <c r="N801" s="449"/>
    </row>
    <row r="802" spans="2:14" ht="15.6" x14ac:dyDescent="0.3">
      <c r="B802" s="504" t="s">
        <v>342</v>
      </c>
      <c r="C802" s="503" t="s">
        <v>1968</v>
      </c>
      <c r="D802" s="343"/>
      <c r="E802" s="363"/>
      <c r="F802" s="363"/>
      <c r="G802" s="478"/>
      <c r="H802" s="479"/>
      <c r="I802" s="311"/>
      <c r="J802" s="548"/>
      <c r="K802" s="548"/>
      <c r="L802" s="546"/>
      <c r="M802" s="438"/>
      <c r="N802" s="449"/>
    </row>
    <row r="803" spans="2:14" ht="15.6" x14ac:dyDescent="0.3">
      <c r="B803" s="477" t="s">
        <v>1990</v>
      </c>
      <c r="C803" s="472" t="s">
        <v>1991</v>
      </c>
      <c r="D803" s="318"/>
      <c r="E803" s="363"/>
      <c r="F803" s="363"/>
      <c r="G803" s="478"/>
      <c r="H803" s="465">
        <v>1</v>
      </c>
      <c r="I803" s="311" t="s">
        <v>242</v>
      </c>
      <c r="J803" s="546">
        <v>73700000</v>
      </c>
      <c r="K803" s="546"/>
      <c r="L803" s="546">
        <f t="shared" si="11"/>
        <v>73700000</v>
      </c>
      <c r="M803" s="438"/>
      <c r="N803" s="449"/>
    </row>
    <row r="804" spans="2:14" ht="15.6" x14ac:dyDescent="0.3">
      <c r="B804" s="477" t="s">
        <v>1333</v>
      </c>
      <c r="C804" s="472" t="s">
        <v>1992</v>
      </c>
      <c r="D804" s="318"/>
      <c r="E804" s="363"/>
      <c r="F804" s="363"/>
      <c r="G804" s="478"/>
      <c r="H804" s="465">
        <v>1</v>
      </c>
      <c r="I804" s="311" t="s">
        <v>242</v>
      </c>
      <c r="J804" s="546">
        <v>84450000</v>
      </c>
      <c r="K804" s="546"/>
      <c r="L804" s="546">
        <f t="shared" si="11"/>
        <v>84450000</v>
      </c>
      <c r="M804" s="438"/>
      <c r="N804" s="449"/>
    </row>
    <row r="805" spans="2:14" ht="15.6" x14ac:dyDescent="0.3">
      <c r="B805" s="477" t="s">
        <v>1993</v>
      </c>
      <c r="C805" s="472" t="s">
        <v>1994</v>
      </c>
      <c r="D805" s="318"/>
      <c r="E805" s="363"/>
      <c r="F805" s="363"/>
      <c r="G805" s="478"/>
      <c r="H805" s="465">
        <v>1</v>
      </c>
      <c r="I805" s="311" t="s">
        <v>242</v>
      </c>
      <c r="J805" s="546">
        <v>100400000</v>
      </c>
      <c r="K805" s="546"/>
      <c r="L805" s="546">
        <f t="shared" si="11"/>
        <v>100400000</v>
      </c>
      <c r="M805" s="438"/>
      <c r="N805" s="449"/>
    </row>
    <row r="806" spans="2:14" ht="15.6" x14ac:dyDescent="0.3">
      <c r="B806" s="504" t="s">
        <v>344</v>
      </c>
      <c r="C806" s="503" t="s">
        <v>1975</v>
      </c>
      <c r="D806" s="343"/>
      <c r="E806" s="363"/>
      <c r="F806" s="363"/>
      <c r="G806" s="478"/>
      <c r="H806" s="465"/>
      <c r="I806" s="311"/>
      <c r="J806" s="548"/>
      <c r="K806" s="548"/>
      <c r="L806" s="546"/>
      <c r="M806" s="438"/>
      <c r="N806" s="449"/>
    </row>
    <row r="807" spans="2:14" ht="15.6" x14ac:dyDescent="0.3">
      <c r="B807" s="477" t="s">
        <v>1336</v>
      </c>
      <c r="C807" s="472" t="s">
        <v>1991</v>
      </c>
      <c r="D807" s="318"/>
      <c r="E807" s="363"/>
      <c r="F807" s="363"/>
      <c r="G807" s="478"/>
      <c r="H807" s="465">
        <v>1</v>
      </c>
      <c r="I807" s="311" t="s">
        <v>242</v>
      </c>
      <c r="J807" s="546">
        <v>68650000</v>
      </c>
      <c r="K807" s="546"/>
      <c r="L807" s="546">
        <f t="shared" si="11"/>
        <v>68650000</v>
      </c>
      <c r="M807" s="438"/>
      <c r="N807" s="449"/>
    </row>
    <row r="808" spans="2:14" ht="15.6" x14ac:dyDescent="0.3">
      <c r="B808" s="477" t="s">
        <v>1995</v>
      </c>
      <c r="C808" s="472" t="s">
        <v>1992</v>
      </c>
      <c r="D808" s="318"/>
      <c r="E808" s="363"/>
      <c r="F808" s="363"/>
      <c r="G808" s="478"/>
      <c r="H808" s="465">
        <v>1</v>
      </c>
      <c r="I808" s="311" t="s">
        <v>242</v>
      </c>
      <c r="J808" s="546">
        <v>60650000</v>
      </c>
      <c r="K808" s="546"/>
      <c r="L808" s="546">
        <f t="shared" si="11"/>
        <v>60650000</v>
      </c>
      <c r="M808" s="438"/>
      <c r="N808" s="449"/>
    </row>
    <row r="809" spans="2:14" ht="15.6" x14ac:dyDescent="0.3">
      <c r="B809" s="477" t="s">
        <v>1996</v>
      </c>
      <c r="C809" s="472" t="s">
        <v>1994</v>
      </c>
      <c r="D809" s="318"/>
      <c r="E809" s="363"/>
      <c r="F809" s="363"/>
      <c r="G809" s="478"/>
      <c r="H809" s="465">
        <v>1</v>
      </c>
      <c r="I809" s="311" t="s">
        <v>242</v>
      </c>
      <c r="J809" s="546">
        <v>91650000</v>
      </c>
      <c r="K809" s="546"/>
      <c r="L809" s="546">
        <f t="shared" si="11"/>
        <v>91650000</v>
      </c>
      <c r="M809" s="438"/>
      <c r="N809" s="449"/>
    </row>
    <row r="810" spans="2:14" ht="15.6" x14ac:dyDescent="0.3">
      <c r="B810" s="504">
        <v>4</v>
      </c>
      <c r="C810" s="332" t="s">
        <v>1997</v>
      </c>
      <c r="D810" s="318"/>
      <c r="E810" s="363"/>
      <c r="F810" s="363"/>
      <c r="G810" s="478"/>
      <c r="H810" s="479"/>
      <c r="I810" s="311"/>
      <c r="J810" s="548"/>
      <c r="K810" s="548"/>
      <c r="L810" s="546"/>
      <c r="M810" s="438"/>
      <c r="N810" s="449"/>
    </row>
    <row r="811" spans="2:14" ht="15.6" x14ac:dyDescent="0.3">
      <c r="B811" s="504" t="s">
        <v>488</v>
      </c>
      <c r="C811" s="503" t="s">
        <v>1968</v>
      </c>
      <c r="D811" s="343"/>
      <c r="E811" s="363"/>
      <c r="F811" s="363"/>
      <c r="G811" s="478"/>
      <c r="H811" s="479"/>
      <c r="I811" s="311"/>
      <c r="J811" s="548"/>
      <c r="K811" s="548"/>
      <c r="L811" s="546"/>
      <c r="M811" s="438"/>
      <c r="N811" s="449"/>
    </row>
    <row r="812" spans="2:14" ht="15.6" x14ac:dyDescent="0.3">
      <c r="B812" s="477" t="s">
        <v>1998</v>
      </c>
      <c r="C812" s="472" t="s">
        <v>1999</v>
      </c>
      <c r="D812" s="318"/>
      <c r="E812" s="363"/>
      <c r="F812" s="363"/>
      <c r="G812" s="478"/>
      <c r="H812" s="465">
        <v>1</v>
      </c>
      <c r="I812" s="311" t="s">
        <v>242</v>
      </c>
      <c r="J812" s="546">
        <v>12500000</v>
      </c>
      <c r="K812" s="546"/>
      <c r="L812" s="546">
        <f t="shared" ref="L812:L873" si="12">H812*J812</f>
        <v>12500000</v>
      </c>
      <c r="M812" s="438"/>
      <c r="N812" s="449"/>
    </row>
    <row r="813" spans="2:14" ht="15.6" x14ac:dyDescent="0.3">
      <c r="B813" s="477" t="s">
        <v>2000</v>
      </c>
      <c r="C813" s="472" t="s">
        <v>2001</v>
      </c>
      <c r="D813" s="318"/>
      <c r="E813" s="363"/>
      <c r="F813" s="363"/>
      <c r="G813" s="478"/>
      <c r="H813" s="465">
        <v>1</v>
      </c>
      <c r="I813" s="311" t="s">
        <v>242</v>
      </c>
      <c r="J813" s="546">
        <v>17433330</v>
      </c>
      <c r="K813" s="546"/>
      <c r="L813" s="546">
        <f t="shared" si="12"/>
        <v>17433330</v>
      </c>
      <c r="M813" s="438"/>
      <c r="N813" s="449"/>
    </row>
    <row r="814" spans="2:14" ht="15.6" x14ac:dyDescent="0.3">
      <c r="B814" s="504" t="s">
        <v>490</v>
      </c>
      <c r="C814" s="503" t="s">
        <v>1975</v>
      </c>
      <c r="D814" s="343"/>
      <c r="E814" s="363"/>
      <c r="F814" s="363"/>
      <c r="G814" s="478"/>
      <c r="H814" s="479"/>
      <c r="I814" s="311"/>
      <c r="J814" s="548">
        <v>0</v>
      </c>
      <c r="K814" s="548"/>
      <c r="L814" s="546"/>
      <c r="M814" s="438"/>
      <c r="N814" s="449"/>
    </row>
    <row r="815" spans="2:14" ht="15.6" x14ac:dyDescent="0.3">
      <c r="B815" s="477" t="s">
        <v>2002</v>
      </c>
      <c r="C815" s="472" t="s">
        <v>1999</v>
      </c>
      <c r="D815" s="318"/>
      <c r="E815" s="363"/>
      <c r="F815" s="363"/>
      <c r="G815" s="478"/>
      <c r="H815" s="465">
        <v>1</v>
      </c>
      <c r="I815" s="311" t="s">
        <v>242</v>
      </c>
      <c r="J815" s="546">
        <v>17285000</v>
      </c>
      <c r="K815" s="546"/>
      <c r="L815" s="546">
        <f t="shared" si="12"/>
        <v>17285000</v>
      </c>
      <c r="M815" s="438"/>
      <c r="N815" s="449"/>
    </row>
    <row r="816" spans="2:14" ht="15.6" x14ac:dyDescent="0.3">
      <c r="B816" s="477" t="s">
        <v>2003</v>
      </c>
      <c r="C816" s="472" t="s">
        <v>2001</v>
      </c>
      <c r="D816" s="318"/>
      <c r="E816" s="363"/>
      <c r="F816" s="363"/>
      <c r="G816" s="478"/>
      <c r="H816" s="465">
        <v>1</v>
      </c>
      <c r="I816" s="311" t="s">
        <v>242</v>
      </c>
      <c r="J816" s="546">
        <v>25295000</v>
      </c>
      <c r="K816" s="546"/>
      <c r="L816" s="546">
        <f t="shared" si="12"/>
        <v>25295000</v>
      </c>
      <c r="M816" s="438"/>
      <c r="N816" s="449"/>
    </row>
    <row r="817" spans="2:14" ht="15.6" x14ac:dyDescent="0.3">
      <c r="B817" s="477" t="s">
        <v>2004</v>
      </c>
      <c r="C817" s="472" t="s">
        <v>2005</v>
      </c>
      <c r="D817" s="318"/>
      <c r="E817" s="363"/>
      <c r="F817" s="363"/>
      <c r="G817" s="478"/>
      <c r="H817" s="465">
        <v>1</v>
      </c>
      <c r="I817" s="311" t="s">
        <v>242</v>
      </c>
      <c r="J817" s="546">
        <v>33805000</v>
      </c>
      <c r="K817" s="546"/>
      <c r="L817" s="546">
        <f t="shared" si="12"/>
        <v>33805000</v>
      </c>
      <c r="M817" s="438"/>
      <c r="N817" s="449"/>
    </row>
    <row r="818" spans="2:14" ht="15.6" x14ac:dyDescent="0.3">
      <c r="B818" s="504">
        <v>5</v>
      </c>
      <c r="C818" s="332" t="s">
        <v>2006</v>
      </c>
      <c r="D818" s="318"/>
      <c r="E818" s="363"/>
      <c r="F818" s="363"/>
      <c r="G818" s="478"/>
      <c r="H818" s="479"/>
      <c r="I818" s="311"/>
      <c r="J818" s="548"/>
      <c r="K818" s="548"/>
      <c r="L818" s="546"/>
      <c r="M818" s="438"/>
      <c r="N818" s="449"/>
    </row>
    <row r="819" spans="2:14" ht="15.6" x14ac:dyDescent="0.3">
      <c r="B819" s="504" t="s">
        <v>495</v>
      </c>
      <c r="C819" s="502" t="s">
        <v>1968</v>
      </c>
      <c r="D819" s="343"/>
      <c r="E819" s="363"/>
      <c r="F819" s="363"/>
      <c r="G819" s="478"/>
      <c r="H819" s="479"/>
      <c r="I819" s="311"/>
      <c r="J819" s="548"/>
      <c r="K819" s="548"/>
      <c r="L819" s="546"/>
      <c r="M819" s="438"/>
      <c r="N819" s="449"/>
    </row>
    <row r="820" spans="2:14" ht="15.6" x14ac:dyDescent="0.3">
      <c r="B820" s="477" t="s">
        <v>2007</v>
      </c>
      <c r="C820" s="472" t="s">
        <v>2008</v>
      </c>
      <c r="D820" s="318"/>
      <c r="E820" s="363"/>
      <c r="F820" s="363"/>
      <c r="G820" s="478"/>
      <c r="H820" s="465">
        <v>1</v>
      </c>
      <c r="I820" s="311" t="s">
        <v>242</v>
      </c>
      <c r="J820" s="546">
        <v>81236000</v>
      </c>
      <c r="K820" s="546"/>
      <c r="L820" s="546">
        <f t="shared" si="12"/>
        <v>81236000</v>
      </c>
      <c r="M820" s="438"/>
      <c r="N820" s="449"/>
    </row>
    <row r="821" spans="2:14" ht="15.6" x14ac:dyDescent="0.3">
      <c r="B821" s="477" t="s">
        <v>2009</v>
      </c>
      <c r="C821" s="472" t="s">
        <v>2010</v>
      </c>
      <c r="D821" s="318"/>
      <c r="E821" s="363"/>
      <c r="F821" s="363"/>
      <c r="G821" s="478"/>
      <c r="H821" s="465">
        <v>1</v>
      </c>
      <c r="I821" s="311" t="s">
        <v>242</v>
      </c>
      <c r="J821" s="546">
        <v>93494130</v>
      </c>
      <c r="K821" s="546"/>
      <c r="L821" s="546">
        <f t="shared" si="12"/>
        <v>93494130</v>
      </c>
      <c r="M821" s="438"/>
      <c r="N821" s="449"/>
    </row>
    <row r="822" spans="2:14" ht="15.6" x14ac:dyDescent="0.3">
      <c r="B822" s="477" t="s">
        <v>2011</v>
      </c>
      <c r="C822" s="472" t="s">
        <v>2012</v>
      </c>
      <c r="D822" s="318"/>
      <c r="E822" s="363"/>
      <c r="F822" s="363"/>
      <c r="G822" s="478"/>
      <c r="H822" s="465">
        <v>1</v>
      </c>
      <c r="I822" s="311" t="s">
        <v>242</v>
      </c>
      <c r="J822" s="546">
        <v>100660220</v>
      </c>
      <c r="K822" s="546"/>
      <c r="L822" s="546">
        <f t="shared" si="12"/>
        <v>100660220</v>
      </c>
      <c r="M822" s="438"/>
      <c r="N822" s="449"/>
    </row>
    <row r="823" spans="2:14" ht="15.6" x14ac:dyDescent="0.3">
      <c r="B823" s="477" t="s">
        <v>2013</v>
      </c>
      <c r="C823" s="472" t="s">
        <v>2014</v>
      </c>
      <c r="D823" s="318"/>
      <c r="E823" s="363"/>
      <c r="F823" s="363"/>
      <c r="G823" s="478"/>
      <c r="H823" s="465">
        <v>1</v>
      </c>
      <c r="I823" s="311" t="s">
        <v>242</v>
      </c>
      <c r="J823" s="546">
        <v>159247730</v>
      </c>
      <c r="K823" s="546"/>
      <c r="L823" s="546">
        <f t="shared" si="12"/>
        <v>159247730</v>
      </c>
      <c r="M823" s="438"/>
      <c r="N823" s="449"/>
    </row>
    <row r="824" spans="2:14" ht="15.6" x14ac:dyDescent="0.3">
      <c r="B824" s="504" t="s">
        <v>496</v>
      </c>
      <c r="C824" s="503" t="s">
        <v>2015</v>
      </c>
      <c r="D824" s="343"/>
      <c r="E824" s="363"/>
      <c r="F824" s="363"/>
      <c r="G824" s="478"/>
      <c r="H824" s="479"/>
      <c r="I824" s="311"/>
      <c r="J824" s="548"/>
      <c r="K824" s="548"/>
      <c r="L824" s="546"/>
      <c r="M824" s="438"/>
      <c r="N824" s="449"/>
    </row>
    <row r="825" spans="2:14" ht="15.6" x14ac:dyDescent="0.3">
      <c r="B825" s="477" t="s">
        <v>2016</v>
      </c>
      <c r="C825" s="472" t="s">
        <v>2017</v>
      </c>
      <c r="D825" s="318"/>
      <c r="E825" s="363"/>
      <c r="F825" s="363"/>
      <c r="G825" s="478"/>
      <c r="H825" s="465">
        <v>1</v>
      </c>
      <c r="I825" s="311" t="s">
        <v>242</v>
      </c>
      <c r="J825" s="546">
        <v>126648000</v>
      </c>
      <c r="K825" s="546"/>
      <c r="L825" s="546">
        <f t="shared" si="12"/>
        <v>126648000</v>
      </c>
      <c r="M825" s="438"/>
      <c r="N825" s="449"/>
    </row>
    <row r="826" spans="2:14" ht="15.6" x14ac:dyDescent="0.3">
      <c r="B826" s="477" t="s">
        <v>2018</v>
      </c>
      <c r="C826" s="472" t="s">
        <v>2019</v>
      </c>
      <c r="D826" s="318"/>
      <c r="E826" s="363"/>
      <c r="F826" s="363"/>
      <c r="G826" s="478"/>
      <c r="H826" s="465">
        <v>1</v>
      </c>
      <c r="I826" s="311" t="s">
        <v>242</v>
      </c>
      <c r="J826" s="546">
        <v>144927330</v>
      </c>
      <c r="K826" s="546"/>
      <c r="L826" s="546">
        <f t="shared" si="12"/>
        <v>144927330</v>
      </c>
      <c r="M826" s="438"/>
      <c r="N826" s="449"/>
    </row>
    <row r="827" spans="2:14" ht="15.6" x14ac:dyDescent="0.3">
      <c r="B827" s="477" t="s">
        <v>2020</v>
      </c>
      <c r="C827" s="472" t="s">
        <v>2021</v>
      </c>
      <c r="D827" s="318"/>
      <c r="E827" s="363"/>
      <c r="F827" s="363"/>
      <c r="G827" s="478"/>
      <c r="H827" s="465">
        <v>1</v>
      </c>
      <c r="I827" s="311" t="s">
        <v>242</v>
      </c>
      <c r="J827" s="546">
        <v>177991280</v>
      </c>
      <c r="K827" s="546"/>
      <c r="L827" s="546">
        <f t="shared" si="12"/>
        <v>177991280</v>
      </c>
      <c r="M827" s="438"/>
      <c r="N827" s="449"/>
    </row>
    <row r="828" spans="2:14" ht="15.6" x14ac:dyDescent="0.3">
      <c r="B828" s="477" t="s">
        <v>2022</v>
      </c>
      <c r="C828" s="472" t="s">
        <v>2023</v>
      </c>
      <c r="D828" s="318"/>
      <c r="E828" s="363"/>
      <c r="F828" s="363"/>
      <c r="G828" s="478"/>
      <c r="H828" s="465">
        <v>1</v>
      </c>
      <c r="I828" s="311" t="s">
        <v>242</v>
      </c>
      <c r="J828" s="546">
        <v>314313110</v>
      </c>
      <c r="K828" s="546"/>
      <c r="L828" s="546">
        <f t="shared" si="12"/>
        <v>314313110</v>
      </c>
      <c r="M828" s="438"/>
      <c r="N828" s="449"/>
    </row>
    <row r="829" spans="2:14" ht="15.6" x14ac:dyDescent="0.3">
      <c r="B829" s="504">
        <v>6</v>
      </c>
      <c r="C829" s="332" t="s">
        <v>2024</v>
      </c>
      <c r="D829" s="318"/>
      <c r="E829" s="363"/>
      <c r="F829" s="363"/>
      <c r="G829" s="478" t="s">
        <v>51</v>
      </c>
      <c r="H829" s="479"/>
      <c r="I829" s="481"/>
      <c r="J829" s="548"/>
      <c r="K829" s="548"/>
      <c r="L829" s="546"/>
      <c r="M829" s="438"/>
      <c r="N829" s="449"/>
    </row>
    <row r="830" spans="2:14" ht="15.6" x14ac:dyDescent="0.3">
      <c r="B830" s="477" t="s">
        <v>499</v>
      </c>
      <c r="C830" s="472" t="s">
        <v>2025</v>
      </c>
      <c r="D830" s="349"/>
      <c r="E830" s="363"/>
      <c r="F830" s="363"/>
      <c r="G830" s="478"/>
      <c r="H830" s="465">
        <v>1</v>
      </c>
      <c r="I830" s="311" t="s">
        <v>242</v>
      </c>
      <c r="J830" s="546">
        <v>514750</v>
      </c>
      <c r="K830" s="546"/>
      <c r="L830" s="546">
        <f t="shared" si="12"/>
        <v>514750</v>
      </c>
      <c r="M830" s="438"/>
      <c r="N830" s="449"/>
    </row>
    <row r="831" spans="2:14" ht="15.6" x14ac:dyDescent="0.3">
      <c r="B831" s="477" t="s">
        <v>500</v>
      </c>
      <c r="C831" s="472" t="s">
        <v>2026</v>
      </c>
      <c r="D831" s="349"/>
      <c r="E831" s="363"/>
      <c r="F831" s="363"/>
      <c r="G831" s="478"/>
      <c r="H831" s="465">
        <v>1</v>
      </c>
      <c r="I831" s="311" t="s">
        <v>242</v>
      </c>
      <c r="J831" s="546">
        <v>475000</v>
      </c>
      <c r="K831" s="546"/>
      <c r="L831" s="546">
        <f t="shared" si="12"/>
        <v>475000</v>
      </c>
      <c r="M831" s="438"/>
      <c r="N831" s="449"/>
    </row>
    <row r="832" spans="2:14" ht="15.6" x14ac:dyDescent="0.3">
      <c r="B832" s="504">
        <v>7</v>
      </c>
      <c r="C832" s="503" t="s">
        <v>2027</v>
      </c>
      <c r="D832" s="349"/>
      <c r="E832" s="363"/>
      <c r="F832" s="363"/>
      <c r="G832" s="478"/>
      <c r="H832" s="465"/>
      <c r="I832" s="311"/>
      <c r="J832" s="546"/>
      <c r="K832" s="546"/>
      <c r="L832" s="546"/>
      <c r="M832" s="438"/>
      <c r="N832" s="449"/>
    </row>
    <row r="833" spans="2:14" ht="15.6" x14ac:dyDescent="0.3">
      <c r="B833" s="477" t="s">
        <v>506</v>
      </c>
      <c r="C833" s="313" t="s">
        <v>1171</v>
      </c>
      <c r="D833" s="318"/>
      <c r="E833" s="363"/>
      <c r="F833" s="363"/>
      <c r="G833" s="478"/>
      <c r="H833" s="465">
        <v>1</v>
      </c>
      <c r="I833" s="311" t="s">
        <v>242</v>
      </c>
      <c r="J833" s="546">
        <v>18750000</v>
      </c>
      <c r="K833" s="546"/>
      <c r="L833" s="546">
        <f t="shared" si="12"/>
        <v>18750000</v>
      </c>
      <c r="M833" s="438"/>
      <c r="N833" s="449"/>
    </row>
    <row r="834" spans="2:14" ht="15.6" x14ac:dyDescent="0.3">
      <c r="B834" s="477" t="s">
        <v>507</v>
      </c>
      <c r="C834" s="313" t="s">
        <v>1172</v>
      </c>
      <c r="D834" s="318"/>
      <c r="E834" s="363"/>
      <c r="F834" s="363"/>
      <c r="G834" s="478"/>
      <c r="H834" s="465">
        <v>1</v>
      </c>
      <c r="I834" s="311" t="s">
        <v>242</v>
      </c>
      <c r="J834" s="546">
        <v>18750000</v>
      </c>
      <c r="K834" s="546"/>
      <c r="L834" s="546">
        <f t="shared" si="12"/>
        <v>18750000</v>
      </c>
      <c r="M834" s="438"/>
      <c r="N834" s="449"/>
    </row>
    <row r="835" spans="2:14" ht="15.6" x14ac:dyDescent="0.3">
      <c r="B835" s="477" t="s">
        <v>770</v>
      </c>
      <c r="C835" s="313" t="s">
        <v>1173</v>
      </c>
      <c r="D835" s="318"/>
      <c r="E835" s="363"/>
      <c r="F835" s="363"/>
      <c r="G835" s="478"/>
      <c r="H835" s="465">
        <v>1</v>
      </c>
      <c r="I835" s="311" t="s">
        <v>242</v>
      </c>
      <c r="J835" s="546">
        <v>31312500</v>
      </c>
      <c r="K835" s="546"/>
      <c r="L835" s="546">
        <f t="shared" si="12"/>
        <v>31312500</v>
      </c>
      <c r="M835" s="438"/>
      <c r="N835" s="449"/>
    </row>
    <row r="836" spans="2:14" ht="15.6" x14ac:dyDescent="0.3">
      <c r="B836" s="477" t="s">
        <v>771</v>
      </c>
      <c r="C836" s="313" t="s">
        <v>1174</v>
      </c>
      <c r="D836" s="318"/>
      <c r="E836" s="363"/>
      <c r="F836" s="363"/>
      <c r="G836" s="478"/>
      <c r="H836" s="465">
        <v>1</v>
      </c>
      <c r="I836" s="311" t="s">
        <v>242</v>
      </c>
      <c r="J836" s="546">
        <v>27125000</v>
      </c>
      <c r="K836" s="546"/>
      <c r="L836" s="546">
        <f t="shared" si="12"/>
        <v>27125000</v>
      </c>
      <c r="M836" s="438"/>
      <c r="N836" s="449"/>
    </row>
    <row r="837" spans="2:14" ht="15.6" x14ac:dyDescent="0.3">
      <c r="B837" s="477" t="s">
        <v>772</v>
      </c>
      <c r="C837" s="313" t="s">
        <v>1175</v>
      </c>
      <c r="D837" s="318"/>
      <c r="E837" s="363"/>
      <c r="F837" s="363"/>
      <c r="G837" s="478"/>
      <c r="H837" s="465">
        <v>1</v>
      </c>
      <c r="I837" s="311" t="s">
        <v>242</v>
      </c>
      <c r="J837" s="546">
        <v>27125000</v>
      </c>
      <c r="K837" s="546"/>
      <c r="L837" s="546">
        <f t="shared" si="12"/>
        <v>27125000</v>
      </c>
      <c r="M837" s="438"/>
      <c r="N837" s="449"/>
    </row>
    <row r="838" spans="2:14" ht="15.6" x14ac:dyDescent="0.3">
      <c r="B838" s="477" t="s">
        <v>773</v>
      </c>
      <c r="C838" s="313" t="s">
        <v>1176</v>
      </c>
      <c r="D838" s="318"/>
      <c r="E838" s="363"/>
      <c r="F838" s="363"/>
      <c r="G838" s="478"/>
      <c r="H838" s="465">
        <v>1</v>
      </c>
      <c r="I838" s="311" t="s">
        <v>242</v>
      </c>
      <c r="J838" s="546">
        <v>43450000</v>
      </c>
      <c r="K838" s="546"/>
      <c r="L838" s="546">
        <f t="shared" si="12"/>
        <v>43450000</v>
      </c>
      <c r="M838" s="438"/>
      <c r="N838" s="449"/>
    </row>
    <row r="839" spans="2:14" ht="15.6" x14ac:dyDescent="0.3">
      <c r="B839" s="477" t="s">
        <v>774</v>
      </c>
      <c r="C839" s="313" t="s">
        <v>1177</v>
      </c>
      <c r="D839" s="318"/>
      <c r="E839" s="363"/>
      <c r="F839" s="363"/>
      <c r="G839" s="478"/>
      <c r="H839" s="465">
        <v>1</v>
      </c>
      <c r="I839" s="311" t="s">
        <v>242</v>
      </c>
      <c r="J839" s="546">
        <v>50950000</v>
      </c>
      <c r="K839" s="546"/>
      <c r="L839" s="546">
        <f t="shared" si="12"/>
        <v>50950000</v>
      </c>
      <c r="M839" s="438"/>
      <c r="N839" s="449"/>
    </row>
    <row r="840" spans="2:14" ht="15.6" x14ac:dyDescent="0.3">
      <c r="B840" s="477" t="s">
        <v>775</v>
      </c>
      <c r="C840" s="313" t="s">
        <v>1178</v>
      </c>
      <c r="D840" s="318"/>
      <c r="E840" s="363"/>
      <c r="F840" s="363"/>
      <c r="G840" s="478"/>
      <c r="H840" s="465">
        <v>1</v>
      </c>
      <c r="I840" s="311" t="s">
        <v>242</v>
      </c>
      <c r="J840" s="546">
        <v>29250000</v>
      </c>
      <c r="K840" s="546"/>
      <c r="L840" s="546">
        <f t="shared" si="12"/>
        <v>29250000</v>
      </c>
      <c r="M840" s="438"/>
      <c r="N840" s="449"/>
    </row>
    <row r="841" spans="2:14" ht="15.6" x14ac:dyDescent="0.3">
      <c r="B841" s="477" t="s">
        <v>776</v>
      </c>
      <c r="C841" s="313" t="s">
        <v>1179</v>
      </c>
      <c r="D841" s="318"/>
      <c r="E841" s="363"/>
      <c r="F841" s="363"/>
      <c r="G841" s="478"/>
      <c r="H841" s="465">
        <v>1</v>
      </c>
      <c r="I841" s="311" t="s">
        <v>242</v>
      </c>
      <c r="J841" s="546">
        <v>51700000</v>
      </c>
      <c r="K841" s="546"/>
      <c r="L841" s="546">
        <f t="shared" si="12"/>
        <v>51700000</v>
      </c>
      <c r="M841" s="438"/>
      <c r="N841" s="449"/>
    </row>
    <row r="842" spans="2:14" ht="15.6" x14ac:dyDescent="0.3">
      <c r="B842" s="477" t="s">
        <v>777</v>
      </c>
      <c r="C842" s="313" t="s">
        <v>1180</v>
      </c>
      <c r="D842" s="318"/>
      <c r="E842" s="363"/>
      <c r="F842" s="363"/>
      <c r="G842" s="478"/>
      <c r="H842" s="465">
        <v>1</v>
      </c>
      <c r="I842" s="311" t="s">
        <v>242</v>
      </c>
      <c r="J842" s="546">
        <v>54400000</v>
      </c>
      <c r="K842" s="546"/>
      <c r="L842" s="546">
        <f t="shared" si="12"/>
        <v>54400000</v>
      </c>
      <c r="M842" s="438"/>
      <c r="N842" s="449"/>
    </row>
    <row r="843" spans="2:14" ht="15.6" x14ac:dyDescent="0.3">
      <c r="B843" s="477" t="s">
        <v>778</v>
      </c>
      <c r="C843" s="313" t="s">
        <v>1181</v>
      </c>
      <c r="D843" s="318"/>
      <c r="E843" s="363"/>
      <c r="F843" s="363"/>
      <c r="G843" s="478"/>
      <c r="H843" s="465">
        <v>1</v>
      </c>
      <c r="I843" s="311" t="s">
        <v>242</v>
      </c>
      <c r="J843" s="546">
        <v>33400000</v>
      </c>
      <c r="K843" s="546"/>
      <c r="L843" s="546">
        <f t="shared" si="12"/>
        <v>33400000</v>
      </c>
      <c r="M843" s="438"/>
      <c r="N843" s="449"/>
    </row>
    <row r="844" spans="2:14" ht="15.6" x14ac:dyDescent="0.3">
      <c r="B844" s="477" t="s">
        <v>1793</v>
      </c>
      <c r="C844" s="313" t="s">
        <v>1183</v>
      </c>
      <c r="D844" s="318"/>
      <c r="E844" s="363"/>
      <c r="F844" s="363"/>
      <c r="G844" s="478"/>
      <c r="H844" s="465">
        <v>1</v>
      </c>
      <c r="I844" s="311" t="s">
        <v>242</v>
      </c>
      <c r="J844" s="546">
        <v>74500000</v>
      </c>
      <c r="K844" s="546"/>
      <c r="L844" s="546">
        <f t="shared" si="12"/>
        <v>74500000</v>
      </c>
      <c r="M844" s="438"/>
    </row>
    <row r="845" spans="2:14" ht="15.6" x14ac:dyDescent="0.3">
      <c r="B845" s="477" t="s">
        <v>2028</v>
      </c>
      <c r="C845" s="313" t="s">
        <v>1185</v>
      </c>
      <c r="D845" s="318"/>
      <c r="E845" s="363"/>
      <c r="F845" s="363"/>
      <c r="G845" s="478"/>
      <c r="H845" s="465">
        <v>1</v>
      </c>
      <c r="I845" s="311" t="s">
        <v>242</v>
      </c>
      <c r="J845" s="546">
        <v>51000000</v>
      </c>
      <c r="K845" s="546"/>
      <c r="L845" s="546">
        <f t="shared" si="12"/>
        <v>51000000</v>
      </c>
      <c r="M845" s="438"/>
    </row>
    <row r="846" spans="2:14" ht="15.6" x14ac:dyDescent="0.3">
      <c r="B846" s="477" t="s">
        <v>2029</v>
      </c>
      <c r="C846" s="313" t="s">
        <v>1187</v>
      </c>
      <c r="D846" s="318"/>
      <c r="E846" s="363"/>
      <c r="F846" s="363"/>
      <c r="G846" s="478"/>
      <c r="H846" s="465">
        <v>1</v>
      </c>
      <c r="I846" s="311" t="s">
        <v>242</v>
      </c>
      <c r="J846" s="546">
        <v>103750000</v>
      </c>
      <c r="K846" s="546"/>
      <c r="L846" s="546">
        <f t="shared" si="12"/>
        <v>103750000</v>
      </c>
      <c r="M846" s="438"/>
    </row>
    <row r="847" spans="2:14" ht="15.6" x14ac:dyDescent="0.3">
      <c r="B847" s="477" t="s">
        <v>2030</v>
      </c>
      <c r="C847" s="313" t="s">
        <v>1189</v>
      </c>
      <c r="D847" s="318"/>
      <c r="E847" s="363"/>
      <c r="F847" s="363"/>
      <c r="G847" s="478"/>
      <c r="H847" s="465">
        <v>1</v>
      </c>
      <c r="I847" s="311" t="s">
        <v>242</v>
      </c>
      <c r="J847" s="546">
        <v>158625000</v>
      </c>
      <c r="K847" s="546"/>
      <c r="L847" s="546">
        <f t="shared" si="12"/>
        <v>158625000</v>
      </c>
      <c r="M847" s="438"/>
    </row>
    <row r="848" spans="2:14" ht="15.6" x14ac:dyDescent="0.3">
      <c r="B848" s="477"/>
      <c r="C848" s="313"/>
      <c r="D848" s="318"/>
      <c r="E848" s="363"/>
      <c r="F848" s="363"/>
      <c r="G848" s="478"/>
      <c r="H848" s="465"/>
      <c r="I848" s="311"/>
      <c r="J848" s="546"/>
      <c r="K848" s="546"/>
      <c r="L848" s="546"/>
      <c r="M848" s="438"/>
    </row>
    <row r="849" spans="2:13" ht="15.6" x14ac:dyDescent="0.3">
      <c r="B849" s="477"/>
      <c r="C849" s="313"/>
      <c r="D849" s="318"/>
      <c r="E849" s="363"/>
      <c r="F849" s="363"/>
      <c r="G849" s="478"/>
      <c r="H849" s="465"/>
      <c r="I849" s="311"/>
      <c r="J849" s="546"/>
      <c r="K849" s="546"/>
      <c r="L849" s="546"/>
      <c r="M849" s="438"/>
    </row>
    <row r="850" spans="2:13" ht="15.6" x14ac:dyDescent="0.3">
      <c r="B850" s="477"/>
      <c r="C850" s="313"/>
      <c r="D850" s="318"/>
      <c r="E850" s="363"/>
      <c r="F850" s="363"/>
      <c r="G850" s="478"/>
      <c r="H850" s="465"/>
      <c r="I850" s="311"/>
      <c r="J850" s="546"/>
      <c r="K850" s="546"/>
      <c r="L850" s="546"/>
      <c r="M850" s="438"/>
    </row>
    <row r="851" spans="2:13" ht="15.6" x14ac:dyDescent="0.3">
      <c r="B851" s="457" t="s">
        <v>2031</v>
      </c>
      <c r="C851" s="458" t="s">
        <v>2032</v>
      </c>
      <c r="D851" s="473"/>
      <c r="E851" s="473"/>
      <c r="F851" s="473"/>
      <c r="G851" s="474"/>
      <c r="H851" s="475"/>
      <c r="I851" s="471"/>
      <c r="J851" s="548"/>
      <c r="K851" s="548"/>
      <c r="L851" s="546"/>
      <c r="M851" s="438"/>
    </row>
    <row r="852" spans="2:13" ht="15.6" x14ac:dyDescent="0.3">
      <c r="B852" s="477">
        <v>1</v>
      </c>
      <c r="C852" s="348" t="s">
        <v>2033</v>
      </c>
      <c r="D852" s="349"/>
      <c r="E852" s="363"/>
      <c r="F852" s="363"/>
      <c r="G852" s="478"/>
      <c r="H852" s="479"/>
      <c r="I852" s="311"/>
      <c r="J852" s="548"/>
      <c r="K852" s="548"/>
      <c r="L852" s="546"/>
      <c r="M852" s="438"/>
    </row>
    <row r="853" spans="2:13" ht="15.6" x14ac:dyDescent="0.3">
      <c r="B853" s="477" t="s">
        <v>156</v>
      </c>
      <c r="C853" s="313" t="s">
        <v>2034</v>
      </c>
      <c r="D853" s="318"/>
      <c r="E853" s="363"/>
      <c r="F853" s="363"/>
      <c r="G853" s="478"/>
      <c r="H853" s="465">
        <v>1</v>
      </c>
      <c r="I853" s="311" t="s">
        <v>348</v>
      </c>
      <c r="J853" s="546">
        <v>79460</v>
      </c>
      <c r="K853" s="546"/>
      <c r="L853" s="546">
        <f t="shared" si="12"/>
        <v>79460</v>
      </c>
      <c r="M853" s="438"/>
    </row>
    <row r="854" spans="2:13" ht="15.6" x14ac:dyDescent="0.3">
      <c r="B854" s="477" t="s">
        <v>157</v>
      </c>
      <c r="C854" s="313" t="s">
        <v>2035</v>
      </c>
      <c r="D854" s="318"/>
      <c r="E854" s="363"/>
      <c r="F854" s="363"/>
      <c r="G854" s="478"/>
      <c r="H854" s="465">
        <v>1</v>
      </c>
      <c r="I854" s="311" t="s">
        <v>242</v>
      </c>
      <c r="J854" s="546">
        <v>3693000</v>
      </c>
      <c r="K854" s="546"/>
      <c r="L854" s="546">
        <f t="shared" si="12"/>
        <v>3693000</v>
      </c>
      <c r="M854" s="438"/>
    </row>
    <row r="855" spans="2:13" ht="15.6" x14ac:dyDescent="0.3">
      <c r="B855" s="477" t="s">
        <v>160</v>
      </c>
      <c r="C855" s="313" t="s">
        <v>2036</v>
      </c>
      <c r="D855" s="318"/>
      <c r="E855" s="363"/>
      <c r="F855" s="363"/>
      <c r="G855" s="478"/>
      <c r="H855" s="465">
        <v>1</v>
      </c>
      <c r="I855" s="311" t="s">
        <v>242</v>
      </c>
      <c r="J855" s="546">
        <v>12000</v>
      </c>
      <c r="K855" s="546"/>
      <c r="L855" s="546">
        <f t="shared" si="12"/>
        <v>12000</v>
      </c>
      <c r="M855" s="438"/>
    </row>
    <row r="856" spans="2:13" ht="15.6" x14ac:dyDescent="0.3">
      <c r="B856" s="477" t="s">
        <v>163</v>
      </c>
      <c r="C856" s="313" t="s">
        <v>2037</v>
      </c>
      <c r="D856" s="318"/>
      <c r="E856" s="363"/>
      <c r="F856" s="363"/>
      <c r="G856" s="478"/>
      <c r="H856" s="465">
        <v>1</v>
      </c>
      <c r="I856" s="311" t="s">
        <v>242</v>
      </c>
      <c r="J856" s="546">
        <v>598800</v>
      </c>
      <c r="K856" s="546"/>
      <c r="L856" s="546">
        <f t="shared" si="12"/>
        <v>598800</v>
      </c>
      <c r="M856" s="438"/>
    </row>
    <row r="857" spans="2:13" ht="15.6" x14ac:dyDescent="0.3">
      <c r="B857" s="477" t="s">
        <v>321</v>
      </c>
      <c r="C857" s="313" t="s">
        <v>2038</v>
      </c>
      <c r="D857" s="318"/>
      <c r="E857" s="363"/>
      <c r="F857" s="363"/>
      <c r="G857" s="478"/>
      <c r="H857" s="465">
        <v>1</v>
      </c>
      <c r="I857" s="311" t="s">
        <v>242</v>
      </c>
      <c r="J857" s="546">
        <v>177250</v>
      </c>
      <c r="K857" s="546"/>
      <c r="L857" s="546">
        <f t="shared" si="12"/>
        <v>177250</v>
      </c>
      <c r="M857" s="438"/>
    </row>
    <row r="858" spans="2:13" ht="15.6" x14ac:dyDescent="0.3">
      <c r="B858" s="477" t="s">
        <v>323</v>
      </c>
      <c r="C858" s="313" t="s">
        <v>2039</v>
      </c>
      <c r="D858" s="318"/>
      <c r="E858" s="363"/>
      <c r="F858" s="363"/>
      <c r="G858" s="478"/>
      <c r="H858" s="465">
        <v>1</v>
      </c>
      <c r="I858" s="311" t="s">
        <v>242</v>
      </c>
      <c r="J858" s="546">
        <v>220000</v>
      </c>
      <c r="K858" s="546"/>
      <c r="L858" s="546">
        <f t="shared" si="12"/>
        <v>220000</v>
      </c>
      <c r="M858" s="438"/>
    </row>
    <row r="859" spans="2:13" ht="15.6" x14ac:dyDescent="0.3">
      <c r="B859" s="477" t="s">
        <v>326</v>
      </c>
      <c r="C859" s="313" t="s">
        <v>2040</v>
      </c>
      <c r="D859" s="318"/>
      <c r="E859" s="363"/>
      <c r="F859" s="363"/>
      <c r="G859" s="478"/>
      <c r="H859" s="465">
        <v>1</v>
      </c>
      <c r="I859" s="311" t="s">
        <v>242</v>
      </c>
      <c r="J859" s="546">
        <v>79120</v>
      </c>
      <c r="K859" s="546"/>
      <c r="L859" s="546">
        <f t="shared" si="12"/>
        <v>79120</v>
      </c>
      <c r="M859" s="438"/>
    </row>
    <row r="860" spans="2:13" ht="15.6" x14ac:dyDescent="0.3">
      <c r="B860" s="477" t="s">
        <v>328</v>
      </c>
      <c r="C860" s="313" t="s">
        <v>2041</v>
      </c>
      <c r="D860" s="318"/>
      <c r="E860" s="363"/>
      <c r="F860" s="363"/>
      <c r="G860" s="478"/>
      <c r="H860" s="465">
        <v>1</v>
      </c>
      <c r="I860" s="311" t="s">
        <v>242</v>
      </c>
      <c r="J860" s="546">
        <v>5880</v>
      </c>
      <c r="K860" s="546"/>
      <c r="L860" s="546">
        <f t="shared" si="12"/>
        <v>5880</v>
      </c>
      <c r="M860" s="438"/>
    </row>
    <row r="861" spans="2:13" ht="15.6" x14ac:dyDescent="0.3">
      <c r="B861" s="477">
        <v>1.9</v>
      </c>
      <c r="C861" s="313" t="s">
        <v>2042</v>
      </c>
      <c r="D861" s="318"/>
      <c r="E861" s="363"/>
      <c r="F861" s="363"/>
      <c r="G861" s="478"/>
      <c r="H861" s="465">
        <v>1</v>
      </c>
      <c r="I861" s="311" t="s">
        <v>348</v>
      </c>
      <c r="J861" s="546">
        <v>4500</v>
      </c>
      <c r="K861" s="546"/>
      <c r="L861" s="546">
        <f t="shared" si="12"/>
        <v>4500</v>
      </c>
      <c r="M861" s="438"/>
    </row>
    <row r="862" spans="2:13" ht="15.6" x14ac:dyDescent="0.3">
      <c r="B862" s="477"/>
      <c r="C862" s="313"/>
      <c r="D862" s="318"/>
      <c r="E862" s="363"/>
      <c r="F862" s="363"/>
      <c r="G862" s="478"/>
      <c r="H862" s="465"/>
      <c r="I862" s="311"/>
      <c r="J862" s="546"/>
      <c r="K862" s="546"/>
      <c r="L862" s="546"/>
      <c r="M862" s="438"/>
    </row>
    <row r="863" spans="2:13" ht="15.6" x14ac:dyDescent="0.3">
      <c r="B863" s="477"/>
      <c r="C863" s="313"/>
      <c r="D863" s="318"/>
      <c r="E863" s="363"/>
      <c r="F863" s="363"/>
      <c r="G863" s="478"/>
      <c r="H863" s="465"/>
      <c r="I863" s="311"/>
      <c r="J863" s="546"/>
      <c r="K863" s="546"/>
      <c r="L863" s="546"/>
      <c r="M863" s="438"/>
    </row>
    <row r="864" spans="2:13" ht="15.6" x14ac:dyDescent="0.3">
      <c r="B864" s="477"/>
      <c r="C864" s="313"/>
      <c r="D864" s="318"/>
      <c r="E864" s="363"/>
      <c r="F864" s="363"/>
      <c r="G864" s="478"/>
      <c r="H864" s="465"/>
      <c r="I864" s="311"/>
      <c r="J864" s="546"/>
      <c r="K864" s="546"/>
      <c r="L864" s="546"/>
      <c r="M864" s="438"/>
    </row>
    <row r="865" spans="2:13" ht="15.6" x14ac:dyDescent="0.3">
      <c r="B865" s="457" t="s">
        <v>2043</v>
      </c>
      <c r="C865" s="458" t="s">
        <v>2044</v>
      </c>
      <c r="D865" s="473"/>
      <c r="E865" s="473"/>
      <c r="F865" s="473"/>
      <c r="G865" s="474"/>
      <c r="H865" s="475"/>
      <c r="I865" s="471"/>
      <c r="J865" s="548"/>
      <c r="K865" s="548"/>
      <c r="L865" s="546"/>
      <c r="M865" s="438"/>
    </row>
    <row r="866" spans="2:13" ht="15.6" x14ac:dyDescent="0.3">
      <c r="B866" s="477" t="s">
        <v>156</v>
      </c>
      <c r="C866" s="313" t="s">
        <v>2045</v>
      </c>
      <c r="D866" s="318"/>
      <c r="E866" s="363"/>
      <c r="F866" s="363"/>
      <c r="G866" s="478"/>
      <c r="H866" s="465">
        <v>1</v>
      </c>
      <c r="I866" s="311" t="s">
        <v>305</v>
      </c>
      <c r="J866" s="546">
        <v>6373000</v>
      </c>
      <c r="K866" s="546"/>
      <c r="L866" s="546">
        <f t="shared" si="12"/>
        <v>6373000</v>
      </c>
      <c r="M866" s="438"/>
    </row>
    <row r="867" spans="2:13" ht="15.6" x14ac:dyDescent="0.3">
      <c r="B867" s="477" t="s">
        <v>157</v>
      </c>
      <c r="C867" s="313" t="s">
        <v>2046</v>
      </c>
      <c r="D867" s="318"/>
      <c r="E867" s="363"/>
      <c r="F867" s="363"/>
      <c r="G867" s="478"/>
      <c r="H867" s="465">
        <v>1</v>
      </c>
      <c r="I867" s="311" t="s">
        <v>242</v>
      </c>
      <c r="J867" s="546">
        <v>2096660</v>
      </c>
      <c r="K867" s="546"/>
      <c r="L867" s="546">
        <f t="shared" si="12"/>
        <v>2096660</v>
      </c>
      <c r="M867" s="438"/>
    </row>
    <row r="868" spans="2:13" ht="15.6" x14ac:dyDescent="0.3">
      <c r="B868" s="477" t="s">
        <v>160</v>
      </c>
      <c r="C868" s="313" t="s">
        <v>2047</v>
      </c>
      <c r="D868" s="318"/>
      <c r="E868" s="363"/>
      <c r="F868" s="363"/>
      <c r="G868" s="478"/>
      <c r="H868" s="465">
        <v>1</v>
      </c>
      <c r="I868" s="311" t="s">
        <v>242</v>
      </c>
      <c r="J868" s="546">
        <v>2161000</v>
      </c>
      <c r="K868" s="546"/>
      <c r="L868" s="546">
        <f t="shared" si="12"/>
        <v>2161000</v>
      </c>
      <c r="M868" s="438"/>
    </row>
    <row r="869" spans="2:13" ht="15.6" x14ac:dyDescent="0.3">
      <c r="B869" s="477" t="s">
        <v>163</v>
      </c>
      <c r="C869" s="313" t="s">
        <v>2048</v>
      </c>
      <c r="D869" s="318"/>
      <c r="E869" s="363"/>
      <c r="F869" s="363"/>
      <c r="G869" s="478"/>
      <c r="H869" s="465">
        <v>1</v>
      </c>
      <c r="I869" s="311" t="s">
        <v>242</v>
      </c>
      <c r="J869" s="546">
        <v>2718000</v>
      </c>
      <c r="K869" s="546"/>
      <c r="L869" s="546">
        <f t="shared" si="12"/>
        <v>2718000</v>
      </c>
      <c r="M869" s="438"/>
    </row>
    <row r="870" spans="2:13" ht="15.6" x14ac:dyDescent="0.3">
      <c r="B870" s="477" t="s">
        <v>321</v>
      </c>
      <c r="C870" s="313" t="s">
        <v>2049</v>
      </c>
      <c r="D870" s="318"/>
      <c r="E870" s="363"/>
      <c r="F870" s="363"/>
      <c r="G870" s="478"/>
      <c r="H870" s="465">
        <v>1</v>
      </c>
      <c r="I870" s="311" t="s">
        <v>242</v>
      </c>
      <c r="J870" s="546">
        <v>2109830</v>
      </c>
      <c r="K870" s="546"/>
      <c r="L870" s="546">
        <f t="shared" si="12"/>
        <v>2109830</v>
      </c>
      <c r="M870" s="438"/>
    </row>
    <row r="871" spans="2:13" ht="15.6" x14ac:dyDescent="0.3">
      <c r="B871" s="477" t="s">
        <v>323</v>
      </c>
      <c r="C871" s="313" t="s">
        <v>2050</v>
      </c>
      <c r="D871" s="318"/>
      <c r="E871" s="363"/>
      <c r="F871" s="363"/>
      <c r="G871" s="478"/>
      <c r="H871" s="465">
        <v>1</v>
      </c>
      <c r="I871" s="311" t="s">
        <v>242</v>
      </c>
      <c r="J871" s="546">
        <v>1360000</v>
      </c>
      <c r="K871" s="546"/>
      <c r="L871" s="546">
        <f t="shared" si="12"/>
        <v>1360000</v>
      </c>
      <c r="M871" s="438"/>
    </row>
    <row r="872" spans="2:13" ht="15.6" x14ac:dyDescent="0.3">
      <c r="B872" s="463" t="s">
        <v>326</v>
      </c>
      <c r="C872" s="313" t="s">
        <v>2051</v>
      </c>
      <c r="D872" s="459"/>
      <c r="E872" s="459"/>
      <c r="F872" s="459"/>
      <c r="G872" s="460"/>
      <c r="H872" s="465">
        <v>1</v>
      </c>
      <c r="I872" s="462" t="s">
        <v>59</v>
      </c>
      <c r="J872" s="546">
        <v>537490</v>
      </c>
      <c r="K872" s="546"/>
      <c r="L872" s="546">
        <f t="shared" si="12"/>
        <v>537490</v>
      </c>
      <c r="M872" s="438"/>
    </row>
    <row r="873" spans="2:13" ht="15.6" x14ac:dyDescent="0.3">
      <c r="B873" s="463" t="s">
        <v>328</v>
      </c>
      <c r="C873" s="313" t="s">
        <v>2052</v>
      </c>
      <c r="D873" s="459"/>
      <c r="E873" s="459"/>
      <c r="F873" s="459"/>
      <c r="G873" s="460"/>
      <c r="H873" s="465">
        <v>1</v>
      </c>
      <c r="I873" s="462" t="s">
        <v>2053</v>
      </c>
      <c r="J873" s="546">
        <v>6092470</v>
      </c>
      <c r="K873" s="546"/>
      <c r="L873" s="546">
        <f t="shared" si="12"/>
        <v>6092470</v>
      </c>
      <c r="M873" s="438"/>
    </row>
  </sheetData>
  <mergeCells count="5">
    <mergeCell ref="L10:M10"/>
    <mergeCell ref="B10:B11"/>
    <mergeCell ref="C10:G11"/>
    <mergeCell ref="H10:I11"/>
    <mergeCell ref="J10:K10"/>
  </mergeCells>
  <phoneticPr fontId="52" type="noConversion"/>
  <conditionalFormatting sqref="J779:J7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REKAP</vt:lpstr>
      <vt:lpstr>BoQ</vt:lpstr>
      <vt:lpstr>analisa</vt:lpstr>
      <vt:lpstr>perhitungan pipa 1</vt:lpstr>
      <vt:lpstr>perhitungan pipa</vt:lpstr>
      <vt:lpstr>TKDN A5</vt:lpstr>
      <vt:lpstr>TKDN A6</vt:lpstr>
      <vt:lpstr>KURVA S</vt:lpstr>
      <vt:lpstr>link</vt:lpstr>
      <vt:lpstr>master jasa</vt:lpstr>
      <vt:lpstr>master material</vt:lpstr>
      <vt:lpstr>BoQ!Print_Area</vt:lpstr>
      <vt:lpstr>'KURVA S'!Print_Area</vt:lpstr>
      <vt:lpstr>REKAP!Print_Area</vt:lpstr>
      <vt:lpstr>'TKDN A5'!Print_Area</vt:lpstr>
      <vt:lpstr>'TKDN A6'!Print_Area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 PT. PAA</dc:creator>
  <cp:lastModifiedBy>ASUS</cp:lastModifiedBy>
  <cp:lastPrinted>2025-07-09T03:03:02Z</cp:lastPrinted>
  <dcterms:created xsi:type="dcterms:W3CDTF">2025-07-09T02:32:30Z</dcterms:created>
  <dcterms:modified xsi:type="dcterms:W3CDTF">2025-08-19T00:54:29Z</dcterms:modified>
</cp:coreProperties>
</file>