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8920" windowHeight="16320" activeTab="4"/>
  </bookViews>
  <sheets>
    <sheet name="168 x 7I3A 23.12" sheetId="1" r:id="rId1"/>
    <sheet name="168 x 7I3A 17.12" sheetId="2" r:id="rId2"/>
    <sheet name="Рост 168 и 7I3A на LB 15.12" sheetId="3" r:id="rId3"/>
    <sheet name="Lb ( 1-3часа)" sheetId="9" r:id="rId4"/>
    <sheet name="168 x 7I3A 27.11" sheetId="4" r:id="rId5"/>
    <sheet name="168 x 7I3A 19.11" sheetId="5" r:id="rId6"/>
    <sheet name="168 x 7I3A 11.11" sheetId="6" r:id="rId7"/>
    <sheet name="168 x 6-3 28.10" sheetId="7" r:id="rId8"/>
    <sheet name="Рост 6-3 7I3A на М9 и Sp 21.10" sheetId="8" r:id="rId9"/>
  </sheets>
  <calcPr calcId="114210"/>
</workbook>
</file>

<file path=xl/calcChain.xml><?xml version="1.0" encoding="utf-8"?>
<calcChain xmlns="http://schemas.openxmlformats.org/spreadsheetml/2006/main">
  <c r="E12" i="4"/>
  <c r="E11"/>
  <c r="E23" i="9"/>
  <c r="E36"/>
  <c r="E35"/>
  <c r="E34"/>
  <c r="F33"/>
  <c r="E33"/>
  <c r="E32"/>
  <c r="E31"/>
  <c r="E30"/>
  <c r="F29"/>
  <c r="E29"/>
  <c r="E40" i="1"/>
  <c r="E39"/>
  <c r="E38"/>
  <c r="E37"/>
  <c r="E36"/>
  <c r="E35"/>
  <c r="E31"/>
  <c r="E30"/>
  <c r="E29"/>
  <c r="E28"/>
  <c r="E27"/>
  <c r="E26"/>
  <c r="E21"/>
  <c r="E22"/>
  <c r="E20"/>
  <c r="E19"/>
  <c r="F19"/>
  <c r="E18"/>
  <c r="E17"/>
  <c r="E18" i="3"/>
  <c r="E17"/>
  <c r="E16"/>
  <c r="E15"/>
  <c r="E14"/>
  <c r="E13"/>
  <c r="E12"/>
  <c r="E11"/>
  <c r="N36" i="9"/>
  <c r="N35"/>
  <c r="O35"/>
  <c r="N34"/>
  <c r="N33"/>
  <c r="N32"/>
  <c r="N31"/>
  <c r="O31"/>
  <c r="N24"/>
  <c r="N23"/>
  <c r="O23"/>
  <c r="N22"/>
  <c r="N21"/>
  <c r="O21"/>
  <c r="N20"/>
  <c r="N19"/>
  <c r="O19"/>
  <c r="N16"/>
  <c r="N15"/>
  <c r="N14"/>
  <c r="N13"/>
  <c r="O13"/>
  <c r="N12"/>
  <c r="N11"/>
  <c r="N6"/>
  <c r="N5"/>
  <c r="N4"/>
  <c r="N3"/>
  <c r="H18"/>
  <c r="G18"/>
  <c r="H11"/>
  <c r="G11"/>
  <c r="F15"/>
  <c r="E16"/>
  <c r="F23"/>
  <c r="E24"/>
  <c r="E15"/>
  <c r="E22"/>
  <c r="E21"/>
  <c r="F21"/>
  <c r="E20"/>
  <c r="E19"/>
  <c r="F19"/>
  <c r="E14"/>
  <c r="E13"/>
  <c r="F13"/>
  <c r="E12"/>
  <c r="E11"/>
  <c r="F5"/>
  <c r="F3"/>
  <c r="E4"/>
  <c r="E5"/>
  <c r="E6"/>
  <c r="E3"/>
  <c r="D12" i="8"/>
  <c r="E12"/>
  <c r="D13"/>
  <c r="B13"/>
  <c r="F37" i="1"/>
  <c r="F35"/>
  <c r="F28"/>
  <c r="F26"/>
  <c r="F17"/>
  <c r="F15" i="3"/>
  <c r="F11"/>
  <c r="P30" i="9"/>
  <c r="O33"/>
  <c r="Q30"/>
  <c r="Q18"/>
  <c r="P18"/>
  <c r="O3"/>
  <c r="O11"/>
  <c r="O15"/>
  <c r="P11"/>
  <c r="O5"/>
  <c r="F11"/>
  <c r="G11" i="7"/>
  <c r="F11"/>
  <c r="G12"/>
  <c r="G13"/>
  <c r="F12"/>
  <c r="F13"/>
  <c r="B12"/>
  <c r="B13"/>
  <c r="B11"/>
  <c r="D12"/>
  <c r="D13"/>
  <c r="D11"/>
  <c r="E11"/>
  <c r="E12"/>
  <c r="E13"/>
  <c r="E13" i="6"/>
  <c r="E12"/>
  <c r="E11"/>
  <c r="E13" i="5"/>
  <c r="D14"/>
  <c r="D12"/>
  <c r="F23" i="4"/>
  <c r="F21"/>
  <c r="F20"/>
  <c r="G23"/>
  <c r="G21"/>
  <c r="G20"/>
  <c r="D19"/>
  <c r="D20"/>
  <c r="D21"/>
  <c r="D22"/>
  <c r="G22"/>
  <c r="D23"/>
  <c r="D18"/>
  <c r="G18"/>
  <c r="E19"/>
  <c r="E20"/>
  <c r="E21"/>
  <c r="E22"/>
  <c r="E23"/>
  <c r="E18"/>
  <c r="F22"/>
  <c r="C21"/>
  <c r="C22"/>
  <c r="C23"/>
  <c r="B21"/>
  <c r="B22"/>
  <c r="B23"/>
  <c r="C19"/>
  <c r="B20"/>
  <c r="B19"/>
  <c r="F19"/>
  <c r="B18"/>
  <c r="C8" i="3"/>
  <c r="B8"/>
  <c r="E9" i="2"/>
  <c r="E12" i="1"/>
  <c r="E13"/>
  <c r="E11"/>
  <c r="F11"/>
  <c r="D11"/>
  <c r="D12"/>
  <c r="D13"/>
  <c r="C13"/>
  <c r="C12"/>
  <c r="C11"/>
  <c r="B13"/>
  <c r="G13"/>
  <c r="B12"/>
  <c r="G12"/>
  <c r="B11"/>
  <c r="G11"/>
  <c r="G9" i="2"/>
  <c r="F9"/>
  <c r="C9"/>
  <c r="B9"/>
  <c r="D9"/>
  <c r="F12" i="1"/>
  <c r="F13"/>
  <c r="Q11" i="9"/>
  <c r="G19" i="4"/>
  <c r="F18"/>
</calcChain>
</file>

<file path=xl/sharedStrings.xml><?xml version="1.0" encoding="utf-8"?>
<sst xmlns="http://schemas.openxmlformats.org/spreadsheetml/2006/main" count="295" uniqueCount="61">
  <si>
    <t>Время</t>
  </si>
  <si>
    <t>1 час</t>
  </si>
  <si>
    <t>2 час</t>
  </si>
  <si>
    <t>3 час</t>
  </si>
  <si>
    <t>сгущ.</t>
  </si>
  <si>
    <r>
      <t>MinTc</t>
    </r>
    <r>
      <rPr>
        <sz val="11"/>
        <color indexed="8"/>
        <rFont val="Calibri"/>
        <family val="2"/>
        <charset val="204"/>
      </rPr>
      <t>₂₅</t>
    </r>
  </si>
  <si>
    <t>Min</t>
  </si>
  <si>
    <r>
      <t>Tc₂₅Ery</t>
    </r>
    <r>
      <rPr>
        <sz val="11"/>
        <color indexed="8"/>
        <rFont val="Calibri"/>
        <family val="2"/>
        <charset val="204"/>
      </rPr>
      <t>₁₀</t>
    </r>
  </si>
  <si>
    <t>Разведения/Среды</t>
  </si>
  <si>
    <t>Частота по донору</t>
  </si>
  <si>
    <t>Частота по рецепиенту</t>
  </si>
  <si>
    <t>КОЕ</t>
  </si>
  <si>
    <t>LB 16-18 ч</t>
  </si>
  <si>
    <t>ПДА</t>
  </si>
  <si>
    <t>ПДА 168</t>
  </si>
  <si>
    <t>ПДА 7I3A</t>
  </si>
  <si>
    <t>Исходная среда НК</t>
  </si>
  <si>
    <t>Мейнел</t>
  </si>
  <si>
    <t>ПДА сг</t>
  </si>
  <si>
    <t>Мейнел сг</t>
  </si>
  <si>
    <t>Spizizen</t>
  </si>
  <si>
    <t>Spizizen сг</t>
  </si>
  <si>
    <t>Нагревание</t>
  </si>
  <si>
    <t>Нет</t>
  </si>
  <si>
    <t>20 м ♀</t>
  </si>
  <si>
    <t xml:space="preserve"> 20 м ♂</t>
  </si>
  <si>
    <t>20 м ♀х♂</t>
  </si>
  <si>
    <t>газон</t>
  </si>
  <si>
    <t>20 мин</t>
  </si>
  <si>
    <t>40 мин</t>
  </si>
  <si>
    <t>60 мин</t>
  </si>
  <si>
    <t>Время выдержки</t>
  </si>
  <si>
    <t>M9</t>
  </si>
  <si>
    <t>7I3A</t>
  </si>
  <si>
    <t>6--3</t>
  </si>
  <si>
    <t>1 сутки</t>
  </si>
  <si>
    <t>2 сутки</t>
  </si>
  <si>
    <t xml:space="preserve">Min </t>
  </si>
  <si>
    <t>Ery+Tc</t>
  </si>
  <si>
    <t>Tc</t>
  </si>
  <si>
    <t>сгущ</t>
  </si>
  <si>
    <t>Среда</t>
  </si>
  <si>
    <t>Разведение</t>
  </si>
  <si>
    <t>Титр</t>
  </si>
  <si>
    <t>время</t>
  </si>
  <si>
    <t>с аэрацией</t>
  </si>
  <si>
    <t>-</t>
  </si>
  <si>
    <t>Среднее</t>
  </si>
  <si>
    <t>3 часа</t>
  </si>
  <si>
    <t>Частота по реципиенту</t>
  </si>
  <si>
    <t>без аэрации</t>
  </si>
  <si>
    <t>B.velezensis 7I3A</t>
  </si>
  <si>
    <t>Lb</t>
  </si>
  <si>
    <t>Среда/время</t>
  </si>
  <si>
    <t>2 часа</t>
  </si>
  <si>
    <t xml:space="preserve">Титр ночной культуры </t>
  </si>
  <si>
    <t>эксперимент от 17.12 повтор в LB</t>
  </si>
  <si>
    <t>ПДБ</t>
  </si>
  <si>
    <t>Мейнелл</t>
  </si>
  <si>
    <t>Соотнощение 50:500</t>
  </si>
  <si>
    <t>100:100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</si>
</sst>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0" xfId="0" applyNumberFormat="1" applyBorder="1"/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11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/>
    <xf numFmtId="0" fontId="0" fillId="2" borderId="1" xfId="0" applyFill="1" applyBorder="1" applyAlignment="1"/>
    <xf numFmtId="0" fontId="0" fillId="2" borderId="9" xfId="0" applyFill="1" applyBorder="1" applyAlignment="1"/>
    <xf numFmtId="0" fontId="0" fillId="0" borderId="1" xfId="0" applyBorder="1"/>
    <xf numFmtId="11" fontId="0" fillId="0" borderId="1" xfId="0" applyNumberFormat="1" applyBorder="1"/>
    <xf numFmtId="11" fontId="0" fillId="0" borderId="0" xfId="0" applyNumberFormat="1" applyBorder="1" applyAlignment="1">
      <alignment vertical="center" wrapText="1"/>
    </xf>
    <xf numFmtId="0" fontId="0" fillId="3" borderId="0" xfId="0" applyFill="1"/>
    <xf numFmtId="11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0" fontId="0" fillId="4" borderId="8" xfId="0" applyFill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2"/>
  <sheetViews>
    <sheetView workbookViewId="0">
      <selection activeCell="I34" sqref="I34"/>
    </sheetView>
  </sheetViews>
  <sheetFormatPr defaultRowHeight="15"/>
  <cols>
    <col min="4" max="5" width="8.85546875" customWidth="1"/>
    <col min="6" max="6" width="14.85546875" customWidth="1"/>
    <col min="7" max="7" width="22.7109375" customWidth="1"/>
    <col min="8" max="8" width="22.42578125" customWidth="1"/>
    <col min="12" max="12" width="7.7109375" customWidth="1"/>
  </cols>
  <sheetData>
    <row r="1" spans="1:12">
      <c r="A1" s="28" t="s">
        <v>0</v>
      </c>
      <c r="B1" s="28" t="s">
        <v>8</v>
      </c>
      <c r="C1" s="28"/>
      <c r="D1" s="28"/>
      <c r="E1" s="28"/>
      <c r="F1" s="28"/>
      <c r="G1" s="28"/>
      <c r="H1" s="28"/>
      <c r="I1" s="28"/>
      <c r="J1" s="28"/>
      <c r="K1" s="28"/>
      <c r="L1" s="8"/>
    </row>
    <row r="2" spans="1:12">
      <c r="A2" s="28"/>
      <c r="B2" s="28" t="s">
        <v>5</v>
      </c>
      <c r="C2" s="28"/>
      <c r="D2" s="28" t="s">
        <v>6</v>
      </c>
      <c r="E2" s="28"/>
      <c r="F2" s="28"/>
      <c r="G2" s="28"/>
      <c r="H2" s="28" t="s">
        <v>7</v>
      </c>
      <c r="I2" s="28"/>
      <c r="J2" s="28"/>
      <c r="K2" s="28"/>
      <c r="L2" s="8"/>
    </row>
    <row r="3" spans="1:12">
      <c r="A3" s="28"/>
      <c r="B3" s="1">
        <v>0</v>
      </c>
      <c r="C3" s="1" t="s">
        <v>4</v>
      </c>
      <c r="D3" s="1">
        <v>-4</v>
      </c>
      <c r="E3" s="1">
        <v>-4</v>
      </c>
      <c r="F3" s="1">
        <v>-5</v>
      </c>
      <c r="G3" s="1">
        <v>-5</v>
      </c>
      <c r="H3" s="1">
        <v>-4</v>
      </c>
      <c r="I3" s="1">
        <v>-4</v>
      </c>
      <c r="J3" s="1">
        <v>-5</v>
      </c>
      <c r="K3" s="1">
        <v>-5</v>
      </c>
      <c r="L3" s="8"/>
    </row>
    <row r="4" spans="1:12">
      <c r="A4" s="1" t="s">
        <v>1</v>
      </c>
      <c r="B4" s="1">
        <v>0</v>
      </c>
      <c r="C4" s="1">
        <v>0</v>
      </c>
      <c r="D4" s="1">
        <v>139</v>
      </c>
      <c r="E4" s="1">
        <v>46</v>
      </c>
      <c r="F4" s="1">
        <v>5</v>
      </c>
      <c r="G4" s="1">
        <v>2</v>
      </c>
      <c r="H4" s="1">
        <v>795</v>
      </c>
      <c r="I4" s="1">
        <v>643</v>
      </c>
      <c r="J4" s="1">
        <v>89</v>
      </c>
      <c r="K4" s="1">
        <v>97</v>
      </c>
      <c r="L4" s="2"/>
    </row>
    <row r="5" spans="1:12">
      <c r="A5" s="1" t="s">
        <v>2</v>
      </c>
      <c r="B5" s="1">
        <v>0</v>
      </c>
      <c r="C5" s="1">
        <v>0</v>
      </c>
      <c r="D5" s="1">
        <v>84</v>
      </c>
      <c r="E5" s="1">
        <v>207</v>
      </c>
      <c r="F5" s="1">
        <v>16</v>
      </c>
      <c r="G5" s="1">
        <v>6</v>
      </c>
      <c r="H5" s="1">
        <v>471</v>
      </c>
      <c r="I5" s="1">
        <v>517</v>
      </c>
      <c r="J5" s="1">
        <v>47</v>
      </c>
      <c r="K5" s="1">
        <v>75</v>
      </c>
      <c r="L5" s="2"/>
    </row>
    <row r="6" spans="1:12">
      <c r="A6" s="1" t="s">
        <v>3</v>
      </c>
      <c r="B6" s="1">
        <v>0</v>
      </c>
      <c r="C6" s="1">
        <v>0</v>
      </c>
      <c r="D6" s="1">
        <v>67</v>
      </c>
      <c r="E6" s="1">
        <v>51</v>
      </c>
      <c r="F6" s="1">
        <v>6</v>
      </c>
      <c r="G6" s="1">
        <v>2</v>
      </c>
      <c r="H6" s="1">
        <v>272</v>
      </c>
      <c r="I6" s="1">
        <v>269</v>
      </c>
      <c r="J6" s="1">
        <v>25</v>
      </c>
      <c r="K6" s="1">
        <v>29</v>
      </c>
      <c r="L6" s="2"/>
    </row>
    <row r="8" spans="1:12">
      <c r="A8" s="34" t="s">
        <v>11</v>
      </c>
      <c r="B8" s="34" t="s">
        <v>8</v>
      </c>
      <c r="C8" s="34"/>
      <c r="D8" s="34"/>
      <c r="E8" s="34"/>
      <c r="F8" s="34" t="s">
        <v>9</v>
      </c>
      <c r="G8" s="34" t="s">
        <v>10</v>
      </c>
    </row>
    <row r="9" spans="1:12">
      <c r="A9" s="34"/>
      <c r="B9" s="34" t="s">
        <v>5</v>
      </c>
      <c r="C9" s="34"/>
      <c r="D9" s="34" t="s">
        <v>6</v>
      </c>
      <c r="E9" s="34" t="s">
        <v>7</v>
      </c>
      <c r="F9" s="34"/>
      <c r="G9" s="34"/>
    </row>
    <row r="10" spans="1:12" ht="36.6" customHeight="1">
      <c r="A10" s="34"/>
      <c r="B10" s="3">
        <v>0</v>
      </c>
      <c r="C10" s="3" t="s">
        <v>4</v>
      </c>
      <c r="D10" s="34"/>
      <c r="E10" s="34"/>
      <c r="F10" s="34"/>
      <c r="G10" s="34"/>
    </row>
    <row r="11" spans="1:12">
      <c r="A11" s="1" t="s">
        <v>1</v>
      </c>
      <c r="B11" s="3">
        <f>(B4*10^B3)/0.1</f>
        <v>0</v>
      </c>
      <c r="C11" s="3">
        <f>(C4*10^B3)/0.8</f>
        <v>0</v>
      </c>
      <c r="D11" s="3">
        <f>(((D4+E4)/2 * 10^4 + (F4+G4)/2 *10^5)/0.1)/2</f>
        <v>6375000</v>
      </c>
      <c r="E11" s="3">
        <f>(((H4+I4)/2 * 10^4 + (J4+K4)/2 *10^5)/0.1)/2</f>
        <v>82450000</v>
      </c>
      <c r="F11" s="3">
        <f>B11/E11</f>
        <v>0</v>
      </c>
      <c r="G11" s="3">
        <f>B11/D11</f>
        <v>0</v>
      </c>
    </row>
    <row r="12" spans="1:12">
      <c r="A12" s="1" t="s">
        <v>2</v>
      </c>
      <c r="B12" s="3">
        <f>(B5*10^B3)/0.1</f>
        <v>0</v>
      </c>
      <c r="C12" s="1">
        <f>(C5*10^B3)/0.8</f>
        <v>0</v>
      </c>
      <c r="D12" s="3">
        <f>(((D5+E5)/2 * 10^4 + (F5+G5)/2 *10^5)/0.1)/2</f>
        <v>12775000</v>
      </c>
      <c r="E12" s="3">
        <f>(((H5+I5)/2 * 10^4 + (J5+K5)/2 *10^5)/0.1)/2</f>
        <v>55200000</v>
      </c>
      <c r="F12" s="3">
        <f>B12/E12</f>
        <v>0</v>
      </c>
      <c r="G12" s="3">
        <f>B12/D12</f>
        <v>0</v>
      </c>
    </row>
    <row r="13" spans="1:12">
      <c r="A13" s="1" t="s">
        <v>3</v>
      </c>
      <c r="B13" s="3">
        <f>(B6*10^B3)/0.1</f>
        <v>0</v>
      </c>
      <c r="C13" s="1">
        <f>(C6*10^B3)/0.8</f>
        <v>0</v>
      </c>
      <c r="D13" s="3">
        <f>(((D6+E6)/2 * 10^4 + (F6+G6)/2 *10^5)/0.1)/2</f>
        <v>4950000</v>
      </c>
      <c r="E13" s="3">
        <f>(((H6+I6)/2 * 10^4 + (J6+K6)/2 *10^5)/0.1)/2</f>
        <v>27025000</v>
      </c>
      <c r="F13" s="3">
        <f>B13/E13</f>
        <v>0</v>
      </c>
      <c r="G13" s="3">
        <f>B13/D13</f>
        <v>0</v>
      </c>
    </row>
    <row r="15" spans="1:12">
      <c r="A15" s="23" t="s">
        <v>44</v>
      </c>
      <c r="B15" s="21" t="s">
        <v>50</v>
      </c>
      <c r="C15" s="21"/>
      <c r="D15" s="21"/>
      <c r="E15" s="21"/>
      <c r="F15" s="21"/>
      <c r="G15" s="22"/>
      <c r="H15" s="21"/>
    </row>
    <row r="16" spans="1:12">
      <c r="A16" s="28" t="s">
        <v>1</v>
      </c>
      <c r="B16" s="23" t="s">
        <v>41</v>
      </c>
      <c r="C16" s="23" t="s">
        <v>42</v>
      </c>
      <c r="D16" s="23"/>
      <c r="E16" s="23" t="s">
        <v>43</v>
      </c>
      <c r="F16" s="23" t="s">
        <v>47</v>
      </c>
      <c r="G16" s="9"/>
      <c r="H16" s="14"/>
    </row>
    <row r="17" spans="1:20">
      <c r="A17" s="28"/>
      <c r="B17" s="29" t="s">
        <v>37</v>
      </c>
      <c r="C17" s="23">
        <v>4</v>
      </c>
      <c r="D17" s="23">
        <v>139</v>
      </c>
      <c r="E17" s="24">
        <f t="shared" ref="E17:E22" si="0">D17*10^C17/0.1</f>
        <v>13900000</v>
      </c>
      <c r="F17" s="30">
        <f>AVERAGE(E17:E18)</f>
        <v>9250000</v>
      </c>
      <c r="G17" s="9"/>
      <c r="H17" s="14"/>
    </row>
    <row r="18" spans="1:20">
      <c r="A18" s="28"/>
      <c r="B18" s="29"/>
      <c r="C18" s="23">
        <v>4</v>
      </c>
      <c r="D18" s="23">
        <v>46</v>
      </c>
      <c r="E18" s="24">
        <f t="shared" si="0"/>
        <v>4600000</v>
      </c>
      <c r="F18" s="30"/>
      <c r="G18" s="9"/>
      <c r="H18" s="14"/>
    </row>
    <row r="19" spans="1:20">
      <c r="A19" s="28"/>
      <c r="B19" s="29" t="s">
        <v>38</v>
      </c>
      <c r="C19" s="23">
        <v>4</v>
      </c>
      <c r="D19" s="23">
        <v>795</v>
      </c>
      <c r="E19" s="24">
        <f t="shared" si="0"/>
        <v>79500000</v>
      </c>
      <c r="F19" s="31">
        <f>AVERAGE(E19:E22)</f>
        <v>82450000</v>
      </c>
      <c r="G19" s="9"/>
      <c r="H19" s="14"/>
    </row>
    <row r="20" spans="1:20">
      <c r="A20" s="28"/>
      <c r="B20" s="29"/>
      <c r="C20" s="23">
        <v>4</v>
      </c>
      <c r="D20" s="23">
        <v>643</v>
      </c>
      <c r="E20" s="24">
        <f t="shared" si="0"/>
        <v>64300000</v>
      </c>
      <c r="F20" s="31"/>
      <c r="G20" s="9"/>
      <c r="H20" s="14"/>
    </row>
    <row r="21" spans="1:20">
      <c r="A21" s="28"/>
      <c r="B21" s="29"/>
      <c r="C21" s="23">
        <v>5</v>
      </c>
      <c r="D21" s="23">
        <v>89</v>
      </c>
      <c r="E21" s="24">
        <f t="shared" si="0"/>
        <v>89000000</v>
      </c>
      <c r="F21" s="31"/>
      <c r="G21" s="9"/>
      <c r="H21" s="14"/>
    </row>
    <row r="22" spans="1:20">
      <c r="A22" s="28"/>
      <c r="B22" s="29"/>
      <c r="C22" s="23">
        <v>5</v>
      </c>
      <c r="D22" s="23">
        <v>97</v>
      </c>
      <c r="E22" s="24">
        <f t="shared" si="0"/>
        <v>97000000</v>
      </c>
      <c r="F22" s="31"/>
      <c r="G22" s="9"/>
      <c r="H22" s="14"/>
      <c r="J22" s="10"/>
      <c r="K22" s="10"/>
    </row>
    <row r="23" spans="1:20">
      <c r="A23" s="28"/>
      <c r="B23" s="29" t="s">
        <v>39</v>
      </c>
      <c r="C23" s="23">
        <v>0</v>
      </c>
      <c r="D23" s="23" t="s">
        <v>46</v>
      </c>
      <c r="E23" s="23"/>
      <c r="F23" s="32"/>
      <c r="J23" s="10"/>
      <c r="K23" s="10"/>
      <c r="L23" s="20"/>
      <c r="M23" s="20"/>
      <c r="N23" s="20"/>
      <c r="O23" s="20"/>
      <c r="P23" s="20"/>
      <c r="Q23" s="20"/>
      <c r="R23" s="20"/>
      <c r="S23" s="20"/>
      <c r="T23" s="20"/>
    </row>
    <row r="24" spans="1:20">
      <c r="A24" s="28"/>
      <c r="B24" s="29"/>
      <c r="C24" s="23" t="s">
        <v>40</v>
      </c>
      <c r="D24" s="23" t="s">
        <v>46</v>
      </c>
      <c r="E24" s="23"/>
      <c r="F24" s="33"/>
      <c r="J24" s="10"/>
      <c r="K24" s="10"/>
      <c r="L24" s="20"/>
      <c r="M24" s="20"/>
      <c r="N24" s="20"/>
      <c r="O24" s="20"/>
      <c r="P24" s="20"/>
      <c r="Q24" s="20"/>
      <c r="R24" s="20"/>
      <c r="S24" s="20"/>
      <c r="T24" s="20"/>
    </row>
    <row r="25" spans="1:20">
      <c r="A25" s="28" t="s">
        <v>54</v>
      </c>
      <c r="B25" s="23" t="s">
        <v>41</v>
      </c>
      <c r="C25" s="23" t="s">
        <v>42</v>
      </c>
      <c r="D25" s="23"/>
      <c r="E25" s="23" t="s">
        <v>43</v>
      </c>
      <c r="F25" s="23" t="s">
        <v>47</v>
      </c>
      <c r="J25" s="10"/>
      <c r="K25" s="10"/>
      <c r="L25" s="20"/>
      <c r="M25" s="20"/>
      <c r="N25" s="20"/>
      <c r="O25" s="20"/>
      <c r="P25" s="20"/>
      <c r="Q25" s="20"/>
      <c r="R25" s="20"/>
      <c r="S25" s="20"/>
      <c r="T25" s="20"/>
    </row>
    <row r="26" spans="1:20">
      <c r="A26" s="28"/>
      <c r="B26" s="29" t="s">
        <v>37</v>
      </c>
      <c r="C26" s="23">
        <v>4</v>
      </c>
      <c r="D26" s="23">
        <v>84</v>
      </c>
      <c r="E26" s="24">
        <f t="shared" ref="E26:E31" si="1">D26*10^C26/0.1</f>
        <v>8400000</v>
      </c>
      <c r="F26" s="30">
        <f>AVERAGE(E26:E27)</f>
        <v>14550000</v>
      </c>
      <c r="J26" s="10"/>
      <c r="K26" s="10"/>
      <c r="L26" s="20"/>
      <c r="M26" s="20"/>
      <c r="N26" s="20"/>
      <c r="O26" s="20"/>
      <c r="P26" s="20"/>
      <c r="Q26" s="20"/>
      <c r="R26" s="20"/>
      <c r="S26" s="20"/>
      <c r="T26" s="20"/>
    </row>
    <row r="27" spans="1:20">
      <c r="A27" s="28"/>
      <c r="B27" s="29"/>
      <c r="C27" s="23">
        <v>4</v>
      </c>
      <c r="D27" s="23">
        <v>207</v>
      </c>
      <c r="E27" s="24">
        <f t="shared" si="1"/>
        <v>20700000</v>
      </c>
      <c r="F27" s="30"/>
      <c r="J27" s="10"/>
      <c r="K27" s="10"/>
      <c r="L27" s="20"/>
      <c r="M27" s="20"/>
      <c r="N27" s="20"/>
      <c r="O27" s="20"/>
      <c r="P27" s="20"/>
      <c r="Q27" s="20"/>
      <c r="R27" s="20"/>
      <c r="S27" s="20"/>
      <c r="T27" s="20"/>
    </row>
    <row r="28" spans="1:20">
      <c r="A28" s="28"/>
      <c r="B28" s="29" t="s">
        <v>38</v>
      </c>
      <c r="C28" s="23">
        <v>4</v>
      </c>
      <c r="D28" s="23">
        <v>471</v>
      </c>
      <c r="E28" s="24">
        <f t="shared" si="1"/>
        <v>47100000</v>
      </c>
      <c r="F28" s="31">
        <f>AVERAGE(E28:E31)</f>
        <v>55200000</v>
      </c>
      <c r="J28" s="10"/>
      <c r="K28" s="10"/>
      <c r="L28" s="20"/>
      <c r="M28" s="20"/>
      <c r="N28" s="20"/>
      <c r="O28" s="20"/>
      <c r="P28" s="20"/>
      <c r="Q28" s="20"/>
      <c r="R28" s="20"/>
      <c r="S28" s="20"/>
      <c r="T28" s="20"/>
    </row>
    <row r="29" spans="1:20">
      <c r="A29" s="28"/>
      <c r="B29" s="29"/>
      <c r="C29" s="23">
        <v>4</v>
      </c>
      <c r="D29" s="23">
        <v>517</v>
      </c>
      <c r="E29" s="24">
        <f t="shared" si="1"/>
        <v>51700000</v>
      </c>
      <c r="F29" s="31"/>
      <c r="J29" s="10"/>
      <c r="K29" s="10"/>
      <c r="L29" s="20"/>
      <c r="M29" s="20"/>
      <c r="N29" s="20"/>
      <c r="O29" s="20"/>
      <c r="P29" s="20"/>
      <c r="Q29" s="20"/>
      <c r="R29" s="20"/>
      <c r="S29" s="20"/>
      <c r="T29" s="20"/>
    </row>
    <row r="30" spans="1:20">
      <c r="A30" s="28"/>
      <c r="B30" s="29"/>
      <c r="C30" s="23">
        <v>5</v>
      </c>
      <c r="D30" s="23">
        <v>47</v>
      </c>
      <c r="E30" s="24">
        <f t="shared" si="1"/>
        <v>47000000</v>
      </c>
      <c r="F30" s="31"/>
      <c r="J30" s="10"/>
      <c r="K30" s="10"/>
      <c r="L30" s="20"/>
      <c r="M30" s="20"/>
      <c r="N30" s="20"/>
      <c r="O30" s="20"/>
      <c r="P30" s="20"/>
      <c r="Q30" s="20"/>
      <c r="R30" s="20"/>
      <c r="S30" s="20"/>
      <c r="T30" s="20"/>
    </row>
    <row r="31" spans="1:20">
      <c r="A31" s="28"/>
      <c r="B31" s="29"/>
      <c r="C31" s="23">
        <v>5</v>
      </c>
      <c r="D31" s="23">
        <v>75</v>
      </c>
      <c r="E31" s="24">
        <f t="shared" si="1"/>
        <v>75000000</v>
      </c>
      <c r="F31" s="31"/>
      <c r="J31" s="10"/>
      <c r="K31" s="10"/>
      <c r="L31" s="20"/>
      <c r="M31" s="20"/>
      <c r="N31" s="20"/>
      <c r="O31" s="20"/>
      <c r="P31" s="20"/>
      <c r="Q31" s="20"/>
      <c r="R31" s="20"/>
      <c r="S31" s="20"/>
      <c r="T31" s="20"/>
    </row>
    <row r="32" spans="1:20">
      <c r="A32" s="28"/>
      <c r="B32" s="29" t="s">
        <v>39</v>
      </c>
      <c r="C32" s="23">
        <v>0</v>
      </c>
      <c r="D32" s="23" t="s">
        <v>46</v>
      </c>
      <c r="E32" s="23"/>
      <c r="F32" s="32"/>
      <c r="J32" s="10"/>
      <c r="K32" s="10"/>
      <c r="L32" s="20"/>
      <c r="M32" s="20"/>
      <c r="N32" s="20"/>
      <c r="O32" s="20"/>
      <c r="P32" s="20"/>
      <c r="Q32" s="20"/>
      <c r="R32" s="20"/>
      <c r="S32" s="20"/>
      <c r="T32" s="20"/>
    </row>
    <row r="33" spans="1:20">
      <c r="A33" s="28"/>
      <c r="B33" s="29"/>
      <c r="C33" s="23" t="s">
        <v>40</v>
      </c>
      <c r="D33" s="23" t="s">
        <v>46</v>
      </c>
      <c r="E33" s="23"/>
      <c r="F33" s="33"/>
      <c r="J33" s="10"/>
      <c r="K33" s="10"/>
      <c r="L33" s="20"/>
      <c r="M33" s="20"/>
      <c r="N33" s="20"/>
      <c r="O33" s="20"/>
      <c r="P33" s="20"/>
      <c r="Q33" s="20"/>
      <c r="R33" s="20"/>
      <c r="S33" s="20"/>
      <c r="T33" s="20"/>
    </row>
    <row r="34" spans="1:20">
      <c r="A34" s="28" t="s">
        <v>48</v>
      </c>
      <c r="B34" s="23" t="s">
        <v>41</v>
      </c>
      <c r="C34" s="23" t="s">
        <v>42</v>
      </c>
      <c r="D34" s="23"/>
      <c r="E34" s="23" t="s">
        <v>43</v>
      </c>
      <c r="F34" s="23" t="s">
        <v>47</v>
      </c>
      <c r="J34" s="10"/>
      <c r="K34" s="10"/>
      <c r="L34" s="20"/>
      <c r="M34" s="20"/>
      <c r="N34" s="20"/>
      <c r="O34" s="20"/>
      <c r="P34" s="20"/>
      <c r="Q34" s="20"/>
      <c r="R34" s="20"/>
      <c r="S34" s="20"/>
      <c r="T34" s="20"/>
    </row>
    <row r="35" spans="1:20">
      <c r="A35" s="28"/>
      <c r="B35" s="29" t="s">
        <v>37</v>
      </c>
      <c r="C35" s="23">
        <v>4</v>
      </c>
      <c r="D35" s="23">
        <v>67</v>
      </c>
      <c r="E35" s="24">
        <f t="shared" ref="E35:E40" si="2">D35*10^C35/0.1</f>
        <v>6700000</v>
      </c>
      <c r="F35" s="30">
        <f>AVERAGE(E35:E36)</f>
        <v>5900000</v>
      </c>
      <c r="J35" s="10"/>
      <c r="K35" s="10"/>
      <c r="L35" s="20"/>
      <c r="M35" s="20"/>
      <c r="N35" s="20"/>
      <c r="O35" s="20"/>
      <c r="P35" s="20"/>
      <c r="Q35" s="20"/>
      <c r="R35" s="20"/>
      <c r="S35" s="20"/>
      <c r="T35" s="20"/>
    </row>
    <row r="36" spans="1:20">
      <c r="A36" s="28"/>
      <c r="B36" s="29"/>
      <c r="C36" s="23">
        <v>4</v>
      </c>
      <c r="D36" s="23">
        <v>51</v>
      </c>
      <c r="E36" s="24">
        <f t="shared" si="2"/>
        <v>5100000</v>
      </c>
      <c r="F36" s="30"/>
      <c r="J36" s="10"/>
      <c r="K36" s="10"/>
      <c r="L36" s="20"/>
      <c r="M36" s="20"/>
      <c r="N36" s="20"/>
      <c r="O36" s="20"/>
      <c r="P36" s="20"/>
      <c r="Q36" s="20"/>
      <c r="R36" s="20"/>
      <c r="S36" s="20"/>
      <c r="T36" s="20"/>
    </row>
    <row r="37" spans="1:20">
      <c r="A37" s="28"/>
      <c r="B37" s="29" t="s">
        <v>38</v>
      </c>
      <c r="C37" s="23">
        <v>4</v>
      </c>
      <c r="D37" s="23">
        <v>272</v>
      </c>
      <c r="E37" s="24">
        <f t="shared" si="2"/>
        <v>27200000</v>
      </c>
      <c r="F37" s="31">
        <f>AVERAGE(E37:E40)</f>
        <v>27025000</v>
      </c>
      <c r="J37" s="10"/>
      <c r="K37" s="10"/>
      <c r="L37" s="20"/>
      <c r="M37" s="20"/>
      <c r="N37" s="20"/>
      <c r="O37" s="20"/>
      <c r="P37" s="20"/>
      <c r="Q37" s="20"/>
      <c r="R37" s="20"/>
      <c r="S37" s="20"/>
      <c r="T37" s="20"/>
    </row>
    <row r="38" spans="1:20">
      <c r="A38" s="28"/>
      <c r="B38" s="29"/>
      <c r="C38" s="23">
        <v>4</v>
      </c>
      <c r="D38" s="23">
        <v>269</v>
      </c>
      <c r="E38" s="24">
        <f t="shared" si="2"/>
        <v>26900000</v>
      </c>
      <c r="F38" s="31"/>
      <c r="J38" s="10"/>
      <c r="K38" s="10"/>
      <c r="L38" s="20"/>
      <c r="M38" s="20"/>
      <c r="N38" s="20"/>
      <c r="O38" s="20"/>
      <c r="P38" s="20"/>
      <c r="Q38" s="20"/>
      <c r="R38" s="20"/>
      <c r="S38" s="20"/>
      <c r="T38" s="20"/>
    </row>
    <row r="39" spans="1:20">
      <c r="A39" s="28"/>
      <c r="B39" s="29"/>
      <c r="C39" s="23">
        <v>5</v>
      </c>
      <c r="D39" s="23">
        <v>25</v>
      </c>
      <c r="E39" s="24">
        <f t="shared" si="2"/>
        <v>25000000</v>
      </c>
      <c r="F39" s="31"/>
      <c r="J39" s="10"/>
      <c r="K39" s="10"/>
    </row>
    <row r="40" spans="1:20">
      <c r="A40" s="28"/>
      <c r="B40" s="29"/>
      <c r="C40" s="23">
        <v>5</v>
      </c>
      <c r="D40" s="23">
        <v>29</v>
      </c>
      <c r="E40" s="24">
        <f t="shared" si="2"/>
        <v>29000000</v>
      </c>
      <c r="F40" s="31"/>
    </row>
    <row r="41" spans="1:20">
      <c r="A41" s="28"/>
      <c r="B41" s="29" t="s">
        <v>39</v>
      </c>
      <c r="C41" s="23">
        <v>0</v>
      </c>
      <c r="D41" s="23" t="s">
        <v>46</v>
      </c>
      <c r="E41" s="23"/>
      <c r="F41" s="32"/>
    </row>
    <row r="42" spans="1:20">
      <c r="A42" s="28"/>
      <c r="B42" s="29"/>
      <c r="C42" s="23" t="s">
        <v>40</v>
      </c>
      <c r="D42" s="23" t="s">
        <v>46</v>
      </c>
      <c r="E42" s="23"/>
      <c r="F42" s="33"/>
    </row>
  </sheetData>
  <mergeCells count="33">
    <mergeCell ref="B8:E8"/>
    <mergeCell ref="F8:F10"/>
    <mergeCell ref="G8:G10"/>
    <mergeCell ref="B9:C9"/>
    <mergeCell ref="D9:D10"/>
    <mergeCell ref="E9:E10"/>
    <mergeCell ref="F26:F27"/>
    <mergeCell ref="B28:B31"/>
    <mergeCell ref="F28:F31"/>
    <mergeCell ref="B32:B33"/>
    <mergeCell ref="A1:A3"/>
    <mergeCell ref="B1:K1"/>
    <mergeCell ref="B2:C2"/>
    <mergeCell ref="D2:G2"/>
    <mergeCell ref="H2:K2"/>
    <mergeCell ref="A8:A10"/>
    <mergeCell ref="B23:B24"/>
    <mergeCell ref="A16:A24"/>
    <mergeCell ref="A25:A33"/>
    <mergeCell ref="B26:B27"/>
    <mergeCell ref="F23:F24"/>
    <mergeCell ref="F32:F33"/>
    <mergeCell ref="B17:B18"/>
    <mergeCell ref="F17:F18"/>
    <mergeCell ref="B19:B22"/>
    <mergeCell ref="F19:F22"/>
    <mergeCell ref="A34:A42"/>
    <mergeCell ref="B35:B36"/>
    <mergeCell ref="F35:F36"/>
    <mergeCell ref="B37:B40"/>
    <mergeCell ref="F37:F40"/>
    <mergeCell ref="B41:B42"/>
    <mergeCell ref="F41:F4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C4" sqref="C4"/>
    </sheetView>
  </sheetViews>
  <sheetFormatPr defaultRowHeight="15"/>
  <cols>
    <col min="4" max="5" width="8.85546875" customWidth="1"/>
    <col min="6" max="6" width="9.42578125" customWidth="1"/>
    <col min="7" max="7" width="8.7109375" customWidth="1"/>
    <col min="12" max="12" width="6.85546875" customWidth="1"/>
    <col min="13" max="13" width="7.28515625" customWidth="1"/>
  </cols>
  <sheetData>
    <row r="1" spans="1:13">
      <c r="A1" s="34" t="s">
        <v>0</v>
      </c>
      <c r="B1" s="34" t="s">
        <v>8</v>
      </c>
      <c r="C1" s="34"/>
      <c r="D1" s="34"/>
      <c r="E1" s="34"/>
      <c r="F1" s="34"/>
      <c r="G1" s="34"/>
      <c r="H1" s="34"/>
      <c r="I1" s="34"/>
      <c r="J1" s="34"/>
      <c r="K1" s="34"/>
      <c r="L1" s="7"/>
      <c r="M1" s="7"/>
    </row>
    <row r="2" spans="1:13">
      <c r="A2" s="34"/>
      <c r="B2" s="34" t="s">
        <v>5</v>
      </c>
      <c r="C2" s="34"/>
      <c r="D2" s="34" t="s">
        <v>6</v>
      </c>
      <c r="E2" s="34"/>
      <c r="F2" s="34"/>
      <c r="G2" s="34"/>
      <c r="H2" s="34" t="s">
        <v>7</v>
      </c>
      <c r="I2" s="34"/>
      <c r="J2" s="34"/>
      <c r="K2" s="34"/>
      <c r="L2" s="7"/>
      <c r="M2" s="7"/>
    </row>
    <row r="3" spans="1:13">
      <c r="A3" s="34"/>
      <c r="B3" s="3">
        <v>0</v>
      </c>
      <c r="C3" s="3" t="s">
        <v>4</v>
      </c>
      <c r="D3" s="3">
        <v>-4</v>
      </c>
      <c r="E3" s="3">
        <v>-4</v>
      </c>
      <c r="F3" s="3">
        <v>-5</v>
      </c>
      <c r="G3" s="3">
        <v>-5</v>
      </c>
      <c r="H3" s="3">
        <v>-4</v>
      </c>
      <c r="I3" s="3">
        <v>-4</v>
      </c>
      <c r="J3" s="3">
        <v>-5</v>
      </c>
      <c r="K3" s="3">
        <v>-5</v>
      </c>
      <c r="L3" s="7"/>
      <c r="M3" s="7"/>
    </row>
    <row r="4" spans="1:13">
      <c r="A4" s="3" t="s">
        <v>3</v>
      </c>
      <c r="B4" s="3">
        <v>7</v>
      </c>
      <c r="C4" s="3">
        <v>32</v>
      </c>
      <c r="D4" s="3">
        <v>393</v>
      </c>
      <c r="E4" s="3">
        <v>283</v>
      </c>
      <c r="F4" s="3">
        <v>13</v>
      </c>
      <c r="G4" s="3">
        <v>24</v>
      </c>
      <c r="H4" s="3">
        <v>403</v>
      </c>
      <c r="I4" s="3">
        <v>407</v>
      </c>
      <c r="J4" s="3">
        <v>53</v>
      </c>
      <c r="K4" s="3">
        <v>39</v>
      </c>
      <c r="L4" s="5"/>
      <c r="M4" s="5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3" ht="14.45" customHeight="1">
      <c r="A6" s="34" t="s">
        <v>11</v>
      </c>
      <c r="B6" s="34" t="s">
        <v>8</v>
      </c>
      <c r="C6" s="34"/>
      <c r="D6" s="34"/>
      <c r="E6" s="34"/>
      <c r="F6" s="34" t="s">
        <v>9</v>
      </c>
      <c r="G6" s="34" t="s">
        <v>10</v>
      </c>
      <c r="H6" s="7"/>
      <c r="I6" s="7"/>
      <c r="J6" s="7"/>
      <c r="K6" s="7"/>
      <c r="L6" s="7"/>
      <c r="M6" s="7"/>
    </row>
    <row r="7" spans="1:13">
      <c r="A7" s="34"/>
      <c r="B7" s="34" t="s">
        <v>5</v>
      </c>
      <c r="C7" s="34"/>
      <c r="D7" s="34" t="s">
        <v>6</v>
      </c>
      <c r="E7" s="34" t="s">
        <v>7</v>
      </c>
      <c r="F7" s="34"/>
      <c r="G7" s="34"/>
      <c r="H7" s="7"/>
      <c r="I7" s="7"/>
      <c r="J7" s="7"/>
      <c r="K7" s="7"/>
      <c r="L7" s="7"/>
      <c r="M7" s="7"/>
    </row>
    <row r="8" spans="1:13" ht="27.6" customHeight="1">
      <c r="A8" s="34"/>
      <c r="B8" s="3">
        <v>0</v>
      </c>
      <c r="C8" s="3" t="s">
        <v>4</v>
      </c>
      <c r="D8" s="34"/>
      <c r="E8" s="34"/>
      <c r="F8" s="34"/>
      <c r="G8" s="34"/>
      <c r="H8" s="7"/>
      <c r="I8" s="7"/>
      <c r="J8" s="7"/>
      <c r="K8" s="7"/>
      <c r="L8" s="7"/>
      <c r="M8" s="7"/>
    </row>
    <row r="9" spans="1:13">
      <c r="A9" s="3" t="s">
        <v>3</v>
      </c>
      <c r="B9" s="3">
        <f>(B4*10^B3)/0.1</f>
        <v>70</v>
      </c>
      <c r="C9" s="3">
        <f>(C4*10^B3)/0.8</f>
        <v>40</v>
      </c>
      <c r="D9" s="6">
        <f>(((D4+E4)/2 * 10^-E3 + (F4+G4)/2 *10^-G3)/0.1)/2</f>
        <v>26150000</v>
      </c>
      <c r="E9" s="6">
        <f>(((H4+I4)/2 * 10^-I3 + (J4+K4)/2 *10^-K3)/0.1)/2</f>
        <v>43250000</v>
      </c>
      <c r="F9" s="3">
        <f>B9/E9</f>
        <v>1.6184971098265896E-6</v>
      </c>
      <c r="G9" s="3">
        <f>B9/D9</f>
        <v>2.6768642447418739E-6</v>
      </c>
      <c r="H9" s="5"/>
      <c r="I9" s="5"/>
      <c r="J9" s="5"/>
      <c r="K9" s="5"/>
      <c r="L9" s="5"/>
      <c r="M9" s="5"/>
    </row>
  </sheetData>
  <mergeCells count="12">
    <mergeCell ref="A1:A3"/>
    <mergeCell ref="B1:K1"/>
    <mergeCell ref="B2:C2"/>
    <mergeCell ref="D2:G2"/>
    <mergeCell ref="H2:K2"/>
    <mergeCell ref="A6:A8"/>
    <mergeCell ref="B7:C7"/>
    <mergeCell ref="B6:E6"/>
    <mergeCell ref="F6:F8"/>
    <mergeCell ref="G6:G8"/>
    <mergeCell ref="E7:E8"/>
    <mergeCell ref="D7:D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B45" sqref="B45"/>
    </sheetView>
  </sheetViews>
  <sheetFormatPr defaultRowHeight="15"/>
  <cols>
    <col min="1" max="1" width="14.5703125" customWidth="1"/>
    <col min="2" max="2" width="20" customWidth="1"/>
    <col min="3" max="3" width="10" customWidth="1"/>
  </cols>
  <sheetData>
    <row r="1" spans="1:13" ht="14.45" customHeight="1">
      <c r="A1" s="34" t="s">
        <v>0</v>
      </c>
      <c r="B1" s="34" t="s">
        <v>8</v>
      </c>
      <c r="C1" s="34"/>
      <c r="D1" s="34"/>
      <c r="E1" s="34"/>
      <c r="F1" s="34"/>
      <c r="G1" s="34"/>
      <c r="H1" s="34"/>
      <c r="I1" s="34"/>
      <c r="J1" s="7"/>
      <c r="K1" s="7"/>
      <c r="L1" s="7"/>
      <c r="M1" s="7"/>
    </row>
    <row r="2" spans="1:13">
      <c r="A2" s="34"/>
      <c r="B2" s="43" t="s">
        <v>14</v>
      </c>
      <c r="C2" s="44"/>
      <c r="D2" s="44"/>
      <c r="E2" s="45"/>
      <c r="F2" s="34" t="s">
        <v>15</v>
      </c>
      <c r="G2" s="34"/>
      <c r="H2" s="34"/>
      <c r="I2" s="34"/>
      <c r="J2" s="42"/>
      <c r="K2" s="42"/>
      <c r="L2" s="42"/>
      <c r="M2" s="42"/>
    </row>
    <row r="3" spans="1:13">
      <c r="A3" s="34"/>
      <c r="B3" s="3">
        <v>-5</v>
      </c>
      <c r="C3" s="3">
        <v>-5</v>
      </c>
      <c r="D3" s="3">
        <v>-6</v>
      </c>
      <c r="E3" s="3">
        <v>-6</v>
      </c>
      <c r="F3" s="3">
        <v>-5</v>
      </c>
      <c r="G3" s="3">
        <v>-5</v>
      </c>
      <c r="H3" s="3">
        <v>-6</v>
      </c>
      <c r="I3" s="3">
        <v>-6</v>
      </c>
      <c r="J3" s="5"/>
      <c r="K3" s="5"/>
      <c r="L3" s="5"/>
      <c r="M3" s="5"/>
    </row>
    <row r="4" spans="1:13" ht="13.9" customHeight="1">
      <c r="A4" s="3" t="s">
        <v>12</v>
      </c>
      <c r="B4" s="3">
        <v>1019</v>
      </c>
      <c r="C4" s="3">
        <v>914</v>
      </c>
      <c r="D4" s="3">
        <v>110</v>
      </c>
      <c r="E4" s="3">
        <v>121</v>
      </c>
      <c r="F4" s="3">
        <v>334</v>
      </c>
      <c r="G4" s="3">
        <v>329</v>
      </c>
      <c r="H4" s="3">
        <v>42</v>
      </c>
      <c r="I4" s="3">
        <v>40</v>
      </c>
      <c r="J4" s="5"/>
      <c r="K4" s="5"/>
      <c r="L4" s="5"/>
      <c r="M4" s="5"/>
    </row>
    <row r="6" spans="1:13" ht="14.45" customHeight="1">
      <c r="A6" s="34" t="s">
        <v>53</v>
      </c>
      <c r="B6" s="34" t="s">
        <v>11</v>
      </c>
      <c r="C6" s="34"/>
      <c r="D6" s="7"/>
      <c r="E6" s="7"/>
    </row>
    <row r="7" spans="1:13">
      <c r="A7" s="34"/>
      <c r="B7" s="6" t="s">
        <v>14</v>
      </c>
      <c r="C7" s="6" t="s">
        <v>15</v>
      </c>
      <c r="D7" s="7"/>
      <c r="E7" s="7"/>
    </row>
    <row r="8" spans="1:13">
      <c r="A8" s="3" t="s">
        <v>12</v>
      </c>
      <c r="B8" s="19">
        <f>(((B4+C4)/2 * 10^5 + (D4+E4)/2 *10^6)/0.1)/2</f>
        <v>1060750000</v>
      </c>
      <c r="C8" s="19">
        <f>(((F4+G4)/2 * 10^5 + (H4+I4)/2 *10^6)/0.1)/2</f>
        <v>370750000</v>
      </c>
      <c r="D8" s="7"/>
      <c r="E8" s="7"/>
    </row>
    <row r="9" spans="1:13" ht="15.75" thickBot="1">
      <c r="A9" s="5"/>
      <c r="B9" s="5"/>
      <c r="C9" s="5"/>
      <c r="D9" s="7"/>
      <c r="E9" s="7"/>
    </row>
    <row r="10" spans="1:13">
      <c r="A10" s="11"/>
      <c r="B10" s="12"/>
      <c r="C10" s="37" t="s">
        <v>42</v>
      </c>
      <c r="D10" s="37"/>
      <c r="E10" s="37"/>
      <c r="F10" s="13" t="s">
        <v>43</v>
      </c>
    </row>
    <row r="11" spans="1:13">
      <c r="A11" s="35" t="s">
        <v>52</v>
      </c>
      <c r="B11" s="40">
        <v>168</v>
      </c>
      <c r="C11" s="9">
        <v>5</v>
      </c>
      <c r="D11" s="9">
        <v>1019</v>
      </c>
      <c r="E11" s="15">
        <f>D11*10^C11/0.1</f>
        <v>1019000000</v>
      </c>
      <c r="F11" s="38">
        <f>AVERAGE(E11:E14)</f>
        <v>1060750000</v>
      </c>
    </row>
    <row r="12" spans="1:13">
      <c r="A12" s="35"/>
      <c r="B12" s="40"/>
      <c r="C12" s="9">
        <v>5</v>
      </c>
      <c r="D12" s="9">
        <v>914</v>
      </c>
      <c r="E12" s="15">
        <f>D12*10^C12/0.1</f>
        <v>914000000</v>
      </c>
      <c r="F12" s="38"/>
    </row>
    <row r="13" spans="1:13">
      <c r="A13" s="35"/>
      <c r="B13" s="40"/>
      <c r="C13" s="9">
        <v>6</v>
      </c>
      <c r="D13" s="9">
        <v>110</v>
      </c>
      <c r="E13" s="15">
        <f>D13*10^C13/0.1</f>
        <v>1100000000</v>
      </c>
      <c r="F13" s="38"/>
    </row>
    <row r="14" spans="1:13">
      <c r="A14" s="35"/>
      <c r="B14" s="40"/>
      <c r="C14" s="9">
        <v>6</v>
      </c>
      <c r="D14" s="9">
        <v>121</v>
      </c>
      <c r="E14" s="15">
        <f>D14*10^C14/0.1</f>
        <v>1210000000</v>
      </c>
      <c r="F14" s="38"/>
    </row>
    <row r="15" spans="1:13">
      <c r="A15" s="35"/>
      <c r="B15" s="40" t="s">
        <v>51</v>
      </c>
      <c r="C15" s="9">
        <v>5</v>
      </c>
      <c r="D15" s="9">
        <v>334</v>
      </c>
      <c r="E15" s="15">
        <f>D15*10^C15/0.1</f>
        <v>334000000</v>
      </c>
      <c r="F15" s="38">
        <f>AVERAGE(E15:E18)</f>
        <v>288500082.25</v>
      </c>
    </row>
    <row r="16" spans="1:13">
      <c r="A16" s="35"/>
      <c r="B16" s="40"/>
      <c r="C16" s="9">
        <v>5</v>
      </c>
      <c r="D16" s="9">
        <v>329</v>
      </c>
      <c r="E16" s="15">
        <f>D16/1</f>
        <v>329</v>
      </c>
      <c r="F16" s="38"/>
    </row>
    <row r="17" spans="1:6">
      <c r="A17" s="35"/>
      <c r="B17" s="40"/>
      <c r="C17" s="9">
        <v>6</v>
      </c>
      <c r="D17" s="9">
        <v>42</v>
      </c>
      <c r="E17" s="15">
        <f>D17*10^C17/0.1</f>
        <v>420000000</v>
      </c>
      <c r="F17" s="38"/>
    </row>
    <row r="18" spans="1:6" ht="15.75" thickBot="1">
      <c r="A18" s="36"/>
      <c r="B18" s="41"/>
      <c r="C18" s="17">
        <v>6</v>
      </c>
      <c r="D18" s="17">
        <v>40</v>
      </c>
      <c r="E18" s="18">
        <f>D18*10^C18/0.1</f>
        <v>400000000</v>
      </c>
      <c r="F18" s="39"/>
    </row>
  </sheetData>
  <mergeCells count="13">
    <mergeCell ref="J2:M2"/>
    <mergeCell ref="B1:I1"/>
    <mergeCell ref="B2:E2"/>
    <mergeCell ref="B6:C6"/>
    <mergeCell ref="A6:A7"/>
    <mergeCell ref="A1:A3"/>
    <mergeCell ref="F2:I2"/>
    <mergeCell ref="A11:A18"/>
    <mergeCell ref="C10:E10"/>
    <mergeCell ref="F11:F14"/>
    <mergeCell ref="F15:F18"/>
    <mergeCell ref="B11:B14"/>
    <mergeCell ref="B15:B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J30" sqref="J30:O36"/>
    </sheetView>
  </sheetViews>
  <sheetFormatPr defaultRowHeight="15"/>
  <cols>
    <col min="2" max="2" width="22.140625" customWidth="1"/>
    <col min="7" max="7" width="20.140625" customWidth="1"/>
    <col min="8" max="8" width="24" customWidth="1"/>
    <col min="15" max="15" width="17.7109375" customWidth="1"/>
    <col min="16" max="16" width="21.5703125" customWidth="1"/>
    <col min="17" max="17" width="26.7109375" customWidth="1"/>
  </cols>
  <sheetData>
    <row r="1" spans="1:17" ht="15" customHeight="1">
      <c r="A1" s="11" t="s">
        <v>44</v>
      </c>
      <c r="B1" s="53" t="s">
        <v>45</v>
      </c>
      <c r="C1" s="53"/>
      <c r="D1" s="53"/>
      <c r="E1" s="53"/>
      <c r="F1" s="53"/>
      <c r="G1" s="53"/>
      <c r="H1" s="54"/>
      <c r="J1" s="11" t="s">
        <v>0</v>
      </c>
      <c r="K1" s="53" t="s">
        <v>50</v>
      </c>
      <c r="L1" s="53"/>
      <c r="M1" s="53"/>
      <c r="N1" s="53"/>
      <c r="O1" s="53"/>
      <c r="P1" s="53"/>
      <c r="Q1" s="54"/>
    </row>
    <row r="2" spans="1:17">
      <c r="A2" s="35" t="s">
        <v>1</v>
      </c>
      <c r="B2" s="9" t="s">
        <v>41</v>
      </c>
      <c r="C2" s="9" t="s">
        <v>42</v>
      </c>
      <c r="D2" s="9"/>
      <c r="E2" s="9" t="s">
        <v>43</v>
      </c>
      <c r="F2" s="9" t="s">
        <v>47</v>
      </c>
      <c r="G2" s="9"/>
      <c r="H2" s="14"/>
      <c r="J2" s="35" t="s">
        <v>1</v>
      </c>
      <c r="K2" s="9" t="s">
        <v>41</v>
      </c>
      <c r="L2" s="9" t="s">
        <v>42</v>
      </c>
      <c r="M2" s="9"/>
      <c r="N2" s="9" t="s">
        <v>43</v>
      </c>
      <c r="O2" s="9" t="s">
        <v>47</v>
      </c>
      <c r="P2" s="9"/>
      <c r="Q2" s="14"/>
    </row>
    <row r="3" spans="1:17">
      <c r="A3" s="35"/>
      <c r="B3" s="40" t="s">
        <v>37</v>
      </c>
      <c r="C3" s="9">
        <v>4</v>
      </c>
      <c r="D3" s="9">
        <v>939</v>
      </c>
      <c r="E3" s="15">
        <f>D3*10^C3/0.1</f>
        <v>93900000</v>
      </c>
      <c r="F3" s="46">
        <f>AVERAGE(E3:E4)</f>
        <v>93700000</v>
      </c>
      <c r="G3" s="9"/>
      <c r="H3" s="14"/>
      <c r="J3" s="35"/>
      <c r="K3" s="40" t="s">
        <v>37</v>
      </c>
      <c r="L3" s="9">
        <v>4</v>
      </c>
      <c r="M3" s="9">
        <v>721</v>
      </c>
      <c r="N3" s="15">
        <f>M3*10^L3/0.1</f>
        <v>72100000</v>
      </c>
      <c r="O3" s="46">
        <f>AVERAGE(N3:N4)</f>
        <v>68150000</v>
      </c>
      <c r="P3" s="9"/>
      <c r="Q3" s="14"/>
    </row>
    <row r="4" spans="1:17">
      <c r="A4" s="35"/>
      <c r="B4" s="40"/>
      <c r="C4" s="9">
        <v>4</v>
      </c>
      <c r="D4" s="9">
        <v>935</v>
      </c>
      <c r="E4" s="15">
        <f>D4*10^C4/0.1</f>
        <v>93500000</v>
      </c>
      <c r="F4" s="46"/>
      <c r="G4" s="9"/>
      <c r="H4" s="14"/>
      <c r="J4" s="35"/>
      <c r="K4" s="40"/>
      <c r="L4" s="9">
        <v>4</v>
      </c>
      <c r="M4" s="9">
        <v>642</v>
      </c>
      <c r="N4" s="15">
        <f>M4*10^L4/0.1</f>
        <v>64200000</v>
      </c>
      <c r="O4" s="46"/>
      <c r="P4" s="9"/>
      <c r="Q4" s="14"/>
    </row>
    <row r="5" spans="1:17">
      <c r="A5" s="35"/>
      <c r="B5" s="40" t="s">
        <v>38</v>
      </c>
      <c r="C5" s="9">
        <v>4</v>
      </c>
      <c r="D5" s="9">
        <v>227</v>
      </c>
      <c r="E5" s="15">
        <f>D5*10^C5/0.1</f>
        <v>22700000</v>
      </c>
      <c r="F5" s="46">
        <f>AVERAGE(E5:E6)</f>
        <v>17200000</v>
      </c>
      <c r="G5" s="9"/>
      <c r="H5" s="14"/>
      <c r="J5" s="35"/>
      <c r="K5" s="40" t="s">
        <v>38</v>
      </c>
      <c r="L5" s="9">
        <v>4</v>
      </c>
      <c r="M5" s="9">
        <v>420</v>
      </c>
      <c r="N5" s="15">
        <f>M5*10^L5/0.1</f>
        <v>42000000</v>
      </c>
      <c r="O5" s="46">
        <f>AVERAGE(N5:N6)</f>
        <v>42150000</v>
      </c>
      <c r="P5" s="9"/>
      <c r="Q5" s="14"/>
    </row>
    <row r="6" spans="1:17">
      <c r="A6" s="35"/>
      <c r="B6" s="40"/>
      <c r="C6" s="9">
        <v>4</v>
      </c>
      <c r="D6" s="9">
        <v>117</v>
      </c>
      <c r="E6" s="15">
        <f>D6*10^C6/0.1</f>
        <v>11700000</v>
      </c>
      <c r="F6" s="46"/>
      <c r="G6" s="9"/>
      <c r="H6" s="14"/>
      <c r="J6" s="35"/>
      <c r="K6" s="40"/>
      <c r="L6" s="9">
        <v>4</v>
      </c>
      <c r="M6" s="9">
        <v>423</v>
      </c>
      <c r="N6" s="15">
        <f>M6*10^L6/0.1</f>
        <v>42300000</v>
      </c>
      <c r="O6" s="46"/>
      <c r="P6" s="9"/>
      <c r="Q6" s="14"/>
    </row>
    <row r="7" spans="1:17">
      <c r="A7" s="35"/>
      <c r="B7" s="40" t="s">
        <v>39</v>
      </c>
      <c r="C7" s="9">
        <v>0</v>
      </c>
      <c r="D7" s="9" t="s">
        <v>46</v>
      </c>
      <c r="E7" s="9"/>
      <c r="F7" s="9"/>
      <c r="G7" s="9"/>
      <c r="H7" s="14"/>
      <c r="J7" s="35"/>
      <c r="K7" s="40" t="s">
        <v>39</v>
      </c>
      <c r="L7" s="9">
        <v>0</v>
      </c>
      <c r="M7" s="9" t="s">
        <v>46</v>
      </c>
      <c r="N7" s="9"/>
      <c r="O7" s="9"/>
      <c r="P7" s="9"/>
      <c r="Q7" s="14"/>
    </row>
    <row r="8" spans="1:17">
      <c r="A8" s="35"/>
      <c r="B8" s="40"/>
      <c r="C8" s="9" t="s">
        <v>40</v>
      </c>
      <c r="D8" s="9" t="s">
        <v>46</v>
      </c>
      <c r="E8" s="9"/>
      <c r="F8" s="9"/>
      <c r="G8" s="9"/>
      <c r="H8" s="14"/>
      <c r="J8" s="35"/>
      <c r="K8" s="40"/>
      <c r="L8" s="9" t="s">
        <v>40</v>
      </c>
      <c r="M8" s="9" t="s">
        <v>46</v>
      </c>
      <c r="N8" s="9"/>
      <c r="O8" s="9"/>
      <c r="P8" s="9"/>
      <c r="Q8" s="14"/>
    </row>
    <row r="9" spans="1:17">
      <c r="A9" s="16" t="s">
        <v>44</v>
      </c>
      <c r="B9" s="40"/>
      <c r="C9" s="40"/>
      <c r="D9" s="40"/>
      <c r="E9" s="40"/>
      <c r="F9" s="40"/>
      <c r="G9" s="9"/>
      <c r="H9" s="14"/>
      <c r="J9" s="16"/>
      <c r="K9" s="9"/>
      <c r="L9" s="9"/>
      <c r="M9" s="9"/>
      <c r="N9" s="9"/>
      <c r="O9" s="9"/>
      <c r="P9" s="9"/>
      <c r="Q9" s="14"/>
    </row>
    <row r="10" spans="1:17">
      <c r="A10" s="35" t="s">
        <v>2</v>
      </c>
      <c r="B10" s="9" t="s">
        <v>41</v>
      </c>
      <c r="C10" s="9" t="s">
        <v>42</v>
      </c>
      <c r="D10" s="9"/>
      <c r="E10" s="9" t="s">
        <v>43</v>
      </c>
      <c r="F10" s="9" t="s">
        <v>47</v>
      </c>
      <c r="G10" s="9" t="s">
        <v>9</v>
      </c>
      <c r="H10" s="14" t="s">
        <v>49</v>
      </c>
      <c r="J10" s="35" t="s">
        <v>2</v>
      </c>
      <c r="K10" s="9" t="s">
        <v>41</v>
      </c>
      <c r="L10" s="9" t="s">
        <v>42</v>
      </c>
      <c r="M10" s="9"/>
      <c r="N10" s="9" t="s">
        <v>43</v>
      </c>
      <c r="O10" s="9" t="s">
        <v>47</v>
      </c>
      <c r="P10" s="9" t="s">
        <v>9</v>
      </c>
      <c r="Q10" s="14" t="s">
        <v>49</v>
      </c>
    </row>
    <row r="11" spans="1:17">
      <c r="A11" s="35"/>
      <c r="B11" s="40" t="s">
        <v>37</v>
      </c>
      <c r="C11" s="9">
        <v>4</v>
      </c>
      <c r="D11" s="9">
        <v>1614</v>
      </c>
      <c r="E11" s="15">
        <f>D11*10^C11/0.1</f>
        <v>161400000</v>
      </c>
      <c r="F11" s="46">
        <f>AVERAGE(E11:E12)</f>
        <v>163350000</v>
      </c>
      <c r="G11" s="50">
        <f>F15/F13</f>
        <v>5.9888059701492536E-6</v>
      </c>
      <c r="H11" s="47">
        <f>F15/F11</f>
        <v>9.8255280073461898E-7</v>
      </c>
      <c r="J11" s="35"/>
      <c r="K11" s="40" t="s">
        <v>37</v>
      </c>
      <c r="L11" s="9">
        <v>4</v>
      </c>
      <c r="M11" s="9">
        <v>609</v>
      </c>
      <c r="N11" s="15">
        <f>M11*10^L11/0.1</f>
        <v>60900000</v>
      </c>
      <c r="O11" s="46">
        <f>AVERAGE(N11:N12)</f>
        <v>59500000</v>
      </c>
      <c r="P11" s="50">
        <f>O15/O13</f>
        <v>4.8117154811715479E-7</v>
      </c>
      <c r="Q11" s="47">
        <f>O15/O11</f>
        <v>1.9327731092436976E-7</v>
      </c>
    </row>
    <row r="12" spans="1:17">
      <c r="A12" s="35"/>
      <c r="B12" s="40"/>
      <c r="C12" s="9">
        <v>4</v>
      </c>
      <c r="D12" s="9">
        <v>1653</v>
      </c>
      <c r="E12" s="15">
        <f>D12*10^C12/0.1</f>
        <v>165300000</v>
      </c>
      <c r="F12" s="46"/>
      <c r="G12" s="50"/>
      <c r="H12" s="47"/>
      <c r="J12" s="35"/>
      <c r="K12" s="40"/>
      <c r="L12" s="9">
        <v>4</v>
      </c>
      <c r="M12" s="9">
        <v>581</v>
      </c>
      <c r="N12" s="15">
        <f>M12*10^L12/0.1</f>
        <v>58100000</v>
      </c>
      <c r="O12" s="46"/>
      <c r="P12" s="50"/>
      <c r="Q12" s="47"/>
    </row>
    <row r="13" spans="1:17">
      <c r="A13" s="35"/>
      <c r="B13" s="40" t="s">
        <v>38</v>
      </c>
      <c r="C13" s="9">
        <v>4</v>
      </c>
      <c r="D13" s="9">
        <v>237</v>
      </c>
      <c r="E13" s="15">
        <f>D13*10^C13/0.1</f>
        <v>23700000</v>
      </c>
      <c r="F13" s="46">
        <f>AVERAGE(E13:E14)</f>
        <v>26800000</v>
      </c>
      <c r="G13" s="50"/>
      <c r="H13" s="47"/>
      <c r="J13" s="35"/>
      <c r="K13" s="40" t="s">
        <v>38</v>
      </c>
      <c r="L13" s="9">
        <v>4</v>
      </c>
      <c r="M13" s="9">
        <v>251</v>
      </c>
      <c r="N13" s="15">
        <f>M13*10^L13/0.1</f>
        <v>25100000</v>
      </c>
      <c r="O13" s="46">
        <f>AVERAGE(N13:N14)</f>
        <v>23900000</v>
      </c>
      <c r="P13" s="50"/>
      <c r="Q13" s="47"/>
    </row>
    <row r="14" spans="1:17">
      <c r="A14" s="35"/>
      <c r="B14" s="40"/>
      <c r="C14" s="9">
        <v>4</v>
      </c>
      <c r="D14" s="9">
        <v>299</v>
      </c>
      <c r="E14" s="15">
        <f>D14*10^C14/0.1</f>
        <v>29900000</v>
      </c>
      <c r="F14" s="46"/>
      <c r="G14" s="50"/>
      <c r="H14" s="47"/>
      <c r="J14" s="35"/>
      <c r="K14" s="40"/>
      <c r="L14" s="9">
        <v>4</v>
      </c>
      <c r="M14" s="9">
        <v>227</v>
      </c>
      <c r="N14" s="15">
        <f>M14*10^L14/0.1</f>
        <v>22700000</v>
      </c>
      <c r="O14" s="46"/>
      <c r="P14" s="50"/>
      <c r="Q14" s="47"/>
    </row>
    <row r="15" spans="1:17">
      <c r="A15" s="35"/>
      <c r="B15" s="40" t="s">
        <v>39</v>
      </c>
      <c r="C15" s="9">
        <v>0</v>
      </c>
      <c r="D15" s="9">
        <v>22</v>
      </c>
      <c r="E15" s="15">
        <f>D15*10^C15/0.1</f>
        <v>220</v>
      </c>
      <c r="F15" s="46">
        <f>AVERAGE(E15:E16)</f>
        <v>160.5</v>
      </c>
      <c r="G15" s="50"/>
      <c r="H15" s="47"/>
      <c r="J15" s="35"/>
      <c r="K15" s="40" t="s">
        <v>39</v>
      </c>
      <c r="L15" s="9">
        <v>0</v>
      </c>
      <c r="M15" s="9">
        <v>2</v>
      </c>
      <c r="N15" s="15">
        <f>M15*10^L15/0.1</f>
        <v>20</v>
      </c>
      <c r="O15" s="46">
        <f>AVERAGE(N15:N16)</f>
        <v>11.5</v>
      </c>
      <c r="P15" s="50"/>
      <c r="Q15" s="47"/>
    </row>
    <row r="16" spans="1:17">
      <c r="A16" s="35"/>
      <c r="B16" s="40"/>
      <c r="C16" s="9" t="s">
        <v>40</v>
      </c>
      <c r="D16" s="9">
        <v>101</v>
      </c>
      <c r="E16" s="15">
        <f>D16/1</f>
        <v>101</v>
      </c>
      <c r="F16" s="46"/>
      <c r="G16" s="50"/>
      <c r="H16" s="47"/>
      <c r="J16" s="35"/>
      <c r="K16" s="40"/>
      <c r="L16" s="9" t="s">
        <v>40</v>
      </c>
      <c r="M16" s="9">
        <v>3</v>
      </c>
      <c r="N16" s="15">
        <f>M16/1</f>
        <v>3</v>
      </c>
      <c r="O16" s="46"/>
      <c r="P16" s="50"/>
      <c r="Q16" s="47"/>
    </row>
    <row r="17" spans="1:25">
      <c r="A17" s="16" t="s">
        <v>44</v>
      </c>
      <c r="B17" s="40"/>
      <c r="C17" s="40"/>
      <c r="D17" s="40"/>
      <c r="E17" s="40"/>
      <c r="F17" s="40"/>
      <c r="G17" s="9" t="s">
        <v>9</v>
      </c>
      <c r="H17" s="14" t="s">
        <v>49</v>
      </c>
      <c r="J17" s="16" t="s">
        <v>44</v>
      </c>
      <c r="K17" s="40"/>
      <c r="L17" s="40"/>
      <c r="M17" s="40"/>
      <c r="N17" s="40"/>
      <c r="O17" s="40"/>
      <c r="P17" s="9" t="s">
        <v>9</v>
      </c>
      <c r="Q17" s="14" t="s">
        <v>49</v>
      </c>
    </row>
    <row r="18" spans="1:25">
      <c r="A18" s="35" t="s">
        <v>48</v>
      </c>
      <c r="B18" s="9" t="s">
        <v>41</v>
      </c>
      <c r="C18" s="9" t="s">
        <v>42</v>
      </c>
      <c r="D18" s="9"/>
      <c r="E18" s="9" t="s">
        <v>43</v>
      </c>
      <c r="F18" s="9" t="s">
        <v>47</v>
      </c>
      <c r="G18" s="50">
        <f>F23/F21</f>
        <v>2.8885714285714284E-4</v>
      </c>
      <c r="H18" s="47">
        <f>F23/F19</f>
        <v>9.3438077634011096E-6</v>
      </c>
      <c r="J18" s="35" t="s">
        <v>48</v>
      </c>
      <c r="K18" s="9" t="s">
        <v>41</v>
      </c>
      <c r="L18" s="9" t="s">
        <v>42</v>
      </c>
      <c r="M18" s="9"/>
      <c r="N18" s="9" t="s">
        <v>43</v>
      </c>
      <c r="O18" s="9" t="s">
        <v>47</v>
      </c>
      <c r="P18" s="50">
        <f>O23/O21</f>
        <v>1.020408163265306E-6</v>
      </c>
      <c r="Q18" s="47">
        <f>O23/O19</f>
        <v>2.4204702627939142E-7</v>
      </c>
    </row>
    <row r="19" spans="1:25">
      <c r="A19" s="35"/>
      <c r="B19" s="40" t="s">
        <v>37</v>
      </c>
      <c r="C19" s="9">
        <v>4</v>
      </c>
      <c r="D19" s="9">
        <v>523</v>
      </c>
      <c r="E19" s="15">
        <f>D19*10^C19/0.1</f>
        <v>52300000</v>
      </c>
      <c r="F19" s="46">
        <f>AVERAGE(E19:E20)</f>
        <v>54100000</v>
      </c>
      <c r="G19" s="50"/>
      <c r="H19" s="47"/>
      <c r="J19" s="35"/>
      <c r="K19" s="40" t="s">
        <v>37</v>
      </c>
      <c r="L19" s="9">
        <v>4</v>
      </c>
      <c r="M19" s="9">
        <v>721</v>
      </c>
      <c r="N19" s="15">
        <f>M19*10^L19/0.1</f>
        <v>72100000</v>
      </c>
      <c r="O19" s="46">
        <f>AVERAGE(N19:N20)</f>
        <v>72300000</v>
      </c>
      <c r="P19" s="50"/>
      <c r="Q19" s="47"/>
    </row>
    <row r="20" spans="1:25">
      <c r="A20" s="35"/>
      <c r="B20" s="40"/>
      <c r="C20" s="9">
        <v>4</v>
      </c>
      <c r="D20" s="9">
        <v>559</v>
      </c>
      <c r="E20" s="15">
        <f>D20*10^C20/0.1</f>
        <v>55900000</v>
      </c>
      <c r="F20" s="46"/>
      <c r="G20" s="50"/>
      <c r="H20" s="47"/>
      <c r="J20" s="35"/>
      <c r="K20" s="40"/>
      <c r="L20" s="9">
        <v>4</v>
      </c>
      <c r="M20" s="9">
        <v>725</v>
      </c>
      <c r="N20" s="15">
        <f>M20*10^L20/0.1</f>
        <v>72500000</v>
      </c>
      <c r="O20" s="46"/>
      <c r="P20" s="50"/>
      <c r="Q20" s="47"/>
    </row>
    <row r="21" spans="1:25">
      <c r="A21" s="35"/>
      <c r="B21" s="40" t="s">
        <v>38</v>
      </c>
      <c r="C21" s="9">
        <v>4</v>
      </c>
      <c r="D21" s="9">
        <v>11</v>
      </c>
      <c r="E21" s="15">
        <f>D21*10^C21/0.1</f>
        <v>1100000</v>
      </c>
      <c r="F21" s="46">
        <f>AVERAGE(E21:E22)</f>
        <v>1750000</v>
      </c>
      <c r="G21" s="50"/>
      <c r="H21" s="47"/>
      <c r="J21" s="35"/>
      <c r="K21" s="40" t="s">
        <v>38</v>
      </c>
      <c r="L21" s="9">
        <v>4</v>
      </c>
      <c r="M21" s="9">
        <v>177</v>
      </c>
      <c r="N21" s="15">
        <f>M21*10^L21/0.1</f>
        <v>17700000</v>
      </c>
      <c r="O21" s="46">
        <f>AVERAGE(N21:N22)</f>
        <v>17150000</v>
      </c>
      <c r="P21" s="50"/>
      <c r="Q21" s="47"/>
    </row>
    <row r="22" spans="1:25">
      <c r="A22" s="35"/>
      <c r="B22" s="40"/>
      <c r="C22" s="9">
        <v>4</v>
      </c>
      <c r="D22" s="9">
        <v>24</v>
      </c>
      <c r="E22" s="15">
        <f>D22*10^C22/0.1</f>
        <v>2400000</v>
      </c>
      <c r="F22" s="46"/>
      <c r="G22" s="50"/>
      <c r="H22" s="47"/>
      <c r="J22" s="35"/>
      <c r="K22" s="40"/>
      <c r="L22" s="9">
        <v>4</v>
      </c>
      <c r="M22" s="9">
        <v>166</v>
      </c>
      <c r="N22" s="15">
        <f>M22*10^L22/0.1</f>
        <v>16600000</v>
      </c>
      <c r="O22" s="46"/>
      <c r="P22" s="50"/>
      <c r="Q22" s="47"/>
    </row>
    <row r="23" spans="1:25">
      <c r="A23" s="35"/>
      <c r="B23" s="40" t="s">
        <v>39</v>
      </c>
      <c r="C23" s="9">
        <v>0</v>
      </c>
      <c r="D23" s="9">
        <v>70</v>
      </c>
      <c r="E23" s="15">
        <f>D23*10^C23/0.1</f>
        <v>700</v>
      </c>
      <c r="F23" s="46">
        <f>AVERAGE(E23:E24)</f>
        <v>505.5</v>
      </c>
      <c r="G23" s="50"/>
      <c r="H23" s="47"/>
      <c r="J23" s="35"/>
      <c r="K23" s="40" t="s">
        <v>39</v>
      </c>
      <c r="L23" s="9">
        <v>0</v>
      </c>
      <c r="M23" s="9">
        <v>1</v>
      </c>
      <c r="N23" s="15">
        <f>M23*10^L23/0.1</f>
        <v>10</v>
      </c>
      <c r="O23" s="46">
        <f>AVERAGE(N23:N24)</f>
        <v>17.5</v>
      </c>
      <c r="P23" s="50"/>
      <c r="Q23" s="47"/>
    </row>
    <row r="24" spans="1:25" ht="15.75" thickBot="1">
      <c r="A24" s="36"/>
      <c r="B24" s="41"/>
      <c r="C24" s="17" t="s">
        <v>40</v>
      </c>
      <c r="D24" s="17">
        <v>311</v>
      </c>
      <c r="E24" s="18">
        <f>D24/1</f>
        <v>311</v>
      </c>
      <c r="F24" s="48"/>
      <c r="G24" s="51"/>
      <c r="H24" s="52"/>
      <c r="J24" s="36"/>
      <c r="K24" s="41"/>
      <c r="L24" s="17" t="s">
        <v>40</v>
      </c>
      <c r="M24" s="17">
        <v>25</v>
      </c>
      <c r="N24" s="18">
        <f>M24/1</f>
        <v>25</v>
      </c>
      <c r="O24" s="48"/>
      <c r="P24" s="51"/>
      <c r="Q24" s="52"/>
    </row>
    <row r="27" spans="1:25" ht="15.75" thickBot="1">
      <c r="A27" s="41" t="s">
        <v>55</v>
      </c>
      <c r="B27" s="41"/>
      <c r="C27" s="41"/>
      <c r="D27" s="41"/>
      <c r="E27" s="41"/>
      <c r="F27" s="41"/>
      <c r="J27" s="49" t="s">
        <v>56</v>
      </c>
      <c r="K27" s="49"/>
      <c r="L27" s="49"/>
      <c r="M27" s="49"/>
      <c r="N27" s="49"/>
      <c r="O27" s="49"/>
      <c r="P27" s="49"/>
      <c r="Q27" s="49"/>
    </row>
    <row r="28" spans="1:25">
      <c r="A28" s="11"/>
      <c r="B28" s="12"/>
      <c r="C28" s="37" t="s">
        <v>42</v>
      </c>
      <c r="D28" s="37"/>
      <c r="E28" s="37"/>
      <c r="F28" s="13" t="s">
        <v>43</v>
      </c>
      <c r="J28" s="11" t="s">
        <v>44</v>
      </c>
      <c r="K28" s="53" t="s">
        <v>50</v>
      </c>
      <c r="L28" s="53"/>
      <c r="M28" s="53"/>
      <c r="N28" s="53"/>
      <c r="O28" s="53"/>
      <c r="P28" s="53"/>
      <c r="Q28" s="54"/>
    </row>
    <row r="29" spans="1:25">
      <c r="A29" s="35" t="s">
        <v>52</v>
      </c>
      <c r="B29" s="40">
        <v>168</v>
      </c>
      <c r="C29" s="9">
        <v>5</v>
      </c>
      <c r="D29" s="9">
        <v>1019</v>
      </c>
      <c r="E29" s="15">
        <f>D29*10^C29/0.1</f>
        <v>1019000000</v>
      </c>
      <c r="F29" s="38">
        <f>AVERAGE(E29:E32)</f>
        <v>1060750000</v>
      </c>
      <c r="J29" s="16" t="s">
        <v>44</v>
      </c>
      <c r="K29" s="40"/>
      <c r="L29" s="40"/>
      <c r="M29" s="40"/>
      <c r="N29" s="40"/>
      <c r="O29" s="40"/>
      <c r="P29" s="9" t="s">
        <v>9</v>
      </c>
      <c r="Q29" s="14" t="s">
        <v>49</v>
      </c>
    </row>
    <row r="30" spans="1:25">
      <c r="A30" s="35"/>
      <c r="B30" s="40"/>
      <c r="C30" s="9">
        <v>5</v>
      </c>
      <c r="D30" s="9">
        <v>914</v>
      </c>
      <c r="E30" s="15">
        <f>D30*10^C30/0.1</f>
        <v>914000000</v>
      </c>
      <c r="F30" s="38"/>
      <c r="J30" s="35" t="s">
        <v>48</v>
      </c>
      <c r="K30" s="9" t="s">
        <v>41</v>
      </c>
      <c r="L30" s="9" t="s">
        <v>42</v>
      </c>
      <c r="M30" s="9"/>
      <c r="N30" s="9" t="s">
        <v>43</v>
      </c>
      <c r="O30" s="9" t="s">
        <v>47</v>
      </c>
      <c r="P30" s="50">
        <f>O35/O33</f>
        <v>1.2592592592592593E-6</v>
      </c>
      <c r="Q30" s="47">
        <f>O35/O31</f>
        <v>1.5088757396449703E-6</v>
      </c>
    </row>
    <row r="31" spans="1:25">
      <c r="A31" s="35"/>
      <c r="B31" s="40"/>
      <c r="C31" s="9">
        <v>6</v>
      </c>
      <c r="D31" s="9">
        <v>110</v>
      </c>
      <c r="E31" s="15">
        <f>D31*10^C31/0.1</f>
        <v>1100000000</v>
      </c>
      <c r="F31" s="38"/>
      <c r="J31" s="35"/>
      <c r="K31" s="40" t="s">
        <v>37</v>
      </c>
      <c r="L31" s="9">
        <v>4</v>
      </c>
      <c r="M31" s="9">
        <v>393</v>
      </c>
      <c r="N31" s="15">
        <f>M31*10^L31/0.1</f>
        <v>39300000</v>
      </c>
      <c r="O31" s="46">
        <f>AVERAGE(N31:N32)</f>
        <v>33800000</v>
      </c>
      <c r="P31" s="50"/>
      <c r="Q31" s="47"/>
      <c r="R31" s="7"/>
      <c r="S31" s="7"/>
      <c r="T31" s="7"/>
      <c r="U31" s="7"/>
      <c r="V31" s="7"/>
      <c r="W31" s="9"/>
      <c r="X31" s="9"/>
      <c r="Y31" s="9"/>
    </row>
    <row r="32" spans="1:25" ht="15" customHeight="1">
      <c r="A32" s="35"/>
      <c r="B32" s="40"/>
      <c r="C32" s="9">
        <v>6</v>
      </c>
      <c r="D32" s="9">
        <v>121</v>
      </c>
      <c r="E32" s="15">
        <f>D32*10^C32/0.1</f>
        <v>1210000000</v>
      </c>
      <c r="F32" s="38"/>
      <c r="J32" s="35"/>
      <c r="K32" s="40"/>
      <c r="L32" s="9">
        <v>4</v>
      </c>
      <c r="M32" s="9">
        <v>283</v>
      </c>
      <c r="N32" s="15">
        <f>M32*10^L32/0.1</f>
        <v>28300000</v>
      </c>
      <c r="O32" s="46"/>
      <c r="P32" s="50"/>
      <c r="Q32" s="47"/>
      <c r="R32" s="7"/>
      <c r="S32" s="7"/>
      <c r="T32" s="7"/>
      <c r="U32" s="7"/>
      <c r="V32" s="7"/>
      <c r="W32" s="9"/>
      <c r="X32" s="9"/>
      <c r="Y32" s="9"/>
    </row>
    <row r="33" spans="1:25">
      <c r="A33" s="35"/>
      <c r="B33" s="40" t="s">
        <v>51</v>
      </c>
      <c r="C33" s="9">
        <v>5</v>
      </c>
      <c r="D33" s="9">
        <v>334</v>
      </c>
      <c r="E33" s="15">
        <f>D33*10^C33/0.1</f>
        <v>334000000</v>
      </c>
      <c r="F33" s="38">
        <f>AVERAGE(E33:E36)</f>
        <v>288500082.25</v>
      </c>
      <c r="J33" s="35"/>
      <c r="K33" s="40" t="s">
        <v>38</v>
      </c>
      <c r="L33" s="9">
        <v>4</v>
      </c>
      <c r="M33" s="9">
        <v>403</v>
      </c>
      <c r="N33" s="15">
        <f>M33*10^L33/0.1</f>
        <v>40300000</v>
      </c>
      <c r="O33" s="46">
        <f>AVERAGE(N33:N34)</f>
        <v>40500000</v>
      </c>
      <c r="P33" s="50"/>
      <c r="Q33" s="47"/>
      <c r="R33" s="7"/>
      <c r="S33" s="7"/>
      <c r="T33" s="7"/>
      <c r="U33" s="7"/>
      <c r="V33" s="7"/>
      <c r="W33" s="9"/>
      <c r="X33" s="9"/>
      <c r="Y33" s="9"/>
    </row>
    <row r="34" spans="1:25">
      <c r="A34" s="35"/>
      <c r="B34" s="40"/>
      <c r="C34" s="9">
        <v>5</v>
      </c>
      <c r="D34" s="9">
        <v>329</v>
      </c>
      <c r="E34" s="15">
        <f>D34/1</f>
        <v>329</v>
      </c>
      <c r="F34" s="38"/>
      <c r="J34" s="35"/>
      <c r="K34" s="40"/>
      <c r="L34" s="9">
        <v>4</v>
      </c>
      <c r="M34" s="9">
        <v>407</v>
      </c>
      <c r="N34" s="15">
        <f>M34*10^L34/0.1</f>
        <v>40700000</v>
      </c>
      <c r="O34" s="46"/>
      <c r="P34" s="50"/>
      <c r="Q34" s="47"/>
      <c r="R34" s="5"/>
      <c r="S34" s="5"/>
      <c r="T34" s="5"/>
      <c r="U34" s="5"/>
      <c r="V34" s="5"/>
      <c r="W34" s="9"/>
      <c r="X34" s="9"/>
      <c r="Y34" s="9"/>
    </row>
    <row r="35" spans="1:25">
      <c r="A35" s="35"/>
      <c r="B35" s="40"/>
      <c r="C35" s="9">
        <v>6</v>
      </c>
      <c r="D35" s="9">
        <v>42</v>
      </c>
      <c r="E35" s="15">
        <f>D35*10^C35/0.1</f>
        <v>420000000</v>
      </c>
      <c r="F35" s="38"/>
      <c r="J35" s="35"/>
      <c r="K35" s="40" t="s">
        <v>39</v>
      </c>
      <c r="L35" s="9">
        <v>0</v>
      </c>
      <c r="M35" s="9">
        <v>7</v>
      </c>
      <c r="N35" s="15">
        <f>M35*10^L35/0.1</f>
        <v>70</v>
      </c>
      <c r="O35" s="46">
        <f>AVERAGE(N35:N36)</f>
        <v>51</v>
      </c>
      <c r="P35" s="50"/>
      <c r="Q35" s="47"/>
      <c r="R35" s="2"/>
      <c r="S35" s="2"/>
      <c r="T35" s="2"/>
      <c r="U35" s="2"/>
      <c r="V35" s="2"/>
      <c r="W35" s="9"/>
      <c r="X35" s="9"/>
      <c r="Y35" s="9"/>
    </row>
    <row r="36" spans="1:25" ht="15.75" thickBot="1">
      <c r="A36" s="36"/>
      <c r="B36" s="41"/>
      <c r="C36" s="17">
        <v>6</v>
      </c>
      <c r="D36" s="17">
        <v>40</v>
      </c>
      <c r="E36" s="18">
        <f>D36*10^C36/0.1</f>
        <v>400000000</v>
      </c>
      <c r="F36" s="39"/>
      <c r="J36" s="36"/>
      <c r="K36" s="41"/>
      <c r="L36" s="17" t="s">
        <v>40</v>
      </c>
      <c r="M36" s="17">
        <v>32</v>
      </c>
      <c r="N36" s="18">
        <f>M36/1</f>
        <v>32</v>
      </c>
      <c r="O36" s="48"/>
      <c r="P36" s="51"/>
      <c r="Q36" s="52"/>
      <c r="R36" s="7"/>
      <c r="S36" s="7"/>
      <c r="T36" s="7"/>
      <c r="U36" s="7"/>
      <c r="V36" s="7"/>
      <c r="W36" s="9"/>
      <c r="X36" s="9"/>
      <c r="Y36" s="9"/>
    </row>
    <row r="37" spans="1:25" ht="15" customHeight="1"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9"/>
      <c r="X37" s="9"/>
      <c r="Y37" s="9"/>
    </row>
    <row r="38" spans="1:25"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9"/>
      <c r="X38" s="9"/>
      <c r="Y38" s="9"/>
    </row>
    <row r="39" spans="1:25">
      <c r="L39" s="7"/>
      <c r="M39" s="5"/>
      <c r="N39" s="5"/>
      <c r="O39" s="25"/>
      <c r="P39" s="25"/>
      <c r="Q39" s="25"/>
      <c r="R39" s="25"/>
      <c r="S39" s="5"/>
      <c r="T39" s="5"/>
      <c r="U39" s="5"/>
      <c r="V39" s="5"/>
      <c r="W39" s="9"/>
      <c r="X39" s="9"/>
      <c r="Y39" s="9"/>
    </row>
    <row r="40" spans="1:25">
      <c r="R40" s="9"/>
      <c r="S40" s="9"/>
      <c r="T40" s="9"/>
      <c r="U40" s="9"/>
      <c r="V40" s="9"/>
      <c r="W40" s="9"/>
      <c r="X40" s="9"/>
      <c r="Y40" s="9"/>
    </row>
  </sheetData>
  <mergeCells count="72">
    <mergeCell ref="A18:A24"/>
    <mergeCell ref="B19:B20"/>
    <mergeCell ref="A2:A8"/>
    <mergeCell ref="F3:F4"/>
    <mergeCell ref="F5:F6"/>
    <mergeCell ref="F13:F14"/>
    <mergeCell ref="B9:F9"/>
    <mergeCell ref="B3:B4"/>
    <mergeCell ref="B5:B6"/>
    <mergeCell ref="B7:B8"/>
    <mergeCell ref="G11:G16"/>
    <mergeCell ref="A10:A16"/>
    <mergeCell ref="B11:B12"/>
    <mergeCell ref="F11:F12"/>
    <mergeCell ref="B13:B14"/>
    <mergeCell ref="B15:B16"/>
    <mergeCell ref="F15:F16"/>
    <mergeCell ref="G18:G24"/>
    <mergeCell ref="H18:H24"/>
    <mergeCell ref="B17:F17"/>
    <mergeCell ref="F23:F24"/>
    <mergeCell ref="F19:F20"/>
    <mergeCell ref="B21:B22"/>
    <mergeCell ref="F21:F22"/>
    <mergeCell ref="B23:B24"/>
    <mergeCell ref="A27:F27"/>
    <mergeCell ref="C28:E28"/>
    <mergeCell ref="O15:O16"/>
    <mergeCell ref="J10:J16"/>
    <mergeCell ref="K11:K12"/>
    <mergeCell ref="O11:O12"/>
    <mergeCell ref="K13:K14"/>
    <mergeCell ref="O13:O14"/>
    <mergeCell ref="K15:K16"/>
    <mergeCell ref="H11:H16"/>
    <mergeCell ref="K28:Q28"/>
    <mergeCell ref="K1:Q1"/>
    <mergeCell ref="K17:O17"/>
    <mergeCell ref="J18:J24"/>
    <mergeCell ref="P18:P24"/>
    <mergeCell ref="Q18:Q24"/>
    <mergeCell ref="K19:K20"/>
    <mergeCell ref="P11:P16"/>
    <mergeCell ref="J2:J8"/>
    <mergeCell ref="K3:K4"/>
    <mergeCell ref="O19:O20"/>
    <mergeCell ref="K21:K22"/>
    <mergeCell ref="O21:O22"/>
    <mergeCell ref="K23:K24"/>
    <mergeCell ref="O23:O24"/>
    <mergeCell ref="B1:H1"/>
    <mergeCell ref="O3:O4"/>
    <mergeCell ref="K5:K6"/>
    <mergeCell ref="O5:O6"/>
    <mergeCell ref="K7:K8"/>
    <mergeCell ref="Q11:Q16"/>
    <mergeCell ref="K35:K36"/>
    <mergeCell ref="O35:O36"/>
    <mergeCell ref="J27:Q27"/>
    <mergeCell ref="K29:O29"/>
    <mergeCell ref="J30:J36"/>
    <mergeCell ref="P30:P36"/>
    <mergeCell ref="Q30:Q36"/>
    <mergeCell ref="K31:K32"/>
    <mergeCell ref="O31:O32"/>
    <mergeCell ref="K33:K34"/>
    <mergeCell ref="O33:O34"/>
    <mergeCell ref="A29:A36"/>
    <mergeCell ref="B29:B32"/>
    <mergeCell ref="F29:F32"/>
    <mergeCell ref="B33:B36"/>
    <mergeCell ref="F33:F36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F12" sqref="F12"/>
    </sheetView>
  </sheetViews>
  <sheetFormatPr defaultRowHeight="15"/>
  <cols>
    <col min="1" max="1" width="19.7109375" customWidth="1"/>
    <col min="2" max="2" width="15.5703125" customWidth="1"/>
    <col min="3" max="3" width="15.140625" customWidth="1"/>
    <col min="4" max="4" width="15.85546875" customWidth="1"/>
    <col min="5" max="5" width="18.42578125" customWidth="1"/>
    <col min="6" max="6" width="33.7109375" customWidth="1"/>
    <col min="7" max="7" width="25" customWidth="1"/>
  </cols>
  <sheetData>
    <row r="1" spans="1:13">
      <c r="A1" s="34" t="s">
        <v>16</v>
      </c>
      <c r="B1" s="34" t="s">
        <v>8</v>
      </c>
      <c r="C1" s="34"/>
      <c r="D1" s="34"/>
      <c r="E1" s="34"/>
      <c r="F1" s="34"/>
      <c r="G1" s="34"/>
      <c r="H1" s="34"/>
      <c r="I1" s="34"/>
      <c r="J1" s="34"/>
      <c r="K1" s="34"/>
      <c r="M1" t="s">
        <v>60</v>
      </c>
    </row>
    <row r="2" spans="1:13">
      <c r="A2" s="34"/>
      <c r="B2" s="34" t="s">
        <v>5</v>
      </c>
      <c r="C2" s="34"/>
      <c r="D2" s="34" t="s">
        <v>6</v>
      </c>
      <c r="E2" s="34"/>
      <c r="F2" s="34"/>
      <c r="G2" s="34"/>
      <c r="H2" s="34" t="s">
        <v>7</v>
      </c>
      <c r="I2" s="34"/>
      <c r="J2" s="34"/>
      <c r="K2" s="34"/>
    </row>
    <row r="3" spans="1:13">
      <c r="A3" s="34"/>
      <c r="B3" s="3">
        <v>0</v>
      </c>
      <c r="C3" s="3" t="s">
        <v>4</v>
      </c>
      <c r="D3" s="43">
        <v>-4</v>
      </c>
      <c r="E3" s="45"/>
      <c r="F3" s="43">
        <v>-5</v>
      </c>
      <c r="G3" s="45"/>
      <c r="H3" s="43">
        <v>-2</v>
      </c>
      <c r="I3" s="45"/>
      <c r="J3" s="43">
        <v>-3</v>
      </c>
      <c r="K3" s="45"/>
    </row>
    <row r="4" spans="1:13">
      <c r="A4" s="3" t="s">
        <v>13</v>
      </c>
      <c r="B4" s="3">
        <v>1</v>
      </c>
      <c r="C4" s="3">
        <v>3</v>
      </c>
      <c r="D4" s="43">
        <v>41</v>
      </c>
      <c r="E4" s="45"/>
      <c r="F4" s="43">
        <v>10</v>
      </c>
      <c r="G4" s="45"/>
      <c r="H4" s="43">
        <v>130</v>
      </c>
      <c r="I4" s="45"/>
      <c r="J4" s="43">
        <v>13</v>
      </c>
      <c r="K4" s="45"/>
    </row>
    <row r="5" spans="1:13">
      <c r="A5" s="3" t="s">
        <v>18</v>
      </c>
      <c r="B5" s="3">
        <v>0</v>
      </c>
      <c r="C5" s="3">
        <v>0</v>
      </c>
      <c r="D5" s="43">
        <v>0</v>
      </c>
      <c r="E5" s="45"/>
      <c r="F5" s="43">
        <v>1</v>
      </c>
      <c r="G5" s="45"/>
      <c r="H5" s="43">
        <v>1312</v>
      </c>
      <c r="I5" s="45"/>
      <c r="J5" s="43">
        <v>71</v>
      </c>
      <c r="K5" s="45"/>
    </row>
    <row r="6" spans="1:13">
      <c r="A6" s="3" t="s">
        <v>17</v>
      </c>
      <c r="B6" s="3">
        <v>0</v>
      </c>
      <c r="C6" s="3">
        <v>2</v>
      </c>
      <c r="D6" s="43">
        <v>139</v>
      </c>
      <c r="E6" s="45"/>
      <c r="F6" s="43">
        <v>8</v>
      </c>
      <c r="G6" s="45"/>
      <c r="H6" s="43">
        <v>99</v>
      </c>
      <c r="I6" s="45"/>
      <c r="J6" s="43">
        <v>4</v>
      </c>
      <c r="K6" s="45"/>
    </row>
    <row r="7" spans="1:13">
      <c r="A7" s="1" t="s">
        <v>19</v>
      </c>
      <c r="B7" s="1">
        <v>0</v>
      </c>
      <c r="C7" s="1">
        <v>8</v>
      </c>
      <c r="D7" s="43">
        <v>515</v>
      </c>
      <c r="E7" s="45"/>
      <c r="F7" s="43">
        <v>40</v>
      </c>
      <c r="G7" s="45"/>
      <c r="H7" s="55">
        <v>27</v>
      </c>
      <c r="I7" s="56"/>
      <c r="J7" s="55">
        <v>1</v>
      </c>
      <c r="K7" s="56"/>
    </row>
    <row r="8" spans="1:13">
      <c r="A8" s="3" t="s">
        <v>20</v>
      </c>
      <c r="B8" s="3">
        <v>0</v>
      </c>
      <c r="C8" s="3">
        <v>0</v>
      </c>
      <c r="D8" s="43">
        <v>181</v>
      </c>
      <c r="E8" s="45"/>
      <c r="F8" s="43">
        <v>1</v>
      </c>
      <c r="G8" s="45"/>
      <c r="H8" s="55">
        <v>40</v>
      </c>
      <c r="I8" s="56"/>
      <c r="J8" s="55">
        <v>4</v>
      </c>
      <c r="K8" s="56"/>
    </row>
    <row r="9" spans="1:13">
      <c r="A9" s="3" t="s">
        <v>21</v>
      </c>
      <c r="B9" s="3">
        <v>0</v>
      </c>
      <c r="C9" s="3">
        <v>10</v>
      </c>
      <c r="D9" s="43">
        <v>215</v>
      </c>
      <c r="E9" s="45"/>
      <c r="F9" s="43">
        <v>49</v>
      </c>
      <c r="G9" s="45"/>
      <c r="H9" s="55">
        <v>400</v>
      </c>
      <c r="I9" s="56"/>
      <c r="J9" s="55">
        <v>50</v>
      </c>
      <c r="K9" s="56"/>
    </row>
    <row r="10" spans="1:13">
      <c r="A10" s="7"/>
      <c r="B10" s="5"/>
      <c r="C10" s="5"/>
      <c r="D10" s="7"/>
      <c r="E10" s="7"/>
      <c r="F10" s="7"/>
      <c r="G10" s="7"/>
    </row>
    <row r="11" spans="1:13">
      <c r="A11" s="2"/>
      <c r="B11" s="5"/>
      <c r="C11" s="5"/>
      <c r="D11" s="5"/>
      <c r="E11" s="27">
        <f>D8*10^4/0.1</f>
        <v>18100000</v>
      </c>
      <c r="F11" s="5"/>
      <c r="G11" s="5"/>
    </row>
    <row r="12" spans="1:13">
      <c r="A12" s="2"/>
      <c r="B12" s="5"/>
      <c r="C12" s="2"/>
      <c r="D12" s="5"/>
      <c r="E12" s="27">
        <f>D6*10^4/0.1</f>
        <v>13900000</v>
      </c>
      <c r="F12" s="5"/>
      <c r="G12" s="5"/>
    </row>
    <row r="13" spans="1:13">
      <c r="A13" s="2"/>
      <c r="B13" s="5"/>
      <c r="C13" s="2"/>
      <c r="D13" s="5"/>
      <c r="E13" s="5"/>
      <c r="F13" s="5"/>
      <c r="G13" s="5"/>
    </row>
    <row r="15" spans="1:13">
      <c r="A15" s="34" t="s">
        <v>11</v>
      </c>
      <c r="B15" s="34" t="s">
        <v>8</v>
      </c>
      <c r="C15" s="34"/>
      <c r="D15" s="34"/>
      <c r="E15" s="34"/>
      <c r="F15" s="34" t="s">
        <v>9</v>
      </c>
      <c r="G15" s="34" t="s">
        <v>10</v>
      </c>
    </row>
    <row r="16" spans="1:13">
      <c r="A16" s="34"/>
      <c r="B16" s="34" t="s">
        <v>5</v>
      </c>
      <c r="C16" s="34"/>
      <c r="D16" s="34" t="s">
        <v>6</v>
      </c>
      <c r="E16" s="34" t="s">
        <v>7</v>
      </c>
      <c r="F16" s="34"/>
      <c r="G16" s="34"/>
    </row>
    <row r="17" spans="1:7">
      <c r="A17" s="34"/>
      <c r="B17" s="3">
        <v>0</v>
      </c>
      <c r="C17" s="3" t="s">
        <v>4</v>
      </c>
      <c r="D17" s="34"/>
      <c r="E17" s="34"/>
      <c r="F17" s="34"/>
      <c r="G17" s="34"/>
    </row>
    <row r="18" spans="1:7">
      <c r="A18" s="3" t="s">
        <v>13</v>
      </c>
      <c r="B18" s="3">
        <f t="shared" ref="B18:B23" si="0">(B4*10^0)/0.1</f>
        <v>10</v>
      </c>
      <c r="C18" s="3">
        <v>3</v>
      </c>
      <c r="D18" s="19">
        <f t="shared" ref="D18:D23" si="1">((D4*10^4 +F4*10^5)/0.1)/2</f>
        <v>7050000</v>
      </c>
      <c r="E18" s="19">
        <f t="shared" ref="E18:E23" si="2">((H4*10^2 +J4*10^3)/0.1)/2</f>
        <v>130000</v>
      </c>
      <c r="F18" s="19">
        <f>B18/E18</f>
        <v>7.6923076923076926E-5</v>
      </c>
      <c r="G18" s="19">
        <f>B18/D18</f>
        <v>1.4184397163120568E-6</v>
      </c>
    </row>
    <row r="19" spans="1:7">
      <c r="A19" s="3" t="s">
        <v>18</v>
      </c>
      <c r="B19" s="3">
        <f t="shared" si="0"/>
        <v>0</v>
      </c>
      <c r="C19" s="3">
        <f>(C5*10^0)/0.8</f>
        <v>0</v>
      </c>
      <c r="D19" s="19">
        <f t="shared" si="1"/>
        <v>500000</v>
      </c>
      <c r="E19" s="19">
        <f t="shared" si="2"/>
        <v>1011000</v>
      </c>
      <c r="F19" s="19">
        <f>B19/E19</f>
        <v>0</v>
      </c>
      <c r="G19" s="19">
        <f>B19/D19</f>
        <v>0</v>
      </c>
    </row>
    <row r="20" spans="1:7">
      <c r="A20" s="3" t="s">
        <v>17</v>
      </c>
      <c r="B20" s="3">
        <f t="shared" si="0"/>
        <v>0</v>
      </c>
      <c r="C20" s="3">
        <v>2</v>
      </c>
      <c r="D20" s="19">
        <f t="shared" si="1"/>
        <v>10950000</v>
      </c>
      <c r="E20" s="19">
        <f t="shared" si="2"/>
        <v>69500</v>
      </c>
      <c r="F20" s="19">
        <f>C20/E20</f>
        <v>2.8776978417266186E-5</v>
      </c>
      <c r="G20" s="19">
        <f>C20/D20</f>
        <v>1.8264840182648401E-7</v>
      </c>
    </row>
    <row r="21" spans="1:7">
      <c r="A21" s="1" t="s">
        <v>19</v>
      </c>
      <c r="B21" s="3">
        <f t="shared" si="0"/>
        <v>0</v>
      </c>
      <c r="C21" s="3">
        <f>(C7*10^0)/0.8</f>
        <v>10</v>
      </c>
      <c r="D21" s="19">
        <f t="shared" si="1"/>
        <v>45750000</v>
      </c>
      <c r="E21" s="19">
        <f t="shared" si="2"/>
        <v>18500</v>
      </c>
      <c r="F21" s="19">
        <f>C21/E21</f>
        <v>5.4054054054054055E-4</v>
      </c>
      <c r="G21" s="19">
        <f>C21/D21</f>
        <v>2.185792349726776E-7</v>
      </c>
    </row>
    <row r="22" spans="1:7">
      <c r="A22" s="3" t="s">
        <v>20</v>
      </c>
      <c r="B22" s="3">
        <f t="shared" si="0"/>
        <v>0</v>
      </c>
      <c r="C22" s="3">
        <f>(C8*10^0)/0.8</f>
        <v>0</v>
      </c>
      <c r="D22" s="19">
        <f t="shared" si="1"/>
        <v>9550000</v>
      </c>
      <c r="E22" s="19">
        <f t="shared" si="2"/>
        <v>40000</v>
      </c>
      <c r="F22" s="19">
        <f>B22/E22</f>
        <v>0</v>
      </c>
      <c r="G22" s="19">
        <f>B22/D22</f>
        <v>0</v>
      </c>
    </row>
    <row r="23" spans="1:7">
      <c r="A23" s="3" t="s">
        <v>21</v>
      </c>
      <c r="B23" s="3">
        <f t="shared" si="0"/>
        <v>0</v>
      </c>
      <c r="C23" s="3">
        <f>(C9*10^0)/0.8</f>
        <v>12.5</v>
      </c>
      <c r="D23" s="19">
        <f t="shared" si="1"/>
        <v>35250000</v>
      </c>
      <c r="E23" s="19">
        <f t="shared" si="2"/>
        <v>450000</v>
      </c>
      <c r="F23" s="19">
        <f>C23/E23</f>
        <v>2.7777777777777779E-5</v>
      </c>
      <c r="G23" s="19">
        <f>C23/D23</f>
        <v>3.546099290780142E-7</v>
      </c>
    </row>
  </sheetData>
  <mergeCells count="40">
    <mergeCell ref="A1:A3"/>
    <mergeCell ref="B1:K1"/>
    <mergeCell ref="B2:C2"/>
    <mergeCell ref="D2:G2"/>
    <mergeCell ref="H2:K2"/>
    <mergeCell ref="J3:K3"/>
    <mergeCell ref="H3:I3"/>
    <mergeCell ref="D3:E3"/>
    <mergeCell ref="F3:G3"/>
    <mergeCell ref="D4:E4"/>
    <mergeCell ref="D5:E5"/>
    <mergeCell ref="A15:A17"/>
    <mergeCell ref="B15:E15"/>
    <mergeCell ref="D6:E6"/>
    <mergeCell ref="D8:E8"/>
    <mergeCell ref="D9:E9"/>
    <mergeCell ref="B16:C16"/>
    <mergeCell ref="D16:D17"/>
    <mergeCell ref="E16:E17"/>
    <mergeCell ref="F6:G6"/>
    <mergeCell ref="F7:G7"/>
    <mergeCell ref="F8:G8"/>
    <mergeCell ref="F9:G9"/>
    <mergeCell ref="H7:I7"/>
    <mergeCell ref="J4:K4"/>
    <mergeCell ref="J5:K5"/>
    <mergeCell ref="J6:K6"/>
    <mergeCell ref="J7:K7"/>
    <mergeCell ref="F15:F17"/>
    <mergeCell ref="G15:G17"/>
    <mergeCell ref="J8:K8"/>
    <mergeCell ref="F5:G5"/>
    <mergeCell ref="F4:G4"/>
    <mergeCell ref="D7:E7"/>
    <mergeCell ref="H9:I9"/>
    <mergeCell ref="J9:K9"/>
    <mergeCell ref="H4:I4"/>
    <mergeCell ref="H5:I5"/>
    <mergeCell ref="H6:I6"/>
    <mergeCell ref="H8:I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M37" sqref="M37"/>
    </sheetView>
  </sheetViews>
  <sheetFormatPr defaultRowHeight="15"/>
  <cols>
    <col min="1" max="1" width="12.28515625" customWidth="1"/>
    <col min="4" max="4" width="10" bestFit="1" customWidth="1"/>
  </cols>
  <sheetData>
    <row r="1" spans="1:13">
      <c r="A1" s="34" t="s">
        <v>22</v>
      </c>
      <c r="B1" s="34" t="s">
        <v>8</v>
      </c>
      <c r="C1" s="34"/>
      <c r="D1" s="34"/>
      <c r="E1" s="34"/>
      <c r="F1" s="34"/>
      <c r="G1" s="34"/>
      <c r="H1" s="34"/>
      <c r="I1" s="34"/>
      <c r="J1" s="34"/>
      <c r="K1" s="34"/>
      <c r="M1" s="26" t="s">
        <v>58</v>
      </c>
    </row>
    <row r="2" spans="1:13">
      <c r="A2" s="34"/>
      <c r="B2" s="34" t="s">
        <v>5</v>
      </c>
      <c r="C2" s="34"/>
      <c r="D2" s="34" t="s">
        <v>6</v>
      </c>
      <c r="E2" s="34"/>
      <c r="F2" s="34"/>
      <c r="G2" s="34"/>
      <c r="H2" s="34" t="s">
        <v>7</v>
      </c>
      <c r="I2" s="34"/>
      <c r="J2" s="34"/>
      <c r="K2" s="34"/>
      <c r="M2" t="s">
        <v>59</v>
      </c>
    </row>
    <row r="3" spans="1:13">
      <c r="A3" s="34"/>
      <c r="B3" s="3">
        <v>0</v>
      </c>
      <c r="C3" s="3" t="s">
        <v>4</v>
      </c>
      <c r="D3" s="4">
        <v>-3</v>
      </c>
      <c r="E3" s="4">
        <v>-4</v>
      </c>
      <c r="F3" s="43">
        <v>-5</v>
      </c>
      <c r="G3" s="45"/>
      <c r="H3" s="43">
        <v>-4</v>
      </c>
      <c r="I3" s="45"/>
      <c r="J3" s="43">
        <v>-5</v>
      </c>
      <c r="K3" s="45"/>
    </row>
    <row r="4" spans="1:13">
      <c r="A4" s="3" t="s">
        <v>23</v>
      </c>
      <c r="B4" s="3">
        <v>0</v>
      </c>
      <c r="C4" s="3">
        <v>0</v>
      </c>
      <c r="D4" s="3" t="s">
        <v>27</v>
      </c>
      <c r="E4" s="3">
        <v>2289</v>
      </c>
      <c r="F4" s="34">
        <v>279</v>
      </c>
      <c r="G4" s="34"/>
      <c r="H4" s="34">
        <v>0</v>
      </c>
      <c r="I4" s="34"/>
      <c r="J4" s="34">
        <v>0</v>
      </c>
      <c r="K4" s="34"/>
    </row>
    <row r="5" spans="1:13">
      <c r="A5" s="3" t="s">
        <v>24</v>
      </c>
      <c r="B5" s="3">
        <v>0</v>
      </c>
      <c r="C5" s="3">
        <v>0</v>
      </c>
      <c r="D5" s="3">
        <v>0</v>
      </c>
      <c r="E5" s="3">
        <v>0</v>
      </c>
      <c r="F5" s="34">
        <v>0</v>
      </c>
      <c r="G5" s="34"/>
      <c r="H5" s="34">
        <v>13</v>
      </c>
      <c r="I5" s="34"/>
      <c r="J5" s="34">
        <v>0</v>
      </c>
      <c r="K5" s="34"/>
    </row>
    <row r="6" spans="1:13">
      <c r="A6" s="3" t="s">
        <v>25</v>
      </c>
      <c r="B6" s="3">
        <v>0</v>
      </c>
      <c r="C6" s="3">
        <v>0</v>
      </c>
      <c r="D6" s="3" t="s">
        <v>27</v>
      </c>
      <c r="E6" s="3" t="s">
        <v>27</v>
      </c>
      <c r="F6" s="34">
        <v>477</v>
      </c>
      <c r="G6" s="34"/>
      <c r="H6" s="34">
        <v>0</v>
      </c>
      <c r="I6" s="34"/>
      <c r="J6" s="34">
        <v>0</v>
      </c>
      <c r="K6" s="34"/>
    </row>
    <row r="7" spans="1:13" ht="18" customHeight="1">
      <c r="A7" s="3" t="s">
        <v>26</v>
      </c>
      <c r="B7" s="1">
        <v>0</v>
      </c>
      <c r="C7" s="1">
        <v>0</v>
      </c>
      <c r="D7" s="3">
        <v>0</v>
      </c>
      <c r="E7" s="3">
        <v>0</v>
      </c>
      <c r="F7" s="34">
        <v>0</v>
      </c>
      <c r="G7" s="34"/>
      <c r="H7" s="28">
        <v>0</v>
      </c>
      <c r="I7" s="28"/>
      <c r="J7" s="28">
        <v>0</v>
      </c>
      <c r="K7" s="28"/>
    </row>
    <row r="8" spans="1:13">
      <c r="A8" s="5"/>
      <c r="B8" s="5"/>
      <c r="C8" s="5"/>
      <c r="D8" s="7"/>
      <c r="E8" s="7"/>
      <c r="F8" s="7"/>
      <c r="G8" s="7"/>
      <c r="H8" s="8"/>
      <c r="I8" s="8"/>
      <c r="J8" s="8"/>
      <c r="K8" s="8"/>
      <c r="L8" s="9"/>
    </row>
    <row r="9" spans="1:13">
      <c r="A9" s="34" t="s">
        <v>11</v>
      </c>
      <c r="B9" s="34" t="s">
        <v>8</v>
      </c>
      <c r="C9" s="34"/>
      <c r="D9" s="34"/>
      <c r="E9" s="34"/>
      <c r="F9" s="34" t="s">
        <v>9</v>
      </c>
      <c r="G9" s="34" t="s">
        <v>10</v>
      </c>
      <c r="H9" s="8"/>
      <c r="I9" s="8"/>
      <c r="J9" s="8"/>
      <c r="K9" s="8"/>
      <c r="L9" s="9"/>
    </row>
    <row r="10" spans="1:13">
      <c r="A10" s="34"/>
      <c r="B10" s="34" t="s">
        <v>5</v>
      </c>
      <c r="C10" s="34"/>
      <c r="D10" s="34" t="s">
        <v>6</v>
      </c>
      <c r="E10" s="34" t="s">
        <v>7</v>
      </c>
      <c r="F10" s="34"/>
      <c r="G10" s="34"/>
    </row>
    <row r="11" spans="1:13">
      <c r="A11" s="34"/>
      <c r="B11" s="3">
        <v>0</v>
      </c>
      <c r="C11" s="3" t="s">
        <v>4</v>
      </c>
      <c r="D11" s="34"/>
      <c r="E11" s="34"/>
      <c r="F11" s="34"/>
      <c r="G11" s="34"/>
    </row>
    <row r="12" spans="1:13">
      <c r="A12" s="3" t="s">
        <v>23</v>
      </c>
      <c r="B12" s="3">
        <v>0</v>
      </c>
      <c r="C12" s="3">
        <v>0</v>
      </c>
      <c r="D12" s="3">
        <f>((E4*10^4 +F4*10^5)/0.1)/2</f>
        <v>253950000</v>
      </c>
      <c r="E12" s="3">
        <v>0</v>
      </c>
      <c r="F12" s="3">
        <v>0</v>
      </c>
      <c r="G12" s="3">
        <v>0</v>
      </c>
    </row>
    <row r="13" spans="1:13">
      <c r="A13" s="3" t="s">
        <v>24</v>
      </c>
      <c r="B13" s="3">
        <v>0</v>
      </c>
      <c r="C13" s="3">
        <v>0</v>
      </c>
      <c r="D13" s="3">
        <v>0</v>
      </c>
      <c r="E13" s="3">
        <f>(H5*10^4)/0.1</f>
        <v>1300000</v>
      </c>
      <c r="F13" s="3">
        <v>0</v>
      </c>
      <c r="G13" s="3">
        <v>0</v>
      </c>
    </row>
    <row r="14" spans="1:13">
      <c r="A14" s="3" t="s">
        <v>25</v>
      </c>
      <c r="B14" s="3">
        <v>0</v>
      </c>
      <c r="C14" s="3">
        <v>0</v>
      </c>
      <c r="D14" s="3">
        <f>(F6*10^5)/0.1</f>
        <v>477000000</v>
      </c>
      <c r="E14" s="3">
        <v>0</v>
      </c>
      <c r="F14" s="3">
        <v>0</v>
      </c>
      <c r="G14" s="3">
        <v>0</v>
      </c>
    </row>
    <row r="15" spans="1:13">
      <c r="A15" s="3" t="s">
        <v>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13">
      <c r="A16" s="5"/>
      <c r="B16" s="5"/>
      <c r="C16" s="5"/>
      <c r="D16" s="5"/>
      <c r="E16" s="5"/>
      <c r="F16" s="5"/>
      <c r="G16" s="5"/>
    </row>
    <row r="17" spans="1:7">
      <c r="A17" s="5"/>
      <c r="B17" s="5"/>
      <c r="C17" s="5"/>
      <c r="D17" s="5"/>
      <c r="E17" s="5"/>
      <c r="F17" s="5"/>
      <c r="G17" s="5"/>
    </row>
  </sheetData>
  <mergeCells count="27">
    <mergeCell ref="A1:A3"/>
    <mergeCell ref="B1:K1"/>
    <mergeCell ref="B2:C2"/>
    <mergeCell ref="D2:G2"/>
    <mergeCell ref="H2:K2"/>
    <mergeCell ref="F3:G3"/>
    <mergeCell ref="H3:I3"/>
    <mergeCell ref="J3:K3"/>
    <mergeCell ref="F4:G4"/>
    <mergeCell ref="H4:I4"/>
    <mergeCell ref="J4:K4"/>
    <mergeCell ref="F5:G5"/>
    <mergeCell ref="H5:I5"/>
    <mergeCell ref="J5:K5"/>
    <mergeCell ref="F6:G6"/>
    <mergeCell ref="H6:I6"/>
    <mergeCell ref="J6:K6"/>
    <mergeCell ref="F7:G7"/>
    <mergeCell ref="H7:I7"/>
    <mergeCell ref="J7:K7"/>
    <mergeCell ref="A9:A11"/>
    <mergeCell ref="B9:E9"/>
    <mergeCell ref="F9:F11"/>
    <mergeCell ref="G9:G11"/>
    <mergeCell ref="B10:C10"/>
    <mergeCell ref="D10:D11"/>
    <mergeCell ref="E10:E1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L21" sqref="L21"/>
    </sheetView>
  </sheetViews>
  <sheetFormatPr defaultRowHeight="15"/>
  <sheetData>
    <row r="1" spans="1:13">
      <c r="A1" s="34" t="s">
        <v>31</v>
      </c>
      <c r="B1" s="34" t="s">
        <v>8</v>
      </c>
      <c r="C1" s="34"/>
      <c r="D1" s="34"/>
      <c r="E1" s="34"/>
      <c r="F1" s="34"/>
      <c r="G1" s="34"/>
      <c r="H1" s="34"/>
      <c r="I1" s="34"/>
      <c r="J1" s="34"/>
      <c r="K1" s="34"/>
      <c r="M1" s="26" t="s">
        <v>57</v>
      </c>
    </row>
    <row r="2" spans="1:13">
      <c r="A2" s="34"/>
      <c r="B2" s="34" t="s">
        <v>5</v>
      </c>
      <c r="C2" s="34"/>
      <c r="D2" s="34" t="s">
        <v>6</v>
      </c>
      <c r="E2" s="34"/>
      <c r="F2" s="34"/>
      <c r="G2" s="34"/>
      <c r="H2" s="34" t="s">
        <v>7</v>
      </c>
      <c r="I2" s="34"/>
      <c r="J2" s="34"/>
      <c r="K2" s="34"/>
    </row>
    <row r="3" spans="1:13">
      <c r="A3" s="34"/>
      <c r="B3" s="3">
        <v>0</v>
      </c>
      <c r="C3" s="3" t="s">
        <v>4</v>
      </c>
      <c r="D3" s="3">
        <v>-4</v>
      </c>
      <c r="E3" s="3">
        <v>-4</v>
      </c>
      <c r="F3" s="3">
        <v>-5</v>
      </c>
      <c r="G3" s="3">
        <v>-5</v>
      </c>
      <c r="H3" s="3">
        <v>-4</v>
      </c>
      <c r="I3" s="3">
        <v>-4</v>
      </c>
      <c r="J3" s="3">
        <v>-5</v>
      </c>
      <c r="K3" s="3">
        <v>-5</v>
      </c>
    </row>
    <row r="4" spans="1:13">
      <c r="A4" s="3" t="s">
        <v>28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115</v>
      </c>
      <c r="I4" s="3">
        <v>151</v>
      </c>
      <c r="J4" s="3">
        <v>12</v>
      </c>
      <c r="K4" s="3">
        <v>20</v>
      </c>
    </row>
    <row r="5" spans="1:13">
      <c r="A5" s="3" t="s">
        <v>29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130</v>
      </c>
      <c r="I5" s="3">
        <v>129</v>
      </c>
      <c r="J5" s="3">
        <v>11</v>
      </c>
      <c r="K5" s="3">
        <v>21</v>
      </c>
    </row>
    <row r="6" spans="1:13">
      <c r="A6" s="3" t="s">
        <v>30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194</v>
      </c>
      <c r="I6" s="3">
        <v>173</v>
      </c>
      <c r="J6" s="3">
        <v>17</v>
      </c>
      <c r="K6" s="3">
        <v>17</v>
      </c>
    </row>
    <row r="8" spans="1:13">
      <c r="A8" s="34" t="s">
        <v>31</v>
      </c>
      <c r="B8" s="34" t="s">
        <v>8</v>
      </c>
      <c r="C8" s="34"/>
      <c r="D8" s="34"/>
      <c r="E8" s="34"/>
      <c r="F8" s="34" t="s">
        <v>9</v>
      </c>
      <c r="G8" s="34" t="s">
        <v>10</v>
      </c>
    </row>
    <row r="9" spans="1:13">
      <c r="A9" s="34"/>
      <c r="B9" s="34" t="s">
        <v>5</v>
      </c>
      <c r="C9" s="34"/>
      <c r="D9" s="34" t="s">
        <v>6</v>
      </c>
      <c r="E9" s="34" t="s">
        <v>7</v>
      </c>
      <c r="F9" s="34"/>
      <c r="G9" s="34"/>
    </row>
    <row r="10" spans="1:13">
      <c r="A10" s="34"/>
      <c r="B10" s="3">
        <v>0</v>
      </c>
      <c r="C10" s="3" t="s">
        <v>4</v>
      </c>
      <c r="D10" s="34"/>
      <c r="E10" s="34"/>
      <c r="F10" s="34"/>
      <c r="G10" s="34"/>
    </row>
    <row r="11" spans="1:13">
      <c r="A11" s="1" t="s">
        <v>28</v>
      </c>
      <c r="B11" s="3">
        <v>0</v>
      </c>
      <c r="C11" s="3">
        <v>0</v>
      </c>
      <c r="D11" s="3">
        <v>0</v>
      </c>
      <c r="E11" s="3">
        <f>(((H4+I4)/2 *10^4 +(J4+K4)/2 *10^5)/0.1)/2</f>
        <v>14650000</v>
      </c>
      <c r="F11" s="3">
        <v>0</v>
      </c>
      <c r="G11" s="3">
        <v>0</v>
      </c>
    </row>
    <row r="12" spans="1:13">
      <c r="A12" s="1" t="s">
        <v>29</v>
      </c>
      <c r="B12" s="3">
        <v>0</v>
      </c>
      <c r="C12" s="1">
        <v>0</v>
      </c>
      <c r="D12" s="3">
        <v>0</v>
      </c>
      <c r="E12" s="3">
        <f>(((H5+I5)/2 *10^4 +(J5+K5)/2 *10^5)/0.1)/2</f>
        <v>14475000</v>
      </c>
      <c r="F12" s="3">
        <v>0</v>
      </c>
      <c r="G12" s="3">
        <v>0</v>
      </c>
    </row>
    <row r="13" spans="1:13">
      <c r="A13" s="1" t="s">
        <v>30</v>
      </c>
      <c r="B13" s="3">
        <v>0</v>
      </c>
      <c r="C13" s="1">
        <v>0</v>
      </c>
      <c r="D13" s="3">
        <v>0</v>
      </c>
      <c r="E13" s="3">
        <f>(((H6+I6)/2 *10^4 +(J6+K6)/2 *10^5)/0.1)/2</f>
        <v>17675000</v>
      </c>
      <c r="F13" s="3">
        <v>0</v>
      </c>
      <c r="G13" s="3">
        <v>0</v>
      </c>
    </row>
  </sheetData>
  <mergeCells count="12">
    <mergeCell ref="G8:G10"/>
    <mergeCell ref="B9:C9"/>
    <mergeCell ref="D9:D10"/>
    <mergeCell ref="E9:E10"/>
    <mergeCell ref="A8:A10"/>
    <mergeCell ref="A1:A3"/>
    <mergeCell ref="B1:K1"/>
    <mergeCell ref="B2:C2"/>
    <mergeCell ref="D2:G2"/>
    <mergeCell ref="H2:K2"/>
    <mergeCell ref="B8:E8"/>
    <mergeCell ref="F8:F10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A8" sqref="A8:E13"/>
    </sheetView>
  </sheetViews>
  <sheetFormatPr defaultRowHeight="15"/>
  <cols>
    <col min="6" max="6" width="11.140625" bestFit="1" customWidth="1"/>
    <col min="7" max="7" width="11.140625" customWidth="1"/>
  </cols>
  <sheetData>
    <row r="1" spans="1:11">
      <c r="A1" s="34" t="s">
        <v>31</v>
      </c>
      <c r="B1" s="34" t="s">
        <v>8</v>
      </c>
      <c r="C1" s="34"/>
      <c r="D1" s="34"/>
      <c r="E1" s="34"/>
      <c r="F1" s="34"/>
      <c r="G1" s="34"/>
      <c r="H1" s="34"/>
      <c r="I1" s="34"/>
      <c r="J1" s="34"/>
      <c r="K1" s="34"/>
    </row>
    <row r="2" spans="1:11">
      <c r="A2" s="34"/>
      <c r="B2" s="34" t="s">
        <v>5</v>
      </c>
      <c r="C2" s="34"/>
      <c r="D2" s="43" t="s">
        <v>6</v>
      </c>
      <c r="E2" s="44"/>
      <c r="F2" s="44"/>
      <c r="G2" s="44"/>
      <c r="H2" s="44"/>
      <c r="I2" s="45"/>
      <c r="J2" s="43" t="s">
        <v>7</v>
      </c>
      <c r="K2" s="45"/>
    </row>
    <row r="3" spans="1:11">
      <c r="A3" s="34"/>
      <c r="B3" s="3">
        <v>0</v>
      </c>
      <c r="C3" s="3" t="s">
        <v>4</v>
      </c>
      <c r="D3" s="3">
        <v>-1</v>
      </c>
      <c r="E3" s="3">
        <v>-1</v>
      </c>
      <c r="F3" s="3">
        <v>-2</v>
      </c>
      <c r="G3" s="3">
        <v>-2</v>
      </c>
      <c r="H3" s="3">
        <v>-3</v>
      </c>
      <c r="I3" s="3">
        <v>-3</v>
      </c>
      <c r="J3" s="3">
        <v>-4</v>
      </c>
      <c r="K3" s="3">
        <v>-4</v>
      </c>
    </row>
    <row r="4" spans="1:11">
      <c r="A4" s="3" t="s">
        <v>28</v>
      </c>
      <c r="B4" s="3">
        <v>5</v>
      </c>
      <c r="C4" s="3">
        <v>0</v>
      </c>
      <c r="D4" s="3">
        <v>246</v>
      </c>
      <c r="E4" s="3">
        <v>223</v>
      </c>
      <c r="F4" s="3">
        <v>14</v>
      </c>
      <c r="G4" s="3">
        <v>16</v>
      </c>
      <c r="H4" s="3">
        <v>2</v>
      </c>
      <c r="I4" s="3">
        <v>0</v>
      </c>
      <c r="J4" s="3">
        <v>412</v>
      </c>
      <c r="K4" s="3">
        <v>853</v>
      </c>
    </row>
    <row r="5" spans="1:11">
      <c r="A5" s="3" t="s">
        <v>29</v>
      </c>
      <c r="B5" s="3">
        <v>3</v>
      </c>
      <c r="C5" s="3">
        <v>0</v>
      </c>
      <c r="D5" s="3">
        <v>121</v>
      </c>
      <c r="E5" s="3">
        <v>125</v>
      </c>
      <c r="F5" s="3">
        <v>12</v>
      </c>
      <c r="G5" s="3">
        <v>4</v>
      </c>
      <c r="H5" s="3">
        <v>0</v>
      </c>
      <c r="I5" s="3">
        <v>0</v>
      </c>
      <c r="J5" s="3">
        <v>180</v>
      </c>
      <c r="K5" s="3">
        <v>176</v>
      </c>
    </row>
    <row r="6" spans="1:11">
      <c r="A6" s="3" t="s">
        <v>30</v>
      </c>
      <c r="B6" s="3">
        <v>2</v>
      </c>
      <c r="C6" s="3">
        <v>0</v>
      </c>
      <c r="D6" s="3">
        <v>105</v>
      </c>
      <c r="E6" s="3">
        <v>194</v>
      </c>
      <c r="F6" s="3">
        <v>6</v>
      </c>
      <c r="G6" s="3">
        <v>6</v>
      </c>
      <c r="H6" s="3">
        <v>0</v>
      </c>
      <c r="I6" s="3">
        <v>0</v>
      </c>
      <c r="J6" s="3">
        <v>230</v>
      </c>
      <c r="K6" s="3">
        <v>224</v>
      </c>
    </row>
    <row r="8" spans="1:11">
      <c r="A8" s="34" t="s">
        <v>31</v>
      </c>
      <c r="B8" s="34" t="s">
        <v>8</v>
      </c>
      <c r="C8" s="34"/>
      <c r="D8" s="34"/>
      <c r="E8" s="34"/>
      <c r="F8" s="34" t="s">
        <v>9</v>
      </c>
      <c r="G8" s="34" t="s">
        <v>10</v>
      </c>
    </row>
    <row r="9" spans="1:11">
      <c r="A9" s="34"/>
      <c r="B9" s="34" t="s">
        <v>5</v>
      </c>
      <c r="C9" s="34"/>
      <c r="D9" s="34" t="s">
        <v>6</v>
      </c>
      <c r="E9" s="34" t="s">
        <v>7</v>
      </c>
      <c r="F9" s="34"/>
      <c r="G9" s="34"/>
    </row>
    <row r="10" spans="1:11">
      <c r="A10" s="34"/>
      <c r="B10" s="3">
        <v>0</v>
      </c>
      <c r="C10" s="3" t="s">
        <v>4</v>
      </c>
      <c r="D10" s="34"/>
      <c r="E10" s="34"/>
      <c r="F10" s="34"/>
      <c r="G10" s="34"/>
    </row>
    <row r="11" spans="1:11">
      <c r="A11" s="1" t="s">
        <v>28</v>
      </c>
      <c r="B11" s="3">
        <f>(B4*10^0)/0.1</f>
        <v>50</v>
      </c>
      <c r="C11" s="3">
        <v>0</v>
      </c>
      <c r="D11" s="3">
        <f>(((D4+E4)/2*10^1 +(F4+G4)/2*10^2 + (H4+I4)/2*10^3)/0.1)/3</f>
        <v>16150</v>
      </c>
      <c r="E11" s="3">
        <f>((J4+K4)/2*10^4)/0.1</f>
        <v>63250000</v>
      </c>
      <c r="F11" s="3">
        <f>B11/E11</f>
        <v>7.9051383399209484E-7</v>
      </c>
      <c r="G11" s="3">
        <f>B11/D11</f>
        <v>3.0959752321981426E-3</v>
      </c>
    </row>
    <row r="12" spans="1:11">
      <c r="A12" s="1" t="s">
        <v>29</v>
      </c>
      <c r="B12" s="3">
        <f>(B5*10^0)/0.1</f>
        <v>30</v>
      </c>
      <c r="C12" s="1">
        <v>0</v>
      </c>
      <c r="D12" s="3">
        <f>(((D5+E5)/2*10^1 +(F5+G5)/2*10^2 + (H5+I5)/2*10^3)/0.1)/3</f>
        <v>6766.666666666667</v>
      </c>
      <c r="E12" s="3">
        <f>((J5+K5)/2*10^4)/0.1</f>
        <v>17800000</v>
      </c>
      <c r="F12" s="3">
        <f>B12/E12</f>
        <v>1.6853932584269663E-6</v>
      </c>
      <c r="G12" s="3">
        <f>B12/D12</f>
        <v>4.4334975369458123E-3</v>
      </c>
    </row>
    <row r="13" spans="1:11">
      <c r="A13" s="1" t="s">
        <v>30</v>
      </c>
      <c r="B13" s="3">
        <f>(B6*10^0)/0.1</f>
        <v>20</v>
      </c>
      <c r="C13" s="1">
        <v>0</v>
      </c>
      <c r="D13" s="3">
        <f>(((D6+E6)/2*10^1 +(F6+G6)/2*10^2 + (H6+I6)/2*10^3)/0.1)/3</f>
        <v>6983.333333333333</v>
      </c>
      <c r="E13" s="3">
        <f>((J6+K6)/2*10^4)/0.1</f>
        <v>22700000</v>
      </c>
      <c r="F13" s="3">
        <f>B13/E13</f>
        <v>8.8105726872246692E-7</v>
      </c>
      <c r="G13" s="3">
        <f>B13/D13</f>
        <v>2.8639618138424821E-3</v>
      </c>
    </row>
  </sheetData>
  <mergeCells count="12">
    <mergeCell ref="D9:D10"/>
    <mergeCell ref="E9:E10"/>
    <mergeCell ref="J2:K2"/>
    <mergeCell ref="D2:I2"/>
    <mergeCell ref="A1:A3"/>
    <mergeCell ref="B1:K1"/>
    <mergeCell ref="B2:C2"/>
    <mergeCell ref="A8:A10"/>
    <mergeCell ref="B8:E8"/>
    <mergeCell ref="F8:F10"/>
    <mergeCell ref="G8:G10"/>
    <mergeCell ref="B9:C9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selection activeCell="D13" sqref="D13"/>
    </sheetView>
  </sheetViews>
  <sheetFormatPr defaultRowHeight="15"/>
  <cols>
    <col min="1" max="1" width="12" customWidth="1"/>
  </cols>
  <sheetData>
    <row r="1" spans="1:17" ht="14.45" customHeight="1">
      <c r="A1" s="34" t="s">
        <v>31</v>
      </c>
      <c r="B1" s="34" t="s">
        <v>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>
      <c r="A2" s="34"/>
      <c r="B2" s="34" t="s">
        <v>32</v>
      </c>
      <c r="C2" s="34"/>
      <c r="D2" s="34"/>
      <c r="E2" s="34"/>
      <c r="F2" s="34"/>
      <c r="G2" s="34"/>
      <c r="H2" s="34"/>
      <c r="I2" s="34"/>
      <c r="J2" s="34" t="s">
        <v>20</v>
      </c>
      <c r="K2" s="34"/>
      <c r="L2" s="34"/>
      <c r="M2" s="34"/>
      <c r="N2" s="34"/>
      <c r="O2" s="34"/>
      <c r="P2" s="34"/>
      <c r="Q2" s="34"/>
    </row>
    <row r="3" spans="1:17">
      <c r="A3" s="34"/>
      <c r="B3" s="57" t="s">
        <v>34</v>
      </c>
      <c r="C3" s="58"/>
      <c r="D3" s="58"/>
      <c r="E3" s="58"/>
      <c r="F3" s="34" t="s">
        <v>33</v>
      </c>
      <c r="G3" s="34"/>
      <c r="H3" s="34"/>
      <c r="I3" s="34"/>
      <c r="J3" s="57" t="s">
        <v>34</v>
      </c>
      <c r="K3" s="58"/>
      <c r="L3" s="58"/>
      <c r="M3" s="58"/>
      <c r="N3" s="34" t="s">
        <v>33</v>
      </c>
      <c r="O3" s="34"/>
      <c r="P3" s="34"/>
      <c r="Q3" s="34"/>
    </row>
    <row r="4" spans="1:17">
      <c r="A4" s="34"/>
      <c r="B4" s="3">
        <v>-3</v>
      </c>
      <c r="C4" s="3">
        <v>-3</v>
      </c>
      <c r="D4" s="3">
        <v>-4</v>
      </c>
      <c r="E4" s="3">
        <v>-4</v>
      </c>
      <c r="F4" s="3">
        <v>-4</v>
      </c>
      <c r="G4" s="3">
        <v>-4</v>
      </c>
      <c r="H4" s="3">
        <v>-5</v>
      </c>
      <c r="I4" s="3">
        <v>-5</v>
      </c>
      <c r="J4" s="3">
        <v>-3</v>
      </c>
      <c r="K4" s="3">
        <v>-3</v>
      </c>
      <c r="L4" s="3">
        <v>-4</v>
      </c>
      <c r="M4" s="3">
        <v>-4</v>
      </c>
      <c r="N4" s="3">
        <v>-4</v>
      </c>
      <c r="O4" s="3">
        <v>-4</v>
      </c>
      <c r="P4" s="3">
        <v>-5</v>
      </c>
      <c r="Q4" s="3">
        <v>-5</v>
      </c>
    </row>
    <row r="5" spans="1:17">
      <c r="A5" s="3" t="s">
        <v>35</v>
      </c>
      <c r="B5" s="3">
        <v>0</v>
      </c>
      <c r="C5" s="3">
        <v>0</v>
      </c>
      <c r="D5" s="3">
        <v>0</v>
      </c>
      <c r="E5" s="3">
        <v>0</v>
      </c>
      <c r="F5" s="1">
        <v>12</v>
      </c>
      <c r="G5" s="1">
        <v>21</v>
      </c>
      <c r="H5" s="1">
        <v>9</v>
      </c>
      <c r="I5" s="1" t="s">
        <v>27</v>
      </c>
      <c r="J5" s="3">
        <v>0</v>
      </c>
      <c r="K5" s="3">
        <v>0</v>
      </c>
      <c r="L5" s="1">
        <v>0</v>
      </c>
      <c r="M5" s="1">
        <v>0</v>
      </c>
      <c r="N5" s="1">
        <v>52</v>
      </c>
      <c r="O5" s="1">
        <v>56</v>
      </c>
      <c r="P5" s="1">
        <v>9</v>
      </c>
      <c r="Q5" s="1" t="s">
        <v>27</v>
      </c>
    </row>
    <row r="6" spans="1:17">
      <c r="A6" s="1"/>
      <c r="B6" s="3">
        <v>-4</v>
      </c>
      <c r="C6" s="3">
        <v>-4</v>
      </c>
      <c r="D6" s="3">
        <v>-5</v>
      </c>
      <c r="E6" s="3">
        <v>-5</v>
      </c>
      <c r="F6" s="3">
        <v>-5</v>
      </c>
      <c r="G6" s="3">
        <v>-5</v>
      </c>
      <c r="H6" s="3">
        <v>-6</v>
      </c>
      <c r="I6" s="3">
        <v>-6</v>
      </c>
      <c r="J6" s="3">
        <v>-5</v>
      </c>
      <c r="K6" s="3">
        <v>-5</v>
      </c>
      <c r="L6" s="3">
        <v>-6</v>
      </c>
      <c r="M6" s="3">
        <v>-6</v>
      </c>
      <c r="N6" s="3">
        <v>-5</v>
      </c>
      <c r="O6" s="3">
        <v>-5</v>
      </c>
      <c r="P6" s="3">
        <v>-6</v>
      </c>
      <c r="Q6" s="3">
        <v>-6</v>
      </c>
    </row>
    <row r="7" spans="1:17">
      <c r="A7" s="1" t="s">
        <v>36</v>
      </c>
      <c r="B7" s="1">
        <v>30</v>
      </c>
      <c r="C7" s="1">
        <v>30</v>
      </c>
      <c r="D7" s="1">
        <v>3</v>
      </c>
      <c r="E7" s="1">
        <v>3</v>
      </c>
      <c r="F7" s="1">
        <v>34</v>
      </c>
      <c r="G7" s="1">
        <v>16</v>
      </c>
      <c r="H7" s="1">
        <v>5</v>
      </c>
      <c r="I7" s="1">
        <v>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9" spans="1:17">
      <c r="A9" s="34" t="s">
        <v>31</v>
      </c>
      <c r="B9" s="34" t="s">
        <v>8</v>
      </c>
      <c r="C9" s="34"/>
      <c r="D9" s="34"/>
      <c r="E9" s="34"/>
    </row>
    <row r="10" spans="1:17">
      <c r="A10" s="34"/>
      <c r="B10" s="34" t="s">
        <v>34</v>
      </c>
      <c r="C10" s="34"/>
      <c r="D10" s="34" t="s">
        <v>33</v>
      </c>
      <c r="E10" s="34"/>
    </row>
    <row r="11" spans="1:17">
      <c r="A11" s="34"/>
      <c r="B11" s="3" t="s">
        <v>32</v>
      </c>
      <c r="C11" s="3" t="s">
        <v>20</v>
      </c>
      <c r="D11" s="3" t="s">
        <v>32</v>
      </c>
      <c r="E11" s="3" t="s">
        <v>20</v>
      </c>
    </row>
    <row r="12" spans="1:17">
      <c r="A12" s="3" t="s">
        <v>35</v>
      </c>
      <c r="B12" s="3">
        <v>0</v>
      </c>
      <c r="C12" s="3">
        <v>0</v>
      </c>
      <c r="D12" s="3">
        <f>(((F5+G5)/2 *10^4 + H5 *10^5)/0.1)/2</f>
        <v>5325000</v>
      </c>
      <c r="E12" s="3">
        <f>(((N5+O5)/2 *10^4 + P5 *10^5)/0.1)/2</f>
        <v>7200000</v>
      </c>
    </row>
    <row r="13" spans="1:17">
      <c r="A13" s="1" t="s">
        <v>36</v>
      </c>
      <c r="B13" s="3">
        <f>(((B7+C7)/2 *10^4 + (D7+E7)/2 *10^5)/0.1)/2</f>
        <v>3000000</v>
      </c>
      <c r="C13" s="1">
        <v>0</v>
      </c>
      <c r="D13" s="3">
        <f>(((F7+G7)/2 *10^5 + (H7+I7)/2 *10^6)/0.1)/2</f>
        <v>37500000</v>
      </c>
      <c r="E13" s="3">
        <v>0</v>
      </c>
    </row>
    <row r="14" spans="1:17">
      <c r="A14" s="2"/>
      <c r="B14" s="5"/>
      <c r="C14" s="2"/>
      <c r="D14" s="5"/>
      <c r="E14" s="5"/>
    </row>
  </sheetData>
  <mergeCells count="12">
    <mergeCell ref="J3:M3"/>
    <mergeCell ref="N3:Q3"/>
    <mergeCell ref="A9:A11"/>
    <mergeCell ref="B9:E9"/>
    <mergeCell ref="B10:C10"/>
    <mergeCell ref="D10:E10"/>
    <mergeCell ref="B1:Q1"/>
    <mergeCell ref="A1:A4"/>
    <mergeCell ref="B2:I2"/>
    <mergeCell ref="F3:I3"/>
    <mergeCell ref="B3:E3"/>
    <mergeCell ref="J2:Q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168 x 7I3A 23.12</vt:lpstr>
      <vt:lpstr>168 x 7I3A 17.12</vt:lpstr>
      <vt:lpstr>Рост 168 и 7I3A на LB 15.12</vt:lpstr>
      <vt:lpstr>Lb ( 1-3часа)</vt:lpstr>
      <vt:lpstr>168 x 7I3A 27.11</vt:lpstr>
      <vt:lpstr>168 x 7I3A 19.11</vt:lpstr>
      <vt:lpstr>168 x 7I3A 11.11</vt:lpstr>
      <vt:lpstr>168 x 6-3 28.10</vt:lpstr>
      <vt:lpstr>Рост 6-3 7I3A на М9 и Sp 21.10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</dc:creator>
  <cp:lastModifiedBy>К 311</cp:lastModifiedBy>
  <dcterms:created xsi:type="dcterms:W3CDTF">2021-01-03T14:10:51Z</dcterms:created>
  <dcterms:modified xsi:type="dcterms:W3CDTF">2021-04-08T21:29:56Z</dcterms:modified>
</cp:coreProperties>
</file>