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bor\Documents\GitHub\desktop-tutorial\SteelTransition_EU\Add_sectors\Life Cycle Inventory\"/>
    </mc:Choice>
  </mc:AlternateContent>
  <xr:revisionPtr revIDLastSave="0" documentId="13_ncr:1_{8DC2C6B5-C16D-4057-863C-61119A971F36}" xr6:coauthVersionLast="47" xr6:coauthVersionMax="47" xr10:uidLastSave="{00000000-0000-0000-0000-000000000000}"/>
  <bookViews>
    <workbookView xWindow="-110" yWindow="-110" windowWidth="19420" windowHeight="10300" activeTab="4" xr2:uid="{53B01E24-3F48-4CC0-A0A5-E2A94CC2A520}"/>
  </bookViews>
  <sheets>
    <sheet name="H2_NGSR" sheetId="15" r:id="rId1"/>
    <sheet name="H2_ELE" sheetId="16" r:id="rId2"/>
    <sheet name="MSUT" sheetId="9" r:id="rId3"/>
    <sheet name="SUT_EU27" sheetId="11" r:id="rId4"/>
    <sheet name="Inputs by region" sheetId="18" r:id="rId5"/>
    <sheet name="Footprint" sheetId="19" r:id="rId6"/>
  </sheets>
  <externalReferences>
    <externalReference r:id="rId7"/>
    <externalReference r:id="rId8"/>
  </externalReferenc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5" l="1"/>
  <c r="G6" i="19" l="1"/>
  <c r="G7" i="19"/>
  <c r="G5" i="19"/>
  <c r="G8" i="19" l="1"/>
  <c r="H7" i="19" s="1"/>
  <c r="H5" i="19" l="1"/>
  <c r="H6" i="19"/>
  <c r="L11" i="19" l="1"/>
  <c r="L10" i="19"/>
  <c r="L12" i="19"/>
  <c r="L7" i="19"/>
  <c r="L6" i="19"/>
  <c r="L5" i="19"/>
  <c r="L13" i="19" l="1"/>
  <c r="M12" i="19" s="1"/>
  <c r="M11" i="19" l="1"/>
  <c r="M10" i="19"/>
  <c r="G66" i="15" a="1"/>
  <c r="G66" i="15" s="1"/>
  <c r="L16" i="19" l="1"/>
  <c r="L17" i="19"/>
  <c r="L15" i="19"/>
  <c r="L18" i="19" l="1"/>
  <c r="M15" i="19" s="1"/>
  <c r="M16" i="19" l="1"/>
  <c r="M17" i="19"/>
  <c r="H21" i="16" l="1"/>
  <c r="H25" i="16"/>
  <c r="H45" i="15" l="1"/>
  <c r="H21" i="15"/>
  <c r="H44" i="15" s="1"/>
  <c r="H37" i="15" l="1"/>
  <c r="H36" i="15"/>
  <c r="H52" i="16" l="1"/>
  <c r="G11" i="18" a="1"/>
  <c r="G11" i="18" s="1"/>
  <c r="G10" i="18"/>
  <c r="H10" i="18"/>
  <c r="I10" i="18"/>
  <c r="J10" i="18"/>
  <c r="K10" i="18"/>
  <c r="G9" i="18"/>
  <c r="H9" i="18"/>
  <c r="I9" i="18"/>
  <c r="J9" i="18"/>
  <c r="K9" i="18"/>
  <c r="L9" i="18"/>
  <c r="H48" i="16" l="1"/>
  <c r="H43" i="16"/>
  <c r="BA7" i="9"/>
  <c r="M7" i="11"/>
  <c r="H31" i="9"/>
  <c r="H11" i="11"/>
  <c r="L8" i="19"/>
  <c r="M5" i="19" s="1"/>
  <c r="L10" i="18"/>
  <c r="M6" i="19" l="1"/>
  <c r="M7" i="19"/>
  <c r="G12" i="18" l="1" a="1"/>
  <c r="L5" i="18"/>
  <c r="I6" i="18"/>
  <c r="K6" i="18"/>
  <c r="H7" i="18"/>
  <c r="I7" i="18"/>
  <c r="J7" i="18"/>
  <c r="K7" i="18"/>
  <c r="G13" i="18"/>
  <c r="H13" i="18"/>
  <c r="I13" i="18"/>
  <c r="J13" i="18"/>
  <c r="K13" i="18"/>
  <c r="L13" i="18"/>
  <c r="G18" i="18"/>
  <c r="H18" i="18"/>
  <c r="I18" i="18"/>
  <c r="J18" i="18"/>
  <c r="K18" i="18"/>
  <c r="L18" i="18"/>
  <c r="G24" i="18"/>
  <c r="G26" i="18"/>
  <c r="D40" i="18"/>
  <c r="D50" i="18"/>
  <c r="G7" i="18" s="1"/>
  <c r="G60" i="18"/>
  <c r="I60" i="18"/>
  <c r="K60" i="18"/>
  <c r="F67" i="18"/>
  <c r="F68" i="18"/>
  <c r="F69" i="18"/>
  <c r="F73" i="18"/>
  <c r="F76" i="18"/>
  <c r="F79" i="18"/>
  <c r="F80" i="18"/>
  <c r="F81" i="18"/>
  <c r="F83" i="18"/>
  <c r="F85" i="18" s="1"/>
  <c r="F88" i="18"/>
  <c r="H26" i="15"/>
  <c r="H49" i="15" s="1"/>
  <c r="M5" i="18" l="1"/>
  <c r="G12" i="18"/>
  <c r="M12" i="18" s="1"/>
  <c r="G27" i="18"/>
  <c r="G30" i="18" s="1"/>
  <c r="F91" i="18"/>
  <c r="L6" i="18"/>
  <c r="G8" i="18" s="1" a="1"/>
  <c r="G8" i="18" s="1"/>
  <c r="M8" i="18" s="1"/>
  <c r="F70" i="18"/>
  <c r="F95" i="18" s="1"/>
  <c r="I61" i="18" s="1"/>
  <c r="M10" i="18"/>
  <c r="M14" i="18"/>
  <c r="F82" i="18"/>
  <c r="F96" i="18" s="1"/>
  <c r="M9" i="18"/>
  <c r="M13" i="18"/>
  <c r="L7" i="18"/>
  <c r="F90" i="18"/>
  <c r="M18" i="18"/>
  <c r="H24" i="16"/>
  <c r="H47" i="16" s="1"/>
  <c r="H20" i="16"/>
  <c r="H19" i="16"/>
  <c r="H18" i="16"/>
  <c r="H17" i="16"/>
  <c r="H16" i="16"/>
  <c r="H15" i="16"/>
  <c r="H37" i="16" s="1"/>
  <c r="H38" i="16" l="1"/>
  <c r="H39" i="16"/>
  <c r="H41" i="16"/>
  <c r="H40" i="16"/>
  <c r="AD52" i="9" s="1"/>
  <c r="AD81" i="9"/>
  <c r="G29" i="18"/>
  <c r="G15" i="18" s="1" a="1"/>
  <c r="M6" i="18"/>
  <c r="M7" i="18"/>
  <c r="G31" i="18"/>
  <c r="F92" i="18"/>
  <c r="K61" i="18"/>
  <c r="G61" i="18"/>
  <c r="H42" i="16"/>
  <c r="AD58" i="9" s="1"/>
  <c r="AF61" i="9" l="1"/>
  <c r="AF62" i="9"/>
  <c r="AF74" i="9"/>
  <c r="AF73" i="9"/>
  <c r="AD122" i="9"/>
  <c r="AD120" i="9"/>
  <c r="AF109" i="9"/>
  <c r="AF72" i="9"/>
  <c r="AD62" i="9"/>
  <c r="AF85" i="9"/>
  <c r="AD97" i="9"/>
  <c r="AD121" i="9"/>
  <c r="AF122" i="9"/>
  <c r="AF97" i="9"/>
  <c r="AD96" i="9"/>
  <c r="AF108" i="9"/>
  <c r="AF84" i="9"/>
  <c r="AF120" i="9"/>
  <c r="AD73" i="9"/>
  <c r="AD109" i="9"/>
  <c r="AD98" i="9"/>
  <c r="AD85" i="9"/>
  <c r="AF121" i="9"/>
  <c r="AF98" i="9"/>
  <c r="AD72" i="9"/>
  <c r="AD84" i="9"/>
  <c r="AD86" i="9"/>
  <c r="AF96" i="9"/>
  <c r="AF110" i="9"/>
  <c r="AD74" i="9"/>
  <c r="AD110" i="9"/>
  <c r="AF86" i="9"/>
  <c r="AD108" i="9"/>
  <c r="AD61" i="9"/>
  <c r="AF119" i="9"/>
  <c r="AF83" i="9"/>
  <c r="AF107" i="9"/>
  <c r="AF71" i="9"/>
  <c r="AD69" i="9"/>
  <c r="AD93" i="9"/>
  <c r="AD105" i="9"/>
  <c r="AD112" i="9"/>
  <c r="AF95" i="9"/>
  <c r="AD117" i="9"/>
  <c r="AF59" i="9"/>
  <c r="AD102" i="9"/>
  <c r="AD57" i="9"/>
  <c r="AD99" i="9"/>
  <c r="AD75" i="9"/>
  <c r="AD63" i="9"/>
  <c r="AD87" i="9"/>
  <c r="AD111" i="9"/>
  <c r="AD123" i="9"/>
  <c r="AD70" i="9"/>
  <c r="AD106" i="9"/>
  <c r="AD118" i="9"/>
  <c r="AD82" i="9"/>
  <c r="AD94" i="9"/>
  <c r="AD90" i="9"/>
  <c r="AD66" i="9"/>
  <c r="AD78" i="9"/>
  <c r="AD56" i="9"/>
  <c r="AD116" i="9"/>
  <c r="AD68" i="9"/>
  <c r="AD80" i="9"/>
  <c r="AD92" i="9"/>
  <c r="AD104" i="9"/>
  <c r="AD64" i="9"/>
  <c r="AD88" i="9"/>
  <c r="AD76" i="9"/>
  <c r="AD100" i="9"/>
  <c r="G15" i="18"/>
  <c r="L61" i="18"/>
  <c r="AD114" i="9" s="1"/>
  <c r="H17" i="15"/>
  <c r="H28" i="15"/>
  <c r="H39" i="15"/>
  <c r="H38" i="15"/>
  <c r="AC64" i="9"/>
  <c r="H20" i="15"/>
  <c r="L7" i="15"/>
  <c r="L8" i="15" s="1"/>
  <c r="H50" i="15" s="1"/>
  <c r="AF60" i="9" l="1"/>
  <c r="AE60" i="9"/>
  <c r="AD60" i="9"/>
  <c r="H51" i="15"/>
  <c r="H43" i="15"/>
  <c r="H27" i="15"/>
  <c r="H40" i="15"/>
  <c r="H54" i="15"/>
  <c r="AC100" i="9"/>
  <c r="M17" i="18"/>
  <c r="M61" i="18"/>
  <c r="AD54" i="9"/>
  <c r="AC88" i="9"/>
  <c r="AC76" i="9"/>
  <c r="AC52" i="9"/>
  <c r="E1" i="11" a="1"/>
  <c r="E1" i="11" s="1"/>
  <c r="I2" i="11" a="1"/>
  <c r="I2" i="11" s="1"/>
  <c r="I1" i="11" a="1"/>
  <c r="I1" i="11" s="1"/>
  <c r="O8" i="11"/>
  <c r="I91" i="11" a="1"/>
  <c r="I91" i="11" s="1"/>
  <c r="I90" i="11" a="1"/>
  <c r="I90" i="11" s="1"/>
  <c r="I92" i="11" a="1"/>
  <c r="I92" i="11" s="1"/>
  <c r="E92" i="11" a="1"/>
  <c r="E92" i="11" s="1"/>
  <c r="E91" i="11" a="1"/>
  <c r="E91" i="11" s="1"/>
  <c r="E90" i="11" a="1"/>
  <c r="E90" i="11" s="1"/>
  <c r="E2" i="11" a="1"/>
  <c r="E2" i="11" s="1"/>
  <c r="M94" i="11"/>
  <c r="M93" i="11"/>
  <c r="F88" i="11"/>
  <c r="E88" i="11"/>
  <c r="O9" i="11"/>
  <c r="O5" i="11"/>
  <c r="O4" i="11"/>
  <c r="H53" i="15" l="1"/>
  <c r="AC60" i="9"/>
  <c r="AC62" i="9"/>
  <c r="AC61" i="9"/>
  <c r="AE126" i="9"/>
  <c r="H52" i="15"/>
  <c r="AE85" i="9"/>
  <c r="AE109" i="9"/>
  <c r="AE110" i="9"/>
  <c r="AE86" i="9"/>
  <c r="AE74" i="9"/>
  <c r="AE98" i="9"/>
  <c r="AE122" i="9"/>
  <c r="AE62" i="9"/>
  <c r="AE97" i="9"/>
  <c r="AE121" i="9"/>
  <c r="AE61" i="9"/>
  <c r="AE73" i="9"/>
  <c r="AC112" i="9"/>
  <c r="AC103" i="9"/>
  <c r="AE123" i="9"/>
  <c r="AE111" i="9"/>
  <c r="AE99" i="9"/>
  <c r="BA134" i="9"/>
  <c r="BA133" i="9"/>
  <c r="E132" i="9" a="1"/>
  <c r="E132" i="9" s="1"/>
  <c r="E130" i="9" a="1"/>
  <c r="E130" i="9" s="1"/>
  <c r="E131" i="9" a="1"/>
  <c r="E131" i="9" s="1"/>
  <c r="BH29" i="9"/>
  <c r="BH32" i="9"/>
  <c r="BH33" i="9"/>
  <c r="BH34" i="9"/>
  <c r="BH35" i="9"/>
  <c r="BH36" i="9"/>
  <c r="BH37" i="9"/>
  <c r="BH38" i="9"/>
  <c r="BH39" i="9"/>
  <c r="BH40" i="9"/>
  <c r="BH41" i="9"/>
  <c r="BH42" i="9"/>
  <c r="BH43" i="9"/>
  <c r="BH44" i="9"/>
  <c r="BH45" i="9"/>
  <c r="BH46" i="9"/>
  <c r="BH47" i="9"/>
  <c r="BH48" i="9"/>
  <c r="BH49" i="9"/>
  <c r="BH50" i="9"/>
  <c r="BH51" i="9"/>
  <c r="BH28" i="9"/>
  <c r="BH5" i="9"/>
  <c r="BH8" i="9"/>
  <c r="BH9" i="9"/>
  <c r="BH10" i="9"/>
  <c r="BH11" i="9"/>
  <c r="BH12" i="9"/>
  <c r="BH13" i="9"/>
  <c r="BH14" i="9"/>
  <c r="BH15" i="9"/>
  <c r="BH16" i="9"/>
  <c r="BH17" i="9"/>
  <c r="BH18" i="9"/>
  <c r="BH19" i="9"/>
  <c r="BH20" i="9"/>
  <c r="BH21" i="9"/>
  <c r="BH22" i="9"/>
  <c r="BH23" i="9"/>
  <c r="BH24" i="9"/>
  <c r="BH25" i="9"/>
  <c r="BH26" i="9"/>
  <c r="BH27" i="9"/>
  <c r="BH4" i="9"/>
  <c r="F128" i="9"/>
  <c r="I128" i="9"/>
  <c r="J128" i="9"/>
  <c r="K128" i="9"/>
  <c r="L128" i="9"/>
  <c r="M128" i="9"/>
  <c r="N128" i="9"/>
  <c r="O128" i="9"/>
  <c r="P128" i="9"/>
  <c r="Q128" i="9"/>
  <c r="R128" i="9"/>
  <c r="S128" i="9"/>
  <c r="T128" i="9"/>
  <c r="U128" i="9"/>
  <c r="V128" i="9"/>
  <c r="W128" i="9"/>
  <c r="X128" i="9"/>
  <c r="Y128" i="9"/>
  <c r="Z128" i="9"/>
  <c r="AA128" i="9"/>
  <c r="AB128" i="9"/>
  <c r="E128" i="9"/>
  <c r="E2" i="9" a="1"/>
  <c r="E2" i="9" s="1"/>
  <c r="E1" i="9" a="1"/>
  <c r="E1" i="9" s="1"/>
  <c r="AE125" i="9" l="1"/>
  <c r="AC97" i="9"/>
  <c r="BA6" i="9"/>
  <c r="M6" i="11"/>
  <c r="M95" i="11" s="1"/>
  <c r="G10" i="11"/>
  <c r="G88" i="11" s="1"/>
  <c r="AC85" i="9"/>
  <c r="G30" i="9"/>
  <c r="AC121" i="9"/>
  <c r="AC120" i="9"/>
  <c r="AC101" i="9"/>
  <c r="AC110" i="9" l="1"/>
  <c r="AC73" i="9"/>
  <c r="AE124" i="9"/>
  <c r="AC109" i="9"/>
  <c r="AC98" i="9"/>
  <c r="AC74" i="9"/>
  <c r="AC122" i="9"/>
  <c r="AC86" i="9"/>
  <c r="O6" i="11"/>
  <c r="O10" i="11"/>
  <c r="AE119" i="9"/>
  <c r="AE71" i="9"/>
  <c r="AE83" i="9"/>
  <c r="AE95" i="9"/>
  <c r="AE107" i="9"/>
  <c r="AE59" i="9"/>
  <c r="AC91" i="9"/>
  <c r="AC79" i="9"/>
  <c r="AC67" i="9"/>
  <c r="AE87" i="9"/>
  <c r="AE75" i="9"/>
  <c r="AE63" i="9"/>
  <c r="AC89" i="9"/>
  <c r="AC65" i="9"/>
  <c r="AC53" i="9"/>
  <c r="AC77" i="9" l="1"/>
  <c r="AC115" i="9" l="1"/>
  <c r="AC55" i="9"/>
  <c r="AC113" i="9"/>
  <c r="BH31" i="9"/>
  <c r="H128" i="9"/>
  <c r="BA136" i="9"/>
  <c r="BH7" i="9"/>
  <c r="M96" i="11"/>
  <c r="O7" i="11"/>
  <c r="H88" i="11"/>
  <c r="O11" i="11"/>
  <c r="BA135" i="9"/>
  <c r="BH6" i="9"/>
  <c r="BH30" i="9"/>
  <c r="AC133" i="9" s="1" a="1"/>
  <c r="AC133" i="9" s="1"/>
  <c r="G128" i="9"/>
  <c r="AC253" i="9" l="1" a="1"/>
  <c r="AC253" i="9" s="1"/>
  <c r="AE96" i="9"/>
  <c r="AC96" i="9"/>
  <c r="AE84" i="9"/>
  <c r="AC84" i="9"/>
  <c r="AE120" i="9"/>
  <c r="AE108" i="9"/>
  <c r="AC108" i="9"/>
  <c r="AC72" i="9"/>
  <c r="AE72" i="9"/>
  <c r="I93" i="11" a="1"/>
  <c r="I93" i="11" s="1"/>
  <c r="Q4" i="11" a="1"/>
  <c r="Q4" i="11" s="1"/>
  <c r="E97" i="11" a="1"/>
  <c r="E97" i="11" s="1"/>
  <c r="E157" i="9" a="1"/>
  <c r="E157" i="9" s="1"/>
  <c r="BJ4" i="9" a="1"/>
  <c r="BJ4" i="9" s="1"/>
  <c r="AC181" i="9" l="1" a="1"/>
  <c r="AC181" i="9" s="1"/>
  <c r="I12" i="11" a="1"/>
  <c r="I12" i="11" s="1"/>
  <c r="I101" i="11" l="1" a="1"/>
  <c r="I173" i="11" a="1"/>
  <c r="S108" i="11" l="1"/>
  <c r="O108" i="11"/>
  <c r="I173" i="11"/>
  <c r="I101" i="11"/>
  <c r="P111" i="11" l="1"/>
  <c r="P112" i="11"/>
  <c r="P110" i="11"/>
  <c r="T111" i="11"/>
  <c r="T112" i="11"/>
  <c r="T110"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tc={DF4416D9-C4B1-4D1D-A549-95E53323E6DA}</author>
    <author>tc={D7D6362C-8D22-4DF1-A600-9EEF4643399B}</author>
    <author>tc={F80E30EB-E7CF-4FB5-AA8F-1493A9A1BD02}</author>
  </authors>
  <commentList>
    <comment ref="L5" authorId="0" shapeId="0" xr:uid="{DF4416D9-C4B1-4D1D-A549-95E53323E6D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Reference paper</t>
      </text>
    </comment>
    <comment ref="L6" authorId="1" shapeId="0" xr:uid="{D7D6362C-8D22-4DF1-A600-9EEF4643399B}">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Reference paper</t>
      </text>
    </comment>
    <comment ref="C58" authorId="2" shapeId="0" xr:uid="{F80E30EB-E7CF-4FB5-AA8F-1493A9A1BD02}">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https://publications.jrc.ec.europa.eu/repository/handle/JRC119036</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tc={6A81D03F-FEF2-4E96-8B61-1322E27FD3F2}</author>
    <author>tc={D56436A7-917A-46CA-97A5-D28FC316087C}</author>
    <author>tc={8DA90DEA-42DD-4801-9028-B2E610F9237A}</author>
    <author>tc={B4B182D1-5A60-4CCF-B0E8-E9B3520496F3}</author>
    <author>tc={E4D2AB91-BCD3-453D-8C94-CC6E3AFFEF78}</author>
    <author>tc={328D2A6A-FE1C-41B1-903F-132595132A73}</author>
    <author>tc={22DECD11-5AAF-4FED-8C7E-BFDBD87DE7DF}</author>
    <author>tc={1144EE04-639E-47D9-ADC0-FE42918A5884}</author>
    <author>tc={EE0291D8-E84A-48C2-A099-1C601F7C8DC1}</author>
    <author>tc={609B5D1D-061E-4F94-A0D8-0789BB630E57}</author>
    <author>tc={AE4CEA4D-8E5E-4429-9881-AC2F5550748E}</author>
    <author>tc={EFE03552-458B-4238-AC32-EEFD9E3720D5}</author>
    <author>tc={B983D9C4-4393-4400-AE96-F88AD9FCDA8F}</author>
    <author>tc={28E4802B-85A3-4F0A-9B38-089DCCED76FB}</author>
  </authors>
  <commentList>
    <comment ref="D5" authorId="0" shapeId="0" xr:uid="{6A81D03F-FEF2-4E96-8B61-1322E27FD3F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https://cembureau.eu/media/lfqjyve5/key-facts-figures-2021.pdf </t>
      </text>
    </comment>
    <comment ref="K5" authorId="1" shapeId="0" xr:uid="{D56436A7-917A-46CA-97A5-D28FC316087C}">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CIS (not disaggregated)</t>
      </text>
    </comment>
    <comment ref="D6" authorId="2" shapeId="0" xr:uid="{8DA90DEA-42DD-4801-9028-B2E610F9237A}">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https://worldsteel.org/wp-content/uploads/World-Steel-in-Figures-2023-4.pdf   </t>
      </text>
    </comment>
    <comment ref="D7" authorId="3" shapeId="0" xr:uid="{B4B182D1-5A60-4CCF-B0E8-E9B3520496F3}">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https://nora.nerc.ac.uk/id/eprint/534316/1/WMP_2017_2021_FINAL.pdf</t>
      </text>
    </comment>
    <comment ref="D9" authorId="4" shapeId="0" xr:uid="{E4D2AB91-BCD3-453D-8C94-CC6E3AFFEF78}">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Coal production (ourworldindata.org) </t>
      </text>
    </comment>
    <comment ref="D10" authorId="5" shapeId="0" xr:uid="{328D2A6A-FE1C-41B1-903F-132595132A73}">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https://worldsteel.org/wp-content/uploads/World-Steel-in-Figures-2023-4.pdf   </t>
      </text>
    </comment>
    <comment ref="K10" authorId="6" shapeId="0" xr:uid="{22DECD11-5AAF-4FED-8C7E-BFDBD87DE7DF}">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 Ukraine and others CIS (not disaggregated) </t>
      </text>
    </comment>
    <comment ref="D11" authorId="7" shapeId="0" xr:uid="{1144EE04-639E-47D9-ADC0-FE42918A5884}">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https://worldsteel.org/wp-content/uploads/World-Steel-in-Figures-2023-4.pdf   </t>
      </text>
    </comment>
    <comment ref="D12" authorId="8" shapeId="0" xr:uid="{EE0291D8-E84A-48C2-A099-1C601F7C8DC1}">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https://wits.worldbank.org/trade/comtrade/en/country/All/year/2022/tradeflow/Imports/partner/CAN/product/252100   </t>
      </text>
    </comment>
    <comment ref="D13" authorId="9" shapeId="0" xr:uid="{609B5D1D-061E-4F94-A0D8-0789BB630E57}">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Oil production (ourworldindata.org) </t>
      </text>
    </comment>
    <comment ref="D15" authorId="10" shapeId="0" xr:uid="{AE4CEA4D-8E5E-4429-9881-AC2F5550748E}">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Electricity production by source, European Union (27) (ourworldindata.org) </t>
      </text>
    </comment>
    <comment ref="D16" authorId="11" shapeId="0" xr:uid="{EFE03552-458B-4238-AC32-EEFD9E3720D5}">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Electricity production by source, European Union (27) (ourworldindata.org) </t>
      </text>
    </comment>
    <comment ref="D17" authorId="12" shapeId="0" xr:uid="{B983D9C4-4393-4400-AE96-F88AD9FCDA8F}">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Electricity production by source, European Union (27) (ourworldindata.org) </t>
      </text>
    </comment>
    <comment ref="D18" authorId="13" shapeId="0" xr:uid="{28E4802B-85A3-4F0A-9B38-089DCCED76FB}">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Gas production (ourworldindata.org)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<sst xmlns="http://schemas.openxmlformats.org/spreadsheetml/2006/main" count="2243" uniqueCount="257">
  <si>
    <t>Reference paper: P. L. Spath, "LCA of hydrogen production via natural gas steam reforming" [p. 10, 15]</t>
  </si>
  <si>
    <t>General information</t>
  </si>
  <si>
    <t>goal</t>
  </si>
  <si>
    <t>quantifying inputs and emissions embodied in the Life Cycle of a NG steam reformer</t>
  </si>
  <si>
    <t>functional unit</t>
  </si>
  <si>
    <t>space scope</t>
  </si>
  <si>
    <t>steam reformer produced, used and disposed in USA</t>
  </si>
  <si>
    <t>reference year</t>
  </si>
  <si>
    <t>data refer to a 2001 study of the National Renewable Energy Laboratory (US)</t>
  </si>
  <si>
    <t>Data collection</t>
  </si>
  <si>
    <t>LC phase</t>
  </si>
  <si>
    <t>item - input</t>
  </si>
  <si>
    <t>associated EXIOBASE</t>
  </si>
  <si>
    <t xml:space="preserve">unit </t>
  </si>
  <si>
    <t xml:space="preserve">value </t>
  </si>
  <si>
    <t>NGSR manufacturing</t>
  </si>
  <si>
    <t>concrete</t>
  </si>
  <si>
    <t>cement, lime and plaster [p26.d]</t>
  </si>
  <si>
    <t>ton</t>
  </si>
  <si>
    <t>steel</t>
  </si>
  <si>
    <t>basic iron and steel and of ferro-alloys [p27.a]</t>
  </si>
  <si>
    <t>aluminium</t>
  </si>
  <si>
    <t>aluminium and aluminium products [p27.42]</t>
  </si>
  <si>
    <t>iron</t>
  </si>
  <si>
    <t>electricity from fossil fuels</t>
  </si>
  <si>
    <t>electricity by coal [p40.11.a], by gas [p40.11.b], by petroleum [p40.11.f]</t>
  </si>
  <si>
    <t>MJ/kgH2</t>
  </si>
  <si>
    <t>electricity from nuclear</t>
  </si>
  <si>
    <t>electricity by nuclear [p40.11.c]</t>
  </si>
  <si>
    <t>electricity from renewables</t>
  </si>
  <si>
    <t>electricity by hydro [p40.11.d], by wind [p40.11.e], by biomass [p40.11.g], by solar PV [p40.11.h], by solar thermal [p40.11.i], by tide [p40.11.j], by geothermal [p40.11.l], nec [p40.11l]</t>
  </si>
  <si>
    <t>H2 production with SR</t>
  </si>
  <si>
    <t xml:space="preserve">natural gas (in ground) </t>
  </si>
  <si>
    <t>natural gas and services related [p11.b]</t>
  </si>
  <si>
    <t>ton/day</t>
  </si>
  <si>
    <t>steam</t>
  </si>
  <si>
    <t>steam and hot water supply services [p40.3]</t>
  </si>
  <si>
    <t>TJ/day</t>
  </si>
  <si>
    <t>MJ/day</t>
  </si>
  <si>
    <t>kg_H2/Nm3_H2</t>
  </si>
  <si>
    <t>Nm3_H2/day</t>
  </si>
  <si>
    <t>item - output</t>
  </si>
  <si>
    <t>Nm3_H2/year</t>
  </si>
  <si>
    <t>kg_H2/year</t>
  </si>
  <si>
    <t>hydrogen</t>
  </si>
  <si>
    <t>steam reforming hydrogen</t>
  </si>
  <si>
    <t>kgH2/year</t>
  </si>
  <si>
    <t>CO2</t>
  </si>
  <si>
    <t>g/kgH2</t>
  </si>
  <si>
    <t xml:space="preserve">In EXIOBASE units: </t>
  </si>
  <si>
    <t>time span: 1 year</t>
  </si>
  <si>
    <t>lifetime [year]</t>
  </si>
  <si>
    <t>TJ</t>
  </si>
  <si>
    <t>kgH2</t>
  </si>
  <si>
    <t xml:space="preserve">CO2 for NG transportation </t>
  </si>
  <si>
    <t>CH4 for NG transportation</t>
  </si>
  <si>
    <t>CH4</t>
  </si>
  <si>
    <t>N2O for NG transportation</t>
  </si>
  <si>
    <t>N2O</t>
  </si>
  <si>
    <t>Emissions from NG transportation (Appendix 1_Pathways 1_Oil and Gas)</t>
  </si>
  <si>
    <t>Code</t>
  </si>
  <si>
    <t>GMCG1</t>
  </si>
  <si>
    <t>Description</t>
  </si>
  <si>
    <t>Fuel</t>
  </si>
  <si>
    <t>CNG</t>
  </si>
  <si>
    <t>EU-mix piped natural gas supply, transport to EU by pipeline (1900 km), transport inside EU (500 km), distribution through high pressure trunk lines and low pressure grid, compression to CNG at retail point.</t>
  </si>
  <si>
    <t xml:space="preserve">Energy expended
</t>
  </si>
  <si>
    <r>
      <t>GHG emissions
g CO</t>
    </r>
    <r>
      <rPr>
        <vertAlign val="subscript"/>
        <sz val="10"/>
        <rFont val="Arial"/>
        <family val="2"/>
      </rPr>
      <t>2eq</t>
    </r>
    <r>
      <rPr>
        <sz val="10"/>
        <rFont val="Arial"/>
        <family val="2"/>
      </rPr>
      <t>/MJ</t>
    </r>
    <r>
      <rPr>
        <vertAlign val="subscript"/>
        <sz val="10"/>
        <rFont val="Arial"/>
        <family val="2"/>
      </rPr>
      <t>CNG</t>
    </r>
  </si>
  <si>
    <r>
      <t>MJ/MJ</t>
    </r>
    <r>
      <rPr>
        <vertAlign val="subscript"/>
        <sz val="10"/>
        <rFont val="Arial"/>
        <family val="2"/>
      </rPr>
      <t>CNG</t>
    </r>
  </si>
  <si>
    <t>Total</t>
  </si>
  <si>
    <r>
      <t>as CO</t>
    </r>
    <r>
      <rPr>
        <vertAlign val="subscript"/>
        <sz val="9"/>
        <color indexed="8"/>
        <rFont val="Arial"/>
        <family val="2"/>
      </rPr>
      <t>2</t>
    </r>
  </si>
  <si>
    <r>
      <t>as CH</t>
    </r>
    <r>
      <rPr>
        <vertAlign val="subscript"/>
        <sz val="9"/>
        <color indexed="8"/>
        <rFont val="Arial"/>
        <family val="2"/>
      </rPr>
      <t>4</t>
    </r>
  </si>
  <si>
    <r>
      <t>as N</t>
    </r>
    <r>
      <rPr>
        <vertAlign val="subscript"/>
        <sz val="9"/>
        <color indexed="8"/>
        <rFont val="Arial"/>
        <family val="2"/>
      </rPr>
      <t>2</t>
    </r>
    <r>
      <rPr>
        <sz val="9"/>
        <color indexed="8"/>
        <rFont val="Arial"/>
        <family val="2"/>
      </rPr>
      <t>O</t>
    </r>
  </si>
  <si>
    <t>Transportation to market</t>
  </si>
  <si>
    <t>NG long distance pipeline transport</t>
  </si>
  <si>
    <t>HHV NG [MJ/kg]</t>
  </si>
  <si>
    <t>GWP</t>
  </si>
  <si>
    <t>Reference paper: P. L. Spath, "LCA of renewable hydrogen production via wind electrolysis" [p. 2, 4]</t>
  </si>
  <si>
    <t>quantifying inputs and emissions embodied in the Life Cycle of an electrolyzer</t>
  </si>
  <si>
    <t>data refer to a 2004 study of the National Renewable Energy Laboratory (US)</t>
  </si>
  <si>
    <t>HHV H2:</t>
  </si>
  <si>
    <t>Electrolyser efficiency:</t>
  </si>
  <si>
    <t>electrolyzer manufacturing</t>
  </si>
  <si>
    <t xml:space="preserve">coal (in ground) </t>
  </si>
  <si>
    <t>coking coal [p10.b]</t>
  </si>
  <si>
    <t xml:space="preserve">iron (Fe, ore) </t>
  </si>
  <si>
    <t>iron ores [p13.1]</t>
  </si>
  <si>
    <t>iron scrap</t>
  </si>
  <si>
    <t>secondary steel for treatment [p27.a.w]</t>
  </si>
  <si>
    <t xml:space="preserve">limestone (in ground) </t>
  </si>
  <si>
    <t xml:space="preserve">oil (in ground) </t>
  </si>
  <si>
    <t>crude petroleum and services related [p11.a]</t>
  </si>
  <si>
    <t>TJ/kgH2</t>
  </si>
  <si>
    <t>H2 production with electrolysis</t>
  </si>
  <si>
    <t xml:space="preserve">water (electrolysis) </t>
  </si>
  <si>
    <t>electrolysis hydrogen</t>
  </si>
  <si>
    <r>
      <rPr>
        <i/>
        <u/>
        <sz val="11"/>
        <color theme="1"/>
        <rFont val="Calibri"/>
        <family val="2"/>
        <scheme val="minor"/>
      </rPr>
      <t>Note</t>
    </r>
    <r>
      <rPr>
        <i/>
        <sz val="11"/>
        <color theme="1"/>
        <rFont val="Calibri"/>
        <family val="2"/>
        <scheme val="minor"/>
      </rPr>
      <t>: manufacturing of storage is not considered, even if data about it are indicated in the reference paper</t>
    </r>
  </si>
  <si>
    <t>Time span: 1 year</t>
  </si>
  <si>
    <t>c/a code</t>
  </si>
  <si>
    <t>Final demand</t>
  </si>
  <si>
    <t>region</t>
  </si>
  <si>
    <t>EU27</t>
  </si>
  <si>
    <t>China</t>
  </si>
  <si>
    <t>USA</t>
  </si>
  <si>
    <t>India</t>
  </si>
  <si>
    <t>Russia</t>
  </si>
  <si>
    <t>RoW</t>
  </si>
  <si>
    <t>check</t>
  </si>
  <si>
    <t>commodity/activity</t>
  </si>
  <si>
    <t>unit</t>
  </si>
  <si>
    <t>steam reformer</t>
  </si>
  <si>
    <t>no.</t>
  </si>
  <si>
    <t>SR</t>
  </si>
  <si>
    <t>electrolyser</t>
  </si>
  <si>
    <t>ELE</t>
  </si>
  <si>
    <t>SR_H2</t>
  </si>
  <si>
    <t>ELE_H2</t>
  </si>
  <si>
    <t>manufacturing of steam reformer</t>
  </si>
  <si>
    <t>M_SR</t>
  </si>
  <si>
    <t>manufacturing of electrolyser</t>
  </si>
  <si>
    <t>M_ELE</t>
  </si>
  <si>
    <t>hydrogen production with steam reforming</t>
  </si>
  <si>
    <t>SR_H2_P</t>
  </si>
  <si>
    <t>hydrogen production with electrolysis</t>
  </si>
  <si>
    <t>ELE_H2_P</t>
  </si>
  <si>
    <t>cement, lime and plaster</t>
  </si>
  <si>
    <t>CLP</t>
  </si>
  <si>
    <t>basic iron and steel and of ferro-alloys</t>
  </si>
  <si>
    <t>S</t>
  </si>
  <si>
    <t xml:space="preserve">secondary steel for treatment </t>
  </si>
  <si>
    <t>SS</t>
  </si>
  <si>
    <t>aluminium and aluminium products</t>
  </si>
  <si>
    <t>AL</t>
  </si>
  <si>
    <t>coking coal</t>
  </si>
  <si>
    <t>C</t>
  </si>
  <si>
    <t>iron ores</t>
  </si>
  <si>
    <t>I</t>
  </si>
  <si>
    <t>crude petroleum and services related</t>
  </si>
  <si>
    <t>CP</t>
  </si>
  <si>
    <t>steam and hot water supply services</t>
  </si>
  <si>
    <t>W</t>
  </si>
  <si>
    <t>El-FF</t>
  </si>
  <si>
    <t xml:space="preserve">electricity from nuclear </t>
  </si>
  <si>
    <t>El-NU</t>
  </si>
  <si>
    <t>El-RES</t>
  </si>
  <si>
    <t>natural gas and services related</t>
  </si>
  <si>
    <t>NG</t>
  </si>
  <si>
    <t>CO2 - combustion</t>
  </si>
  <si>
    <t>100% green hydrogen</t>
  </si>
  <si>
    <t>100% pink hydrogen</t>
  </si>
  <si>
    <t>tot el</t>
  </si>
  <si>
    <t>ff</t>
  </si>
  <si>
    <t>nuke</t>
  </si>
  <si>
    <t>RES</t>
  </si>
  <si>
    <t>Region</t>
  </si>
  <si>
    <t>item</t>
  </si>
  <si>
    <t>source and year</t>
  </si>
  <si>
    <t>type</t>
  </si>
  <si>
    <t>tot</t>
  </si>
  <si>
    <t>CEMBUREAU 2021</t>
  </si>
  <si>
    <t>production (cement)</t>
  </si>
  <si>
    <t>%</t>
  </si>
  <si>
    <t>World Steel Association 2022</t>
  </si>
  <si>
    <t>production (crude steel)</t>
  </si>
  <si>
    <t>⌂</t>
  </si>
  <si>
    <t>British Geological Survey 2021</t>
  </si>
  <si>
    <t>production (primary aluminium)</t>
  </si>
  <si>
    <t>assumption (equal to iron ore)</t>
  </si>
  <si>
    <t>*</t>
  </si>
  <si>
    <t>Our World In Data 2022</t>
  </si>
  <si>
    <t>production (coal)</t>
  </si>
  <si>
    <t>World Steel Association 2021</t>
  </si>
  <si>
    <t>production (iron ore)</t>
  </si>
  <si>
    <t>∆</t>
  </si>
  <si>
    <t xml:space="preserve">iron scrap </t>
  </si>
  <si>
    <t>assumption based on net exports</t>
  </si>
  <si>
    <t>World Integrated Trade Solution 2018</t>
  </si>
  <si>
    <t>imports (limestone flux)</t>
  </si>
  <si>
    <t>**</t>
  </si>
  <si>
    <t>production (oil)</t>
  </si>
  <si>
    <t>water</t>
  </si>
  <si>
    <t>assumption</t>
  </si>
  <si>
    <t>◊</t>
  </si>
  <si>
    <t>production (electricity)</t>
  </si>
  <si>
    <t>electriicty from renewables</t>
  </si>
  <si>
    <t>***</t>
  </si>
  <si>
    <t>Our World In Data 2023</t>
  </si>
  <si>
    <t>production (gas)</t>
  </si>
  <si>
    <t>TWh</t>
  </si>
  <si>
    <t>Breakdown electricity</t>
  </si>
  <si>
    <t>total electricity by source</t>
  </si>
  <si>
    <r>
      <rPr>
        <sz val="11"/>
        <color theme="1"/>
        <rFont val="Calibri"/>
        <family val="2"/>
      </rPr>
      <t xml:space="preserve">  of which </t>
    </r>
    <r>
      <rPr>
        <sz val="11"/>
        <color theme="1"/>
        <rFont val="Calibri"/>
        <family val="2"/>
        <scheme val="minor"/>
      </rPr>
      <t>fossil fuels</t>
    </r>
  </si>
  <si>
    <t>electricity prod by source</t>
  </si>
  <si>
    <t xml:space="preserve">  of which nuclear</t>
  </si>
  <si>
    <t xml:space="preserve">  of which renewables</t>
  </si>
  <si>
    <t>Breakdown aluminium</t>
  </si>
  <si>
    <t>[ton]</t>
  </si>
  <si>
    <t>Azerbaijan</t>
  </si>
  <si>
    <t>Kazakhstan</t>
  </si>
  <si>
    <t>Tajikistan</t>
  </si>
  <si>
    <t>Total CIS</t>
  </si>
  <si>
    <t>Slovakia</t>
  </si>
  <si>
    <t>Slovenia</t>
  </si>
  <si>
    <t>Spain</t>
  </si>
  <si>
    <t>Sweden</t>
  </si>
  <si>
    <t>France</t>
  </si>
  <si>
    <t>Germany</t>
  </si>
  <si>
    <t>Greece</t>
  </si>
  <si>
    <t>Netherlands</t>
  </si>
  <si>
    <t>Romania</t>
  </si>
  <si>
    <t>Total EU27</t>
  </si>
  <si>
    <t>World</t>
  </si>
  <si>
    <t>Breakdown iron scrap</t>
  </si>
  <si>
    <t>Exports</t>
  </si>
  <si>
    <t>Mton</t>
  </si>
  <si>
    <t>no data</t>
  </si>
  <si>
    <t>Imports</t>
  </si>
  <si>
    <t>Net exports</t>
  </si>
  <si>
    <t>Other Europe</t>
  </si>
  <si>
    <t>Net imports</t>
  </si>
  <si>
    <t>North America except USA</t>
  </si>
  <si>
    <t>South America</t>
  </si>
  <si>
    <t>Africa</t>
  </si>
  <si>
    <t>Middle East</t>
  </si>
  <si>
    <t>Asia except China</t>
  </si>
  <si>
    <t>Ukraine+CIS</t>
  </si>
  <si>
    <t>Oceania</t>
  </si>
  <si>
    <t>Total world</t>
  </si>
  <si>
    <t>Sum net exporter countries</t>
  </si>
  <si>
    <t>Sum net importer countries</t>
  </si>
  <si>
    <t>Footprint of steam reforming hydrogen (MARIO)</t>
  </si>
  <si>
    <t>Steam reforming H2</t>
  </si>
  <si>
    <t>Electrolysis H2 - 100% renewable electricity</t>
  </si>
  <si>
    <r>
      <t>GWP (AR4)</t>
    </r>
    <r>
      <rPr>
        <sz val="11"/>
        <color rgb="FFF06A6A"/>
        <rFont val="Calibri"/>
        <family val="2"/>
        <scheme val="minor"/>
      </rPr>
      <t>*</t>
    </r>
  </si>
  <si>
    <t>[ton/kgH2]</t>
  </si>
  <si>
    <t>[tonCO2eq/kgH2]</t>
  </si>
  <si>
    <t>[%]</t>
  </si>
  <si>
    <t>* Greenhouse Gas Protocol</t>
  </si>
  <si>
    <t>Electrolysis H2 - 100% nuclear electricity</t>
  </si>
  <si>
    <t>*H2 from unabated natural gas: 10-14 kgCO2eq/kgH2 (IEA)</t>
  </si>
  <si>
    <t>Electrolysis H2 - 2022 electricity mix</t>
  </si>
  <si>
    <t>*H2 from wind: 0.4-0.8 kgCO2eq/kgH2. H2 from PV: 1.7-4.4 kgCO2eq/kgH2</t>
  </si>
  <si>
    <t>**H2 from unabated fossil fuels: 27 kgCO2eq/kgH2. Global average H2: 12-13.5 kgCO2eq/kgH2</t>
  </si>
  <si>
    <t xml:space="preserve">Reference: </t>
  </si>
  <si>
    <t>NG/fossil</t>
  </si>
  <si>
    <t xml:space="preserve">https://www.iea.org/reports/towards-hydrogen-definitions-based-on-their-emissions-intensity/executive-summary </t>
  </si>
  <si>
    <t>K. de Kleijne et al., The many greenhouse gas footprints of green hydrogen [p.4385]</t>
  </si>
  <si>
    <t>average</t>
  </si>
  <si>
    <t xml:space="preserve">https://www.iea.org/energy-system/low-emission-fuels/hydrogen </t>
  </si>
  <si>
    <t>LCI of a NG steam reformer (grey H2)</t>
  </si>
  <si>
    <t>production and use of 1 unit of NG steam reformer</t>
  </si>
  <si>
    <t>Prod H2 1 NGSR</t>
  </si>
  <si>
    <t>Conversion factor</t>
  </si>
  <si>
    <t>Capacity factor</t>
  </si>
  <si>
    <t xml:space="preserve">LCI of an electrolyser (green H2, pink H2, yellow H2) </t>
  </si>
  <si>
    <t>production and use of 1 unit of an electrolyser</t>
  </si>
  <si>
    <t>electrolyser produced and used in the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</si>
</sst>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 #,##0.00_-;_-* &quot;-&quot;??_-;_-@_-"/>
    <numFmt numFmtId="164" formatCode="#,##0.0"/>
    <numFmt numFmtId="165" formatCode="0;\-;\-;@"/>
    <numFmt numFmtId="166" formatCode="0.00;\-;\-;@"/>
    <numFmt numFmtId="167" formatCode="0.00.E+00"/>
    <numFmt numFmtId="168" formatCode="0.0"/>
    <numFmt numFmtId="169" formatCode="0.000"/>
    <numFmt numFmtId="170" formatCode="#,##0_ ;\-#,##0\ "/>
    <numFmt numFmtId="171" formatCode="0.0000_ ;\-0.0000\ "/>
    <numFmt numFmtId="172" formatCode="0.0%"/>
    <numFmt numFmtId="173" formatCode="0.0000;\-;\-;@"/>
    <numFmt numFmtId="174" formatCode="0.000;\-;\-;@"/>
    <numFmt numFmtId="175" formatCode="_-* #,##0.00\ _€_-;\-* #,##0.00\ _€_-;_-* &quot;-&quot;??\ _€_-;_-@_-"/>
    <numFmt numFmtId="176" formatCode="#,##0.000"/>
    <numFmt numFmtId="177" formatCode="0.0000"/>
  </numFmts>
  <fonts count="30"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i/>
      <sz val="11"/>
      <color theme="4" tint="-0.249977111117893"/>
      <name val="Calibri"/>
      <family val="2"/>
      <scheme val="minor"/>
    </font>
    <font>
      <sz val="11"/>
      <color theme="4" tint="-0.249977111117893"/>
      <name val="Calibri"/>
      <family val="2"/>
      <scheme val="minor"/>
    </font>
    <font>
      <sz val="8"/>
      <name val="Calibri"/>
      <family val="2"/>
      <scheme val="minor"/>
    </font>
    <font>
      <sz val="11"/>
      <color theme="1"/>
      <name val="Calibri"/>
      <family val="2"/>
      <scheme val="minor"/>
    </font>
    <font>
      <sz val="11"/>
      <color theme="1"/>
      <name val="Calibri"/>
      <family val="2"/>
    </font>
    <font>
      <b/>
      <sz val="11"/>
      <color rgb="FFC00000"/>
      <name val="Calibri"/>
      <family val="2"/>
      <scheme val="minor"/>
    </font>
    <font>
      <u/>
      <sz val="11"/>
      <color theme="10"/>
      <name val="Calibri"/>
      <family val="2"/>
      <scheme val="minor"/>
    </font>
    <font>
      <sz val="10"/>
      <color theme="1"/>
      <name val="Arial"/>
      <family val="2"/>
    </font>
    <font>
      <sz val="10"/>
      <color indexed="8"/>
      <name val="Arial"/>
      <family val="2"/>
    </font>
    <font>
      <b/>
      <sz val="11"/>
      <name val="Arial"/>
      <family val="2"/>
    </font>
    <font>
      <sz val="10"/>
      <name val="Arial"/>
      <family val="2"/>
    </font>
    <font>
      <vertAlign val="subscript"/>
      <sz val="10"/>
      <name val="Arial"/>
      <family val="2"/>
    </font>
    <font>
      <sz val="11"/>
      <name val="Arial"/>
      <family val="2"/>
    </font>
    <font>
      <sz val="9"/>
      <color indexed="8"/>
      <name val="Arial"/>
      <family val="2"/>
    </font>
    <font>
      <vertAlign val="subscript"/>
      <sz val="9"/>
      <color indexed="8"/>
      <name val="Arial"/>
      <family val="2"/>
    </font>
    <font>
      <u/>
      <sz val="10"/>
      <color theme="10"/>
      <name val="Arial"/>
      <family val="2"/>
    </font>
    <font>
      <i/>
      <sz val="10"/>
      <color theme="1"/>
      <name val="Arial"/>
      <family val="2"/>
    </font>
    <font>
      <sz val="9"/>
      <color theme="1"/>
      <name val="Arial"/>
      <family val="2"/>
    </font>
    <font>
      <sz val="11"/>
      <color rgb="FF9C6500"/>
      <name val="Calibri"/>
      <family val="2"/>
      <scheme val="minor"/>
    </font>
    <font>
      <sz val="8"/>
      <color theme="1"/>
      <name val="Calibri"/>
      <family val="2"/>
      <scheme val="minor"/>
    </font>
    <font>
      <b/>
      <i/>
      <sz val="11"/>
      <color theme="1"/>
      <name val="Calibri"/>
      <family val="2"/>
      <scheme val="minor"/>
    </font>
    <font>
      <i/>
      <u/>
      <sz val="11"/>
      <color theme="1"/>
      <name val="Calibri"/>
      <family val="2"/>
      <scheme val="minor"/>
    </font>
    <font>
      <b/>
      <i/>
      <sz val="11"/>
      <color theme="8" tint="-0.249977111117893"/>
      <name val="Calibri"/>
      <family val="2"/>
      <scheme val="minor"/>
    </font>
    <font>
      <sz val="11"/>
      <color rgb="FFF06A6A"/>
      <name val="Calibri"/>
      <family val="2"/>
      <scheme val="minor"/>
    </font>
    <font>
      <b/>
      <i/>
      <sz val="9"/>
      <color rgb="FFF06A6A"/>
      <name val="Calibri"/>
      <family val="2"/>
      <scheme val="minor"/>
    </font>
    <font>
      <i/>
      <sz val="9"/>
      <color theme="1"/>
      <name val="Calibri"/>
      <family val="2"/>
      <scheme val="minor"/>
    </font>
  </fonts>
  <fills count="20">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rgb="FFECACD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rgb="FFFFEB9C"/>
      </patternFill>
    </fill>
    <fill>
      <patternFill patternType="solid">
        <fgColor theme="7" tint="0.79998168889431442"/>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00B0F0"/>
        <bgColor indexed="64"/>
      </patternFill>
    </fill>
    <fill>
      <patternFill patternType="solid">
        <fgColor theme="2" tint="-9.9978637043366805E-2"/>
        <bgColor indexed="64"/>
      </patternFill>
    </fill>
  </fills>
  <borders count="33">
    <border>
      <left/>
      <right/>
      <top/>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style="mediumDashed">
        <color indexed="64"/>
      </bottom>
      <diagonal/>
    </border>
    <border>
      <left/>
      <right/>
      <top/>
      <bottom style="mediumDashed">
        <color indexed="64"/>
      </bottom>
      <diagonal/>
    </border>
    <border>
      <left/>
      <right style="mediumDashed">
        <color indexed="64"/>
      </right>
      <top/>
      <bottom style="mediumDashed">
        <color indexed="64"/>
      </bottom>
      <diagonal/>
    </border>
    <border>
      <left/>
      <right style="mediumDashed">
        <color indexed="64"/>
      </right>
      <top/>
      <bottom/>
      <diagonal/>
    </border>
    <border>
      <left/>
      <right style="mediumDashed">
        <color indexed="64"/>
      </right>
      <top/>
      <bottom style="thin">
        <color indexed="64"/>
      </bottom>
      <diagonal/>
    </border>
    <border>
      <left style="mediumDashed">
        <color indexed="64"/>
      </left>
      <right/>
      <top/>
      <bottom style="mediumDashed">
        <color indexed="64"/>
      </bottom>
      <diagonal/>
    </border>
    <border>
      <left style="mediumDashed">
        <color indexed="64"/>
      </left>
      <right style="mediumDashed">
        <color indexed="64"/>
      </right>
      <top/>
      <bottom style="mediumDashed">
        <color indexed="64"/>
      </bottom>
      <diagonal/>
    </border>
    <border>
      <left style="thin">
        <color indexed="64"/>
      </left>
      <right/>
      <top/>
      <bottom/>
      <diagonal/>
    </border>
    <border>
      <left style="mediumDashed">
        <color indexed="64"/>
      </left>
      <right style="mediumDashed">
        <color indexed="64"/>
      </right>
      <top/>
      <bottom style="thin">
        <color indexed="64"/>
      </bottom>
      <diagonal/>
    </border>
    <border>
      <left style="mediumDashed">
        <color indexed="64"/>
      </left>
      <right style="mediumDashed">
        <color indexed="64"/>
      </right>
      <top/>
      <bottom/>
      <diagonal/>
    </border>
    <border>
      <left/>
      <right style="thin">
        <color indexed="64"/>
      </right>
      <top/>
      <bottom style="mediumDashed">
        <color indexed="64"/>
      </bottom>
      <diagonal/>
    </border>
    <border>
      <left/>
      <right style="mediumDashed">
        <color indexed="64"/>
      </right>
      <top style="thin">
        <color indexed="64"/>
      </top>
      <bottom/>
      <diagonal/>
    </border>
    <border>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s>
  <cellStyleXfs count="12">
    <xf numFmtId="0" fontId="0" fillId="0" borderId="0"/>
    <xf numFmtId="9" fontId="7" fillId="0" borderId="0" applyFont="0" applyFill="0" applyBorder="0" applyAlignment="0" applyProtection="0"/>
    <xf numFmtId="0" fontId="10" fillId="0" borderId="0" applyNumberFormat="0" applyFill="0" applyBorder="0" applyAlignment="0" applyProtection="0"/>
    <xf numFmtId="0" fontId="11" fillId="0" borderId="0"/>
    <xf numFmtId="0" fontId="19" fillId="0" borderId="0" applyNumberFormat="0" applyFill="0" applyBorder="0" applyAlignment="0" applyProtection="0">
      <alignment vertical="top"/>
      <protection locked="0"/>
    </xf>
    <xf numFmtId="9" fontId="11" fillId="0" borderId="0" applyFont="0" applyFill="0" applyBorder="0" applyAlignment="0" applyProtection="0"/>
    <xf numFmtId="0" fontId="7" fillId="0" borderId="0"/>
    <xf numFmtId="0" fontId="22" fillId="12" borderId="0" applyNumberFormat="0" applyBorder="0" applyAlignment="0" applyProtection="0"/>
    <xf numFmtId="0" fontId="23" fillId="0" borderId="0"/>
    <xf numFmtId="9" fontId="23" fillId="0" borderId="0" applyFont="0" applyFill="0" applyBorder="0" applyAlignment="0" applyProtection="0"/>
    <xf numFmtId="9" fontId="12" fillId="0" borderId="0" applyFont="0" applyFill="0" applyBorder="0" applyAlignment="0" applyProtection="0"/>
    <xf numFmtId="43" fontId="7" fillId="0" borderId="0" applyFont="0" applyFill="0" applyBorder="0" applyAlignment="0" applyProtection="0"/>
  </cellStyleXfs>
  <cellXfs count="40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center"/>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3" fontId="0" fillId="0" borderId="0" xfId="0" applyNumberFormat="1" applyAlignment="1">
      <alignment horizontal="center"/>
    </xf>
    <xf numFmtId="0" fontId="4" fillId="0" borderId="0" xfId="0" applyFont="1"/>
    <xf numFmtId="0" fontId="5" fillId="0" borderId="0" xfId="0" applyFont="1"/>
    <xf numFmtId="3" fontId="1" fillId="0" borderId="0" xfId="0" applyNumberFormat="1" applyFont="1" applyAlignment="1">
      <alignment horizontal="center"/>
    </xf>
    <xf numFmtId="0" fontId="0" fillId="0" borderId="1" xfId="0" applyBorder="1"/>
    <xf numFmtId="0" fontId="0" fillId="0" borderId="1" xfId="0" applyBorder="1" applyAlignment="1">
      <alignment horizontal="center"/>
    </xf>
    <xf numFmtId="0" fontId="5" fillId="0" borderId="0" xfId="0" applyFont="1" applyAlignment="1">
      <alignment horizontal="left"/>
    </xf>
    <xf numFmtId="0" fontId="1" fillId="2" borderId="0" xfId="0" applyFont="1" applyFill="1" applyAlignment="1">
      <alignment horizontal="left"/>
    </xf>
    <xf numFmtId="165" fontId="0" fillId="4" borderId="0" xfId="0" applyNumberFormat="1" applyFill="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1" fontId="0" fillId="0" borderId="0" xfId="0" applyNumberFormat="1"/>
    <xf numFmtId="0" fontId="3" fillId="0" borderId="0" xfId="0" applyFont="1" applyAlignment="1">
      <alignment horizontal="center"/>
    </xf>
    <xf numFmtId="165" fontId="0" fillId="0" borderId="0" xfId="0" applyNumberFormat="1"/>
    <xf numFmtId="165" fontId="0" fillId="0" borderId="1" xfId="0" applyNumberFormat="1" applyBorder="1"/>
    <xf numFmtId="165" fontId="0" fillId="4" borderId="1" xfId="0" applyNumberFormat="1" applyFill="1" applyBorder="1" applyAlignment="1">
      <alignment horizontal="center"/>
    </xf>
    <xf numFmtId="165" fontId="0" fillId="2" borderId="0" xfId="0" applyNumberFormat="1" applyFill="1" applyAlignment="1">
      <alignment horizontal="center"/>
    </xf>
    <xf numFmtId="165" fontId="0" fillId="2" borderId="1" xfId="0" applyNumberFormat="1" applyFill="1" applyBorder="1" applyAlignment="1">
      <alignment horizontal="center"/>
    </xf>
    <xf numFmtId="165" fontId="0" fillId="5" borderId="0" xfId="0" applyNumberFormat="1" applyFill="1" applyAlignment="1">
      <alignment horizontal="center"/>
    </xf>
    <xf numFmtId="165" fontId="0" fillId="5" borderId="1" xfId="0" applyNumberFormat="1" applyFill="1" applyBorder="1" applyAlignment="1">
      <alignment horizontal="center"/>
    </xf>
    <xf numFmtId="11" fontId="0" fillId="5" borderId="0" xfId="0" applyNumberFormat="1" applyFill="1" applyAlignment="1">
      <alignment horizontal="center"/>
    </xf>
    <xf numFmtId="0" fontId="0" fillId="0" borderId="0" xfId="0" quotePrefix="1" applyAlignment="1">
      <alignment horizontal="right"/>
    </xf>
    <xf numFmtId="165" fontId="0" fillId="0" borderId="3" xfId="0" applyNumberFormat="1" applyBorder="1" applyAlignment="1">
      <alignment horizontal="center"/>
    </xf>
    <xf numFmtId="165" fontId="0" fillId="0" borderId="4" xfId="0" applyNumberFormat="1" applyBorder="1" applyAlignment="1">
      <alignment horizontal="center"/>
    </xf>
    <xf numFmtId="11" fontId="0" fillId="0" borderId="6" xfId="0" applyNumberFormat="1" applyBorder="1" applyAlignment="1">
      <alignment horizontal="center"/>
    </xf>
    <xf numFmtId="165" fontId="1" fillId="0" borderId="0" xfId="0" applyNumberFormat="1" applyFont="1" applyAlignment="1">
      <alignment horizontal="left"/>
    </xf>
    <xf numFmtId="11" fontId="0" fillId="0" borderId="3" xfId="0" applyNumberFormat="1" applyBorder="1" applyAlignment="1">
      <alignment horizontal="center"/>
    </xf>
    <xf numFmtId="0" fontId="0" fillId="0" borderId="7" xfId="0" applyBorder="1"/>
    <xf numFmtId="0" fontId="0" fillId="0" borderId="7" xfId="0" applyBorder="1" applyAlignment="1">
      <alignment horizontal="left"/>
    </xf>
    <xf numFmtId="0" fontId="0" fillId="0" borderId="7"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xf>
    <xf numFmtId="4" fontId="0" fillId="0" borderId="0" xfId="0" applyNumberFormat="1" applyAlignment="1">
      <alignment horizontal="center"/>
    </xf>
    <xf numFmtId="0" fontId="0" fillId="0" borderId="1" xfId="0" applyBorder="1" applyAlignment="1">
      <alignment horizontal="left"/>
    </xf>
    <xf numFmtId="4" fontId="0" fillId="0" borderId="1" xfId="0" applyNumberFormat="1" applyBorder="1" applyAlignment="1">
      <alignment horizontal="center"/>
    </xf>
    <xf numFmtId="3" fontId="0" fillId="0" borderId="7" xfId="0" applyNumberFormat="1" applyBorder="1" applyAlignment="1">
      <alignment horizontal="center"/>
    </xf>
    <xf numFmtId="3" fontId="0" fillId="0" borderId="1" xfId="0" applyNumberFormat="1" applyBorder="1" applyAlignment="1">
      <alignment horizontal="center"/>
    </xf>
    <xf numFmtId="0" fontId="0" fillId="0" borderId="0" xfId="0" applyAlignment="1">
      <alignment vertical="top"/>
    </xf>
    <xf numFmtId="2" fontId="0" fillId="0" borderId="7" xfId="0" applyNumberFormat="1" applyBorder="1" applyAlignment="1">
      <alignment horizontal="center"/>
    </xf>
    <xf numFmtId="1" fontId="0" fillId="0" borderId="0" xfId="0" applyNumberFormat="1" applyAlignment="1">
      <alignment horizontal="left"/>
    </xf>
    <xf numFmtId="2" fontId="0" fillId="0" borderId="0" xfId="0" applyNumberFormat="1" applyAlignment="1">
      <alignment horizontal="left"/>
    </xf>
    <xf numFmtId="166" fontId="0" fillId="0" borderId="0" xfId="0" applyNumberFormat="1"/>
    <xf numFmtId="171" fontId="0" fillId="0" borderId="0" xfId="0" applyNumberFormat="1"/>
    <xf numFmtId="0" fontId="0" fillId="0" borderId="8" xfId="0" applyBorder="1" applyAlignment="1">
      <alignment horizontal="center"/>
    </xf>
    <xf numFmtId="2" fontId="0" fillId="0" borderId="8" xfId="0" applyNumberFormat="1" applyBorder="1" applyAlignment="1">
      <alignment horizontal="center"/>
    </xf>
    <xf numFmtId="2" fontId="0" fillId="0" borderId="0" xfId="0" applyNumberFormat="1" applyAlignment="1">
      <alignment horizontal="center"/>
    </xf>
    <xf numFmtId="172" fontId="0" fillId="0" borderId="8" xfId="0" applyNumberFormat="1" applyBorder="1" applyAlignment="1">
      <alignment horizontal="center"/>
    </xf>
    <xf numFmtId="0" fontId="0" fillId="0" borderId="8" xfId="0" applyBorder="1"/>
    <xf numFmtId="3" fontId="0" fillId="0" borderId="8" xfId="0" applyNumberFormat="1" applyBorder="1" applyAlignment="1">
      <alignment horizontal="center"/>
    </xf>
    <xf numFmtId="0" fontId="8" fillId="0" borderId="0" xfId="0" applyFont="1"/>
    <xf numFmtId="0" fontId="9" fillId="0" borderId="0" xfId="0" applyFont="1"/>
    <xf numFmtId="166" fontId="0" fillId="0" borderId="0" xfId="0" applyNumberFormat="1" applyAlignment="1">
      <alignment horizontal="left"/>
    </xf>
    <xf numFmtId="0" fontId="10" fillId="0" borderId="0" xfId="2"/>
    <xf numFmtId="0" fontId="0" fillId="0" borderId="0" xfId="0" applyAlignment="1">
      <alignment horizontal="right"/>
    </xf>
    <xf numFmtId="3" fontId="0" fillId="0" borderId="0" xfId="0" applyNumberFormat="1" applyAlignment="1">
      <alignment horizontal="left"/>
    </xf>
    <xf numFmtId="4" fontId="0" fillId="0" borderId="0" xfId="0" applyNumberFormat="1" applyAlignment="1">
      <alignment horizontal="left"/>
    </xf>
    <xf numFmtId="0" fontId="0" fillId="0" borderId="10" xfId="0" applyBorder="1" applyAlignment="1">
      <alignment horizontal="left"/>
    </xf>
    <xf numFmtId="3" fontId="0" fillId="0" borderId="7" xfId="0" applyNumberFormat="1" applyBorder="1" applyAlignment="1">
      <alignment horizontal="left"/>
    </xf>
    <xf numFmtId="3" fontId="0" fillId="0" borderId="1" xfId="0" applyNumberFormat="1" applyBorder="1" applyAlignment="1">
      <alignment horizontal="left"/>
    </xf>
    <xf numFmtId="3" fontId="0" fillId="0" borderId="10" xfId="0" applyNumberFormat="1" applyBorder="1" applyAlignment="1">
      <alignment horizontal="left"/>
    </xf>
    <xf numFmtId="172" fontId="0" fillId="0" borderId="0" xfId="1" applyNumberFormat="1" applyFont="1" applyAlignment="1">
      <alignment horizontal="center"/>
    </xf>
    <xf numFmtId="172" fontId="0" fillId="0" borderId="0" xfId="0" applyNumberFormat="1" applyAlignment="1">
      <alignment horizontal="center"/>
    </xf>
    <xf numFmtId="11" fontId="0" fillId="0" borderId="7" xfId="0" applyNumberFormat="1" applyBorder="1" applyAlignment="1">
      <alignment horizontal="center"/>
    </xf>
    <xf numFmtId="11" fontId="0" fillId="0" borderId="0" xfId="0" applyNumberFormat="1" applyAlignment="1">
      <alignment horizontal="center"/>
    </xf>
    <xf numFmtId="0" fontId="1" fillId="0" borderId="1" xfId="0" applyFont="1" applyBorder="1" applyAlignment="1">
      <alignment horizontal="center"/>
    </xf>
    <xf numFmtId="11" fontId="0" fillId="0" borderId="1" xfId="0" applyNumberFormat="1" applyBorder="1" applyAlignment="1">
      <alignment horizontal="center"/>
    </xf>
    <xf numFmtId="166" fontId="0" fillId="0" borderId="0" xfId="0" applyNumberFormat="1" applyAlignment="1">
      <alignment horizontal="center"/>
    </xf>
    <xf numFmtId="170" fontId="0" fillId="0" borderId="0" xfId="0" applyNumberFormat="1" applyAlignment="1">
      <alignment horizontal="center"/>
    </xf>
    <xf numFmtId="11" fontId="0" fillId="3" borderId="0" xfId="0" applyNumberFormat="1" applyFill="1" applyAlignment="1">
      <alignment horizontal="center"/>
    </xf>
    <xf numFmtId="0" fontId="1" fillId="0" borderId="1" xfId="0" applyFont="1" applyBorder="1" applyAlignment="1">
      <alignment horizontal="left"/>
    </xf>
    <xf numFmtId="0" fontId="1" fillId="0" borderId="9" xfId="0" applyFont="1" applyBorder="1" applyAlignment="1">
      <alignment horizontal="center"/>
    </xf>
    <xf numFmtId="165" fontId="0" fillId="7" borderId="1" xfId="0" applyNumberFormat="1" applyFill="1" applyBorder="1" applyAlignment="1">
      <alignment horizontal="center"/>
    </xf>
    <xf numFmtId="11" fontId="0" fillId="7" borderId="0" xfId="0" applyNumberFormat="1" applyFill="1" applyAlignment="1">
      <alignment horizontal="center"/>
    </xf>
    <xf numFmtId="165" fontId="0" fillId="8" borderId="0" xfId="0" applyNumberFormat="1" applyFill="1" applyAlignment="1">
      <alignment horizontal="center"/>
    </xf>
    <xf numFmtId="0" fontId="0" fillId="0" borderId="9" xfId="0" applyBorder="1"/>
    <xf numFmtId="165" fontId="0" fillId="2" borderId="14" xfId="0" applyNumberFormat="1" applyFill="1" applyBorder="1" applyAlignment="1">
      <alignment horizontal="center"/>
    </xf>
    <xf numFmtId="165" fontId="0" fillId="2" borderId="12" xfId="0" applyNumberFormat="1" applyFill="1" applyBorder="1" applyAlignment="1">
      <alignment horizontal="center"/>
    </xf>
    <xf numFmtId="165" fontId="0" fillId="2" borderId="13" xfId="0" applyNumberFormat="1" applyFill="1" applyBorder="1" applyAlignment="1">
      <alignment horizontal="center"/>
    </xf>
    <xf numFmtId="165" fontId="0" fillId="2" borderId="16" xfId="0" applyNumberFormat="1" applyFill="1" applyBorder="1" applyAlignment="1">
      <alignment horizontal="center"/>
    </xf>
    <xf numFmtId="165" fontId="0" fillId="2" borderId="15" xfId="0" applyNumberFormat="1" applyFill="1" applyBorder="1" applyAlignment="1">
      <alignment horizontal="center"/>
    </xf>
    <xf numFmtId="11" fontId="0" fillId="4" borderId="14" xfId="0" applyNumberFormat="1" applyFill="1" applyBorder="1" applyAlignment="1">
      <alignment horizontal="center"/>
    </xf>
    <xf numFmtId="165" fontId="0" fillId="4" borderId="14" xfId="0" applyNumberFormat="1" applyFill="1" applyBorder="1" applyAlignment="1">
      <alignment horizontal="center"/>
    </xf>
    <xf numFmtId="165" fontId="0" fillId="4" borderId="20" xfId="0" applyNumberFormat="1" applyFill="1" applyBorder="1" applyAlignment="1">
      <alignment horizontal="center"/>
    </xf>
    <xf numFmtId="165" fontId="0" fillId="4" borderId="13" xfId="0" applyNumberFormat="1" applyFill="1" applyBorder="1" applyAlignment="1">
      <alignment horizontal="center"/>
    </xf>
    <xf numFmtId="165" fontId="0" fillId="4" borderId="17" xfId="0" applyNumberFormat="1" applyFill="1" applyBorder="1" applyAlignment="1">
      <alignment horizontal="center"/>
    </xf>
    <xf numFmtId="165" fontId="0" fillId="4" borderId="12" xfId="0" applyNumberFormat="1" applyFill="1" applyBorder="1" applyAlignment="1">
      <alignment horizontal="center"/>
    </xf>
    <xf numFmtId="165" fontId="0" fillId="4" borderId="15" xfId="0" applyNumberFormat="1" applyFill="1" applyBorder="1" applyAlignment="1">
      <alignment horizontal="center"/>
    </xf>
    <xf numFmtId="165" fontId="0" fillId="4" borderId="19" xfId="0" applyNumberFormat="1" applyFill="1" applyBorder="1" applyAlignment="1">
      <alignment horizontal="center"/>
    </xf>
    <xf numFmtId="165" fontId="0" fillId="2" borderId="8" xfId="0" applyNumberFormat="1" applyFill="1" applyBorder="1" applyAlignment="1">
      <alignment horizontal="center"/>
    </xf>
    <xf numFmtId="165" fontId="0" fillId="2" borderId="21" xfId="0" applyNumberFormat="1" applyFill="1" applyBorder="1" applyAlignment="1">
      <alignment horizontal="center"/>
    </xf>
    <xf numFmtId="165" fontId="0" fillId="2" borderId="9" xfId="0" applyNumberFormat="1" applyFill="1" applyBorder="1" applyAlignment="1">
      <alignment horizontal="center"/>
    </xf>
    <xf numFmtId="167" fontId="0" fillId="0" borderId="0" xfId="0" applyNumberFormat="1" applyAlignment="1">
      <alignment horizontal="center"/>
    </xf>
    <xf numFmtId="1" fontId="0" fillId="0" borderId="0" xfId="0" applyNumberFormat="1" applyAlignment="1">
      <alignment horizontal="center"/>
    </xf>
    <xf numFmtId="165" fontId="0" fillId="5" borderId="18" xfId="0" applyNumberFormat="1" applyFill="1" applyBorder="1" applyAlignment="1">
      <alignment horizontal="center"/>
    </xf>
    <xf numFmtId="165" fontId="0" fillId="5" borderId="14" xfId="0" applyNumberFormat="1" applyFill="1" applyBorder="1" applyAlignment="1">
      <alignment horizontal="center"/>
    </xf>
    <xf numFmtId="165" fontId="0" fillId="5" borderId="8" xfId="0" applyNumberFormat="1" applyFill="1" applyBorder="1" applyAlignment="1">
      <alignment horizontal="center"/>
    </xf>
    <xf numFmtId="165" fontId="0" fillId="5" borderId="11" xfId="0" applyNumberFormat="1" applyFill="1" applyBorder="1" applyAlignment="1">
      <alignment horizontal="center"/>
    </xf>
    <xf numFmtId="165" fontId="0" fillId="5" borderId="12" xfId="0" applyNumberFormat="1" applyFill="1" applyBorder="1" applyAlignment="1">
      <alignment horizontal="center"/>
    </xf>
    <xf numFmtId="165" fontId="0" fillId="5" borderId="13" xfId="0" applyNumberFormat="1" applyFill="1" applyBorder="1" applyAlignment="1">
      <alignment horizontal="center"/>
    </xf>
    <xf numFmtId="165" fontId="0" fillId="5" borderId="16" xfId="0" applyNumberFormat="1" applyFill="1" applyBorder="1" applyAlignment="1">
      <alignment horizontal="center"/>
    </xf>
    <xf numFmtId="165" fontId="0" fillId="5" borderId="21" xfId="0" applyNumberFormat="1" applyFill="1" applyBorder="1" applyAlignment="1">
      <alignment horizontal="center"/>
    </xf>
    <xf numFmtId="165" fontId="0" fillId="5" borderId="15" xfId="0" applyNumberFormat="1" applyFill="1" applyBorder="1" applyAlignment="1">
      <alignment horizontal="center"/>
    </xf>
    <xf numFmtId="165" fontId="0" fillId="5" borderId="9" xfId="0" applyNumberFormat="1" applyFill="1" applyBorder="1" applyAlignment="1">
      <alignment horizontal="center"/>
    </xf>
    <xf numFmtId="11" fontId="0" fillId="0" borderId="0" xfId="0" applyNumberFormat="1" applyAlignment="1">
      <alignment horizontal="center" vertical="center"/>
    </xf>
    <xf numFmtId="173" fontId="0" fillId="0" borderId="0" xfId="0" applyNumberFormat="1" applyAlignment="1">
      <alignment horizontal="center"/>
    </xf>
    <xf numFmtId="173" fontId="0" fillId="0" borderId="0" xfId="0" applyNumberFormat="1" applyAlignment="1">
      <alignment horizontal="center" vertical="center"/>
    </xf>
    <xf numFmtId="165" fontId="0" fillId="0" borderId="8" xfId="0" applyNumberFormat="1" applyBorder="1" applyAlignment="1">
      <alignment horizontal="center"/>
    </xf>
    <xf numFmtId="165" fontId="0" fillId="3" borderId="0" xfId="0" applyNumberFormat="1" applyFill="1" applyAlignment="1">
      <alignment horizontal="center"/>
    </xf>
    <xf numFmtId="165" fontId="0" fillId="3" borderId="22" xfId="0" applyNumberFormat="1" applyFill="1" applyBorder="1" applyAlignment="1">
      <alignment horizontal="center"/>
    </xf>
    <xf numFmtId="165" fontId="0" fillId="3" borderId="14" xfId="0" applyNumberFormat="1" applyFill="1" applyBorder="1" applyAlignment="1">
      <alignment horizontal="center"/>
    </xf>
    <xf numFmtId="165" fontId="0" fillId="10" borderId="0" xfId="0" applyNumberFormat="1" applyFill="1" applyAlignment="1">
      <alignment horizontal="center"/>
    </xf>
    <xf numFmtId="165" fontId="0" fillId="10" borderId="14" xfId="0" applyNumberFormat="1" applyFill="1" applyBorder="1" applyAlignment="1">
      <alignment horizontal="center"/>
    </xf>
    <xf numFmtId="11" fontId="0" fillId="3" borderId="0" xfId="0" applyNumberFormat="1" applyFill="1"/>
    <xf numFmtId="165" fontId="0" fillId="3" borderId="12" xfId="0" applyNumberFormat="1" applyFill="1" applyBorder="1" applyAlignment="1">
      <alignment horizontal="center"/>
    </xf>
    <xf numFmtId="165" fontId="0" fillId="3" borderId="13" xfId="0" applyNumberFormat="1" applyFill="1" applyBorder="1" applyAlignment="1">
      <alignment horizontal="center"/>
    </xf>
    <xf numFmtId="11" fontId="0" fillId="3" borderId="14" xfId="0" applyNumberFormat="1" applyFill="1" applyBorder="1"/>
    <xf numFmtId="11" fontId="0" fillId="3" borderId="12" xfId="0" applyNumberFormat="1" applyFill="1" applyBorder="1"/>
    <xf numFmtId="11" fontId="0" fillId="10" borderId="0" xfId="0" applyNumberFormat="1" applyFill="1" applyAlignment="1">
      <alignment horizontal="center"/>
    </xf>
    <xf numFmtId="165" fontId="0" fillId="0" borderId="5" xfId="0" applyNumberFormat="1" applyBorder="1" applyAlignment="1">
      <alignment horizontal="center"/>
    </xf>
    <xf numFmtId="165" fontId="0" fillId="0" borderId="6" xfId="0" applyNumberFormat="1" applyBorder="1" applyAlignment="1">
      <alignment horizontal="center"/>
    </xf>
    <xf numFmtId="165" fontId="0" fillId="0" borderId="2" xfId="0" applyNumberFormat="1" applyBorder="1" applyAlignment="1">
      <alignment horizontal="center"/>
    </xf>
    <xf numFmtId="174" fontId="0" fillId="0" borderId="1" xfId="0" applyNumberFormat="1" applyBorder="1" applyAlignment="1">
      <alignment horizontal="center"/>
    </xf>
    <xf numFmtId="165" fontId="0" fillId="0" borderId="23" xfId="0" applyNumberFormat="1" applyBorder="1" applyAlignment="1">
      <alignment horizontal="center"/>
    </xf>
    <xf numFmtId="165" fontId="0" fillId="3" borderId="24" xfId="0" applyNumberFormat="1" applyFill="1" applyBorder="1" applyAlignment="1">
      <alignment horizontal="center"/>
    </xf>
    <xf numFmtId="165" fontId="0" fillId="3" borderId="8" xfId="0" applyNumberFormat="1" applyFill="1" applyBorder="1" applyAlignment="1">
      <alignment horizontal="center"/>
    </xf>
    <xf numFmtId="165" fontId="0" fillId="3" borderId="21" xfId="0" applyNumberFormat="1" applyFill="1" applyBorder="1" applyAlignment="1">
      <alignment horizontal="center"/>
    </xf>
    <xf numFmtId="165" fontId="0" fillId="10" borderId="8" xfId="0" applyNumberFormat="1" applyFill="1" applyBorder="1" applyAlignment="1">
      <alignment horizontal="center"/>
    </xf>
    <xf numFmtId="174" fontId="0" fillId="8" borderId="0" xfId="0" applyNumberFormat="1" applyFill="1" applyAlignment="1">
      <alignment horizontal="center"/>
    </xf>
    <xf numFmtId="0" fontId="0" fillId="0" borderId="9" xfId="0" applyBorder="1" applyAlignment="1">
      <alignment horizontal="center"/>
    </xf>
    <xf numFmtId="165" fontId="0" fillId="7" borderId="0" xfId="0" applyNumberFormat="1" applyFill="1" applyAlignment="1">
      <alignment horizontal="center"/>
    </xf>
    <xf numFmtId="165" fontId="0" fillId="7" borderId="14" xfId="0" applyNumberFormat="1" applyFill="1" applyBorder="1" applyAlignment="1">
      <alignment horizontal="center"/>
    </xf>
    <xf numFmtId="11" fontId="0" fillId="7" borderId="14" xfId="0" applyNumberFormat="1" applyFill="1" applyBorder="1" applyAlignment="1">
      <alignment horizontal="center"/>
    </xf>
    <xf numFmtId="165" fontId="0" fillId="7" borderId="15" xfId="0" applyNumberFormat="1" applyFill="1" applyBorder="1" applyAlignment="1">
      <alignment horizontal="center"/>
    </xf>
    <xf numFmtId="165" fontId="0" fillId="7" borderId="12" xfId="0" applyNumberFormat="1" applyFill="1" applyBorder="1" applyAlignment="1">
      <alignment horizontal="center"/>
    </xf>
    <xf numFmtId="165" fontId="0" fillId="7" borderId="13" xfId="0" applyNumberFormat="1" applyFill="1" applyBorder="1" applyAlignment="1">
      <alignment horizontal="center"/>
    </xf>
    <xf numFmtId="174" fontId="0" fillId="8" borderId="14" xfId="0" applyNumberFormat="1" applyFill="1" applyBorder="1" applyAlignment="1">
      <alignment horizontal="center"/>
    </xf>
    <xf numFmtId="174" fontId="0" fillId="8" borderId="8" xfId="0" applyNumberFormat="1" applyFill="1" applyBorder="1" applyAlignment="1">
      <alignment horizontal="center"/>
    </xf>
    <xf numFmtId="174" fontId="0" fillId="8" borderId="1" xfId="0" applyNumberFormat="1" applyFill="1" applyBorder="1" applyAlignment="1">
      <alignment horizontal="center"/>
    </xf>
    <xf numFmtId="174" fontId="0" fillId="8" borderId="9" xfId="0" applyNumberFormat="1" applyFill="1" applyBorder="1" applyAlignment="1">
      <alignment horizontal="center"/>
    </xf>
    <xf numFmtId="165" fontId="0" fillId="8" borderId="22" xfId="0" applyNumberFormat="1" applyFill="1" applyBorder="1" applyAlignment="1">
      <alignment horizontal="center"/>
    </xf>
    <xf numFmtId="165" fontId="0" fillId="8" borderId="14" xfId="0" applyNumberFormat="1" applyFill="1" applyBorder="1" applyAlignment="1">
      <alignment horizontal="center"/>
    </xf>
    <xf numFmtId="174" fontId="0" fillId="8" borderId="22" xfId="0" applyNumberFormat="1" applyFill="1" applyBorder="1" applyAlignment="1">
      <alignment horizontal="center"/>
    </xf>
    <xf numFmtId="174" fontId="0" fillId="8" borderId="15" xfId="0" applyNumberFormat="1" applyFill="1" applyBorder="1" applyAlignment="1">
      <alignment horizontal="center"/>
    </xf>
    <xf numFmtId="165" fontId="0" fillId="8" borderId="12" xfId="0" applyNumberFormat="1" applyFill="1" applyBorder="1" applyAlignment="1">
      <alignment horizontal="center"/>
    </xf>
    <xf numFmtId="165" fontId="0" fillId="8" borderId="13" xfId="0" applyNumberFormat="1" applyFill="1" applyBorder="1" applyAlignment="1">
      <alignment horizontal="center"/>
    </xf>
    <xf numFmtId="165" fontId="0" fillId="8" borderId="12" xfId="0" applyNumberFormat="1" applyFill="1" applyBorder="1"/>
    <xf numFmtId="165" fontId="0" fillId="8" borderId="13" xfId="0" applyNumberFormat="1" applyFill="1" applyBorder="1"/>
    <xf numFmtId="165" fontId="0" fillId="8" borderId="21" xfId="0" applyNumberFormat="1" applyFill="1" applyBorder="1"/>
    <xf numFmtId="174" fontId="0" fillId="8" borderId="12" xfId="0" applyNumberFormat="1" applyFill="1" applyBorder="1" applyAlignment="1">
      <alignment horizontal="center"/>
    </xf>
    <xf numFmtId="174" fontId="0" fillId="8" borderId="13" xfId="0" applyNumberFormat="1" applyFill="1" applyBorder="1" applyAlignment="1">
      <alignment horizontal="center"/>
    </xf>
    <xf numFmtId="174" fontId="0" fillId="8" borderId="21" xfId="0" applyNumberFormat="1" applyFill="1" applyBorder="1" applyAlignment="1">
      <alignment horizontal="center"/>
    </xf>
    <xf numFmtId="165" fontId="0" fillId="7" borderId="8" xfId="0" applyNumberFormat="1" applyFill="1" applyBorder="1" applyAlignment="1">
      <alignment horizontal="center"/>
    </xf>
    <xf numFmtId="165" fontId="0" fillId="7" borderId="21" xfId="0" applyNumberFormat="1" applyFill="1" applyBorder="1" applyAlignment="1">
      <alignment horizontal="center"/>
    </xf>
    <xf numFmtId="165" fontId="0" fillId="7" borderId="9" xfId="0" applyNumberFormat="1" applyFill="1" applyBorder="1" applyAlignment="1">
      <alignment horizontal="center"/>
    </xf>
    <xf numFmtId="165" fontId="0" fillId="9" borderId="0" xfId="0" applyNumberFormat="1" applyFill="1" applyAlignment="1">
      <alignment horizontal="center"/>
    </xf>
    <xf numFmtId="165" fontId="0" fillId="9" borderId="8" xfId="0" applyNumberFormat="1" applyFill="1" applyBorder="1" applyAlignment="1">
      <alignment horizontal="center"/>
    </xf>
    <xf numFmtId="11" fontId="0" fillId="9" borderId="0" xfId="0" applyNumberFormat="1" applyFill="1" applyAlignment="1">
      <alignment horizontal="center"/>
    </xf>
    <xf numFmtId="165" fontId="0" fillId="9" borderId="22" xfId="0" applyNumberFormat="1" applyFill="1" applyBorder="1" applyAlignment="1">
      <alignment horizontal="center"/>
    </xf>
    <xf numFmtId="165" fontId="0" fillId="9" borderId="14" xfId="0" applyNumberFormat="1" applyFill="1" applyBorder="1" applyAlignment="1">
      <alignment horizontal="center"/>
    </xf>
    <xf numFmtId="165" fontId="0" fillId="9" borderId="12" xfId="0" applyNumberFormat="1" applyFill="1" applyBorder="1" applyAlignment="1">
      <alignment horizontal="center"/>
    </xf>
    <xf numFmtId="165" fontId="0" fillId="9" borderId="13" xfId="0" applyNumberFormat="1" applyFill="1" applyBorder="1" applyAlignment="1">
      <alignment horizontal="center"/>
    </xf>
    <xf numFmtId="165" fontId="0" fillId="9" borderId="21" xfId="0" applyNumberFormat="1" applyFill="1" applyBorder="1" applyAlignment="1">
      <alignment horizontal="center"/>
    </xf>
    <xf numFmtId="0" fontId="0" fillId="7" borderId="0" xfId="0" applyFill="1"/>
    <xf numFmtId="0" fontId="0" fillId="7" borderId="0" xfId="0" applyFill="1" applyAlignment="1">
      <alignment horizontal="left"/>
    </xf>
    <xf numFmtId="9" fontId="0" fillId="7" borderId="0" xfId="0" applyNumberFormat="1" applyFill="1" applyAlignment="1">
      <alignment horizontal="center"/>
    </xf>
    <xf numFmtId="0" fontId="0" fillId="13" borderId="0" xfId="0" applyFill="1"/>
    <xf numFmtId="0" fontId="0" fillId="13" borderId="0" xfId="0" applyFill="1" applyAlignment="1">
      <alignment horizontal="left"/>
    </xf>
    <xf numFmtId="9" fontId="0" fillId="13" borderId="0" xfId="1" applyFont="1" applyFill="1" applyAlignment="1">
      <alignment horizontal="center"/>
    </xf>
    <xf numFmtId="9" fontId="0" fillId="13" borderId="8" xfId="1" applyFont="1" applyFill="1" applyBorder="1" applyAlignment="1">
      <alignment horizontal="center"/>
    </xf>
    <xf numFmtId="0" fontId="0" fillId="13" borderId="0" xfId="0" applyFill="1" applyAlignment="1">
      <alignment horizontal="center"/>
    </xf>
    <xf numFmtId="0" fontId="0" fillId="8" borderId="0" xfId="0" applyFill="1" applyAlignment="1">
      <alignment horizontal="right"/>
    </xf>
    <xf numFmtId="0" fontId="0" fillId="8" borderId="0" xfId="0" applyFill="1" applyAlignment="1">
      <alignment horizontal="left"/>
    </xf>
    <xf numFmtId="172" fontId="0" fillId="8" borderId="0" xfId="1" applyNumberFormat="1" applyFont="1" applyFill="1" applyAlignment="1">
      <alignment horizontal="center"/>
    </xf>
    <xf numFmtId="172" fontId="0" fillId="8" borderId="8" xfId="1" applyNumberFormat="1" applyFont="1" applyFill="1" applyBorder="1" applyAlignment="1">
      <alignment horizontal="center"/>
    </xf>
    <xf numFmtId="9" fontId="0" fillId="8" borderId="0" xfId="0" applyNumberFormat="1" applyFill="1" applyAlignment="1">
      <alignment horizontal="center"/>
    </xf>
    <xf numFmtId="0" fontId="0" fillId="8" borderId="0" xfId="0" applyFill="1" applyAlignment="1">
      <alignment horizontal="center"/>
    </xf>
    <xf numFmtId="0" fontId="0" fillId="8" borderId="0" xfId="0" applyFill="1"/>
    <xf numFmtId="0" fontId="0" fillId="9" borderId="0" xfId="0" applyFill="1" applyAlignment="1">
      <alignment horizontal="right"/>
    </xf>
    <xf numFmtId="0" fontId="0" fillId="9" borderId="0" xfId="0" applyFill="1" applyAlignment="1">
      <alignment horizontal="left"/>
    </xf>
    <xf numFmtId="172" fontId="0" fillId="9" borderId="0" xfId="1" applyNumberFormat="1" applyFont="1" applyFill="1" applyAlignment="1">
      <alignment horizontal="center"/>
    </xf>
    <xf numFmtId="172" fontId="0" fillId="9" borderId="8" xfId="1" applyNumberFormat="1" applyFont="1" applyFill="1" applyBorder="1" applyAlignment="1">
      <alignment horizontal="center"/>
    </xf>
    <xf numFmtId="9" fontId="0" fillId="9" borderId="0" xfId="1" applyFont="1" applyFill="1" applyAlignment="1">
      <alignment horizontal="center"/>
    </xf>
    <xf numFmtId="0" fontId="0" fillId="9" borderId="0" xfId="0" applyFill="1" applyAlignment="1">
      <alignment horizontal="center"/>
    </xf>
    <xf numFmtId="0" fontId="0" fillId="9" borderId="0" xfId="0" applyFill="1"/>
    <xf numFmtId="0" fontId="0" fillId="4" borderId="1" xfId="0" applyFill="1" applyBorder="1"/>
    <xf numFmtId="0" fontId="0" fillId="4" borderId="1" xfId="0" applyFill="1" applyBorder="1" applyAlignment="1">
      <alignment horizontal="right"/>
    </xf>
    <xf numFmtId="0" fontId="0" fillId="4" borderId="1" xfId="0" applyFill="1" applyBorder="1" applyAlignment="1">
      <alignment horizontal="left"/>
    </xf>
    <xf numFmtId="0" fontId="0" fillId="4" borderId="1" xfId="0" applyFill="1" applyBorder="1" applyAlignment="1">
      <alignment horizontal="left" vertical="center"/>
    </xf>
    <xf numFmtId="10" fontId="0" fillId="4" borderId="1" xfId="1" applyNumberFormat="1" applyFont="1" applyFill="1" applyBorder="1" applyAlignment="1">
      <alignment horizontal="center"/>
    </xf>
    <xf numFmtId="10" fontId="0" fillId="4" borderId="9" xfId="1" applyNumberFormat="1" applyFont="1" applyFill="1" applyBorder="1" applyAlignment="1">
      <alignment horizontal="center"/>
    </xf>
    <xf numFmtId="9" fontId="0" fillId="4" borderId="1" xfId="1" applyFont="1" applyFill="1" applyBorder="1" applyAlignment="1">
      <alignment horizontal="center"/>
    </xf>
    <xf numFmtId="0" fontId="0" fillId="4" borderId="1" xfId="0" applyFill="1" applyBorder="1" applyAlignment="1">
      <alignment horizontal="center"/>
    </xf>
    <xf numFmtId="0" fontId="0" fillId="14" borderId="0" xfId="0" applyFill="1"/>
    <xf numFmtId="0" fontId="0" fillId="14" borderId="0" xfId="0" applyFill="1" applyAlignment="1">
      <alignment horizontal="left" vertical="center"/>
    </xf>
    <xf numFmtId="0" fontId="0" fillId="14" borderId="0" xfId="0" applyFill="1" applyAlignment="1">
      <alignment horizontal="left" wrapText="1"/>
    </xf>
    <xf numFmtId="172" fontId="0" fillId="14" borderId="0" xfId="1" applyNumberFormat="1" applyFont="1" applyFill="1" applyAlignment="1">
      <alignment horizontal="center" vertical="center"/>
    </xf>
    <xf numFmtId="172" fontId="0" fillId="14" borderId="8" xfId="1" applyNumberFormat="1" applyFont="1" applyFill="1" applyBorder="1" applyAlignment="1">
      <alignment horizontal="center" vertical="center"/>
    </xf>
    <xf numFmtId="9" fontId="0" fillId="14" borderId="0" xfId="1" applyFont="1" applyFill="1" applyAlignment="1">
      <alignment horizontal="center" vertical="center"/>
    </xf>
    <xf numFmtId="0" fontId="0" fillId="14" borderId="0" xfId="0" applyFill="1" applyAlignment="1">
      <alignment horizontal="center"/>
    </xf>
    <xf numFmtId="3" fontId="1" fillId="0" borderId="0" xfId="0" applyNumberFormat="1" applyFont="1" applyAlignment="1">
      <alignment horizontal="left"/>
    </xf>
    <xf numFmtId="0" fontId="1" fillId="0" borderId="10" xfId="0" applyFont="1" applyBorder="1" applyAlignment="1">
      <alignment horizontal="left"/>
    </xf>
    <xf numFmtId="3" fontId="1" fillId="0" borderId="10" xfId="0" applyNumberFormat="1" applyFont="1" applyBorder="1" applyAlignment="1">
      <alignment horizontal="left"/>
    </xf>
    <xf numFmtId="0" fontId="0" fillId="11" borderId="0" xfId="0" applyFill="1"/>
    <xf numFmtId="0" fontId="0" fillId="11" borderId="0" xfId="0" applyFill="1" applyAlignment="1">
      <alignment horizontal="left"/>
    </xf>
    <xf numFmtId="172" fontId="0" fillId="11" borderId="0" xfId="1" applyNumberFormat="1" applyFont="1" applyFill="1" applyBorder="1" applyAlignment="1">
      <alignment horizontal="center"/>
    </xf>
    <xf numFmtId="9" fontId="0" fillId="11" borderId="0" xfId="1" applyFont="1" applyFill="1" applyBorder="1" applyAlignment="1">
      <alignment horizontal="center"/>
    </xf>
    <xf numFmtId="172" fontId="0" fillId="11" borderId="8" xfId="0" applyNumberFormat="1" applyFill="1" applyBorder="1" applyAlignment="1">
      <alignment horizontal="center"/>
    </xf>
    <xf numFmtId="9" fontId="0" fillId="11" borderId="0" xfId="0" applyNumberFormat="1" applyFill="1" applyAlignment="1">
      <alignment horizontal="center"/>
    </xf>
    <xf numFmtId="0" fontId="0" fillId="11" borderId="0" xfId="0" applyFill="1" applyAlignment="1">
      <alignment horizontal="center"/>
    </xf>
    <xf numFmtId="0" fontId="0" fillId="15" borderId="0" xfId="0" applyFill="1"/>
    <xf numFmtId="0" fontId="0" fillId="15" borderId="0" xfId="0" applyFill="1" applyAlignment="1">
      <alignment horizontal="left"/>
    </xf>
    <xf numFmtId="172" fontId="0" fillId="15" borderId="0" xfId="1" applyNumberFormat="1" applyFont="1" applyFill="1" applyBorder="1" applyAlignment="1">
      <alignment horizontal="center"/>
    </xf>
    <xf numFmtId="172" fontId="0" fillId="15" borderId="8" xfId="0" applyNumberFormat="1" applyFill="1" applyBorder="1" applyAlignment="1">
      <alignment horizontal="center"/>
    </xf>
    <xf numFmtId="9" fontId="0" fillId="15" borderId="0" xfId="0" applyNumberFormat="1" applyFill="1" applyAlignment="1">
      <alignment horizontal="center"/>
    </xf>
    <xf numFmtId="0" fontId="0" fillId="15" borderId="0" xfId="0" applyFill="1" applyAlignment="1">
      <alignment horizontal="center"/>
    </xf>
    <xf numFmtId="0" fontId="0" fillId="16" borderId="0" xfId="0" applyFill="1"/>
    <xf numFmtId="0" fontId="0" fillId="16" borderId="0" xfId="0" applyFill="1" applyAlignment="1">
      <alignment horizontal="left"/>
    </xf>
    <xf numFmtId="172" fontId="0" fillId="16" borderId="0" xfId="1" applyNumberFormat="1" applyFont="1" applyFill="1" applyBorder="1" applyAlignment="1">
      <alignment horizontal="center"/>
    </xf>
    <xf numFmtId="172" fontId="0" fillId="16" borderId="8" xfId="0" applyNumberFormat="1" applyFill="1" applyBorder="1" applyAlignment="1">
      <alignment horizontal="center"/>
    </xf>
    <xf numFmtId="9" fontId="0" fillId="16" borderId="0" xfId="0" applyNumberFormat="1" applyFill="1" applyAlignment="1">
      <alignment horizontal="center"/>
    </xf>
    <xf numFmtId="0" fontId="0" fillId="16" borderId="0" xfId="0" applyFill="1" applyAlignment="1">
      <alignment horizontal="center"/>
    </xf>
    <xf numFmtId="0" fontId="0" fillId="5" borderId="0" xfId="0" applyFill="1"/>
    <xf numFmtId="0" fontId="0" fillId="5" borderId="0" xfId="0" applyFill="1" applyAlignment="1">
      <alignment horizontal="left"/>
    </xf>
    <xf numFmtId="172" fontId="0" fillId="5" borderId="0" xfId="0" applyNumberFormat="1" applyFill="1" applyAlignment="1">
      <alignment horizontal="center"/>
    </xf>
    <xf numFmtId="9" fontId="0" fillId="5" borderId="0" xfId="0" applyNumberFormat="1" applyFill="1" applyAlignment="1">
      <alignment horizontal="center"/>
    </xf>
    <xf numFmtId="0" fontId="0" fillId="5" borderId="0" xfId="0" applyFill="1" applyAlignment="1">
      <alignment horizontal="center"/>
    </xf>
    <xf numFmtId="0" fontId="0" fillId="17" borderId="0" xfId="0" applyFill="1"/>
    <xf numFmtId="0" fontId="0" fillId="17" borderId="0" xfId="0" applyFill="1" applyAlignment="1">
      <alignment horizontal="left"/>
    </xf>
    <xf numFmtId="172" fontId="0" fillId="17" borderId="0" xfId="1" applyNumberFormat="1" applyFont="1" applyFill="1" applyBorder="1" applyAlignment="1">
      <alignment horizontal="center"/>
    </xf>
    <xf numFmtId="172" fontId="0" fillId="17" borderId="8" xfId="0" applyNumberFormat="1" applyFill="1" applyBorder="1" applyAlignment="1">
      <alignment horizontal="center"/>
    </xf>
    <xf numFmtId="9" fontId="0" fillId="17" borderId="0" xfId="0" applyNumberFormat="1" applyFill="1" applyAlignment="1">
      <alignment horizontal="center"/>
    </xf>
    <xf numFmtId="0" fontId="0" fillId="17" borderId="0" xfId="0" applyFill="1" applyAlignment="1">
      <alignment horizontal="center"/>
    </xf>
    <xf numFmtId="0" fontId="8" fillId="7" borderId="0" xfId="0" applyFont="1" applyFill="1" applyAlignment="1">
      <alignment horizontal="right"/>
    </xf>
    <xf numFmtId="0" fontId="8" fillId="0" borderId="0" xfId="0" applyFont="1" applyAlignment="1">
      <alignment horizontal="right"/>
    </xf>
    <xf numFmtId="0" fontId="8" fillId="5" borderId="0" xfId="0" applyFont="1" applyFill="1" applyAlignment="1">
      <alignment horizontal="right"/>
    </xf>
    <xf numFmtId="0" fontId="8" fillId="14" borderId="0" xfId="0" applyFont="1" applyFill="1" applyAlignment="1">
      <alignment horizontal="right"/>
    </xf>
    <xf numFmtId="0" fontId="0" fillId="18" borderId="0" xfId="0" applyFill="1"/>
    <xf numFmtId="0" fontId="0" fillId="18" borderId="0" xfId="0" applyFill="1" applyAlignment="1">
      <alignment horizontal="left"/>
    </xf>
    <xf numFmtId="10" fontId="0" fillId="18" borderId="0" xfId="1" applyNumberFormat="1" applyFont="1" applyFill="1" applyAlignment="1">
      <alignment horizontal="center"/>
    </xf>
    <xf numFmtId="10" fontId="0" fillId="18" borderId="8" xfId="1" applyNumberFormat="1" applyFont="1" applyFill="1" applyBorder="1" applyAlignment="1">
      <alignment horizontal="center"/>
    </xf>
    <xf numFmtId="9" fontId="0" fillId="18" borderId="0" xfId="0" applyNumberFormat="1" applyFill="1" applyAlignment="1">
      <alignment horizontal="center"/>
    </xf>
    <xf numFmtId="0" fontId="0" fillId="18" borderId="0" xfId="0" applyFill="1" applyAlignment="1">
      <alignment horizontal="center"/>
    </xf>
    <xf numFmtId="0" fontId="3" fillId="0" borderId="0" xfId="0" applyFont="1"/>
    <xf numFmtId="172" fontId="0" fillId="0" borderId="24" xfId="1" applyNumberFormat="1" applyFont="1" applyBorder="1" applyAlignment="1">
      <alignment horizontal="center"/>
    </xf>
    <xf numFmtId="172" fontId="0" fillId="0" borderId="8" xfId="1" applyNumberFormat="1" applyFont="1" applyBorder="1" applyAlignment="1">
      <alignment horizontal="center"/>
    </xf>
    <xf numFmtId="0" fontId="13" fillId="0" borderId="27" xfId="3" applyFont="1" applyBorder="1" applyAlignment="1">
      <alignment vertical="top"/>
    </xf>
    <xf numFmtId="0" fontId="13" fillId="0" borderId="9" xfId="3" applyFont="1" applyBorder="1" applyAlignment="1">
      <alignment vertical="top"/>
    </xf>
    <xf numFmtId="0" fontId="14" fillId="0" borderId="25" xfId="3" applyFont="1" applyBorder="1" applyAlignment="1">
      <alignment horizontal="center" vertical="top"/>
    </xf>
    <xf numFmtId="168" fontId="11" fillId="0" borderId="27" xfId="3" applyNumberFormat="1" applyBorder="1" applyAlignment="1">
      <alignment horizontal="center" vertical="top"/>
    </xf>
    <xf numFmtId="0" fontId="21" fillId="0" borderId="30" xfId="3" applyFont="1" applyBorder="1" applyAlignment="1">
      <alignment horizontal="center" vertical="top"/>
    </xf>
    <xf numFmtId="0" fontId="14" fillId="0" borderId="8" xfId="3" applyFont="1" applyBorder="1" applyAlignment="1">
      <alignment horizontal="center" vertical="top"/>
    </xf>
    <xf numFmtId="0" fontId="11" fillId="0" borderId="10" xfId="3" applyBorder="1"/>
    <xf numFmtId="0" fontId="11" fillId="0" borderId="10" xfId="3" applyBorder="1" applyAlignment="1">
      <alignment vertical="top"/>
    </xf>
    <xf numFmtId="0" fontId="21" fillId="0" borderId="8" xfId="3" applyFont="1" applyBorder="1" applyAlignment="1">
      <alignment horizontal="center" vertical="top"/>
    </xf>
    <xf numFmtId="2" fontId="11" fillId="0" borderId="29" xfId="3" applyNumberFormat="1" applyBorder="1" applyAlignment="1">
      <alignment horizontal="center" vertical="top"/>
    </xf>
    <xf numFmtId="2" fontId="21" fillId="0" borderId="27" xfId="3" applyNumberFormat="1" applyFont="1" applyBorder="1" applyAlignment="1">
      <alignment horizontal="center" vertical="top"/>
    </xf>
    <xf numFmtId="0" fontId="14" fillId="0" borderId="29" xfId="3" applyFont="1" applyBorder="1" applyAlignment="1">
      <alignment horizontal="center" vertical="top" wrapText="1"/>
    </xf>
    <xf numFmtId="165" fontId="0" fillId="0" borderId="8" xfId="0" applyNumberFormat="1" applyBorder="1"/>
    <xf numFmtId="165" fontId="0" fillId="0" borderId="9" xfId="0" applyNumberFormat="1" applyBorder="1"/>
    <xf numFmtId="165" fontId="0" fillId="8" borderId="8" xfId="0" applyNumberFormat="1" applyFill="1" applyBorder="1" applyAlignment="1">
      <alignment horizontal="center"/>
    </xf>
    <xf numFmtId="165" fontId="0" fillId="8" borderId="1" xfId="0" applyNumberFormat="1" applyFill="1" applyBorder="1" applyAlignment="1">
      <alignment horizontal="center"/>
    </xf>
    <xf numFmtId="165" fontId="0" fillId="8" borderId="9" xfId="0" applyNumberFormat="1" applyFill="1" applyBorder="1" applyAlignment="1">
      <alignment horizontal="center"/>
    </xf>
    <xf numFmtId="0" fontId="1" fillId="0" borderId="8" xfId="0" applyFont="1" applyBorder="1" applyAlignment="1">
      <alignment horizontal="center"/>
    </xf>
    <xf numFmtId="165" fontId="0" fillId="0" borderId="31" xfId="0" applyNumberFormat="1" applyBorder="1" applyAlignment="1">
      <alignment horizontal="center"/>
    </xf>
    <xf numFmtId="11" fontId="0" fillId="9" borderId="0" xfId="0" applyNumberFormat="1" applyFill="1"/>
    <xf numFmtId="11" fontId="0" fillId="9" borderId="14" xfId="0" applyNumberFormat="1" applyFill="1" applyBorder="1"/>
    <xf numFmtId="11" fontId="0" fillId="9" borderId="12" xfId="0" applyNumberFormat="1" applyFill="1" applyBorder="1"/>
    <xf numFmtId="165" fontId="0" fillId="11" borderId="0" xfId="0" applyNumberFormat="1" applyFill="1" applyAlignment="1">
      <alignment horizontal="center"/>
    </xf>
    <xf numFmtId="11" fontId="0" fillId="11" borderId="0" xfId="0" applyNumberFormat="1" applyFill="1" applyAlignment="1">
      <alignment horizontal="center"/>
    </xf>
    <xf numFmtId="165" fontId="0" fillId="11" borderId="14" xfId="0" applyNumberFormat="1" applyFill="1" applyBorder="1" applyAlignment="1">
      <alignment horizontal="center"/>
    </xf>
    <xf numFmtId="0" fontId="1" fillId="0" borderId="10" xfId="0" applyFont="1" applyBorder="1" applyAlignment="1">
      <alignment horizontal="center"/>
    </xf>
    <xf numFmtId="4" fontId="0" fillId="0" borderId="0" xfId="0" applyNumberFormat="1"/>
    <xf numFmtId="43" fontId="0" fillId="0" borderId="0" xfId="11" applyFont="1"/>
    <xf numFmtId="175" fontId="0" fillId="0" borderId="0" xfId="0" applyNumberFormat="1"/>
    <xf numFmtId="176" fontId="0" fillId="0" borderId="0" xfId="0" applyNumberFormat="1" applyAlignment="1">
      <alignment horizontal="center"/>
    </xf>
    <xf numFmtId="3" fontId="0" fillId="0" borderId="0" xfId="0" applyNumberFormat="1" applyAlignment="1">
      <alignment horizontal="center" vertical="top"/>
    </xf>
    <xf numFmtId="0" fontId="0" fillId="0" borderId="0" xfId="0" applyAlignment="1">
      <alignment horizontal="left" vertical="center"/>
    </xf>
    <xf numFmtId="0" fontId="0" fillId="0" borderId="10" xfId="0" applyBorder="1" applyAlignment="1">
      <alignment vertical="center"/>
    </xf>
    <xf numFmtId="0" fontId="0" fillId="0" borderId="10" xfId="0" applyBorder="1"/>
    <xf numFmtId="0" fontId="1" fillId="0" borderId="10" xfId="0" applyFont="1" applyBorder="1"/>
    <xf numFmtId="0" fontId="0" fillId="0" borderId="7" xfId="0" applyBorder="1" applyAlignment="1">
      <alignment vertical="center"/>
    </xf>
    <xf numFmtId="0" fontId="0" fillId="0" borderId="7" xfId="0" applyBorder="1" applyAlignment="1">
      <alignment horizontal="left" vertical="center"/>
    </xf>
    <xf numFmtId="0" fontId="0" fillId="0" borderId="7" xfId="0" applyBorder="1" applyAlignment="1">
      <alignment horizontal="center" vertical="center"/>
    </xf>
    <xf numFmtId="176" fontId="0" fillId="0" borderId="7" xfId="0" applyNumberFormat="1" applyBorder="1" applyAlignment="1">
      <alignment horizontal="center"/>
    </xf>
    <xf numFmtId="4" fontId="0" fillId="0" borderId="7" xfId="0" applyNumberFormat="1" applyBorder="1" applyAlignment="1">
      <alignment horizontal="center"/>
    </xf>
    <xf numFmtId="11" fontId="0" fillId="3" borderId="12" xfId="0" applyNumberFormat="1" applyFill="1" applyBorder="1" applyAlignment="1">
      <alignment horizontal="center"/>
    </xf>
    <xf numFmtId="11" fontId="0" fillId="9" borderId="12" xfId="0" applyNumberFormat="1" applyFill="1" applyBorder="1" applyAlignment="1">
      <alignment horizontal="center"/>
    </xf>
    <xf numFmtId="9" fontId="0" fillId="0" borderId="0" xfId="1" applyFont="1" applyAlignment="1">
      <alignment horizontal="center"/>
    </xf>
    <xf numFmtId="172" fontId="0" fillId="0" borderId="9" xfId="1" applyNumberFormat="1" applyFont="1" applyBorder="1" applyAlignment="1">
      <alignment horizontal="center"/>
    </xf>
    <xf numFmtId="0" fontId="24" fillId="0" borderId="10" xfId="0" applyFont="1" applyBorder="1"/>
    <xf numFmtId="0" fontId="0" fillId="17" borderId="8" xfId="0" applyFill="1" applyBorder="1" applyAlignment="1">
      <alignment horizontal="center"/>
    </xf>
    <xf numFmtId="0" fontId="0" fillId="11" borderId="8" xfId="0" applyFill="1" applyBorder="1" applyAlignment="1">
      <alignment horizontal="center"/>
    </xf>
    <xf numFmtId="0" fontId="0" fillId="14" borderId="8" xfId="0" applyFill="1" applyBorder="1" applyAlignment="1">
      <alignment horizontal="center" vertical="center"/>
    </xf>
    <xf numFmtId="0" fontId="0" fillId="15" borderId="8" xfId="0" applyFill="1" applyBorder="1" applyAlignment="1">
      <alignment horizontal="center"/>
    </xf>
    <xf numFmtId="0" fontId="0" fillId="8" borderId="8" xfId="0" applyFill="1" applyBorder="1" applyAlignment="1">
      <alignment horizontal="center"/>
    </xf>
    <xf numFmtId="0" fontId="0" fillId="16" borderId="8" xfId="0" applyFill="1" applyBorder="1" applyAlignment="1">
      <alignment horizontal="center"/>
    </xf>
    <xf numFmtId="0" fontId="0" fillId="5" borderId="8" xfId="0" applyFill="1" applyBorder="1" applyAlignment="1">
      <alignment horizontal="center"/>
    </xf>
    <xf numFmtId="0" fontId="0" fillId="18" borderId="8" xfId="0" applyFill="1" applyBorder="1" applyAlignment="1">
      <alignment horizontal="center"/>
    </xf>
    <xf numFmtId="0" fontId="0" fillId="9" borderId="8" xfId="0" applyFill="1" applyBorder="1" applyAlignment="1">
      <alignment horizontal="center"/>
    </xf>
    <xf numFmtId="0" fontId="0" fillId="13" borderId="8" xfId="0" applyFill="1" applyBorder="1" applyAlignment="1">
      <alignment horizontal="center"/>
    </xf>
    <xf numFmtId="0" fontId="0" fillId="7" borderId="8" xfId="0" applyFill="1" applyBorder="1" applyAlignment="1">
      <alignment horizontal="center"/>
    </xf>
    <xf numFmtId="0" fontId="0" fillId="4" borderId="9" xfId="0" applyFill="1" applyBorder="1" applyAlignment="1">
      <alignment horizontal="center"/>
    </xf>
    <xf numFmtId="10" fontId="0" fillId="7" borderId="0" xfId="0" applyNumberFormat="1" applyFill="1" applyAlignment="1">
      <alignment horizontal="center"/>
    </xf>
    <xf numFmtId="165" fontId="0" fillId="11" borderId="8" xfId="0" applyNumberFormat="1" applyFill="1" applyBorder="1" applyAlignment="1">
      <alignment horizontal="center"/>
    </xf>
    <xf numFmtId="11" fontId="0" fillId="4" borderId="0" xfId="0" applyNumberFormat="1" applyFill="1" applyAlignment="1">
      <alignment horizontal="center"/>
    </xf>
    <xf numFmtId="11" fontId="0" fillId="7" borderId="8" xfId="0" applyNumberFormat="1" applyFill="1" applyBorder="1" applyAlignment="1">
      <alignment horizontal="center"/>
    </xf>
    <xf numFmtId="172" fontId="0" fillId="5" borderId="8" xfId="0" applyNumberFormat="1" applyFill="1" applyBorder="1" applyAlignment="1">
      <alignment horizontal="center"/>
    </xf>
    <xf numFmtId="9" fontId="0" fillId="7" borderId="0" xfId="1" applyFont="1" applyFill="1" applyBorder="1" applyAlignment="1">
      <alignment horizontal="center"/>
    </xf>
    <xf numFmtId="9" fontId="0" fillId="7" borderId="8" xfId="1" applyFont="1" applyFill="1" applyBorder="1" applyAlignment="1">
      <alignment horizontal="center"/>
    </xf>
    <xf numFmtId="169" fontId="1" fillId="6" borderId="1" xfId="0" applyNumberFormat="1" applyFont="1" applyFill="1" applyBorder="1" applyAlignment="1">
      <alignment horizontal="center"/>
    </xf>
    <xf numFmtId="0" fontId="3" fillId="0" borderId="0" xfId="0" applyFont="1" applyAlignment="1">
      <alignment vertical="center"/>
    </xf>
    <xf numFmtId="0" fontId="26" fillId="0" borderId="0" xfId="0" applyFont="1" applyAlignment="1">
      <alignment vertical="center"/>
    </xf>
    <xf numFmtId="2" fontId="0" fillId="0" borderId="0" xfId="0" applyNumberFormat="1"/>
    <xf numFmtId="0" fontId="0" fillId="6" borderId="0" xfId="0" applyFill="1"/>
    <xf numFmtId="165" fontId="0" fillId="9" borderId="24" xfId="0" applyNumberFormat="1" applyFill="1" applyBorder="1" applyAlignment="1">
      <alignment horizontal="center"/>
    </xf>
    <xf numFmtId="11" fontId="0" fillId="3" borderId="14" xfId="0" applyNumberFormat="1" applyFill="1" applyBorder="1" applyAlignment="1">
      <alignment horizontal="center"/>
    </xf>
    <xf numFmtId="11" fontId="0" fillId="9" borderId="14" xfId="0" applyNumberFormat="1" applyFill="1" applyBorder="1" applyAlignment="1">
      <alignment horizontal="center"/>
    </xf>
    <xf numFmtId="0" fontId="0" fillId="6" borderId="0" xfId="0" applyFill="1" applyAlignment="1">
      <alignment vertical="center"/>
    </xf>
    <xf numFmtId="0" fontId="0" fillId="6" borderId="0" xfId="0" applyFill="1" applyAlignment="1">
      <alignment horizontal="left" vertical="center"/>
    </xf>
    <xf numFmtId="0" fontId="0" fillId="6" borderId="0" xfId="0" applyFill="1" applyAlignment="1">
      <alignment horizontal="left"/>
    </xf>
    <xf numFmtId="0" fontId="0" fillId="6" borderId="0" xfId="0" applyFill="1" applyAlignment="1">
      <alignment horizontal="center" vertical="center"/>
    </xf>
    <xf numFmtId="11" fontId="0" fillId="6" borderId="0" xfId="0" applyNumberFormat="1" applyFill="1" applyAlignment="1">
      <alignment horizontal="center"/>
    </xf>
    <xf numFmtId="0" fontId="26" fillId="0" borderId="0" xfId="0" applyFont="1"/>
    <xf numFmtId="0" fontId="0" fillId="6" borderId="10" xfId="0" applyFill="1" applyBorder="1" applyAlignment="1">
      <alignment vertical="center"/>
    </xf>
    <xf numFmtId="0" fontId="0" fillId="6" borderId="10" xfId="0" applyFill="1" applyBorder="1"/>
    <xf numFmtId="0" fontId="0" fillId="6" borderId="10" xfId="0" applyFill="1" applyBorder="1" applyAlignment="1">
      <alignment horizontal="left" vertical="center"/>
    </xf>
    <xf numFmtId="0" fontId="0" fillId="6" borderId="10" xfId="0" applyFill="1" applyBorder="1" applyAlignment="1">
      <alignment horizontal="left"/>
    </xf>
    <xf numFmtId="0" fontId="0" fillId="6" borderId="10" xfId="0" applyFill="1" applyBorder="1" applyAlignment="1">
      <alignment horizontal="center" vertical="center"/>
    </xf>
    <xf numFmtId="1" fontId="0" fillId="6" borderId="10" xfId="0" applyNumberFormat="1" applyFill="1" applyBorder="1" applyAlignment="1">
      <alignment horizontal="center"/>
    </xf>
    <xf numFmtId="177" fontId="1" fillId="6" borderId="1" xfId="0" applyNumberFormat="1" applyFont="1" applyFill="1" applyBorder="1" applyAlignment="1">
      <alignment horizontal="center"/>
    </xf>
    <xf numFmtId="11" fontId="0" fillId="0" borderId="0" xfId="0" applyNumberFormat="1" applyAlignment="1">
      <alignment horizontal="center" vertical="top"/>
    </xf>
    <xf numFmtId="9" fontId="1" fillId="0" borderId="0" xfId="1" applyFont="1" applyAlignment="1">
      <alignment horizontal="left"/>
    </xf>
    <xf numFmtId="0" fontId="24" fillId="0" borderId="0" xfId="0" applyFont="1"/>
    <xf numFmtId="2" fontId="0" fillId="19" borderId="7" xfId="0" applyNumberFormat="1" applyFill="1" applyBorder="1" applyAlignment="1">
      <alignment horizontal="center"/>
    </xf>
    <xf numFmtId="2" fontId="0" fillId="19" borderId="24" xfId="0" applyNumberFormat="1" applyFill="1" applyBorder="1" applyAlignment="1">
      <alignment horizontal="center"/>
    </xf>
    <xf numFmtId="2" fontId="0" fillId="3" borderId="7" xfId="0" applyNumberFormat="1" applyFill="1" applyBorder="1" applyAlignment="1">
      <alignment horizontal="center"/>
    </xf>
    <xf numFmtId="2" fontId="0" fillId="3" borderId="24" xfId="0" applyNumberFormat="1" applyFill="1" applyBorder="1" applyAlignment="1">
      <alignment horizontal="center"/>
    </xf>
    <xf numFmtId="0" fontId="0" fillId="0" borderId="24" xfId="0" applyBorder="1"/>
    <xf numFmtId="0" fontId="28" fillId="0" borderId="0" xfId="0" applyFont="1"/>
    <xf numFmtId="0" fontId="0" fillId="3" borderId="10" xfId="0" applyFill="1" applyBorder="1" applyAlignment="1">
      <alignment horizontal="center"/>
    </xf>
    <xf numFmtId="0" fontId="0" fillId="0" borderId="27" xfId="0" applyBorder="1"/>
    <xf numFmtId="0" fontId="24" fillId="0" borderId="27" xfId="0" applyFont="1" applyBorder="1"/>
    <xf numFmtId="0" fontId="29" fillId="0" borderId="0" xfId="0" applyFont="1"/>
    <xf numFmtId="0" fontId="10" fillId="0" borderId="0" xfId="2" applyFill="1"/>
    <xf numFmtId="0" fontId="24" fillId="0" borderId="24" xfId="0" applyFont="1" applyBorder="1"/>
    <xf numFmtId="0" fontId="0" fillId="0" borderId="10" xfId="0" applyBorder="1" applyAlignment="1">
      <alignment horizontal="center"/>
    </xf>
    <xf numFmtId="0" fontId="0" fillId="0" borderId="9" xfId="0" applyBorder="1" applyAlignment="1">
      <alignment horizontal="left"/>
    </xf>
    <xf numFmtId="0" fontId="0" fillId="19" borderId="32" xfId="0" applyFill="1" applyBorder="1" applyAlignment="1">
      <alignment horizontal="center"/>
    </xf>
    <xf numFmtId="0" fontId="0" fillId="0" borderId="26" xfId="0" applyBorder="1"/>
    <xf numFmtId="11" fontId="0" fillId="0" borderId="32" xfId="0" applyNumberFormat="1" applyBorder="1" applyAlignment="1">
      <alignment horizontal="center"/>
    </xf>
    <xf numFmtId="11" fontId="0" fillId="0" borderId="26" xfId="0" applyNumberFormat="1" applyBorder="1" applyAlignment="1">
      <alignment horizontal="center"/>
    </xf>
    <xf numFmtId="3" fontId="0" fillId="0" borderId="0" xfId="0" applyNumberFormat="1" applyAlignment="1">
      <alignment horizontal="center" vertical="center"/>
    </xf>
    <xf numFmtId="11" fontId="0" fillId="0" borderId="18" xfId="0" applyNumberFormat="1" applyBorder="1" applyAlignment="1">
      <alignment horizontal="center"/>
    </xf>
    <xf numFmtId="3" fontId="0" fillId="0" borderId="0" xfId="0" applyNumberFormat="1" applyAlignment="1">
      <alignment vertical="center"/>
    </xf>
    <xf numFmtId="3" fontId="0" fillId="0" borderId="1" xfId="0" applyNumberFormat="1" applyBorder="1" applyAlignment="1">
      <alignment vertical="center"/>
    </xf>
    <xf numFmtId="169" fontId="0" fillId="0" borderId="0" xfId="0" applyNumberFormat="1"/>
    <xf numFmtId="11" fontId="9" fillId="0" borderId="0" xfId="0" applyNumberFormat="1" applyFont="1"/>
    <xf numFmtId="9" fontId="9" fillId="0" borderId="0" xfId="1" applyFont="1" applyAlignment="1">
      <alignment horizontal="center"/>
    </xf>
    <xf numFmtId="0" fontId="1" fillId="0" borderId="7" xfId="0" applyFont="1" applyBorder="1"/>
    <xf numFmtId="11" fontId="0" fillId="0" borderId="0" xfId="0" applyNumberFormat="1" applyAlignment="1">
      <alignment horizontal="left"/>
    </xf>
    <xf numFmtId="0" fontId="1" fillId="0" borderId="1" xfId="0" applyFont="1" applyBorder="1"/>
    <xf numFmtId="11" fontId="0" fillId="0" borderId="7" xfId="0" applyNumberFormat="1" applyBorder="1" applyAlignment="1">
      <alignment horizontal="left"/>
    </xf>
    <xf numFmtId="11" fontId="0" fillId="0" borderId="1" xfId="0" applyNumberFormat="1" applyBorder="1" applyAlignment="1">
      <alignment horizontal="left" vertical="top"/>
    </xf>
    <xf numFmtId="0" fontId="0" fillId="0" borderId="1" xfId="0" applyBorder="1" applyAlignment="1">
      <alignment vertical="top"/>
    </xf>
    <xf numFmtId="0" fontId="0" fillId="0" borderId="0" xfId="0" applyAlignment="1">
      <alignment horizontal="center" vertical="center"/>
    </xf>
    <xf numFmtId="0" fontId="0" fillId="0" borderId="1" xfId="0" applyBorder="1" applyAlignment="1">
      <alignment horizontal="center" vertical="center"/>
    </xf>
    <xf numFmtId="3" fontId="0" fillId="0" borderId="0" xfId="0" applyNumberFormat="1" applyAlignment="1">
      <alignment horizontal="center" vertical="center"/>
    </xf>
    <xf numFmtId="3" fontId="0" fillId="0" borderId="1" xfId="0" applyNumberFormat="1" applyBorder="1" applyAlignment="1">
      <alignment horizontal="center" vertical="center"/>
    </xf>
    <xf numFmtId="2" fontId="0" fillId="0" borderId="0" xfId="0" applyNumberFormat="1" applyAlignment="1">
      <alignment horizontal="center" vertical="center"/>
    </xf>
    <xf numFmtId="2" fontId="0" fillId="0" borderId="1" xfId="0" applyNumberFormat="1" applyBorder="1" applyAlignment="1">
      <alignment horizontal="center" vertical="center"/>
    </xf>
    <xf numFmtId="0" fontId="20" fillId="0" borderId="28" xfId="3" applyFont="1" applyBorder="1" applyAlignment="1">
      <alignment horizontal="left" vertical="top"/>
    </xf>
    <xf numFmtId="0" fontId="20" fillId="0" borderId="10" xfId="3" applyFont="1" applyBorder="1" applyAlignment="1">
      <alignment horizontal="left" vertical="top"/>
    </xf>
    <xf numFmtId="0" fontId="20" fillId="0" borderId="27" xfId="3" applyFont="1" applyBorder="1" applyAlignment="1">
      <alignment horizontal="left" vertical="top"/>
    </xf>
    <xf numFmtId="0" fontId="3" fillId="0" borderId="28" xfId="0" applyFont="1" applyBorder="1" applyAlignment="1">
      <alignment horizontal="left" vertical="center"/>
    </xf>
    <xf numFmtId="0" fontId="3" fillId="0" borderId="27" xfId="0" applyFont="1" applyBorder="1" applyAlignment="1">
      <alignment horizontal="left" vertical="center"/>
    </xf>
    <xf numFmtId="0" fontId="16" fillId="0" borderId="26" xfId="3" applyFont="1" applyBorder="1" applyAlignment="1">
      <alignment horizontal="left" vertical="top" wrapText="1"/>
    </xf>
    <xf numFmtId="0" fontId="16" fillId="0" borderId="1" xfId="3" applyFont="1" applyBorder="1" applyAlignment="1">
      <alignment horizontal="left" vertical="top" wrapText="1"/>
    </xf>
    <xf numFmtId="0" fontId="16" fillId="0" borderId="9" xfId="3" applyFont="1" applyBorder="1" applyAlignment="1">
      <alignment horizontal="left" vertical="top" wrapText="1"/>
    </xf>
    <xf numFmtId="0" fontId="14" fillId="0" borderId="10" xfId="3" applyFont="1" applyBorder="1" applyAlignment="1">
      <alignment horizontal="center" vertical="top" wrapText="1"/>
    </xf>
    <xf numFmtId="0" fontId="14" fillId="0" borderId="27" xfId="3" applyFont="1" applyBorder="1" applyAlignment="1">
      <alignment horizontal="center" vertical="top" wrapText="1"/>
    </xf>
    <xf numFmtId="0" fontId="0" fillId="0" borderId="0" xfId="0" applyAlignment="1">
      <alignment horizontal="left" vertical="center"/>
    </xf>
    <xf numFmtId="0" fontId="0" fillId="0" borderId="1" xfId="0" applyBorder="1" applyAlignment="1">
      <alignment horizontal="left" vertical="center"/>
    </xf>
    <xf numFmtId="164" fontId="14" fillId="0" borderId="28" xfId="3" applyNumberFormat="1" applyFont="1" applyBorder="1" applyAlignment="1">
      <alignment horizontal="left" vertical="top" wrapText="1"/>
    </xf>
    <xf numFmtId="164" fontId="14" fillId="0" borderId="27" xfId="3" applyNumberFormat="1" applyFont="1" applyBorder="1" applyAlignment="1">
      <alignment horizontal="left" vertical="top" wrapText="1"/>
    </xf>
    <xf numFmtId="11" fontId="0" fillId="0" borderId="0" xfId="0" applyNumberFormat="1" applyAlignment="1">
      <alignment horizontal="center" vertical="center"/>
    </xf>
    <xf numFmtId="11" fontId="0" fillId="0" borderId="1" xfId="0" applyNumberFormat="1" applyBorder="1" applyAlignment="1">
      <alignment horizontal="center" vertical="center"/>
    </xf>
    <xf numFmtId="0" fontId="24" fillId="3" borderId="1" xfId="0" applyFont="1" applyFill="1" applyBorder="1" applyAlignment="1">
      <alignment horizontal="center"/>
    </xf>
    <xf numFmtId="0" fontId="24" fillId="3" borderId="9" xfId="0" applyFont="1" applyFill="1" applyBorder="1" applyAlignment="1">
      <alignment horizontal="center"/>
    </xf>
    <xf numFmtId="0" fontId="24" fillId="19" borderId="26" xfId="0" applyFont="1" applyFill="1" applyBorder="1" applyAlignment="1">
      <alignment horizontal="center"/>
    </xf>
    <xf numFmtId="0" fontId="24" fillId="19" borderId="1" xfId="0" applyFont="1" applyFill="1" applyBorder="1" applyAlignment="1">
      <alignment horizontal="center"/>
    </xf>
    <xf numFmtId="0" fontId="24" fillId="19" borderId="9" xfId="0" applyFont="1" applyFill="1" applyBorder="1" applyAlignment="1">
      <alignment horizontal="center"/>
    </xf>
    <xf numFmtId="2" fontId="0" fillId="0" borderId="1" xfId="0" applyNumberFormat="1" applyBorder="1" applyAlignment="1">
      <alignment horizontal="center"/>
    </xf>
  </cellXfs>
  <cellStyles count="12">
    <cellStyle name="Collegamento ipertestuale" xfId="2" builtinId="8"/>
    <cellStyle name="Collegamento ipertestuale 2" xfId="4" xr:uid="{B9F1A1A3-80C3-43B8-B377-08A85386EDEB}"/>
    <cellStyle name="Migliaia" xfId="11" builtinId="3"/>
    <cellStyle name="Neutrale 2" xfId="7" xr:uid="{70BBA776-BB72-48A3-A020-42C81F8F4BD7}"/>
    <cellStyle name="Normal 2" xfId="6" xr:uid="{A3EF4AA5-7E69-48E7-9E71-E2E07D546C9F}"/>
    <cellStyle name="Normal 3" xfId="8" xr:uid="{BF508FA5-8C48-4D02-97A9-6407483D6F0C}"/>
    <cellStyle name="Normale" xfId="0" builtinId="0"/>
    <cellStyle name="Normale 2" xfId="3" xr:uid="{1EF66233-835A-494F-B90C-6C106584D7E0}"/>
    <cellStyle name="Percent 2" xfId="9" xr:uid="{F35005C4-5AB6-4EB4-A2E4-48BDBBC31803}"/>
    <cellStyle name="Percent 3" xfId="10" xr:uid="{71B40E48-4CB5-4996-A8D7-33CD3F625A28}"/>
    <cellStyle name="Percentuale" xfId="1" builtinId="5"/>
    <cellStyle name="Percentuale 2" xfId="5" xr:uid="{AB6CC15D-710C-4876-83C9-AAAA46727CB7}"/>
  </cellStyles>
  <dxfs count="0"/>
  <tableStyles count="0" defaultTableStyle="TableStyleMedium2" defaultPivotStyle="PivotStyleLight16"/>
  <colors>
    <mruColors>
      <color rgb="FFECACD1"/>
      <color rgb="FFFF32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28</xdr:col>
      <xdr:colOff>23889</xdr:colOff>
      <xdr:row>27</xdr:row>
      <xdr:rowOff>19352</xdr:rowOff>
    </xdr:from>
    <xdr:to>
      <xdr:col>29</xdr:col>
      <xdr:colOff>57151</xdr:colOff>
      <xdr:row>29</xdr:row>
      <xdr:rowOff>42333</xdr:rowOff>
    </xdr:to>
    <xdr:sp macro="" textlink="">
      <xdr:nvSpPr>
        <xdr:cNvPr id="2" name="CasellaDiTesto 1">
          <a:extLst>
            <a:ext uri="{FF2B5EF4-FFF2-40B4-BE49-F238E27FC236}">
              <a16:creationId xmlns:a16="http://schemas.microsoft.com/office/drawing/2014/main" id="{6D79FC6A-427D-433F-B9C0-BE2B84F5091D}"/>
            </a:ext>
          </a:extLst>
        </xdr:cNvPr>
        <xdr:cNvSpPr txBox="1"/>
      </xdr:nvSpPr>
      <xdr:spPr>
        <a:xfrm>
          <a:off x="20661389" y="4930019"/>
          <a:ext cx="647095" cy="38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2">
                  <a:lumMod val="40000"/>
                  <a:lumOff val="60000"/>
                </a:schemeClr>
              </a:solidFill>
              <a:latin typeface="Times New Roman" panose="02020603050405020304" pitchFamily="18" charset="0"/>
              <a:cs typeface="Times New Roman" panose="02020603050405020304" pitchFamily="18" charset="0"/>
            </a:rPr>
            <a:t>V</a:t>
          </a:r>
        </a:p>
      </xdr:txBody>
    </xdr:sp>
    <xdr:clientData/>
  </xdr:twoCellAnchor>
  <xdr:twoCellAnchor>
    <xdr:from>
      <xdr:col>27</xdr:col>
      <xdr:colOff>95250</xdr:colOff>
      <xdr:row>3</xdr:row>
      <xdr:rowOff>29938</xdr:rowOff>
    </xdr:from>
    <xdr:to>
      <xdr:col>27</xdr:col>
      <xdr:colOff>603250</xdr:colOff>
      <xdr:row>6</xdr:row>
      <xdr:rowOff>21168</xdr:rowOff>
    </xdr:to>
    <xdr:sp macro="" textlink="">
      <xdr:nvSpPr>
        <xdr:cNvPr id="5" name="CasellaDiTesto 4">
          <a:extLst>
            <a:ext uri="{FF2B5EF4-FFF2-40B4-BE49-F238E27FC236}">
              <a16:creationId xmlns:a16="http://schemas.microsoft.com/office/drawing/2014/main" id="{8076DC8B-8AEF-4717-B088-25BF41F0BBC4}"/>
            </a:ext>
          </a:extLst>
        </xdr:cNvPr>
        <xdr:cNvSpPr txBox="1"/>
      </xdr:nvSpPr>
      <xdr:spPr>
        <a:xfrm>
          <a:off x="20118917" y="569688"/>
          <a:ext cx="508000" cy="5309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5">
                  <a:lumMod val="40000"/>
                  <a:lumOff val="60000"/>
                </a:schemeClr>
              </a:solidFill>
              <a:latin typeface="Times New Roman" panose="02020603050405020304" pitchFamily="18" charset="0"/>
              <a:cs typeface="Times New Roman" panose="02020603050405020304" pitchFamily="18" charset="0"/>
            </a:rPr>
            <a:t>U</a:t>
          </a:r>
        </a:p>
      </xdr:txBody>
    </xdr:sp>
    <xdr:clientData/>
  </xdr:twoCellAnchor>
  <xdr:twoCellAnchor>
    <xdr:from>
      <xdr:col>27</xdr:col>
      <xdr:colOff>148167</xdr:colOff>
      <xdr:row>132</xdr:row>
      <xdr:rowOff>10583</xdr:rowOff>
    </xdr:from>
    <xdr:to>
      <xdr:col>28</xdr:col>
      <xdr:colOff>170845</xdr:colOff>
      <xdr:row>134</xdr:row>
      <xdr:rowOff>31751</xdr:rowOff>
    </xdr:to>
    <xdr:sp macro="" textlink="">
      <xdr:nvSpPr>
        <xdr:cNvPr id="6" name="CasellaDiTesto 5">
          <a:extLst>
            <a:ext uri="{FF2B5EF4-FFF2-40B4-BE49-F238E27FC236}">
              <a16:creationId xmlns:a16="http://schemas.microsoft.com/office/drawing/2014/main" id="{2267DB90-2DEB-43FF-BE0A-C9C6FED5FDC4}"/>
            </a:ext>
          </a:extLst>
        </xdr:cNvPr>
        <xdr:cNvSpPr txBox="1"/>
      </xdr:nvSpPr>
      <xdr:spPr>
        <a:xfrm>
          <a:off x="20171834" y="24161750"/>
          <a:ext cx="636511"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5">
                  <a:lumMod val="40000"/>
                  <a:lumOff val="60000"/>
                </a:schemeClr>
              </a:solidFill>
              <a:latin typeface="Times New Roman" panose="02020603050405020304" pitchFamily="18" charset="0"/>
              <a:cs typeface="Times New Roman" panose="02020603050405020304" pitchFamily="18" charset="0"/>
            </a:rPr>
            <a:t>u</a:t>
          </a:r>
        </a:p>
      </xdr:txBody>
    </xdr:sp>
    <xdr:clientData/>
  </xdr:twoCellAnchor>
  <xdr:twoCellAnchor>
    <xdr:from>
      <xdr:col>58</xdr:col>
      <xdr:colOff>0</xdr:colOff>
      <xdr:row>3</xdr:row>
      <xdr:rowOff>0</xdr:rowOff>
    </xdr:from>
    <xdr:to>
      <xdr:col>58</xdr:col>
      <xdr:colOff>608843</xdr:colOff>
      <xdr:row>5</xdr:row>
      <xdr:rowOff>95099</xdr:rowOff>
    </xdr:to>
    <xdr:sp macro="" textlink="">
      <xdr:nvSpPr>
        <xdr:cNvPr id="10" name="CasellaDiTesto 9">
          <a:extLst>
            <a:ext uri="{FF2B5EF4-FFF2-40B4-BE49-F238E27FC236}">
              <a16:creationId xmlns:a16="http://schemas.microsoft.com/office/drawing/2014/main" id="{AE37E036-3B1D-42CF-BFB7-E95543EA856E}"/>
            </a:ext>
          </a:extLst>
        </xdr:cNvPr>
        <xdr:cNvSpPr txBox="1"/>
      </xdr:nvSpPr>
      <xdr:spPr>
        <a:xfrm>
          <a:off x="40576500" y="539750"/>
          <a:ext cx="608843" cy="4549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rgbClr val="ECACD1"/>
              </a:solidFill>
              <a:latin typeface="Times New Roman" panose="02020603050405020304" pitchFamily="18" charset="0"/>
              <a:cs typeface="Times New Roman" panose="02020603050405020304" pitchFamily="18" charset="0"/>
            </a:rPr>
            <a:t>Y</a:t>
          </a:r>
        </a:p>
      </xdr:txBody>
    </xdr:sp>
    <xdr:clientData/>
  </xdr:twoCellAnchor>
  <xdr:twoCellAnchor>
    <xdr:from>
      <xdr:col>52</xdr:col>
      <xdr:colOff>85298</xdr:colOff>
      <xdr:row>50</xdr:row>
      <xdr:rowOff>169333</xdr:rowOff>
    </xdr:from>
    <xdr:to>
      <xdr:col>52</xdr:col>
      <xdr:colOff>721810</xdr:colOff>
      <xdr:row>54</xdr:row>
      <xdr:rowOff>756</xdr:rowOff>
    </xdr:to>
    <xdr:sp macro="" textlink="">
      <xdr:nvSpPr>
        <xdr:cNvPr id="11" name="CasellaDiTesto 10">
          <a:extLst>
            <a:ext uri="{FF2B5EF4-FFF2-40B4-BE49-F238E27FC236}">
              <a16:creationId xmlns:a16="http://schemas.microsoft.com/office/drawing/2014/main" id="{C6A23F02-CE39-4CC2-A121-8641B6B8F78C}"/>
            </a:ext>
          </a:extLst>
        </xdr:cNvPr>
        <xdr:cNvSpPr txBox="1"/>
      </xdr:nvSpPr>
      <xdr:spPr>
        <a:xfrm>
          <a:off x="35256716" y="9286796"/>
          <a:ext cx="636512" cy="5611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6">
                  <a:lumMod val="40000"/>
                  <a:lumOff val="60000"/>
                </a:schemeClr>
              </a:solidFill>
              <a:latin typeface="Times New Roman" panose="02020603050405020304" pitchFamily="18" charset="0"/>
              <a:cs typeface="Times New Roman" panose="02020603050405020304" pitchFamily="18" charset="0"/>
            </a:rPr>
            <a:t>R</a:t>
          </a:r>
        </a:p>
      </xdr:txBody>
    </xdr:sp>
    <xdr:clientData/>
  </xdr:twoCellAnchor>
  <xdr:twoCellAnchor>
    <xdr:from>
      <xdr:col>27</xdr:col>
      <xdr:colOff>603250</xdr:colOff>
      <xdr:row>126</xdr:row>
      <xdr:rowOff>137583</xdr:rowOff>
    </xdr:from>
    <xdr:to>
      <xdr:col>29</xdr:col>
      <xdr:colOff>22679</xdr:colOff>
      <xdr:row>128</xdr:row>
      <xdr:rowOff>139397</xdr:rowOff>
    </xdr:to>
    <xdr:sp macro="" textlink="">
      <xdr:nvSpPr>
        <xdr:cNvPr id="12" name="CasellaDiTesto 11">
          <a:extLst>
            <a:ext uri="{FF2B5EF4-FFF2-40B4-BE49-F238E27FC236}">
              <a16:creationId xmlns:a16="http://schemas.microsoft.com/office/drawing/2014/main" id="{1699ECCA-F3F9-48E3-A271-D1A12C28967B}"/>
            </a:ext>
          </a:extLst>
        </xdr:cNvPr>
        <xdr:cNvSpPr txBox="1"/>
      </xdr:nvSpPr>
      <xdr:spPr>
        <a:xfrm>
          <a:off x="20626917" y="23156333"/>
          <a:ext cx="647095" cy="38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b="1">
              <a:solidFill>
                <a:schemeClr val="tx1"/>
              </a:solidFill>
              <a:latin typeface="Times New Roman" panose="02020603050405020304" pitchFamily="18" charset="0"/>
              <a:cs typeface="Times New Roman" panose="02020603050405020304" pitchFamily="18" charset="0"/>
            </a:rPr>
            <a:t>Q'</a:t>
          </a:r>
        </a:p>
      </xdr:txBody>
    </xdr:sp>
    <xdr:clientData/>
  </xdr:twoCellAnchor>
  <xdr:twoCellAnchor>
    <xdr:from>
      <xdr:col>59</xdr:col>
      <xdr:colOff>592667</xdr:colOff>
      <xdr:row>3</xdr:row>
      <xdr:rowOff>42334</xdr:rowOff>
    </xdr:from>
    <xdr:to>
      <xdr:col>61</xdr:col>
      <xdr:colOff>12095</xdr:colOff>
      <xdr:row>5</xdr:row>
      <xdr:rowOff>65314</xdr:rowOff>
    </xdr:to>
    <xdr:sp macro="" textlink="">
      <xdr:nvSpPr>
        <xdr:cNvPr id="13" name="CasellaDiTesto 12">
          <a:extLst>
            <a:ext uri="{FF2B5EF4-FFF2-40B4-BE49-F238E27FC236}">
              <a16:creationId xmlns:a16="http://schemas.microsoft.com/office/drawing/2014/main" id="{F89AFC4F-1F9A-4CE5-9A46-D2D1BEC95E0A}"/>
            </a:ext>
          </a:extLst>
        </xdr:cNvPr>
        <xdr:cNvSpPr txBox="1"/>
      </xdr:nvSpPr>
      <xdr:spPr>
        <a:xfrm>
          <a:off x="41783000" y="592667"/>
          <a:ext cx="647095" cy="38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b="1">
              <a:solidFill>
                <a:schemeClr val="tx1"/>
              </a:solidFill>
              <a:latin typeface="Times New Roman" panose="02020603050405020304" pitchFamily="18" charset="0"/>
              <a:cs typeface="Times New Roman" panose="02020603050405020304" pitchFamily="18" charset="0"/>
            </a:rPr>
            <a:t>Q</a:t>
          </a:r>
        </a:p>
      </xdr:txBody>
    </xdr:sp>
    <xdr:clientData/>
  </xdr:twoCellAnchor>
  <xdr:twoCellAnchor>
    <xdr:from>
      <xdr:col>60</xdr:col>
      <xdr:colOff>4233</xdr:colOff>
      <xdr:row>27</xdr:row>
      <xdr:rowOff>25401</xdr:rowOff>
    </xdr:from>
    <xdr:to>
      <xdr:col>61</xdr:col>
      <xdr:colOff>37495</xdr:colOff>
      <xdr:row>29</xdr:row>
      <xdr:rowOff>48381</xdr:rowOff>
    </xdr:to>
    <xdr:sp macro="" textlink="">
      <xdr:nvSpPr>
        <xdr:cNvPr id="14" name="CasellaDiTesto 13">
          <a:extLst>
            <a:ext uri="{FF2B5EF4-FFF2-40B4-BE49-F238E27FC236}">
              <a16:creationId xmlns:a16="http://schemas.microsoft.com/office/drawing/2014/main" id="{832CF9B9-99F7-476F-8D8D-4F7ACB52A896}"/>
            </a:ext>
          </a:extLst>
        </xdr:cNvPr>
        <xdr:cNvSpPr txBox="1"/>
      </xdr:nvSpPr>
      <xdr:spPr>
        <a:xfrm>
          <a:off x="41808400" y="4957234"/>
          <a:ext cx="647095" cy="38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b="1">
              <a:solidFill>
                <a:schemeClr val="tx1"/>
              </a:solidFill>
              <a:latin typeface="Times New Roman" panose="02020603050405020304" pitchFamily="18" charset="0"/>
              <a:cs typeface="Times New Roman" panose="02020603050405020304" pitchFamily="18" charset="0"/>
            </a:rPr>
            <a:t>X</a:t>
          </a:r>
        </a:p>
      </xdr:txBody>
    </xdr:sp>
    <xdr:clientData/>
  </xdr:twoCellAnchor>
  <xdr:twoCellAnchor>
    <xdr:from>
      <xdr:col>28</xdr:col>
      <xdr:colOff>31750</xdr:colOff>
      <xdr:row>156</xdr:row>
      <xdr:rowOff>95250</xdr:rowOff>
    </xdr:from>
    <xdr:to>
      <xdr:col>29</xdr:col>
      <xdr:colOff>65011</xdr:colOff>
      <xdr:row>158</xdr:row>
      <xdr:rowOff>127755</xdr:rowOff>
    </xdr:to>
    <xdr:sp macro="" textlink="">
      <xdr:nvSpPr>
        <xdr:cNvPr id="15" name="CasellaDiTesto 14">
          <a:extLst>
            <a:ext uri="{FF2B5EF4-FFF2-40B4-BE49-F238E27FC236}">
              <a16:creationId xmlns:a16="http://schemas.microsoft.com/office/drawing/2014/main" id="{AC164294-CB17-4F94-B523-0212DFB9CFD9}"/>
            </a:ext>
          </a:extLst>
        </xdr:cNvPr>
        <xdr:cNvSpPr txBox="1"/>
      </xdr:nvSpPr>
      <xdr:spPr>
        <a:xfrm>
          <a:off x="20669250" y="28617333"/>
          <a:ext cx="647094" cy="3923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2">
                  <a:lumMod val="40000"/>
                  <a:lumOff val="60000"/>
                </a:schemeClr>
              </a:solidFill>
              <a:latin typeface="Times New Roman" panose="02020603050405020304" pitchFamily="18" charset="0"/>
              <a:cs typeface="Times New Roman" panose="02020603050405020304" pitchFamily="18" charset="0"/>
            </a:rPr>
            <a:t>d</a:t>
          </a:r>
        </a:p>
      </xdr:txBody>
    </xdr:sp>
    <xdr:clientData/>
  </xdr:twoCellAnchor>
  <xdr:twoCellAnchor>
    <xdr:from>
      <xdr:col>51</xdr:col>
      <xdr:colOff>190500</xdr:colOff>
      <xdr:row>177</xdr:row>
      <xdr:rowOff>95249</xdr:rowOff>
    </xdr:from>
    <xdr:to>
      <xdr:col>52</xdr:col>
      <xdr:colOff>213180</xdr:colOff>
      <xdr:row>179</xdr:row>
      <xdr:rowOff>127756</xdr:rowOff>
    </xdr:to>
    <xdr:sp macro="" textlink="">
      <xdr:nvSpPr>
        <xdr:cNvPr id="16" name="CasellaDiTesto 15">
          <a:extLst>
            <a:ext uri="{FF2B5EF4-FFF2-40B4-BE49-F238E27FC236}">
              <a16:creationId xmlns:a16="http://schemas.microsoft.com/office/drawing/2014/main" id="{0478BEF5-4260-436F-9E89-C7D1EEF20AF3}"/>
            </a:ext>
          </a:extLst>
        </xdr:cNvPr>
        <xdr:cNvSpPr txBox="1"/>
      </xdr:nvSpPr>
      <xdr:spPr>
        <a:xfrm>
          <a:off x="34755351" y="29561145"/>
          <a:ext cx="629247" cy="392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6">
                  <a:lumMod val="40000"/>
                  <a:lumOff val="60000"/>
                </a:schemeClr>
              </a:solidFill>
              <a:latin typeface="Times New Roman" panose="02020603050405020304" pitchFamily="18" charset="0"/>
              <a:cs typeface="Times New Roman" panose="02020603050405020304" pitchFamily="18" charset="0"/>
            </a:rPr>
            <a:t>r</a:t>
          </a:r>
        </a:p>
      </xdr:txBody>
    </xdr:sp>
    <xdr:clientData/>
  </xdr:twoCellAnchor>
  <xdr:twoCellAnchor>
    <xdr:from>
      <xdr:col>58</xdr:col>
      <xdr:colOff>63500</xdr:colOff>
      <xdr:row>131</xdr:row>
      <xdr:rowOff>137583</xdr:rowOff>
    </xdr:from>
    <xdr:to>
      <xdr:col>59</xdr:col>
      <xdr:colOff>58513</xdr:colOff>
      <xdr:row>134</xdr:row>
      <xdr:rowOff>116418</xdr:rowOff>
    </xdr:to>
    <xdr:sp macro="" textlink="">
      <xdr:nvSpPr>
        <xdr:cNvPr id="17" name="CasellaDiTesto 16">
          <a:extLst>
            <a:ext uri="{FF2B5EF4-FFF2-40B4-BE49-F238E27FC236}">
              <a16:creationId xmlns:a16="http://schemas.microsoft.com/office/drawing/2014/main" id="{DDEB45EF-80D2-48E3-9D70-7DB564E0E2B4}"/>
            </a:ext>
          </a:extLst>
        </xdr:cNvPr>
        <xdr:cNvSpPr txBox="1"/>
      </xdr:nvSpPr>
      <xdr:spPr>
        <a:xfrm>
          <a:off x="40640000" y="24108833"/>
          <a:ext cx="608846" cy="518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rgbClr val="ECACD1"/>
              </a:solidFill>
              <a:latin typeface="Times New Roman" panose="02020603050405020304" pitchFamily="18" charset="0"/>
              <a:cs typeface="Times New Roman" panose="02020603050405020304" pitchFamily="18" charset="0"/>
            </a:rPr>
            <a:t>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23889</xdr:colOff>
      <xdr:row>7</xdr:row>
      <xdr:rowOff>19352</xdr:rowOff>
    </xdr:from>
    <xdr:to>
      <xdr:col>9</xdr:col>
      <xdr:colOff>57151</xdr:colOff>
      <xdr:row>9</xdr:row>
      <xdr:rowOff>42333</xdr:rowOff>
    </xdr:to>
    <xdr:sp macro="" textlink="">
      <xdr:nvSpPr>
        <xdr:cNvPr id="2" name="CasellaDiTesto 1">
          <a:extLst>
            <a:ext uri="{FF2B5EF4-FFF2-40B4-BE49-F238E27FC236}">
              <a16:creationId xmlns:a16="http://schemas.microsoft.com/office/drawing/2014/main" id="{2D096473-8834-4AF2-A986-D969A1331840}"/>
            </a:ext>
          </a:extLst>
        </xdr:cNvPr>
        <xdr:cNvSpPr txBox="1"/>
      </xdr:nvSpPr>
      <xdr:spPr>
        <a:xfrm>
          <a:off x="20635989" y="5035852"/>
          <a:ext cx="642862" cy="391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2">
                  <a:lumMod val="40000"/>
                  <a:lumOff val="60000"/>
                </a:schemeClr>
              </a:solidFill>
              <a:latin typeface="Times New Roman" panose="02020603050405020304" pitchFamily="18" charset="0"/>
              <a:cs typeface="Times New Roman" panose="02020603050405020304" pitchFamily="18" charset="0"/>
            </a:rPr>
            <a:t>V</a:t>
          </a:r>
        </a:p>
      </xdr:txBody>
    </xdr:sp>
    <xdr:clientData/>
  </xdr:twoCellAnchor>
  <xdr:twoCellAnchor>
    <xdr:from>
      <xdr:col>7</xdr:col>
      <xdr:colOff>227462</xdr:colOff>
      <xdr:row>91</xdr:row>
      <xdr:rowOff>171701</xdr:rowOff>
    </xdr:from>
    <xdr:to>
      <xdr:col>7</xdr:col>
      <xdr:colOff>587612</xdr:colOff>
      <xdr:row>94</xdr:row>
      <xdr:rowOff>123208</xdr:rowOff>
    </xdr:to>
    <xdr:sp macro="" textlink="">
      <xdr:nvSpPr>
        <xdr:cNvPr id="4" name="CasellaDiTesto 3">
          <a:extLst>
            <a:ext uri="{FF2B5EF4-FFF2-40B4-BE49-F238E27FC236}">
              <a16:creationId xmlns:a16="http://schemas.microsoft.com/office/drawing/2014/main" id="{138B76AF-B107-4570-BB77-E049104B5B57}"/>
            </a:ext>
          </a:extLst>
        </xdr:cNvPr>
        <xdr:cNvSpPr txBox="1"/>
      </xdr:nvSpPr>
      <xdr:spPr>
        <a:xfrm>
          <a:off x="6719626" y="17202970"/>
          <a:ext cx="360150" cy="4917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5">
                  <a:lumMod val="40000"/>
                  <a:lumOff val="60000"/>
                </a:schemeClr>
              </a:solidFill>
              <a:latin typeface="Times New Roman" panose="02020603050405020304" pitchFamily="18" charset="0"/>
              <a:cs typeface="Times New Roman" panose="02020603050405020304" pitchFamily="18" charset="0"/>
            </a:rPr>
            <a:t>u</a:t>
          </a:r>
        </a:p>
      </xdr:txBody>
    </xdr:sp>
    <xdr:clientData/>
  </xdr:twoCellAnchor>
  <xdr:twoCellAnchor>
    <xdr:from>
      <xdr:col>13</xdr:col>
      <xdr:colOff>0</xdr:colOff>
      <xdr:row>3</xdr:row>
      <xdr:rowOff>0</xdr:rowOff>
    </xdr:from>
    <xdr:to>
      <xdr:col>13</xdr:col>
      <xdr:colOff>608843</xdr:colOff>
      <xdr:row>5</xdr:row>
      <xdr:rowOff>95099</xdr:rowOff>
    </xdr:to>
    <xdr:sp macro="" textlink="">
      <xdr:nvSpPr>
        <xdr:cNvPr id="5" name="CasellaDiTesto 4">
          <a:extLst>
            <a:ext uri="{FF2B5EF4-FFF2-40B4-BE49-F238E27FC236}">
              <a16:creationId xmlns:a16="http://schemas.microsoft.com/office/drawing/2014/main" id="{377043F8-AF98-4C1A-9855-0188AA7D2F5F}"/>
            </a:ext>
          </a:extLst>
        </xdr:cNvPr>
        <xdr:cNvSpPr txBox="1"/>
      </xdr:nvSpPr>
      <xdr:spPr>
        <a:xfrm>
          <a:off x="40424100" y="558800"/>
          <a:ext cx="608843" cy="4633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rgbClr val="ECACD1"/>
              </a:solidFill>
              <a:latin typeface="Times New Roman" panose="02020603050405020304" pitchFamily="18" charset="0"/>
              <a:cs typeface="Times New Roman" panose="02020603050405020304" pitchFamily="18" charset="0"/>
            </a:rPr>
            <a:t>Y</a:t>
          </a:r>
        </a:p>
      </xdr:txBody>
    </xdr:sp>
    <xdr:clientData/>
  </xdr:twoCellAnchor>
  <xdr:twoCellAnchor>
    <xdr:from>
      <xdr:col>12</xdr:col>
      <xdr:colOff>0</xdr:colOff>
      <xdr:row>11</xdr:row>
      <xdr:rowOff>0</xdr:rowOff>
    </xdr:from>
    <xdr:to>
      <xdr:col>12</xdr:col>
      <xdr:colOff>636512</xdr:colOff>
      <xdr:row>14</xdr:row>
      <xdr:rowOff>756</xdr:rowOff>
    </xdr:to>
    <xdr:sp macro="" textlink="">
      <xdr:nvSpPr>
        <xdr:cNvPr id="6" name="CasellaDiTesto 5">
          <a:extLst>
            <a:ext uri="{FF2B5EF4-FFF2-40B4-BE49-F238E27FC236}">
              <a16:creationId xmlns:a16="http://schemas.microsoft.com/office/drawing/2014/main" id="{3517FE07-B801-4B02-99AD-B441E7B7D10B}"/>
            </a:ext>
          </a:extLst>
        </xdr:cNvPr>
        <xdr:cNvSpPr txBox="1"/>
      </xdr:nvSpPr>
      <xdr:spPr>
        <a:xfrm>
          <a:off x="35242500" y="9453033"/>
          <a:ext cx="636512" cy="3902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6">
                  <a:lumMod val="40000"/>
                  <a:lumOff val="60000"/>
                </a:schemeClr>
              </a:solidFill>
              <a:latin typeface="Times New Roman" panose="02020603050405020304" pitchFamily="18" charset="0"/>
              <a:cs typeface="Times New Roman" panose="02020603050405020304" pitchFamily="18" charset="0"/>
            </a:rPr>
            <a:t>R</a:t>
          </a:r>
        </a:p>
      </xdr:txBody>
    </xdr:sp>
    <xdr:clientData/>
  </xdr:twoCellAnchor>
  <xdr:twoCellAnchor>
    <xdr:from>
      <xdr:col>8</xdr:col>
      <xdr:colOff>0</xdr:colOff>
      <xdr:row>86</xdr:row>
      <xdr:rowOff>137583</xdr:rowOff>
    </xdr:from>
    <xdr:to>
      <xdr:col>9</xdr:col>
      <xdr:colOff>22679</xdr:colOff>
      <xdr:row>88</xdr:row>
      <xdr:rowOff>139397</xdr:rowOff>
    </xdr:to>
    <xdr:sp macro="" textlink="">
      <xdr:nvSpPr>
        <xdr:cNvPr id="7" name="CasellaDiTesto 6">
          <a:extLst>
            <a:ext uri="{FF2B5EF4-FFF2-40B4-BE49-F238E27FC236}">
              <a16:creationId xmlns:a16="http://schemas.microsoft.com/office/drawing/2014/main" id="{038C5D8F-EA94-4903-ACFC-234FBEAB3C71}"/>
            </a:ext>
          </a:extLst>
        </xdr:cNvPr>
        <xdr:cNvSpPr txBox="1"/>
      </xdr:nvSpPr>
      <xdr:spPr>
        <a:xfrm>
          <a:off x="20605750" y="24013583"/>
          <a:ext cx="638629" cy="3828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b="1">
              <a:solidFill>
                <a:schemeClr val="tx1"/>
              </a:solidFill>
              <a:latin typeface="Times New Roman" panose="02020603050405020304" pitchFamily="18" charset="0"/>
              <a:cs typeface="Times New Roman" panose="02020603050405020304" pitchFamily="18" charset="0"/>
            </a:rPr>
            <a:t>Q'</a:t>
          </a:r>
        </a:p>
      </xdr:txBody>
    </xdr:sp>
    <xdr:clientData/>
  </xdr:twoCellAnchor>
  <xdr:twoCellAnchor>
    <xdr:from>
      <xdr:col>14</xdr:col>
      <xdr:colOff>592667</xdr:colOff>
      <xdr:row>3</xdr:row>
      <xdr:rowOff>42334</xdr:rowOff>
    </xdr:from>
    <xdr:to>
      <xdr:col>16</xdr:col>
      <xdr:colOff>12095</xdr:colOff>
      <xdr:row>5</xdr:row>
      <xdr:rowOff>65314</xdr:rowOff>
    </xdr:to>
    <xdr:sp macro="" textlink="">
      <xdr:nvSpPr>
        <xdr:cNvPr id="8" name="CasellaDiTesto 7">
          <a:extLst>
            <a:ext uri="{FF2B5EF4-FFF2-40B4-BE49-F238E27FC236}">
              <a16:creationId xmlns:a16="http://schemas.microsoft.com/office/drawing/2014/main" id="{CEC522A1-22A7-4189-89E7-BF4C7F17E0C5}"/>
            </a:ext>
          </a:extLst>
        </xdr:cNvPr>
        <xdr:cNvSpPr txBox="1"/>
      </xdr:nvSpPr>
      <xdr:spPr>
        <a:xfrm>
          <a:off x="41626367" y="601134"/>
          <a:ext cx="638628" cy="391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b="1">
              <a:solidFill>
                <a:schemeClr val="tx1"/>
              </a:solidFill>
              <a:latin typeface="Times New Roman" panose="02020603050405020304" pitchFamily="18" charset="0"/>
              <a:cs typeface="Times New Roman" panose="02020603050405020304" pitchFamily="18" charset="0"/>
            </a:rPr>
            <a:t>Q</a:t>
          </a:r>
        </a:p>
      </xdr:txBody>
    </xdr:sp>
    <xdr:clientData/>
  </xdr:twoCellAnchor>
  <xdr:twoCellAnchor>
    <xdr:from>
      <xdr:col>15</xdr:col>
      <xdr:colOff>4233</xdr:colOff>
      <xdr:row>7</xdr:row>
      <xdr:rowOff>25401</xdr:rowOff>
    </xdr:from>
    <xdr:to>
      <xdr:col>16</xdr:col>
      <xdr:colOff>37495</xdr:colOff>
      <xdr:row>9</xdr:row>
      <xdr:rowOff>48381</xdr:rowOff>
    </xdr:to>
    <xdr:sp macro="" textlink="">
      <xdr:nvSpPr>
        <xdr:cNvPr id="9" name="CasellaDiTesto 8">
          <a:extLst>
            <a:ext uri="{FF2B5EF4-FFF2-40B4-BE49-F238E27FC236}">
              <a16:creationId xmlns:a16="http://schemas.microsoft.com/office/drawing/2014/main" id="{DE911CB2-14B5-48B0-8931-5BC26373846A}"/>
            </a:ext>
          </a:extLst>
        </xdr:cNvPr>
        <xdr:cNvSpPr txBox="1"/>
      </xdr:nvSpPr>
      <xdr:spPr>
        <a:xfrm>
          <a:off x="41647533" y="5041901"/>
          <a:ext cx="642862" cy="3912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800" b="1">
              <a:solidFill>
                <a:schemeClr val="tx1"/>
              </a:solidFill>
              <a:latin typeface="Times New Roman" panose="02020603050405020304" pitchFamily="18" charset="0"/>
              <a:cs typeface="Times New Roman" panose="02020603050405020304" pitchFamily="18" charset="0"/>
            </a:rPr>
            <a:t>X</a:t>
          </a:r>
        </a:p>
      </xdr:txBody>
    </xdr:sp>
    <xdr:clientData/>
  </xdr:twoCellAnchor>
  <xdr:twoCellAnchor>
    <xdr:from>
      <xdr:col>7</xdr:col>
      <xdr:colOff>571974</xdr:colOff>
      <xdr:row>95</xdr:row>
      <xdr:rowOff>95250</xdr:rowOff>
    </xdr:from>
    <xdr:to>
      <xdr:col>8</xdr:col>
      <xdr:colOff>605236</xdr:colOff>
      <xdr:row>97</xdr:row>
      <xdr:rowOff>127754</xdr:rowOff>
    </xdr:to>
    <xdr:sp macro="" textlink="">
      <xdr:nvSpPr>
        <xdr:cNvPr id="10" name="CasellaDiTesto 9">
          <a:extLst>
            <a:ext uri="{FF2B5EF4-FFF2-40B4-BE49-F238E27FC236}">
              <a16:creationId xmlns:a16="http://schemas.microsoft.com/office/drawing/2014/main" id="{E9404154-5E88-4DEF-A357-14A70A432345}"/>
            </a:ext>
          </a:extLst>
        </xdr:cNvPr>
        <xdr:cNvSpPr txBox="1"/>
      </xdr:nvSpPr>
      <xdr:spPr>
        <a:xfrm>
          <a:off x="7064138" y="16766369"/>
          <a:ext cx="639829" cy="3926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2">
                  <a:lumMod val="40000"/>
                  <a:lumOff val="60000"/>
                </a:schemeClr>
              </a:solidFill>
              <a:latin typeface="Times New Roman" panose="02020603050405020304" pitchFamily="18" charset="0"/>
              <a:cs typeface="Times New Roman" panose="02020603050405020304" pitchFamily="18" charset="0"/>
            </a:rPr>
            <a:t>d</a:t>
          </a:r>
        </a:p>
      </xdr:txBody>
    </xdr:sp>
    <xdr:clientData/>
  </xdr:twoCellAnchor>
  <xdr:twoCellAnchor>
    <xdr:from>
      <xdr:col>12</xdr:col>
      <xdr:colOff>37910</xdr:colOff>
      <xdr:row>100</xdr:row>
      <xdr:rowOff>0</xdr:rowOff>
    </xdr:from>
    <xdr:to>
      <xdr:col>12</xdr:col>
      <xdr:colOff>251090</xdr:colOff>
      <xdr:row>101</xdr:row>
      <xdr:rowOff>137234</xdr:rowOff>
    </xdr:to>
    <xdr:sp macro="" textlink="">
      <xdr:nvSpPr>
        <xdr:cNvPr id="11" name="CasellaDiTesto 10">
          <a:extLst>
            <a:ext uri="{FF2B5EF4-FFF2-40B4-BE49-F238E27FC236}">
              <a16:creationId xmlns:a16="http://schemas.microsoft.com/office/drawing/2014/main" id="{3F22C83A-5CDF-4296-B53C-58C05505F1ED}"/>
            </a:ext>
          </a:extLst>
        </xdr:cNvPr>
        <xdr:cNvSpPr txBox="1"/>
      </xdr:nvSpPr>
      <xdr:spPr>
        <a:xfrm>
          <a:off x="9562910" y="22234951"/>
          <a:ext cx="213180" cy="392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6">
                  <a:lumMod val="40000"/>
                  <a:lumOff val="60000"/>
                </a:schemeClr>
              </a:solidFill>
              <a:latin typeface="Times New Roman" panose="02020603050405020304" pitchFamily="18" charset="0"/>
              <a:cs typeface="Times New Roman" panose="02020603050405020304" pitchFamily="18" charset="0"/>
            </a:rPr>
            <a:t>r</a:t>
          </a:r>
        </a:p>
      </xdr:txBody>
    </xdr:sp>
    <xdr:clientData/>
  </xdr:twoCellAnchor>
  <xdr:twoCellAnchor>
    <xdr:from>
      <xdr:col>13</xdr:col>
      <xdr:colOff>63500</xdr:colOff>
      <xdr:row>91</xdr:row>
      <xdr:rowOff>137583</xdr:rowOff>
    </xdr:from>
    <xdr:to>
      <xdr:col>14</xdr:col>
      <xdr:colOff>58513</xdr:colOff>
      <xdr:row>94</xdr:row>
      <xdr:rowOff>116418</xdr:rowOff>
    </xdr:to>
    <xdr:sp macro="" textlink="">
      <xdr:nvSpPr>
        <xdr:cNvPr id="12" name="CasellaDiTesto 11">
          <a:extLst>
            <a:ext uri="{FF2B5EF4-FFF2-40B4-BE49-F238E27FC236}">
              <a16:creationId xmlns:a16="http://schemas.microsoft.com/office/drawing/2014/main" id="{3B5CE591-F22C-45B3-B487-CE52899609BA}"/>
            </a:ext>
          </a:extLst>
        </xdr:cNvPr>
        <xdr:cNvSpPr txBox="1"/>
      </xdr:nvSpPr>
      <xdr:spPr>
        <a:xfrm>
          <a:off x="40487600" y="24947033"/>
          <a:ext cx="604613" cy="531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rgbClr val="ECACD1"/>
              </a:solidFill>
              <a:latin typeface="Times New Roman" panose="02020603050405020304" pitchFamily="18" charset="0"/>
              <a:cs typeface="Times New Roman" panose="02020603050405020304" pitchFamily="18" charset="0"/>
            </a:rPr>
            <a:t>Y</a:t>
          </a:r>
        </a:p>
      </xdr:txBody>
    </xdr:sp>
    <xdr:clientData/>
  </xdr:twoCellAnchor>
  <xdr:twoCellAnchor>
    <xdr:from>
      <xdr:col>7</xdr:col>
      <xdr:colOff>132687</xdr:colOff>
      <xdr:row>3</xdr:row>
      <xdr:rowOff>28433</xdr:rowOff>
    </xdr:from>
    <xdr:to>
      <xdr:col>8</xdr:col>
      <xdr:colOff>34120</xdr:colOff>
      <xdr:row>6</xdr:row>
      <xdr:rowOff>19663</xdr:rowOff>
    </xdr:to>
    <xdr:sp macro="" textlink="">
      <xdr:nvSpPr>
        <xdr:cNvPr id="14" name="CasellaDiTesto 13">
          <a:extLst>
            <a:ext uri="{FF2B5EF4-FFF2-40B4-BE49-F238E27FC236}">
              <a16:creationId xmlns:a16="http://schemas.microsoft.com/office/drawing/2014/main" id="{066E2957-CD17-47C8-8409-AAE023075538}"/>
            </a:ext>
          </a:extLst>
        </xdr:cNvPr>
        <xdr:cNvSpPr txBox="1"/>
      </xdr:nvSpPr>
      <xdr:spPr>
        <a:xfrm>
          <a:off x="6624851" y="578134"/>
          <a:ext cx="508000" cy="531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2400" b="1">
              <a:solidFill>
                <a:schemeClr val="accent5">
                  <a:lumMod val="40000"/>
                  <a:lumOff val="60000"/>
                </a:schemeClr>
              </a:solidFill>
              <a:latin typeface="Times New Roman" panose="02020603050405020304" pitchFamily="18" charset="0"/>
              <a:cs typeface="Times New Roman" panose="02020603050405020304" pitchFamily="18" charset="0"/>
            </a:rPr>
            <a:t>U</a:t>
          </a:r>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ebor\Documents\GitHub\desktop-tutorial\SteelTransition_EU\Add_sectors\Life%20Cycle%20Inventory\LCI%20e%20SUT%20steel%20production.xlsx" TargetMode="External"/><Relationship Id="rId1" Type="http://schemas.openxmlformats.org/officeDocument/2006/relationships/externalLinkPath" Target="LCI%20e%20SUT%20steel%20production.xlsx" TargetMode="External"/></Relationships>
</file>

<file path=xl/externalLinks/_rels/externalLink2.xml.rels><?xml version="1.0" encoding="UTF-8" standalone="yes"?>
<Relationships xmlns="http://schemas.openxmlformats.org/package/2006/relationships"><Relationship Id="rId3" Type="http://schemas.openxmlformats.org/officeDocument/2006/relationships/externalLinkPath" Target="https://polimi365-my.sharepoint.com/personal/10421550_polimi_it/Documents/Documenti/Tesi%20di%20laurea/2022_23_Ghezzi_H2%20industry/Bibliography/Suddivisione%20input%20in%20regioni/World%20Integrated%20Trade%20Solution%20-%20Limestone%20Flux%202022.xlsx" TargetMode="External"/><Relationship Id="rId2" Type="http://schemas.microsoft.com/office/2019/04/relationships/externalLinkLongPath" Target="https://polimi365-my.sharepoint.com/personal/10421550_polimi_it/Documents/Documenti/Tesi%20di%20laurea/2022_23_Ghezzi_H2%20industry/Bibliography/Suddivisione%20input%20in%20regioni/World%20Integrated%20Trade%20Solution%20-%20Limestone%20Flux%202022.xlsx?9C4D96DA" TargetMode="External"/><Relationship Id="rId1" Type="http://schemas.openxmlformats.org/officeDocument/2006/relationships/externalLinkPath" Target="file:///\\9C4D96DA\World%20Integrated%20Trade%20Solution%20-%20Limestone%20Flux%20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teel_BF-BOF with H2"/>
      <sheetName val="Steel_BF-BOF with char (+CCUS)"/>
      <sheetName val="Steel_NG-DR"/>
      <sheetName val="Steel_100%H2-DR"/>
      <sheetName val="CO2 footprint"/>
      <sheetName val="Value added"/>
      <sheetName val="SUT_EU27"/>
      <sheetName val="MSUT"/>
      <sheetName val="Inputs by region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Imports by region"/>
      <sheetName val="Gross imports "/>
    </sheetNames>
    <sheetDataSet>
      <sheetData sheetId="0">
        <row r="5">
          <cell r="D5">
            <v>0.2086558149685778</v>
          </cell>
          <cell r="E5">
            <v>0.17326594323804065</v>
          </cell>
          <cell r="F5">
            <v>0.20862148436288905</v>
          </cell>
          <cell r="G5">
            <v>0.20083517722289576</v>
          </cell>
          <cell r="H5">
            <v>0</v>
          </cell>
          <cell r="I5">
            <v>0.20862158020759675</v>
          </cell>
        </row>
      </sheetData>
      <sheetData sheetId="1"/>
    </sheetDataSet>
  </externalBook>
</externalLink>
</file>

<file path=xl/persons/person.xml><?xml version="1.0" encoding="utf-8"?>
<personList xmlns="http://schemas.microsoft.com/office/spreadsheetml/2018/threadedcomments" xmlns:x="http://schemas.openxmlformats.org/spreadsheetml/2006/main">
  <person displayName="Debora Ghezzi" id="{A4BF6F7B-B3BF-44AD-9B22-BC6603C8B863}" userId="S::10690489@polimi.it::43e5621c-6547-4884-821d-2379f27c5e53" providerId="AD"/>
</personList>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5" dT="2024-03-15T11:02:00.59" personId="{A4BF6F7B-B3BF-44AD-9B22-BC6603C8B863}" id="{DF4416D9-C4B1-4D1D-A549-95E53323E6DA}">
    <text>Reference paper</text>
  </threadedComment>
  <threadedComment ref="L6" dT="2024-03-15T11:02:19.62" personId="{A4BF6F7B-B3BF-44AD-9B22-BC6603C8B863}" id="{D7D6362C-8D22-4DF1-A600-9EEF4643399B}">
    <text>Reference paper</text>
  </threadedComment>
  <threadedComment ref="C58" dT="2024-03-15T11:02:53.18" personId="{A4BF6F7B-B3BF-44AD-9B22-BC6603C8B863}" id="{F80E30EB-E7CF-4FB5-AA8F-1493A9A1BD02}">
    <text>https://publications.jrc.ec.europa.eu/repository/handle/JRC119036</text>
    <extLst>
      <x:ext xmlns:xltc2="http://schemas.microsoft.com/office/spreadsheetml/2020/threadedcomments2" uri="{F7C98A9C-CBB3-438F-8F68-D28B6AF4A901}">
        <xltc2:checksum>3704528977</xltc2:checksum>
        <xltc2:hyperlink startIndex="0" length="65" url="https://publications.jrc.ec.europa.eu/repository/handle/JRC119036"/>
      </x:ext>
    </extLst>
  </threadedComment>
</ThreadedComments>
</file>

<file path=xl/threadedComments/threadedComment2.xml><?xml version="1.0" encoding="utf-8"?>
<ThreadedComments xmlns="http://schemas.microsoft.com/office/spreadsheetml/2018/threadedcomments" xmlns:x="http://schemas.openxmlformats.org/spreadsheetml/2006/main">
  <threadedComment ref="D5" dT="2024-03-15T11:04:22.82" personId="{A4BF6F7B-B3BF-44AD-9B22-BC6603C8B863}" id="{6A81D03F-FEF2-4E96-8B61-1322E27FD3F2}">
    <text xml:space="preserve">https://cembureau.eu/media/lfqjyve5/key-facts-figures-2021.pdf </text>
    <extLst>
      <x:ext xmlns:xltc2="http://schemas.microsoft.com/office/spreadsheetml/2020/threadedcomments2" uri="{F7C98A9C-CBB3-438F-8F68-D28B6AF4A901}">
        <xltc2:checksum>433390795</xltc2:checksum>
        <xltc2:hyperlink startIndex="0" length="62" url="https://cembureau.eu/media/lfqjyve5/key-facts-figures-2021.pdf"/>
      </x:ext>
    </extLst>
  </threadedComment>
  <threadedComment ref="K5" dT="2023-10-17T10:16:21.92" personId="{A4BF6F7B-B3BF-44AD-9B22-BC6603C8B863}" id="{D56436A7-917A-46CA-97A5-D28FC316087C}">
    <text>CIS (not disaggregated)</text>
  </threadedComment>
  <threadedComment ref="D6" dT="2024-03-15T11:04:34.79" personId="{A4BF6F7B-B3BF-44AD-9B22-BC6603C8B863}" id="{8DA90DEA-42DD-4801-9028-B2E610F9237A}">
    <text xml:space="preserve">https://worldsteel.org/wp-content/uploads/World-Steel-in-Figures-2023-4.pdf   </text>
    <extLst>
      <x:ext xmlns:xltc2="http://schemas.microsoft.com/office/spreadsheetml/2020/threadedcomments2" uri="{F7C98A9C-CBB3-438F-8F68-D28B6AF4A901}">
        <xltc2:checksum>3144155916</xltc2:checksum>
        <xltc2:hyperlink startIndex="0" length="75" url="https://worldsteel.org/wp-content/uploads/World-Steel-in-Figures-2023-4.pdf"/>
      </x:ext>
    </extLst>
  </threadedComment>
  <threadedComment ref="D7" dT="2024-03-15T11:08:07.14" personId="{A4BF6F7B-B3BF-44AD-9B22-BC6603C8B863}" id="{B4B182D1-5A60-4CCF-B0E8-E9B3520496F3}">
    <text>https://nora.nerc.ac.uk/id/eprint/534316/1/WMP_2017_2021_FINAL.pdf</text>
    <extLst>
      <x:ext xmlns:xltc2="http://schemas.microsoft.com/office/spreadsheetml/2020/threadedcomments2" uri="{F7C98A9C-CBB3-438F-8F68-D28B6AF4A901}">
        <xltc2:checksum>3764830787</xltc2:checksum>
        <xltc2:hyperlink startIndex="0" length="66" url="https://nora.nerc.ac.uk/id/eprint/534316/1/WMP_2017_2021_FINAL.pdf"/>
      </x:ext>
    </extLst>
  </threadedComment>
  <threadedComment ref="D9" dT="2024-03-15T11:04:57.05" personId="{A4BF6F7B-B3BF-44AD-9B22-BC6603C8B863}" id="{E4D2AB91-BCD3-453D-8C94-CC6E3AFFEF78}">
    <text xml:space="preserve">Coal production (ourworldindata.org) </text>
    <extLst>
      <x:ext xmlns:xltc2="http://schemas.microsoft.com/office/spreadsheetml/2020/threadedcomments2" uri="{F7C98A9C-CBB3-438F-8F68-D28B6AF4A901}">
        <xltc2:checksum>2815472486</xltc2:checksum>
        <xltc2:hyperlink startIndex="0" length="36" url="https://ourworldindata.org/grapher/coal-production-by-country?country=USA~IND~OWID_EU27~CHN~OWID_WRL~RUS"/>
      </x:ext>
    </extLst>
  </threadedComment>
  <threadedComment ref="D10" dT="2024-03-15T11:04:38.17" personId="{A4BF6F7B-B3BF-44AD-9B22-BC6603C8B863}" id="{328D2A6A-FE1C-41B1-903F-132595132A73}">
    <text xml:space="preserve">https://worldsteel.org/wp-content/uploads/World-Steel-in-Figures-2023-4.pdf   </text>
    <extLst>
      <x:ext xmlns:xltc2="http://schemas.microsoft.com/office/spreadsheetml/2020/threadedcomments2" uri="{F7C98A9C-CBB3-438F-8F68-D28B6AF4A901}">
        <xltc2:checksum>3144155916</xltc2:checksum>
        <xltc2:hyperlink startIndex="0" length="75" url="https://worldsteel.org/wp-content/uploads/World-Steel-in-Figures-2023-4.pdf"/>
      </x:ext>
    </extLst>
  </threadedComment>
  <threadedComment ref="K10" dT="2023-10-12T11:42:48.87" personId="{A4BF6F7B-B3BF-44AD-9B22-BC6603C8B863}" id="{22DECD11-5AAF-4FED-8C7E-BFDBD87DE7DF}">
    <text xml:space="preserve">+ Ukraine and others CIS (not disaggregated) </text>
  </threadedComment>
  <threadedComment ref="D11" dT="2024-03-15T11:04:41.29" personId="{A4BF6F7B-B3BF-44AD-9B22-BC6603C8B863}" id="{1144EE04-639E-47D9-ADC0-FE42918A5884}">
    <text xml:space="preserve">https://worldsteel.org/wp-content/uploads/World-Steel-in-Figures-2023-4.pdf   </text>
    <extLst>
      <x:ext xmlns:xltc2="http://schemas.microsoft.com/office/spreadsheetml/2020/threadedcomments2" uri="{F7C98A9C-CBB3-438F-8F68-D28B6AF4A901}">
        <xltc2:checksum>3144155916</xltc2:checksum>
        <xltc2:hyperlink startIndex="0" length="75" url="https://worldsteel.org/wp-content/uploads/World-Steel-in-Figures-2023-4.pdf"/>
      </x:ext>
    </extLst>
  </threadedComment>
  <threadedComment ref="D12" dT="2024-03-15T11:06:59.58" personId="{A4BF6F7B-B3BF-44AD-9B22-BC6603C8B863}" id="{EE0291D8-E84A-48C2-A099-1C601F7C8DC1}">
    <text xml:space="preserve">https://wits.worldbank.org/trade/comtrade/en/country/All/year/2022/tradeflow/Imports/partner/CAN/product/252100   </text>
    <extLst>
      <x:ext xmlns:xltc2="http://schemas.microsoft.com/office/spreadsheetml/2020/threadedcomments2" uri="{F7C98A9C-CBB3-438F-8F68-D28B6AF4A901}">
        <xltc2:checksum>1431511828</xltc2:checksum>
        <xltc2:hyperlink startIndex="0" length="111" url="https://wits.worldbank.org/trade/comtrade/en/country/All/year/2022/tradeflow/Imports/partner/CAN/product/252100"/>
      </x:ext>
    </extLst>
  </threadedComment>
  <threadedComment ref="D13" dT="2024-03-15T11:05:08.19" personId="{A4BF6F7B-B3BF-44AD-9B22-BC6603C8B863}" id="{609B5D1D-061E-4F94-A0D8-0789BB630E57}">
    <text xml:space="preserve">Oil production (ourworldindata.org) </text>
    <extLst>
      <x:ext xmlns:xltc2="http://schemas.microsoft.com/office/spreadsheetml/2020/threadedcomments2" uri="{F7C98A9C-CBB3-438F-8F68-D28B6AF4A901}">
        <xltc2:checksum>1361613533</xltc2:checksum>
        <xltc2:hyperlink startIndex="0" length="35" url="https://ourworldindata.org/grapher/oil-production-by-country?country=USA~CHN~OWID_EU27~IND~OWID_WRL~RUS"/>
      </x:ext>
    </extLst>
  </threadedComment>
  <threadedComment ref="D15" dT="2024-03-15T11:06:29.66" personId="{A4BF6F7B-B3BF-44AD-9B22-BC6603C8B863}" id="{AE4CEA4D-8E5E-4429-9881-AC2F5550748E}">
    <text xml:space="preserve">Electricity production by source, European Union (27) (ourworldindata.org) </text>
    <extLst>
      <x:ext xmlns:xltc2="http://schemas.microsoft.com/office/spreadsheetml/2020/threadedcomments2" uri="{F7C98A9C-CBB3-438F-8F68-D28B6AF4A901}">
        <xltc2:checksum>1162560253</xltc2:checksum>
        <xltc2:hyperlink startIndex="0" length="74" url="https://ourworldindata.org/grapher/electricity-production-by-source?country=~OWID_EU27"/>
      </x:ext>
    </extLst>
  </threadedComment>
  <threadedComment ref="D16" dT="2024-03-15T11:06:33.00" personId="{A4BF6F7B-B3BF-44AD-9B22-BC6603C8B863}" id="{EFE03552-458B-4238-AC32-EEFD9E3720D5}">
    <text xml:space="preserve">Electricity production by source, European Union (27) (ourworldindata.org) </text>
    <extLst>
      <x:ext xmlns:xltc2="http://schemas.microsoft.com/office/spreadsheetml/2020/threadedcomments2" uri="{F7C98A9C-CBB3-438F-8F68-D28B6AF4A901}">
        <xltc2:checksum>1162560253</xltc2:checksum>
        <xltc2:hyperlink startIndex="0" length="74" url="https://ourworldindata.org/grapher/electricity-production-by-source?country=~OWID_EU27"/>
      </x:ext>
    </extLst>
  </threadedComment>
  <threadedComment ref="D17" dT="2024-03-15T11:06:35.35" personId="{A4BF6F7B-B3BF-44AD-9B22-BC6603C8B863}" id="{B983D9C4-4393-4400-AE96-F88AD9FCDA8F}">
    <text xml:space="preserve">Electricity production by source, European Union (27) (ourworldindata.org) </text>
    <extLst>
      <x:ext xmlns:xltc2="http://schemas.microsoft.com/office/spreadsheetml/2020/threadedcomments2" uri="{F7C98A9C-CBB3-438F-8F68-D28B6AF4A901}">
        <xltc2:checksum>1162560253</xltc2:checksum>
        <xltc2:hyperlink startIndex="0" length="74" url="https://ourworldindata.org/grapher/electricity-production-by-source?country=~OWID_EU27"/>
      </x:ext>
    </extLst>
  </threadedComment>
  <threadedComment ref="D18" dT="2024-03-15T11:05:22.50" personId="{A4BF6F7B-B3BF-44AD-9B22-BC6603C8B863}" id="{28E4802B-85A3-4F0A-9B38-089DCCED76FB}">
    <text xml:space="preserve">Gas production (ourworldindata.org) </text>
    <extLst>
      <x:ext xmlns:xltc2="http://schemas.microsoft.com/office/spreadsheetml/2020/threadedcomments2" uri="{F7C98A9C-CBB3-438F-8F68-D28B6AF4A901}">
        <xltc2:checksum>1663272398</xltc2:checksum>
        <xltc2:hyperlink startIndex="0" length="35" url="https://ourworldindata.org/grapher/gas-production-by-country?country=USA~CHN~OWID_WRL~OWID_EU27~IND~RUS"/>
      </x:ext>
    </extLs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hyperlink" Target="https://www.iea.org/energy-system/low-emission-fuels/hydrogen" TargetMode="External"/><Relationship Id="rId1" Type="http://schemas.openxmlformats.org/officeDocument/2006/relationships/hyperlink" Target="https://www.iea.org/reports/towards-hydrogen-definitions-based-on-their-emissions-intensity/executive-summa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3FAAA-258A-4A10-8166-007FD8E79BA9}">
  <sheetPr>
    <tabColor theme="2" tint="-0.249977111117893"/>
  </sheetPr>
  <dimension ref="A1:V67"/>
  <sheetViews>
    <sheetView showGridLines="0" zoomScale="70" zoomScaleNormal="70" workbookViewId="0">
      <selection activeCell="C69" sqref="C69"/>
    </sheetView>
  </sheetViews>
  <sheetFormatPr defaultRowHeight="14.5" x14ac:dyDescent="0.35"/>
  <cols>
    <col min="1" max="1" width="20.1796875" customWidth="1"/>
    <col min="3" max="3" width="29.81640625" customWidth="1"/>
    <col min="4" max="4" width="60.1796875" customWidth="1"/>
    <col min="8" max="8" width="9.81640625" customWidth="1"/>
    <col min="10" max="10" width="12.1796875" bestFit="1" customWidth="1"/>
    <col min="11" max="11" width="15.7265625" bestFit="1" customWidth="1"/>
    <col min="12" max="12" width="9.81640625" bestFit="1" customWidth="1"/>
    <col min="13" max="13" width="8.54296875" customWidth="1"/>
    <col min="14" max="14" width="13.54296875" bestFit="1" customWidth="1"/>
    <col min="15" max="15" width="15.1796875" bestFit="1" customWidth="1"/>
    <col min="17" max="17" width="10.54296875" customWidth="1"/>
    <col min="18" max="18" width="8.7265625" customWidth="1"/>
    <col min="19" max="19" width="9.1796875" bestFit="1" customWidth="1"/>
  </cols>
  <sheetData>
    <row r="1" spans="1:14" x14ac:dyDescent="0.35">
      <c r="A1" s="2" t="s">
        <v>249</v>
      </c>
    </row>
    <row r="2" spans="1:14" x14ac:dyDescent="0.35">
      <c r="A2" s="2"/>
    </row>
    <row r="3" spans="1:14" s="10" customFormat="1" x14ac:dyDescent="0.35">
      <c r="A3" s="9" t="s">
        <v>0</v>
      </c>
    </row>
    <row r="4" spans="1:14" s="1" customFormat="1" x14ac:dyDescent="0.35">
      <c r="A4" s="3" t="s">
        <v>1</v>
      </c>
      <c r="B4" s="3"/>
      <c r="C4" s="3"/>
      <c r="D4" s="3"/>
      <c r="E4" s="3"/>
      <c r="F4" s="3"/>
      <c r="G4" s="3"/>
      <c r="H4" s="3"/>
      <c r="I4" s="3"/>
      <c r="K4" s="370" t="s">
        <v>252</v>
      </c>
      <c r="L4" s="36">
        <v>8.9880000000000002E-2</v>
      </c>
      <c r="M4" s="35" t="s">
        <v>39</v>
      </c>
      <c r="N4" s="370"/>
    </row>
    <row r="5" spans="1:14" x14ac:dyDescent="0.35">
      <c r="A5" t="s">
        <v>2</v>
      </c>
      <c r="B5" t="s">
        <v>3</v>
      </c>
      <c r="K5" s="1" t="s">
        <v>251</v>
      </c>
      <c r="L5" s="371">
        <f>1.5*10^6</f>
        <v>1500000</v>
      </c>
      <c r="M5" t="s">
        <v>40</v>
      </c>
    </row>
    <row r="6" spans="1:14" x14ac:dyDescent="0.35">
      <c r="A6" t="s">
        <v>4</v>
      </c>
      <c r="B6" t="s">
        <v>250</v>
      </c>
      <c r="K6" s="372" t="s">
        <v>253</v>
      </c>
      <c r="L6" s="45">
        <v>0.9</v>
      </c>
      <c r="M6" s="12"/>
      <c r="N6" s="12"/>
    </row>
    <row r="7" spans="1:14" x14ac:dyDescent="0.35">
      <c r="A7" t="s">
        <v>5</v>
      </c>
      <c r="B7" t="s">
        <v>6</v>
      </c>
      <c r="K7" s="370" t="s">
        <v>251</v>
      </c>
      <c r="L7" s="373">
        <f>L5*365*L6</f>
        <v>492750000</v>
      </c>
      <c r="M7" s="35" t="s">
        <v>42</v>
      </c>
      <c r="N7" s="35"/>
    </row>
    <row r="8" spans="1:14" x14ac:dyDescent="0.35">
      <c r="A8" t="s">
        <v>7</v>
      </c>
      <c r="B8" t="s">
        <v>8</v>
      </c>
      <c r="K8" s="372" t="s">
        <v>251</v>
      </c>
      <c r="L8" s="374">
        <f>L7*L4</f>
        <v>44288370</v>
      </c>
      <c r="M8" s="375" t="s">
        <v>43</v>
      </c>
      <c r="N8" s="12"/>
    </row>
    <row r="10" spans="1:14" s="1" customFormat="1" x14ac:dyDescent="0.35">
      <c r="A10" s="3" t="s">
        <v>9</v>
      </c>
      <c r="B10" s="3"/>
      <c r="C10" s="3"/>
      <c r="D10" s="3"/>
      <c r="E10" s="3"/>
      <c r="F10" s="3"/>
      <c r="G10" s="3"/>
      <c r="H10" s="3"/>
      <c r="I10" s="3"/>
    </row>
    <row r="12" spans="1:14" s="1" customFormat="1" x14ac:dyDescent="0.35">
      <c r="A12" s="1" t="s">
        <v>10</v>
      </c>
      <c r="C12" s="6" t="s">
        <v>11</v>
      </c>
      <c r="D12" s="6" t="s">
        <v>12</v>
      </c>
      <c r="E12" s="5"/>
      <c r="F12" s="5" t="s">
        <v>13</v>
      </c>
      <c r="G12" s="5"/>
      <c r="H12" s="5" t="s">
        <v>14</v>
      </c>
    </row>
    <row r="13" spans="1:14" x14ac:dyDescent="0.35">
      <c r="A13" s="35" t="s">
        <v>15</v>
      </c>
      <c r="B13" s="35"/>
      <c r="C13" s="36" t="s">
        <v>16</v>
      </c>
      <c r="D13" s="36" t="s">
        <v>17</v>
      </c>
      <c r="E13" s="37"/>
      <c r="F13" s="37" t="s">
        <v>18</v>
      </c>
      <c r="G13" s="37"/>
      <c r="H13" s="47">
        <v>10242</v>
      </c>
      <c r="I13" s="35"/>
    </row>
    <row r="14" spans="1:14" x14ac:dyDescent="0.35">
      <c r="A14" t="s">
        <v>15</v>
      </c>
      <c r="C14" s="7" t="s">
        <v>19</v>
      </c>
      <c r="D14" s="7" t="s">
        <v>20</v>
      </c>
      <c r="E14" s="4"/>
      <c r="F14" s="4" t="s">
        <v>18</v>
      </c>
      <c r="G14" s="4"/>
      <c r="H14" s="8">
        <v>3272</v>
      </c>
    </row>
    <row r="15" spans="1:14" x14ac:dyDescent="0.35">
      <c r="A15" t="s">
        <v>15</v>
      </c>
      <c r="C15" s="7" t="s">
        <v>21</v>
      </c>
      <c r="D15" s="7" t="s">
        <v>22</v>
      </c>
      <c r="E15" s="4"/>
      <c r="F15" s="4" t="s">
        <v>18</v>
      </c>
      <c r="G15" s="4"/>
      <c r="H15" s="4">
        <v>27</v>
      </c>
    </row>
    <row r="16" spans="1:14" x14ac:dyDescent="0.35">
      <c r="A16" t="s">
        <v>15</v>
      </c>
      <c r="C16" s="7" t="s">
        <v>23</v>
      </c>
      <c r="D16" s="7" t="s">
        <v>20</v>
      </c>
      <c r="E16" s="4"/>
      <c r="F16" s="4" t="s">
        <v>18</v>
      </c>
      <c r="G16" s="4"/>
      <c r="H16" s="4">
        <v>40</v>
      </c>
    </row>
    <row r="17" spans="1:11" x14ac:dyDescent="0.35">
      <c r="A17" s="392" t="s">
        <v>15</v>
      </c>
      <c r="C17" s="7" t="s">
        <v>24</v>
      </c>
      <c r="D17" s="7" t="s">
        <v>25</v>
      </c>
      <c r="E17" s="4"/>
      <c r="F17" s="376" t="s">
        <v>26</v>
      </c>
      <c r="G17" s="4"/>
      <c r="H17" s="380">
        <f>2.4/100*23.6</f>
        <v>0.56640000000000001</v>
      </c>
    </row>
    <row r="18" spans="1:11" x14ac:dyDescent="0.35">
      <c r="A18" s="392"/>
      <c r="C18" s="7" t="s">
        <v>27</v>
      </c>
      <c r="D18" s="7" t="s">
        <v>28</v>
      </c>
      <c r="E18" s="4"/>
      <c r="F18" s="376"/>
      <c r="G18" s="4"/>
      <c r="H18" s="380"/>
    </row>
    <row r="19" spans="1:11" ht="43.5" x14ac:dyDescent="0.35">
      <c r="A19" s="393"/>
      <c r="C19" s="38" t="s">
        <v>29</v>
      </c>
      <c r="D19" s="39" t="s">
        <v>30</v>
      </c>
      <c r="E19" s="4"/>
      <c r="F19" s="377"/>
      <c r="G19" s="4"/>
      <c r="H19" s="381"/>
    </row>
    <row r="20" spans="1:11" x14ac:dyDescent="0.35">
      <c r="A20" s="35" t="s">
        <v>31</v>
      </c>
      <c r="B20" s="35"/>
      <c r="C20" s="36" t="s">
        <v>32</v>
      </c>
      <c r="D20" s="36" t="s">
        <v>33</v>
      </c>
      <c r="E20" s="35"/>
      <c r="F20" s="37" t="s">
        <v>34</v>
      </c>
      <c r="G20" s="35"/>
      <c r="H20" s="47">
        <f>392+43</f>
        <v>435</v>
      </c>
      <c r="I20" s="35"/>
    </row>
    <row r="21" spans="1:11" x14ac:dyDescent="0.35">
      <c r="A21" t="s">
        <v>31</v>
      </c>
      <c r="C21" s="7" t="s">
        <v>35</v>
      </c>
      <c r="D21" s="7" t="s">
        <v>36</v>
      </c>
      <c r="F21" s="4" t="s">
        <v>37</v>
      </c>
      <c r="H21" s="286">
        <f>1293*10^6*4.186/10^12</f>
        <v>5.412498E-3</v>
      </c>
    </row>
    <row r="22" spans="1:11" x14ac:dyDescent="0.35">
      <c r="A22" s="392" t="s">
        <v>31</v>
      </c>
      <c r="C22" s="7" t="s">
        <v>24</v>
      </c>
      <c r="D22" s="7" t="s">
        <v>25</v>
      </c>
      <c r="F22" s="376" t="s">
        <v>38</v>
      </c>
      <c r="H22" s="378">
        <v>153311</v>
      </c>
    </row>
    <row r="23" spans="1:11" x14ac:dyDescent="0.35">
      <c r="A23" s="392"/>
      <c r="C23" s="7" t="s">
        <v>27</v>
      </c>
      <c r="D23" s="7" t="s">
        <v>28</v>
      </c>
      <c r="F23" s="376"/>
      <c r="H23" s="378"/>
      <c r="J23" s="4"/>
    </row>
    <row r="24" spans="1:11" ht="43.5" x14ac:dyDescent="0.35">
      <c r="A24" s="393"/>
      <c r="B24" s="12"/>
      <c r="C24" s="38" t="s">
        <v>29</v>
      </c>
      <c r="D24" s="39" t="s">
        <v>30</v>
      </c>
      <c r="E24" s="12"/>
      <c r="F24" s="377"/>
      <c r="G24" s="12"/>
      <c r="H24" s="379"/>
      <c r="I24" s="12"/>
      <c r="J24" s="43"/>
      <c r="K24" s="288"/>
    </row>
    <row r="25" spans="1:11" x14ac:dyDescent="0.35">
      <c r="A25" s="289"/>
      <c r="B25" s="290"/>
      <c r="C25" s="212" t="s">
        <v>41</v>
      </c>
      <c r="D25" s="212" t="s">
        <v>12</v>
      </c>
      <c r="E25" s="282"/>
      <c r="F25" s="282" t="s">
        <v>13</v>
      </c>
      <c r="G25" s="282"/>
      <c r="H25" s="282" t="s">
        <v>14</v>
      </c>
      <c r="I25" s="291"/>
      <c r="J25" s="287"/>
    </row>
    <row r="26" spans="1:11" x14ac:dyDescent="0.35">
      <c r="A26" s="292" t="s">
        <v>31</v>
      </c>
      <c r="B26" s="35"/>
      <c r="C26" s="293" t="s">
        <v>35</v>
      </c>
      <c r="D26" s="36" t="s">
        <v>36</v>
      </c>
      <c r="E26" s="35"/>
      <c r="F26" s="294" t="s">
        <v>37</v>
      </c>
      <c r="G26" s="35"/>
      <c r="H26" s="295">
        <f>1858*10^6*4.186/10^12</f>
        <v>7.7775880000000002E-3</v>
      </c>
      <c r="I26" s="35"/>
      <c r="J26" s="287"/>
    </row>
    <row r="27" spans="1:11" x14ac:dyDescent="0.35">
      <c r="A27" s="329" t="s">
        <v>31</v>
      </c>
      <c r="B27" s="325"/>
      <c r="C27" s="330" t="s">
        <v>44</v>
      </c>
      <c r="D27" s="331" t="s">
        <v>45</v>
      </c>
      <c r="E27" s="325"/>
      <c r="F27" s="332" t="s">
        <v>46</v>
      </c>
      <c r="G27" s="325"/>
      <c r="H27" s="333">
        <f>H50</f>
        <v>44288370</v>
      </c>
      <c r="I27" s="325"/>
      <c r="J27" s="287"/>
    </row>
    <row r="28" spans="1:11" x14ac:dyDescent="0.35">
      <c r="A28" s="40" t="s">
        <v>31</v>
      </c>
      <c r="B28" s="12"/>
      <c r="C28" s="45" t="s">
        <v>47</v>
      </c>
      <c r="D28" s="45" t="s">
        <v>47</v>
      </c>
      <c r="E28" s="13"/>
      <c r="F28" s="13" t="s">
        <v>48</v>
      </c>
      <c r="G28" s="13"/>
      <c r="H28" s="48">
        <f>10620.6*83.7/100</f>
        <v>8889.4422000000013</v>
      </c>
      <c r="I28" s="12"/>
    </row>
    <row r="29" spans="1:11" x14ac:dyDescent="0.35">
      <c r="C29" s="7"/>
      <c r="D29" s="7"/>
      <c r="E29" s="4"/>
      <c r="F29" s="4"/>
      <c r="G29" s="4"/>
      <c r="H29" s="4"/>
    </row>
    <row r="30" spans="1:11" x14ac:dyDescent="0.35">
      <c r="C30" s="7"/>
      <c r="D30" s="7"/>
      <c r="E30" s="4"/>
      <c r="F30" s="4"/>
      <c r="G30" s="4"/>
      <c r="H30" s="4"/>
    </row>
    <row r="31" spans="1:11" x14ac:dyDescent="0.35">
      <c r="A31" s="334" t="s">
        <v>49</v>
      </c>
      <c r="C31" s="7"/>
      <c r="D31" s="7"/>
      <c r="F31" s="4"/>
    </row>
    <row r="32" spans="1:11" x14ac:dyDescent="0.35">
      <c r="A32" s="1" t="s">
        <v>50</v>
      </c>
      <c r="C32" s="7"/>
      <c r="D32" s="7"/>
      <c r="F32" s="4"/>
      <c r="H32" s="8"/>
      <c r="J32" s="4"/>
    </row>
    <row r="33" spans="1:22" x14ac:dyDescent="0.35">
      <c r="A33" s="288" t="s">
        <v>51</v>
      </c>
      <c r="B33" s="288">
        <v>20</v>
      </c>
      <c r="C33" s="288"/>
      <c r="D33" s="42"/>
      <c r="F33" s="43"/>
      <c r="H33" s="8"/>
      <c r="J33" s="342"/>
    </row>
    <row r="34" spans="1:22" x14ac:dyDescent="0.35">
      <c r="A34" s="288"/>
      <c r="B34" s="288"/>
      <c r="C34" s="288"/>
      <c r="D34" s="42"/>
      <c r="F34" s="43"/>
      <c r="H34" s="8"/>
      <c r="J34" s="287"/>
      <c r="K34" s="19"/>
    </row>
    <row r="35" spans="1:22" x14ac:dyDescent="0.35">
      <c r="A35" s="1" t="s">
        <v>10</v>
      </c>
      <c r="B35" s="1"/>
      <c r="C35" s="6" t="s">
        <v>11</v>
      </c>
      <c r="D35" s="6" t="s">
        <v>12</v>
      </c>
      <c r="E35" s="5"/>
      <c r="F35" s="5" t="s">
        <v>13</v>
      </c>
      <c r="G35" s="5"/>
      <c r="H35" s="5" t="s">
        <v>14</v>
      </c>
      <c r="I35" s="1"/>
      <c r="J35" s="1"/>
      <c r="M35" s="8"/>
      <c r="N35" s="284"/>
      <c r="O35" s="284"/>
      <c r="R35" s="19"/>
    </row>
    <row r="36" spans="1:22" x14ac:dyDescent="0.35">
      <c r="A36" s="35" t="s">
        <v>15</v>
      </c>
      <c r="B36" s="35"/>
      <c r="C36" s="36" t="s">
        <v>16</v>
      </c>
      <c r="D36" s="36" t="s">
        <v>17</v>
      </c>
      <c r="E36" s="37"/>
      <c r="F36" s="37" t="s">
        <v>18</v>
      </c>
      <c r="G36" s="37"/>
      <c r="H36" s="47">
        <f>H13/$B$33</f>
        <v>512.1</v>
      </c>
      <c r="I36" s="35"/>
      <c r="M36" s="19"/>
      <c r="N36" s="284"/>
      <c r="O36" s="19"/>
      <c r="P36" s="284"/>
      <c r="R36" s="19"/>
      <c r="S36" s="284"/>
      <c r="U36" s="19"/>
      <c r="V36" s="284"/>
    </row>
    <row r="37" spans="1:22" x14ac:dyDescent="0.35">
      <c r="A37" t="s">
        <v>15</v>
      </c>
      <c r="C37" s="7" t="s">
        <v>19</v>
      </c>
      <c r="D37" s="7" t="s">
        <v>20</v>
      </c>
      <c r="E37" s="4"/>
      <c r="F37" s="4" t="s">
        <v>18</v>
      </c>
      <c r="G37" s="4"/>
      <c r="H37" s="8">
        <f>H14/$B$33</f>
        <v>163.6</v>
      </c>
      <c r="M37" s="19"/>
      <c r="N37" s="49"/>
      <c r="O37" s="19"/>
      <c r="P37" s="49"/>
      <c r="R37" s="19"/>
      <c r="S37" s="49"/>
      <c r="U37" s="19"/>
      <c r="V37" s="49"/>
    </row>
    <row r="38" spans="1:22" x14ac:dyDescent="0.35">
      <c r="A38" t="s">
        <v>15</v>
      </c>
      <c r="C38" s="7" t="s">
        <v>21</v>
      </c>
      <c r="D38" s="7" t="s">
        <v>22</v>
      </c>
      <c r="E38" s="4"/>
      <c r="F38" s="4" t="s">
        <v>18</v>
      </c>
      <c r="G38" s="4"/>
      <c r="H38" s="8">
        <f>H15/$B$33</f>
        <v>1.35</v>
      </c>
      <c r="N38" s="284"/>
      <c r="P38" s="284"/>
      <c r="S38" s="284"/>
      <c r="V38" s="284"/>
    </row>
    <row r="39" spans="1:22" x14ac:dyDescent="0.35">
      <c r="A39" t="s">
        <v>15</v>
      </c>
      <c r="C39" s="7" t="s">
        <v>23</v>
      </c>
      <c r="D39" s="7" t="s">
        <v>20</v>
      </c>
      <c r="E39" s="4"/>
      <c r="F39" s="4" t="s">
        <v>18</v>
      </c>
      <c r="G39" s="4"/>
      <c r="H39" s="8">
        <f>H16/$B$33</f>
        <v>2</v>
      </c>
      <c r="M39" s="19"/>
      <c r="N39" s="284"/>
      <c r="O39" s="19"/>
      <c r="P39" s="284"/>
      <c r="R39" s="19"/>
      <c r="S39" s="284"/>
      <c r="U39" s="19"/>
      <c r="V39" s="284"/>
    </row>
    <row r="40" spans="1:22" x14ac:dyDescent="0.35">
      <c r="A40" t="s">
        <v>15</v>
      </c>
      <c r="C40" s="7" t="s">
        <v>24</v>
      </c>
      <c r="D40" s="7" t="s">
        <v>25</v>
      </c>
      <c r="E40" s="4"/>
      <c r="F40" s="376" t="s">
        <v>52</v>
      </c>
      <c r="G40" s="4"/>
      <c r="H40" s="378">
        <f>H17*H50/10^6/$B$33</f>
        <v>1.2542466383999999</v>
      </c>
      <c r="M40" s="19"/>
      <c r="N40" s="284"/>
      <c r="O40" s="19"/>
      <c r="P40" s="284"/>
      <c r="R40" s="19"/>
      <c r="S40" s="284"/>
      <c r="U40" s="19"/>
      <c r="V40" s="284"/>
    </row>
    <row r="41" spans="1:22" x14ac:dyDescent="0.35">
      <c r="A41" t="s">
        <v>15</v>
      </c>
      <c r="C41" s="7" t="s">
        <v>27</v>
      </c>
      <c r="D41" s="7" t="s">
        <v>28</v>
      </c>
      <c r="E41" s="4"/>
      <c r="F41" s="376"/>
      <c r="G41" s="4"/>
      <c r="H41" s="378"/>
      <c r="M41" s="19"/>
      <c r="N41" s="284"/>
      <c r="O41" s="19"/>
      <c r="P41" s="284"/>
      <c r="R41" s="19"/>
      <c r="S41" s="284"/>
      <c r="U41" s="19"/>
      <c r="V41" s="284"/>
    </row>
    <row r="42" spans="1:22" ht="43.5" x14ac:dyDescent="0.35">
      <c r="A42" s="40" t="s">
        <v>15</v>
      </c>
      <c r="B42" s="12"/>
      <c r="C42" s="38" t="s">
        <v>29</v>
      </c>
      <c r="D42" s="39" t="s">
        <v>30</v>
      </c>
      <c r="E42" s="13"/>
      <c r="F42" s="377"/>
      <c r="G42" s="13"/>
      <c r="H42" s="379"/>
      <c r="I42" s="12"/>
      <c r="J42" s="19"/>
      <c r="M42" s="19"/>
      <c r="N42" s="284"/>
      <c r="O42" s="19"/>
      <c r="P42" s="284"/>
      <c r="R42" s="19"/>
      <c r="S42" s="284"/>
      <c r="U42" s="19"/>
      <c r="V42" s="284"/>
    </row>
    <row r="43" spans="1:22" s="1" customFormat="1" x14ac:dyDescent="0.35">
      <c r="A43" s="35" t="s">
        <v>31</v>
      </c>
      <c r="B43" s="35"/>
      <c r="C43" s="36" t="s">
        <v>32</v>
      </c>
      <c r="D43" s="36" t="s">
        <v>33</v>
      </c>
      <c r="E43" s="35"/>
      <c r="F43" s="37" t="s">
        <v>18</v>
      </c>
      <c r="G43" s="35"/>
      <c r="H43" s="47">
        <f>H20*365*$L$6</f>
        <v>142897.5</v>
      </c>
      <c r="I43" s="35"/>
      <c r="J43"/>
      <c r="M43"/>
      <c r="N43" s="284"/>
      <c r="O43"/>
      <c r="P43" s="284"/>
      <c r="Q43" s="285"/>
      <c r="R43"/>
      <c r="S43" s="284"/>
      <c r="U43"/>
      <c r="V43" s="284"/>
    </row>
    <row r="44" spans="1:22" x14ac:dyDescent="0.35">
      <c r="A44" t="s">
        <v>31</v>
      </c>
      <c r="C44" s="7" t="s">
        <v>35</v>
      </c>
      <c r="D44" s="7" t="s">
        <v>36</v>
      </c>
      <c r="F44" s="4" t="s">
        <v>52</v>
      </c>
      <c r="H44" s="44">
        <f>H21*365*$L$6</f>
        <v>1.7780055929999998</v>
      </c>
      <c r="M44" s="19"/>
      <c r="N44" s="284"/>
      <c r="O44" s="19"/>
      <c r="P44" s="284"/>
      <c r="Q44" s="285"/>
      <c r="R44" s="19"/>
      <c r="S44" s="284"/>
      <c r="U44" s="19"/>
      <c r="V44" s="284"/>
    </row>
    <row r="45" spans="1:22" x14ac:dyDescent="0.35">
      <c r="A45" s="392" t="s">
        <v>31</v>
      </c>
      <c r="C45" s="7" t="s">
        <v>24</v>
      </c>
      <c r="D45" s="7" t="s">
        <v>25</v>
      </c>
      <c r="F45" s="376" t="s">
        <v>52</v>
      </c>
      <c r="H45" s="363">
        <f>H22*365*$L$6/10^6</f>
        <v>50.362663499999996</v>
      </c>
      <c r="J45" s="4"/>
      <c r="M45" s="44"/>
      <c r="N45" s="284"/>
      <c r="O45" s="44"/>
      <c r="P45" s="284"/>
      <c r="R45" s="286"/>
      <c r="S45" s="284"/>
      <c r="U45" s="286"/>
      <c r="V45" s="284"/>
    </row>
    <row r="46" spans="1:22" x14ac:dyDescent="0.35">
      <c r="A46" s="392"/>
      <c r="C46" s="7" t="s">
        <v>27</v>
      </c>
      <c r="D46" s="7" t="s">
        <v>28</v>
      </c>
      <c r="F46" s="376"/>
      <c r="H46" s="365"/>
      <c r="J46" s="19"/>
    </row>
    <row r="47" spans="1:22" ht="43.5" x14ac:dyDescent="0.35">
      <c r="A47" s="393"/>
      <c r="B47" s="12"/>
      <c r="C47" s="38" t="s">
        <v>29</v>
      </c>
      <c r="D47" s="39" t="s">
        <v>30</v>
      </c>
      <c r="E47" s="12"/>
      <c r="F47" s="377"/>
      <c r="G47" s="12"/>
      <c r="H47" s="366"/>
      <c r="I47" s="12"/>
    </row>
    <row r="48" spans="1:22" x14ac:dyDescent="0.35">
      <c r="C48" s="6" t="s">
        <v>41</v>
      </c>
      <c r="D48" s="6" t="s">
        <v>12</v>
      </c>
      <c r="E48" s="5"/>
      <c r="F48" s="5" t="s">
        <v>13</v>
      </c>
      <c r="G48" s="5"/>
      <c r="H48" s="5" t="s">
        <v>14</v>
      </c>
      <c r="I48" s="1"/>
      <c r="L48" s="284"/>
    </row>
    <row r="49" spans="1:12" x14ac:dyDescent="0.35">
      <c r="A49" s="292" t="s">
        <v>31</v>
      </c>
      <c r="B49" s="35"/>
      <c r="C49" s="293" t="s">
        <v>35</v>
      </c>
      <c r="D49" s="36" t="s">
        <v>36</v>
      </c>
      <c r="E49" s="35"/>
      <c r="F49" s="294" t="s">
        <v>52</v>
      </c>
      <c r="G49" s="35"/>
      <c r="H49" s="296">
        <f>H26*365*$L$6</f>
        <v>2.5549376580000001</v>
      </c>
      <c r="I49" s="35"/>
      <c r="K49" s="324"/>
      <c r="L49" s="284"/>
    </row>
    <row r="50" spans="1:12" x14ac:dyDescent="0.35">
      <c r="A50" s="329" t="s">
        <v>31</v>
      </c>
      <c r="B50" s="325"/>
      <c r="C50" s="330" t="s">
        <v>44</v>
      </c>
      <c r="D50" s="331" t="s">
        <v>45</v>
      </c>
      <c r="E50" s="325"/>
      <c r="F50" s="332" t="s">
        <v>53</v>
      </c>
      <c r="G50" s="325"/>
      <c r="H50" s="333">
        <f>L8</f>
        <v>44288370</v>
      </c>
      <c r="I50" s="325"/>
      <c r="J50" s="283"/>
      <c r="K50" s="284"/>
      <c r="L50" s="284"/>
    </row>
    <row r="51" spans="1:12" x14ac:dyDescent="0.35">
      <c r="A51" s="41" t="s">
        <v>31</v>
      </c>
      <c r="C51" s="7" t="s">
        <v>47</v>
      </c>
      <c r="D51" s="7" t="s">
        <v>47</v>
      </c>
      <c r="E51" s="4"/>
      <c r="F51" s="4" t="s">
        <v>18</v>
      </c>
      <c r="G51" s="4"/>
      <c r="H51" s="8">
        <f>H28*$H$50/10^6</f>
        <v>393698.90524721408</v>
      </c>
      <c r="K51" s="285"/>
    </row>
    <row r="52" spans="1:12" x14ac:dyDescent="0.35">
      <c r="A52" t="s">
        <v>31</v>
      </c>
      <c r="C52" s="7" t="s">
        <v>54</v>
      </c>
      <c r="D52" s="7" t="s">
        <v>47</v>
      </c>
      <c r="F52" s="4" t="s">
        <v>18</v>
      </c>
      <c r="H52" s="8">
        <f>G64/G66/10^6*$B$66*$H$43*10^3</f>
        <v>17505.475963799996</v>
      </c>
      <c r="K52" s="285"/>
      <c r="L52" s="284"/>
    </row>
    <row r="53" spans="1:12" x14ac:dyDescent="0.35">
      <c r="A53" t="s">
        <v>31</v>
      </c>
      <c r="C53" s="7" t="s">
        <v>55</v>
      </c>
      <c r="D53" t="s">
        <v>56</v>
      </c>
      <c r="F53" s="4" t="s">
        <v>18</v>
      </c>
      <c r="H53" s="8">
        <f>H64/H66/10^6*$B$66*$H$43*10^3</f>
        <v>478.56880830000011</v>
      </c>
    </row>
    <row r="54" spans="1:12" x14ac:dyDescent="0.35">
      <c r="A54" s="12" t="s">
        <v>31</v>
      </c>
      <c r="B54" s="12"/>
      <c r="C54" s="45" t="s">
        <v>57</v>
      </c>
      <c r="D54" s="12" t="s">
        <v>58</v>
      </c>
      <c r="E54" s="12"/>
      <c r="F54" s="13" t="s">
        <v>18</v>
      </c>
      <c r="G54" s="12"/>
      <c r="H54" s="46">
        <f>I64/I66/10^6*$B$66*$H$43*10^3</f>
        <v>0.85230420000000007</v>
      </c>
      <c r="I54" s="12"/>
    </row>
    <row r="58" spans="1:12" x14ac:dyDescent="0.35">
      <c r="A58" s="1" t="s">
        <v>59</v>
      </c>
    </row>
    <row r="59" spans="1:12" x14ac:dyDescent="0.35">
      <c r="A59" s="385" t="s">
        <v>60</v>
      </c>
      <c r="B59" s="386"/>
      <c r="C59" s="257" t="s">
        <v>61</v>
      </c>
      <c r="D59" s="382" t="s">
        <v>62</v>
      </c>
      <c r="E59" s="383"/>
      <c r="F59" s="383"/>
      <c r="G59" s="383"/>
      <c r="H59" s="383"/>
      <c r="I59" s="384"/>
    </row>
    <row r="60" spans="1:12" x14ac:dyDescent="0.35">
      <c r="A60" s="385" t="s">
        <v>63</v>
      </c>
      <c r="B60" s="386"/>
      <c r="C60" s="258" t="s">
        <v>64</v>
      </c>
      <c r="D60" s="387" t="s">
        <v>65</v>
      </c>
      <c r="E60" s="388"/>
      <c r="F60" s="388"/>
      <c r="G60" s="388"/>
      <c r="H60" s="388"/>
      <c r="I60" s="389"/>
    </row>
    <row r="61" spans="1:12" x14ac:dyDescent="0.35">
      <c r="D61" s="4"/>
      <c r="E61" s="57"/>
      <c r="G61" s="4"/>
      <c r="H61" s="4"/>
      <c r="I61" s="4"/>
    </row>
    <row r="62" spans="1:12" ht="37.5" x14ac:dyDescent="0.35">
      <c r="D62" s="4"/>
      <c r="E62" s="268" t="s">
        <v>66</v>
      </c>
      <c r="F62" s="390" t="s">
        <v>67</v>
      </c>
      <c r="G62" s="390"/>
      <c r="H62" s="390"/>
      <c r="I62" s="391"/>
    </row>
    <row r="63" spans="1:12" ht="15.5" x14ac:dyDescent="0.35">
      <c r="D63" s="4"/>
      <c r="E63" s="259" t="s">
        <v>68</v>
      </c>
      <c r="F63" s="262" t="s">
        <v>69</v>
      </c>
      <c r="G63" s="261" t="s">
        <v>70</v>
      </c>
      <c r="H63" s="261" t="s">
        <v>71</v>
      </c>
      <c r="I63" s="265" t="s">
        <v>72</v>
      </c>
    </row>
    <row r="64" spans="1:12" x14ac:dyDescent="0.35">
      <c r="A64" s="394" t="s">
        <v>73</v>
      </c>
      <c r="B64" s="395"/>
      <c r="C64" s="264" t="s">
        <v>74</v>
      </c>
      <c r="D64" s="263"/>
      <c r="E64" s="266">
        <v>4.36E-2</v>
      </c>
      <c r="F64" s="260">
        <v>3.8722222222222218</v>
      </c>
      <c r="G64" s="267">
        <v>2.2821111111111105</v>
      </c>
      <c r="H64" s="267">
        <v>1.5597222222222225</v>
      </c>
      <c r="I64" s="267">
        <v>3.3111111111111112E-2</v>
      </c>
    </row>
    <row r="65" spans="1:10" x14ac:dyDescent="0.35">
      <c r="J65" s="4"/>
    </row>
    <row r="66" spans="1:10" ht="15.5" customHeight="1" x14ac:dyDescent="0.35">
      <c r="A66" s="233" t="s">
        <v>75</v>
      </c>
      <c r="B66" s="233">
        <v>53.68</v>
      </c>
      <c r="E66" t="s">
        <v>76</v>
      </c>
      <c r="G66" s="4" cm="1">
        <f t="array" ref="G66:I66">TRANSPOSE(Footprint!C5:C7)</f>
        <v>1</v>
      </c>
      <c r="H66" s="4">
        <v>25</v>
      </c>
      <c r="I66" s="4">
        <v>298</v>
      </c>
      <c r="J66" s="4"/>
    </row>
    <row r="67" spans="1:10" x14ac:dyDescent="0.35">
      <c r="G67" s="4"/>
      <c r="H67" s="4"/>
      <c r="I67" s="4"/>
    </row>
  </sheetData>
  <mergeCells count="16">
    <mergeCell ref="A17:A19"/>
    <mergeCell ref="A22:A24"/>
    <mergeCell ref="A45:A47"/>
    <mergeCell ref="A64:B64"/>
    <mergeCell ref="A59:B59"/>
    <mergeCell ref="D59:I59"/>
    <mergeCell ref="A60:B60"/>
    <mergeCell ref="D60:I60"/>
    <mergeCell ref="F62:I62"/>
    <mergeCell ref="F22:F24"/>
    <mergeCell ref="F45:F47"/>
    <mergeCell ref="F17:F19"/>
    <mergeCell ref="H22:H24"/>
    <mergeCell ref="H17:H19"/>
    <mergeCell ref="F40:F42"/>
    <mergeCell ref="H40:H42"/>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D8937-954C-4AAB-9338-92E927BE3488}">
  <sheetPr>
    <tabColor theme="9" tint="0.59999389629810485"/>
  </sheetPr>
  <dimension ref="A1:T67"/>
  <sheetViews>
    <sheetView showGridLines="0" zoomScale="70" zoomScaleNormal="70" workbookViewId="0">
      <selection activeCell="M7" sqref="M7"/>
    </sheetView>
  </sheetViews>
  <sheetFormatPr defaultRowHeight="14.5" x14ac:dyDescent="0.35"/>
  <cols>
    <col min="1" max="1" width="25.7265625" customWidth="1"/>
    <col min="3" max="3" width="34.7265625" customWidth="1"/>
    <col min="5" max="5" width="60.7265625" style="7" customWidth="1"/>
    <col min="13" max="13" width="11.26953125" bestFit="1" customWidth="1"/>
    <col min="17" max="17" width="8.7265625" customWidth="1"/>
    <col min="18" max="18" width="10.1796875" customWidth="1"/>
  </cols>
  <sheetData>
    <row r="1" spans="1:20" x14ac:dyDescent="0.35">
      <c r="A1" s="2" t="s">
        <v>254</v>
      </c>
    </row>
    <row r="2" spans="1:20" x14ac:dyDescent="0.35">
      <c r="A2" s="2"/>
    </row>
    <row r="3" spans="1:20" s="10" customFormat="1" x14ac:dyDescent="0.35">
      <c r="A3" s="9" t="s">
        <v>77</v>
      </c>
      <c r="E3" s="14"/>
    </row>
    <row r="4" spans="1:20" s="1" customFormat="1" x14ac:dyDescent="0.35">
      <c r="A4" s="3" t="s">
        <v>1</v>
      </c>
      <c r="B4" s="3"/>
      <c r="C4" s="3"/>
      <c r="D4" s="3"/>
      <c r="E4" s="15"/>
      <c r="F4" s="3"/>
      <c r="G4" s="3"/>
      <c r="H4" s="3"/>
      <c r="I4" s="3"/>
    </row>
    <row r="5" spans="1:20" x14ac:dyDescent="0.35">
      <c r="A5" t="s">
        <v>2</v>
      </c>
      <c r="B5" t="s">
        <v>78</v>
      </c>
    </row>
    <row r="6" spans="1:20" x14ac:dyDescent="0.35">
      <c r="A6" t="s">
        <v>4</v>
      </c>
      <c r="B6" t="s">
        <v>255</v>
      </c>
    </row>
    <row r="7" spans="1:20" x14ac:dyDescent="0.35">
      <c r="A7" t="s">
        <v>5</v>
      </c>
      <c r="B7" t="s">
        <v>256</v>
      </c>
    </row>
    <row r="8" spans="1:20" x14ac:dyDescent="0.35">
      <c r="A8" t="s">
        <v>7</v>
      </c>
      <c r="B8" t="s">
        <v>79</v>
      </c>
    </row>
    <row r="10" spans="1:20" s="1" customFormat="1" x14ac:dyDescent="0.35">
      <c r="A10" s="3" t="s">
        <v>9</v>
      </c>
      <c r="B10" s="3"/>
      <c r="C10" s="3"/>
      <c r="D10" s="3"/>
      <c r="E10" s="15"/>
      <c r="F10" s="3"/>
      <c r="G10" s="3"/>
      <c r="H10" s="3"/>
      <c r="I10" s="3"/>
      <c r="R10"/>
      <c r="S10" s="4"/>
      <c r="T10" s="29"/>
    </row>
    <row r="11" spans="1:20" s="1" customFormat="1" x14ac:dyDescent="0.35">
      <c r="A11" s="1" t="s">
        <v>80</v>
      </c>
      <c r="B11" s="6">
        <v>141.88</v>
      </c>
      <c r="C11" s="1" t="s">
        <v>26</v>
      </c>
      <c r="E11" s="6"/>
      <c r="R11"/>
      <c r="S11" s="4"/>
      <c r="T11" s="29"/>
    </row>
    <row r="12" spans="1:20" x14ac:dyDescent="0.35">
      <c r="A12" s="1" t="s">
        <v>81</v>
      </c>
      <c r="B12" s="343">
        <v>0.85</v>
      </c>
      <c r="H12" s="8"/>
    </row>
    <row r="13" spans="1:20" x14ac:dyDescent="0.35">
      <c r="H13" s="8"/>
    </row>
    <row r="14" spans="1:20" s="1" customFormat="1" x14ac:dyDescent="0.35">
      <c r="A14" s="1" t="s">
        <v>10</v>
      </c>
      <c r="C14" s="6" t="s">
        <v>11</v>
      </c>
      <c r="D14" s="5"/>
      <c r="E14" s="6" t="s">
        <v>12</v>
      </c>
      <c r="F14" s="5" t="s">
        <v>13</v>
      </c>
      <c r="G14" s="5"/>
      <c r="H14" s="11" t="s">
        <v>14</v>
      </c>
    </row>
    <row r="15" spans="1:20" x14ac:dyDescent="0.35">
      <c r="A15" s="35" t="s">
        <v>82</v>
      </c>
      <c r="B15" s="35"/>
      <c r="C15" s="35" t="s">
        <v>83</v>
      </c>
      <c r="D15" s="35"/>
      <c r="E15" s="36" t="s">
        <v>84</v>
      </c>
      <c r="F15" s="37" t="s">
        <v>48</v>
      </c>
      <c r="G15" s="35"/>
      <c r="H15" s="50">
        <f>214.7*5.6/100</f>
        <v>12.023199999999999</v>
      </c>
      <c r="I15" s="35"/>
    </row>
    <row r="16" spans="1:20" x14ac:dyDescent="0.35">
      <c r="A16" t="s">
        <v>82</v>
      </c>
      <c r="C16" t="s">
        <v>85</v>
      </c>
      <c r="E16" s="7" t="s">
        <v>86</v>
      </c>
      <c r="F16" s="4" t="s">
        <v>48</v>
      </c>
      <c r="H16" s="44">
        <f>212.2*5.9/100</f>
        <v>12.5198</v>
      </c>
      <c r="I16" s="8"/>
    </row>
    <row r="17" spans="1:19" x14ac:dyDescent="0.35">
      <c r="A17" t="s">
        <v>82</v>
      </c>
      <c r="C17" t="s">
        <v>87</v>
      </c>
      <c r="E17" s="7" t="s">
        <v>88</v>
      </c>
      <c r="F17" s="4" t="s">
        <v>48</v>
      </c>
      <c r="H17" s="44">
        <f>174.2*7.7/100</f>
        <v>13.413399999999999</v>
      </c>
      <c r="I17" s="8"/>
    </row>
    <row r="18" spans="1:19" x14ac:dyDescent="0.35">
      <c r="A18" t="s">
        <v>82</v>
      </c>
      <c r="C18" t="s">
        <v>89</v>
      </c>
      <c r="E18" s="7" t="s">
        <v>17</v>
      </c>
      <c r="F18" s="4" t="s">
        <v>48</v>
      </c>
      <c r="H18" s="44">
        <f>366.6*0.3/100</f>
        <v>1.0998000000000001</v>
      </c>
      <c r="I18" s="8"/>
      <c r="R18" s="7"/>
    </row>
    <row r="19" spans="1:19" x14ac:dyDescent="0.35">
      <c r="A19" t="s">
        <v>82</v>
      </c>
      <c r="C19" t="s">
        <v>32</v>
      </c>
      <c r="E19" s="7" t="s">
        <v>33</v>
      </c>
      <c r="F19" s="4" t="s">
        <v>48</v>
      </c>
      <c r="H19" s="44">
        <f>16.2*15.4/100</f>
        <v>2.4947999999999997</v>
      </c>
      <c r="I19" s="8"/>
      <c r="R19" s="51"/>
    </row>
    <row r="20" spans="1:19" x14ac:dyDescent="0.35">
      <c r="A20" t="s">
        <v>82</v>
      </c>
      <c r="C20" t="s">
        <v>90</v>
      </c>
      <c r="E20" s="7" t="s">
        <v>91</v>
      </c>
      <c r="F20" s="4" t="s">
        <v>48</v>
      </c>
      <c r="H20" s="44">
        <f>48.3*13.1/100</f>
        <v>6.3272999999999993</v>
      </c>
      <c r="I20" s="8"/>
      <c r="R20" s="7"/>
    </row>
    <row r="21" spans="1:19" x14ac:dyDescent="0.35">
      <c r="A21" s="392" t="s">
        <v>82</v>
      </c>
      <c r="C21" s="7" t="s">
        <v>24</v>
      </c>
      <c r="E21" s="7" t="s">
        <v>25</v>
      </c>
      <c r="F21" s="376" t="s">
        <v>92</v>
      </c>
      <c r="H21" s="396">
        <f>9.1/10^6*4.8/100</f>
        <v>4.3679999999999994E-7</v>
      </c>
      <c r="I21" s="8"/>
      <c r="R21" s="7"/>
    </row>
    <row r="22" spans="1:19" x14ac:dyDescent="0.35">
      <c r="A22" s="392"/>
      <c r="C22" s="7" t="s">
        <v>27</v>
      </c>
      <c r="E22" s="7" t="s">
        <v>28</v>
      </c>
      <c r="F22" s="376"/>
      <c r="H22" s="396"/>
      <c r="I22" s="8"/>
      <c r="R22" s="7"/>
    </row>
    <row r="23" spans="1:19" ht="43.5" x14ac:dyDescent="0.35">
      <c r="A23" s="393"/>
      <c r="C23" s="38" t="s">
        <v>29</v>
      </c>
      <c r="E23" s="39" t="s">
        <v>30</v>
      </c>
      <c r="F23" s="377"/>
      <c r="H23" s="397"/>
      <c r="I23" s="8"/>
      <c r="R23" s="7"/>
    </row>
    <row r="24" spans="1:19" x14ac:dyDescent="0.35">
      <c r="A24" s="41" t="s">
        <v>93</v>
      </c>
      <c r="B24" s="35"/>
      <c r="C24" s="35" t="s">
        <v>94</v>
      </c>
      <c r="D24" s="35"/>
      <c r="E24" s="36" t="s">
        <v>36</v>
      </c>
      <c r="F24" s="37" t="s">
        <v>92</v>
      </c>
      <c r="G24" s="35"/>
      <c r="H24" s="74">
        <f>26.7*10^3*45/100*4.186/10^12</f>
        <v>5.0294790000000001E-8</v>
      </c>
      <c r="I24" s="47"/>
      <c r="R24" s="52"/>
    </row>
    <row r="25" spans="1:19" x14ac:dyDescent="0.35">
      <c r="A25" s="376" t="s">
        <v>93</v>
      </c>
      <c r="C25" s="7" t="s">
        <v>24</v>
      </c>
      <c r="E25" s="7" t="s">
        <v>25</v>
      </c>
      <c r="F25" s="376" t="s">
        <v>92</v>
      </c>
      <c r="H25" s="396">
        <f>B11/B12/10^6</f>
        <v>1.6691764705882353E-4</v>
      </c>
      <c r="S25" s="7"/>
    </row>
    <row r="26" spans="1:19" x14ac:dyDescent="0.35">
      <c r="A26" s="376"/>
      <c r="C26" s="7" t="s">
        <v>27</v>
      </c>
      <c r="E26" s="7" t="s">
        <v>28</v>
      </c>
      <c r="F26" s="376"/>
      <c r="H26" s="396"/>
      <c r="J26" s="4"/>
      <c r="R26" s="7"/>
    </row>
    <row r="27" spans="1:19" ht="43.5" x14ac:dyDescent="0.35">
      <c r="A27" s="377"/>
      <c r="B27" s="12"/>
      <c r="C27" s="38" t="s">
        <v>29</v>
      </c>
      <c r="D27" s="12"/>
      <c r="E27" s="39" t="s">
        <v>30</v>
      </c>
      <c r="F27" s="377"/>
      <c r="G27" s="12"/>
      <c r="H27" s="397"/>
      <c r="I27" s="12"/>
      <c r="R27" s="19"/>
    </row>
    <row r="28" spans="1:19" x14ac:dyDescent="0.35">
      <c r="A28" s="289"/>
      <c r="B28" s="290"/>
      <c r="C28" s="212" t="s">
        <v>41</v>
      </c>
      <c r="D28" s="290"/>
      <c r="E28" s="212" t="s">
        <v>12</v>
      </c>
      <c r="F28" s="282" t="s">
        <v>13</v>
      </c>
      <c r="G28" s="282"/>
      <c r="H28" s="282" t="s">
        <v>14</v>
      </c>
      <c r="I28" s="291"/>
      <c r="O28" s="19"/>
      <c r="R28" s="19"/>
    </row>
    <row r="29" spans="1:19" x14ac:dyDescent="0.35">
      <c r="A29" s="335" t="s">
        <v>93</v>
      </c>
      <c r="B29" s="336"/>
      <c r="C29" s="337" t="s">
        <v>44</v>
      </c>
      <c r="D29" s="336"/>
      <c r="E29" s="338" t="s">
        <v>95</v>
      </c>
      <c r="F29" s="339" t="s">
        <v>53</v>
      </c>
      <c r="G29" s="336"/>
      <c r="H29" s="340">
        <v>1</v>
      </c>
      <c r="I29" s="336"/>
      <c r="O29" s="324"/>
      <c r="R29" s="19"/>
    </row>
    <row r="30" spans="1:19" x14ac:dyDescent="0.35">
      <c r="A30" s="41"/>
      <c r="C30" s="288"/>
      <c r="E30" s="42"/>
      <c r="F30" s="43"/>
      <c r="H30" s="115"/>
      <c r="R30" s="19"/>
    </row>
    <row r="31" spans="1:19" x14ac:dyDescent="0.35">
      <c r="A31" s="322" t="s">
        <v>96</v>
      </c>
      <c r="C31" s="7"/>
      <c r="D31" s="7"/>
      <c r="E31" s="4"/>
      <c r="F31" s="4"/>
      <c r="G31" s="4"/>
      <c r="H31" s="4"/>
      <c r="R31" s="19"/>
    </row>
    <row r="32" spans="1:19" x14ac:dyDescent="0.35">
      <c r="C32" s="7"/>
      <c r="D32" s="7"/>
      <c r="E32" s="4"/>
      <c r="F32" s="4"/>
      <c r="G32" s="4"/>
      <c r="H32" s="4"/>
      <c r="L32" s="324"/>
    </row>
    <row r="33" spans="1:19" x14ac:dyDescent="0.35">
      <c r="A33" s="323" t="s">
        <v>49</v>
      </c>
      <c r="C33" s="7"/>
      <c r="D33" s="7"/>
      <c r="E33"/>
      <c r="F33" s="4"/>
    </row>
    <row r="34" spans="1:19" x14ac:dyDescent="0.35">
      <c r="A34" s="1" t="s">
        <v>50</v>
      </c>
      <c r="C34" s="7"/>
      <c r="D34" s="7"/>
      <c r="E34"/>
      <c r="F34" s="4"/>
      <c r="H34" s="8"/>
      <c r="J34" s="4"/>
      <c r="P34" s="1"/>
      <c r="Q34" s="1"/>
      <c r="S34" s="1"/>
    </row>
    <row r="35" spans="1:19" x14ac:dyDescent="0.35">
      <c r="C35" s="7"/>
      <c r="D35" s="4"/>
      <c r="E35" s="4"/>
      <c r="F35" s="4"/>
      <c r="H35" s="19"/>
      <c r="J35" s="287"/>
    </row>
    <row r="36" spans="1:19" x14ac:dyDescent="0.35">
      <c r="A36" s="1" t="s">
        <v>10</v>
      </c>
      <c r="B36" s="1"/>
      <c r="C36" s="6" t="s">
        <v>11</v>
      </c>
      <c r="D36" s="5"/>
      <c r="E36" s="6" t="s">
        <v>12</v>
      </c>
      <c r="F36" s="5" t="s">
        <v>13</v>
      </c>
      <c r="H36" s="19"/>
      <c r="J36" s="287"/>
    </row>
    <row r="37" spans="1:19" x14ac:dyDescent="0.35">
      <c r="A37" s="35" t="s">
        <v>82</v>
      </c>
      <c r="B37" s="35"/>
      <c r="C37" s="35" t="s">
        <v>83</v>
      </c>
      <c r="D37" s="35"/>
      <c r="E37" s="36" t="s">
        <v>84</v>
      </c>
      <c r="F37" s="37" t="s">
        <v>18</v>
      </c>
      <c r="G37" s="35"/>
      <c r="H37" s="74">
        <f t="shared" ref="H37:H42" si="0">H15*$H$52/10^6</f>
        <v>6.2520640000000002E-2</v>
      </c>
      <c r="I37" s="35"/>
      <c r="J37" s="287"/>
      <c r="K37" s="19"/>
    </row>
    <row r="38" spans="1:19" x14ac:dyDescent="0.35">
      <c r="A38" t="s">
        <v>82</v>
      </c>
      <c r="C38" t="s">
        <v>85</v>
      </c>
      <c r="E38" s="7" t="s">
        <v>86</v>
      </c>
      <c r="F38" s="4" t="s">
        <v>18</v>
      </c>
      <c r="H38" s="75">
        <f t="shared" si="0"/>
        <v>6.5102960000000001E-2</v>
      </c>
      <c r="J38" s="287"/>
    </row>
    <row r="39" spans="1:19" x14ac:dyDescent="0.35">
      <c r="A39" t="s">
        <v>82</v>
      </c>
      <c r="C39" t="s">
        <v>87</v>
      </c>
      <c r="E39" s="7" t="s">
        <v>88</v>
      </c>
      <c r="F39" s="4" t="s">
        <v>18</v>
      </c>
      <c r="H39" s="75">
        <f t="shared" si="0"/>
        <v>6.9749679999999994E-2</v>
      </c>
      <c r="J39" s="287"/>
    </row>
    <row r="40" spans="1:19" x14ac:dyDescent="0.35">
      <c r="A40" t="s">
        <v>82</v>
      </c>
      <c r="C40" t="s">
        <v>89</v>
      </c>
      <c r="E40" s="7" t="s">
        <v>17</v>
      </c>
      <c r="F40" s="4" t="s">
        <v>18</v>
      </c>
      <c r="H40" s="75">
        <f t="shared" si="0"/>
        <v>5.7189600000000012E-3</v>
      </c>
      <c r="J40" s="287"/>
    </row>
    <row r="41" spans="1:19" x14ac:dyDescent="0.35">
      <c r="A41" t="s">
        <v>82</v>
      </c>
      <c r="C41" t="s">
        <v>32</v>
      </c>
      <c r="E41" s="7" t="s">
        <v>33</v>
      </c>
      <c r="F41" s="4" t="s">
        <v>18</v>
      </c>
      <c r="H41" s="75">
        <f t="shared" si="0"/>
        <v>1.2972959999999999E-2</v>
      </c>
      <c r="J41" s="287"/>
    </row>
    <row r="42" spans="1:19" x14ac:dyDescent="0.35">
      <c r="A42" t="s">
        <v>82</v>
      </c>
      <c r="C42" t="s">
        <v>90</v>
      </c>
      <c r="E42" s="7" t="s">
        <v>91</v>
      </c>
      <c r="F42" s="4" t="s">
        <v>18</v>
      </c>
      <c r="H42" s="75">
        <f t="shared" si="0"/>
        <v>3.2901960000000001E-2</v>
      </c>
      <c r="J42" s="287"/>
    </row>
    <row r="43" spans="1:19" x14ac:dyDescent="0.35">
      <c r="A43" s="392" t="s">
        <v>82</v>
      </c>
      <c r="C43" s="7" t="s">
        <v>24</v>
      </c>
      <c r="E43" s="7" t="s">
        <v>25</v>
      </c>
      <c r="F43" s="376" t="s">
        <v>52</v>
      </c>
      <c r="H43" s="396">
        <f>H21*$H$52</f>
        <v>2.2713599999999996E-3</v>
      </c>
      <c r="J43" s="287"/>
    </row>
    <row r="44" spans="1:19" x14ac:dyDescent="0.35">
      <c r="A44" s="392"/>
      <c r="C44" s="7" t="s">
        <v>27</v>
      </c>
      <c r="E44" s="7" t="s">
        <v>28</v>
      </c>
      <c r="F44" s="376"/>
      <c r="H44" s="396"/>
      <c r="J44" s="287"/>
    </row>
    <row r="45" spans="1:19" ht="43.5" x14ac:dyDescent="0.35">
      <c r="A45" s="393"/>
      <c r="B45" s="12"/>
      <c r="C45" s="38" t="s">
        <v>29</v>
      </c>
      <c r="D45" s="12"/>
      <c r="E45" s="39" t="s">
        <v>30</v>
      </c>
      <c r="F45" s="377"/>
      <c r="G45" s="12"/>
      <c r="H45" s="397"/>
      <c r="I45" s="12"/>
      <c r="J45" s="287"/>
    </row>
    <row r="46" spans="1:19" x14ac:dyDescent="0.35">
      <c r="A46" s="1" t="s">
        <v>10</v>
      </c>
      <c r="B46" s="1"/>
      <c r="C46" s="6" t="s">
        <v>11</v>
      </c>
      <c r="D46" s="5"/>
      <c r="E46" s="6" t="s">
        <v>12</v>
      </c>
      <c r="F46" s="5" t="s">
        <v>13</v>
      </c>
      <c r="H46" s="19"/>
      <c r="J46" s="287"/>
    </row>
    <row r="47" spans="1:19" x14ac:dyDescent="0.35">
      <c r="A47" s="292" t="s">
        <v>93</v>
      </c>
      <c r="B47" s="35"/>
      <c r="C47" s="35" t="s">
        <v>94</v>
      </c>
      <c r="D47" s="35"/>
      <c r="E47" s="36" t="s">
        <v>36</v>
      </c>
      <c r="F47" s="37" t="s">
        <v>52</v>
      </c>
      <c r="G47" s="35"/>
      <c r="H47" s="74">
        <f>H24*$H$52</f>
        <v>2.6153290799999998E-4</v>
      </c>
      <c r="I47" s="35"/>
      <c r="J47" s="287"/>
      <c r="K47" s="19"/>
    </row>
    <row r="48" spans="1:19" x14ac:dyDescent="0.35">
      <c r="A48" s="392" t="s">
        <v>93</v>
      </c>
      <c r="C48" s="7" t="s">
        <v>24</v>
      </c>
      <c r="E48" s="7" t="s">
        <v>25</v>
      </c>
      <c r="F48" s="376" t="s">
        <v>52</v>
      </c>
      <c r="H48" s="396">
        <f>H25*$H$52</f>
        <v>0.86797176470588233</v>
      </c>
      <c r="J48" s="287"/>
    </row>
    <row r="49" spans="1:13" x14ac:dyDescent="0.35">
      <c r="A49" s="392"/>
      <c r="C49" s="7" t="s">
        <v>27</v>
      </c>
      <c r="E49" s="7" t="s">
        <v>28</v>
      </c>
      <c r="F49" s="376"/>
      <c r="H49" s="396"/>
      <c r="J49" s="287"/>
    </row>
    <row r="50" spans="1:13" ht="43.5" x14ac:dyDescent="0.35">
      <c r="A50" s="393"/>
      <c r="B50" s="12"/>
      <c r="C50" s="38" t="s">
        <v>29</v>
      </c>
      <c r="D50" s="12"/>
      <c r="E50" s="39" t="s">
        <v>30</v>
      </c>
      <c r="F50" s="377"/>
      <c r="G50" s="12"/>
      <c r="H50" s="397"/>
      <c r="I50" s="12"/>
      <c r="J50" s="287"/>
    </row>
    <row r="51" spans="1:13" x14ac:dyDescent="0.35">
      <c r="A51" s="289"/>
      <c r="B51" s="290"/>
      <c r="C51" s="212" t="s">
        <v>41</v>
      </c>
      <c r="D51" s="290"/>
      <c r="E51" s="212" t="s">
        <v>12</v>
      </c>
      <c r="F51" s="282" t="s">
        <v>13</v>
      </c>
      <c r="G51" s="282"/>
      <c r="H51" s="282" t="s">
        <v>14</v>
      </c>
      <c r="I51" s="291"/>
      <c r="J51" s="287"/>
    </row>
    <row r="52" spans="1:13" x14ac:dyDescent="0.35">
      <c r="A52" s="335" t="s">
        <v>93</v>
      </c>
      <c r="B52" s="336"/>
      <c r="C52" s="337" t="s">
        <v>44</v>
      </c>
      <c r="D52" s="336"/>
      <c r="E52" s="338" t="s">
        <v>95</v>
      </c>
      <c r="F52" s="339" t="s">
        <v>53</v>
      </c>
      <c r="G52" s="336"/>
      <c r="H52" s="340">
        <f>2.6/(0.05/100)</f>
        <v>5200</v>
      </c>
      <c r="I52" s="336"/>
      <c r="J52" s="287"/>
      <c r="K52" s="19"/>
    </row>
    <row r="53" spans="1:13" x14ac:dyDescent="0.35">
      <c r="C53" s="7"/>
      <c r="D53" s="4"/>
      <c r="E53" s="4"/>
      <c r="F53" s="4"/>
      <c r="H53" s="19"/>
      <c r="J53" s="287"/>
    </row>
    <row r="54" spans="1:13" x14ac:dyDescent="0.35">
      <c r="C54" s="7"/>
      <c r="D54" s="4"/>
      <c r="E54" s="4"/>
      <c r="F54" s="4"/>
      <c r="H54" s="19"/>
      <c r="J54" s="287"/>
    </row>
    <row r="55" spans="1:13" x14ac:dyDescent="0.35">
      <c r="C55" s="7"/>
      <c r="D55" s="4"/>
      <c r="E55" s="4"/>
      <c r="F55" s="4"/>
      <c r="H55" s="19"/>
      <c r="J55" s="287"/>
    </row>
    <row r="56" spans="1:13" x14ac:dyDescent="0.35">
      <c r="C56" s="7"/>
      <c r="D56" s="4"/>
      <c r="E56" s="4"/>
      <c r="F56" s="4"/>
      <c r="H56" s="19"/>
      <c r="J56" s="287"/>
    </row>
    <row r="59" spans="1:13" x14ac:dyDescent="0.35">
      <c r="M59" s="283"/>
    </row>
    <row r="60" spans="1:13" x14ac:dyDescent="0.35">
      <c r="A60" s="1"/>
      <c r="B60" s="1"/>
      <c r="C60" s="6"/>
      <c r="D60" s="5"/>
      <c r="E60" s="6"/>
      <c r="F60" s="5"/>
      <c r="G60" s="5"/>
      <c r="H60" s="11"/>
    </row>
    <row r="61" spans="1:13" x14ac:dyDescent="0.35">
      <c r="F61" s="4"/>
      <c r="H61" s="75"/>
    </row>
    <row r="62" spans="1:13" x14ac:dyDescent="0.35">
      <c r="A62" s="41"/>
      <c r="B62" s="41"/>
      <c r="C62" s="41"/>
      <c r="D62" s="41"/>
      <c r="E62" s="42"/>
      <c r="F62" s="43"/>
      <c r="G62" s="41"/>
      <c r="H62" s="41"/>
    </row>
    <row r="65" spans="1:8" x14ac:dyDescent="0.35">
      <c r="A65" s="1"/>
      <c r="B65" s="1"/>
      <c r="C65" s="6"/>
      <c r="D65" s="5"/>
      <c r="E65" s="6"/>
      <c r="F65" s="5"/>
      <c r="G65" s="5"/>
      <c r="H65" s="11"/>
    </row>
    <row r="66" spans="1:8" x14ac:dyDescent="0.35">
      <c r="F66" s="4"/>
      <c r="H66" s="75"/>
    </row>
    <row r="67" spans="1:8" x14ac:dyDescent="0.35">
      <c r="F67" s="4"/>
      <c r="G67" s="4"/>
      <c r="H67" s="4"/>
    </row>
  </sheetData>
  <mergeCells count="12">
    <mergeCell ref="A48:A50"/>
    <mergeCell ref="H25:H27"/>
    <mergeCell ref="H43:H45"/>
    <mergeCell ref="A21:A23"/>
    <mergeCell ref="A25:A27"/>
    <mergeCell ref="A43:A45"/>
    <mergeCell ref="F43:F45"/>
    <mergeCell ref="F25:F27"/>
    <mergeCell ref="F48:F50"/>
    <mergeCell ref="H48:H50"/>
    <mergeCell ref="F21:F23"/>
    <mergeCell ref="H21:H2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B7F16-BDDB-4F13-9805-F1CCFE2B5A57}">
  <dimension ref="A1:BX255"/>
  <sheetViews>
    <sheetView zoomScale="67" zoomScaleNormal="67" workbookViewId="0">
      <pane xSplit="4" ySplit="3" topLeftCell="Y4" activePane="bottomRight" state="frozen"/>
      <selection pane="topRight" activeCell="D1" sqref="D1"/>
      <selection pane="bottomLeft" activeCell="A3" sqref="A3"/>
      <selection pane="bottomRight" activeCell="AI57" sqref="AI57"/>
    </sheetView>
  </sheetViews>
  <sheetFormatPr defaultRowHeight="14.5" x14ac:dyDescent="0.35"/>
  <cols>
    <col min="1" max="1" width="37" customWidth="1"/>
    <col min="2" max="2" width="9.81640625" customWidth="1"/>
    <col min="3" max="4" width="8.7265625" style="4"/>
    <col min="5" max="5" width="10.453125" customWidth="1"/>
    <col min="7" max="7" width="9.54296875" customWidth="1"/>
    <col min="9" max="9" width="9" bestFit="1" customWidth="1"/>
    <col min="10" max="10" width="8.81640625" bestFit="1" customWidth="1"/>
    <col min="11" max="12" width="8.54296875" customWidth="1"/>
    <col min="13" max="13" width="12.453125" bestFit="1" customWidth="1"/>
    <col min="14" max="15" width="8.7265625" style="4"/>
    <col min="17" max="17" width="13.81640625" customWidth="1"/>
    <col min="18" max="18" width="12.1796875" bestFit="1" customWidth="1"/>
    <col min="19" max="19" width="9.54296875" style="4" customWidth="1"/>
    <col min="21" max="21" width="10.81640625" style="4" customWidth="1"/>
    <col min="22" max="22" width="12.1796875" bestFit="1" customWidth="1"/>
    <col min="28" max="28" width="8.7265625" style="59"/>
    <col min="29" max="29" width="9.1796875" bestFit="1" customWidth="1"/>
    <col min="52" max="52" width="8.7265625" style="59"/>
    <col min="53" max="53" width="12.453125" customWidth="1"/>
    <col min="54" max="58" width="12.453125" bestFit="1" customWidth="1"/>
  </cols>
  <sheetData>
    <row r="1" spans="1:62" x14ac:dyDescent="0.35">
      <c r="A1" s="20" t="s">
        <v>97</v>
      </c>
      <c r="D1" s="5" t="s">
        <v>98</v>
      </c>
      <c r="E1" s="4" t="str" cm="1">
        <f t="array" ref="E1:AZ1">TRANSPOSE(D4:D51)</f>
        <v>SR</v>
      </c>
      <c r="F1" s="4" t="str">
        <v>ELE</v>
      </c>
      <c r="G1" s="4" t="str">
        <v>SR_H2</v>
      </c>
      <c r="H1" s="4" t="str">
        <v>ELE_H2</v>
      </c>
      <c r="I1" s="4" t="str">
        <v>SR</v>
      </c>
      <c r="J1" s="4" t="str">
        <v>ELE</v>
      </c>
      <c r="K1" s="4" t="str">
        <v>SR_H2</v>
      </c>
      <c r="L1" s="4" t="str">
        <v>ELE_H2</v>
      </c>
      <c r="M1" s="4" t="str">
        <v>SR</v>
      </c>
      <c r="N1" s="4" t="str">
        <v>ELE</v>
      </c>
      <c r="O1" s="4" t="str">
        <v>SR_H2</v>
      </c>
      <c r="P1" s="4" t="str">
        <v>ELE_H2</v>
      </c>
      <c r="Q1" s="4" t="str">
        <v>SR</v>
      </c>
      <c r="R1" s="4" t="str">
        <v>ELE</v>
      </c>
      <c r="S1" s="4" t="str">
        <v>SR_H2</v>
      </c>
      <c r="T1" s="4" t="str">
        <v>ELE_H2</v>
      </c>
      <c r="U1" s="4" t="str">
        <v>SR</v>
      </c>
      <c r="V1" s="4" t="str">
        <v>ELE</v>
      </c>
      <c r="W1" s="4" t="str">
        <v>SR_H2</v>
      </c>
      <c r="X1" s="4" t="str">
        <v>ELE_H2</v>
      </c>
      <c r="Y1" s="4" t="str">
        <v>SR</v>
      </c>
      <c r="Z1" s="4" t="str">
        <v>ELE</v>
      </c>
      <c r="AA1" s="4" t="str">
        <v>SR_H2</v>
      </c>
      <c r="AB1" s="55" t="str">
        <v>ELE_H2</v>
      </c>
      <c r="AC1" s="4" t="str">
        <v>M_SR</v>
      </c>
      <c r="AD1" s="4" t="str">
        <v>M_ELE</v>
      </c>
      <c r="AE1" s="4" t="str">
        <v>SR_H2_P</v>
      </c>
      <c r="AF1" s="4" t="str">
        <v>ELE_H2_P</v>
      </c>
      <c r="AG1" s="4" t="str">
        <v>M_SR</v>
      </c>
      <c r="AH1" s="4" t="str">
        <v>M_ELE</v>
      </c>
      <c r="AI1" s="4" t="str">
        <v>SR_H2_P</v>
      </c>
      <c r="AJ1" s="4" t="str">
        <v>ELE_H2_P</v>
      </c>
      <c r="AK1" s="4" t="str">
        <v>M_SR</v>
      </c>
      <c r="AL1" s="4" t="str">
        <v>M_ELE</v>
      </c>
      <c r="AM1" s="4" t="str">
        <v>SR_H2_P</v>
      </c>
      <c r="AN1" s="4" t="str">
        <v>ELE_H2_P</v>
      </c>
      <c r="AO1" s="4" t="str">
        <v>M_SR</v>
      </c>
      <c r="AP1" s="4" t="str">
        <v>M_ELE</v>
      </c>
      <c r="AQ1" s="4" t="str">
        <v>SR_H2_P</v>
      </c>
      <c r="AR1" s="4" t="str">
        <v>ELE_H2_P</v>
      </c>
      <c r="AS1" s="4" t="str">
        <v>M_SR</v>
      </c>
      <c r="AT1" s="4" t="str">
        <v>M_ELE</v>
      </c>
      <c r="AU1" s="4" t="str">
        <v>SR_H2_P</v>
      </c>
      <c r="AV1" s="4" t="str">
        <v>ELE_H2_P</v>
      </c>
      <c r="AW1" s="4" t="str">
        <v>M_SR</v>
      </c>
      <c r="AX1" s="4" t="str">
        <v>M_ELE</v>
      </c>
      <c r="AY1" s="4" t="str">
        <v>SR_H2_P</v>
      </c>
      <c r="AZ1" s="55" t="str">
        <v>ELE_H2_P</v>
      </c>
      <c r="BA1" s="4" t="s">
        <v>99</v>
      </c>
      <c r="BB1" s="4" t="s">
        <v>99</v>
      </c>
      <c r="BC1" s="4" t="s">
        <v>99</v>
      </c>
      <c r="BD1" s="4" t="s">
        <v>99</v>
      </c>
      <c r="BE1" s="4" t="s">
        <v>99</v>
      </c>
      <c r="BF1" s="4" t="s">
        <v>99</v>
      </c>
    </row>
    <row r="2" spans="1:62" s="4" customFormat="1" x14ac:dyDescent="0.35">
      <c r="D2" s="5" t="s">
        <v>100</v>
      </c>
      <c r="E2" s="4" t="str" cm="1">
        <f t="array" ref="E2:AZ2">TRANSPOSE(B4:B51)</f>
        <v>EU27</v>
      </c>
      <c r="F2" s="4" t="str">
        <v>EU27</v>
      </c>
      <c r="G2" s="4" t="str">
        <v>EU27</v>
      </c>
      <c r="H2" s="4" t="str">
        <v>EU27</v>
      </c>
      <c r="I2" s="4" t="str">
        <v>China</v>
      </c>
      <c r="J2" s="4" t="str">
        <v>China</v>
      </c>
      <c r="K2" s="4" t="str">
        <v>China</v>
      </c>
      <c r="L2" s="4" t="str">
        <v>China</v>
      </c>
      <c r="M2" s="4" t="str">
        <v>USA</v>
      </c>
      <c r="N2" s="4" t="str">
        <v>USA</v>
      </c>
      <c r="O2" s="4" t="str">
        <v>USA</v>
      </c>
      <c r="P2" s="4" t="str">
        <v>USA</v>
      </c>
      <c r="Q2" s="4" t="str">
        <v>India</v>
      </c>
      <c r="R2" s="4" t="str">
        <v>India</v>
      </c>
      <c r="S2" s="4" t="str">
        <v>India</v>
      </c>
      <c r="T2" s="4" t="str">
        <v>India</v>
      </c>
      <c r="U2" s="4" t="str">
        <v>Russia</v>
      </c>
      <c r="V2" s="4" t="str">
        <v>Russia</v>
      </c>
      <c r="W2" s="4" t="str">
        <v>Russia</v>
      </c>
      <c r="X2" s="4" t="str">
        <v>Russia</v>
      </c>
      <c r="Y2" s="4" t="str">
        <v>RoW</v>
      </c>
      <c r="Z2" s="4" t="str">
        <v>RoW</v>
      </c>
      <c r="AA2" s="4" t="str">
        <v>RoW</v>
      </c>
      <c r="AB2" s="55" t="str">
        <v>RoW</v>
      </c>
      <c r="AC2" s="4" t="str">
        <v>EU27</v>
      </c>
      <c r="AD2" s="4" t="str">
        <v>EU27</v>
      </c>
      <c r="AE2" s="4" t="str">
        <v>EU27</v>
      </c>
      <c r="AF2" s="4" t="str">
        <v>EU27</v>
      </c>
      <c r="AG2" s="4" t="str">
        <v>China</v>
      </c>
      <c r="AH2" s="4" t="str">
        <v>China</v>
      </c>
      <c r="AI2" s="4" t="str">
        <v>China</v>
      </c>
      <c r="AJ2" s="4" t="str">
        <v>China</v>
      </c>
      <c r="AK2" s="4" t="str">
        <v>USA</v>
      </c>
      <c r="AL2" s="4" t="str">
        <v>USA</v>
      </c>
      <c r="AM2" s="4" t="str">
        <v>USA</v>
      </c>
      <c r="AN2" s="4" t="str">
        <v>USA</v>
      </c>
      <c r="AO2" s="4" t="str">
        <v>India</v>
      </c>
      <c r="AP2" s="4" t="str">
        <v>India</v>
      </c>
      <c r="AQ2" s="4" t="str">
        <v>India</v>
      </c>
      <c r="AR2" s="4" t="str">
        <v>India</v>
      </c>
      <c r="AS2" s="4" t="str">
        <v>Russia</v>
      </c>
      <c r="AT2" s="4" t="str">
        <v>Russia</v>
      </c>
      <c r="AU2" s="4" t="str">
        <v>Russia</v>
      </c>
      <c r="AV2" s="4" t="str">
        <v>Russia</v>
      </c>
      <c r="AW2" s="4" t="str">
        <v>RoW</v>
      </c>
      <c r="AX2" s="4" t="str">
        <v>RoW</v>
      </c>
      <c r="AY2" s="4" t="str">
        <v>RoW</v>
      </c>
      <c r="AZ2" s="55" t="str">
        <v>RoW</v>
      </c>
      <c r="BA2" s="4" t="s">
        <v>101</v>
      </c>
      <c r="BB2" s="4" t="s">
        <v>102</v>
      </c>
      <c r="BC2" s="4" t="s">
        <v>103</v>
      </c>
      <c r="BD2" s="4" t="s">
        <v>104</v>
      </c>
      <c r="BE2" s="4" t="s">
        <v>105</v>
      </c>
      <c r="BF2" s="4" t="s">
        <v>106</v>
      </c>
      <c r="BJ2" s="4" t="s">
        <v>107</v>
      </c>
    </row>
    <row r="3" spans="1:62" ht="15" thickBot="1" x14ac:dyDescent="0.4">
      <c r="A3" s="6" t="s">
        <v>108</v>
      </c>
      <c r="B3" s="6" t="s">
        <v>100</v>
      </c>
      <c r="C3" s="5" t="s">
        <v>109</v>
      </c>
      <c r="M3" s="4"/>
      <c r="N3"/>
      <c r="Q3" s="4"/>
    </row>
    <row r="4" spans="1:62" x14ac:dyDescent="0.35">
      <c r="A4" t="s">
        <v>110</v>
      </c>
      <c r="B4" t="s">
        <v>101</v>
      </c>
      <c r="C4" s="4" t="s">
        <v>111</v>
      </c>
      <c r="D4" s="4" t="s">
        <v>112</v>
      </c>
      <c r="M4" s="4"/>
      <c r="N4"/>
      <c r="Q4" s="4"/>
      <c r="AC4" s="24">
        <v>0</v>
      </c>
      <c r="AD4" s="24">
        <v>0</v>
      </c>
      <c r="AE4" s="24">
        <v>1</v>
      </c>
      <c r="AF4" s="87">
        <v>0</v>
      </c>
      <c r="AG4" s="24">
        <v>0</v>
      </c>
      <c r="AH4" s="24">
        <v>0</v>
      </c>
      <c r="AI4" s="24">
        <v>0</v>
      </c>
      <c r="AJ4" s="87">
        <v>0</v>
      </c>
      <c r="AK4" s="24">
        <v>0</v>
      </c>
      <c r="AL4" s="24">
        <v>0</v>
      </c>
      <c r="AM4" s="24">
        <v>0</v>
      </c>
      <c r="AN4" s="87">
        <v>0</v>
      </c>
      <c r="AO4" s="24">
        <v>0</v>
      </c>
      <c r="AP4" s="24">
        <v>0</v>
      </c>
      <c r="AQ4" s="24">
        <v>0</v>
      </c>
      <c r="AR4" s="87">
        <v>0</v>
      </c>
      <c r="AS4" s="24">
        <v>0</v>
      </c>
      <c r="AT4" s="24">
        <v>0</v>
      </c>
      <c r="AU4" s="24">
        <v>0</v>
      </c>
      <c r="AV4" s="87">
        <v>0</v>
      </c>
      <c r="AW4" s="24">
        <v>0</v>
      </c>
      <c r="AX4" s="24">
        <v>0</v>
      </c>
      <c r="AY4" s="24">
        <v>0</v>
      </c>
      <c r="AZ4" s="100">
        <v>0</v>
      </c>
      <c r="BA4" s="93">
        <v>0</v>
      </c>
      <c r="BB4" s="94">
        <v>0</v>
      </c>
      <c r="BC4" s="94">
        <v>0</v>
      </c>
      <c r="BD4" s="94">
        <v>0</v>
      </c>
      <c r="BE4" s="94">
        <v>0</v>
      </c>
      <c r="BF4" s="16">
        <v>0</v>
      </c>
      <c r="BH4" s="132">
        <f>SUM(AC4:BF4)</f>
        <v>1</v>
      </c>
      <c r="BJ4" s="4" t="str" cm="1">
        <f t="array" ref="BJ4:BJ27">IF(BH4:BH27=TRANSPOSE(E128:AB128),"ok","error")</f>
        <v>ok</v>
      </c>
    </row>
    <row r="5" spans="1:62" x14ac:dyDescent="0.35">
      <c r="A5" t="s">
        <v>113</v>
      </c>
      <c r="B5" t="s">
        <v>101</v>
      </c>
      <c r="C5" s="4" t="s">
        <v>111</v>
      </c>
      <c r="D5" s="4" t="s">
        <v>114</v>
      </c>
      <c r="M5" s="4"/>
      <c r="N5"/>
      <c r="Q5" s="4"/>
      <c r="AC5" s="24">
        <v>0</v>
      </c>
      <c r="AD5" s="24">
        <v>0</v>
      </c>
      <c r="AE5" s="24">
        <v>0</v>
      </c>
      <c r="AF5" s="87">
        <v>1</v>
      </c>
      <c r="AG5" s="24">
        <v>0</v>
      </c>
      <c r="AH5" s="24">
        <v>0</v>
      </c>
      <c r="AI5" s="24">
        <v>0</v>
      </c>
      <c r="AJ5" s="87">
        <v>0</v>
      </c>
      <c r="AK5" s="24">
        <v>0</v>
      </c>
      <c r="AL5" s="24">
        <v>0</v>
      </c>
      <c r="AM5" s="24">
        <v>0</v>
      </c>
      <c r="AN5" s="87">
        <v>0</v>
      </c>
      <c r="AO5" s="24">
        <v>0</v>
      </c>
      <c r="AP5" s="24">
        <v>0</v>
      </c>
      <c r="AQ5" s="24">
        <v>0</v>
      </c>
      <c r="AR5" s="87">
        <v>0</v>
      </c>
      <c r="AS5" s="24">
        <v>0</v>
      </c>
      <c r="AT5" s="24">
        <v>0</v>
      </c>
      <c r="AU5" s="24">
        <v>0</v>
      </c>
      <c r="AV5" s="87">
        <v>0</v>
      </c>
      <c r="AW5" s="24">
        <v>0</v>
      </c>
      <c r="AX5" s="24">
        <v>0</v>
      </c>
      <c r="AY5" s="24">
        <v>0</v>
      </c>
      <c r="AZ5" s="100">
        <v>0</v>
      </c>
      <c r="BA5" s="93">
        <v>0</v>
      </c>
      <c r="BB5" s="94">
        <v>0</v>
      </c>
      <c r="BC5" s="94">
        <v>0</v>
      </c>
      <c r="BD5" s="94">
        <v>0</v>
      </c>
      <c r="BE5" s="94">
        <v>0</v>
      </c>
      <c r="BF5" s="16">
        <v>0</v>
      </c>
      <c r="BH5" s="30">
        <f t="shared" ref="BH5:BH27" si="0">SUM(AC5:BF5)</f>
        <v>1</v>
      </c>
      <c r="BJ5" s="4" t="str">
        <v>ok</v>
      </c>
    </row>
    <row r="6" spans="1:62" x14ac:dyDescent="0.35">
      <c r="A6" t="s">
        <v>45</v>
      </c>
      <c r="B6" t="s">
        <v>101</v>
      </c>
      <c r="C6" s="4" t="s">
        <v>53</v>
      </c>
      <c r="D6" s="4" t="s">
        <v>115</v>
      </c>
      <c r="M6" s="4"/>
      <c r="N6"/>
      <c r="Q6" s="4"/>
      <c r="AC6" s="24">
        <v>0</v>
      </c>
      <c r="AD6" s="24">
        <v>0</v>
      </c>
      <c r="AE6" s="24">
        <v>0</v>
      </c>
      <c r="AF6" s="87">
        <v>0</v>
      </c>
      <c r="AG6" s="24">
        <v>0</v>
      </c>
      <c r="AH6" s="24">
        <v>0</v>
      </c>
      <c r="AI6" s="24">
        <v>0</v>
      </c>
      <c r="AJ6" s="87">
        <v>0</v>
      </c>
      <c r="AK6" s="24">
        <v>0</v>
      </c>
      <c r="AL6" s="24">
        <v>0</v>
      </c>
      <c r="AM6" s="24">
        <v>0</v>
      </c>
      <c r="AN6" s="87">
        <v>0</v>
      </c>
      <c r="AO6" s="24">
        <v>0</v>
      </c>
      <c r="AP6" s="24">
        <v>0</v>
      </c>
      <c r="AQ6" s="24">
        <v>0</v>
      </c>
      <c r="AR6" s="87">
        <v>0</v>
      </c>
      <c r="AS6" s="24">
        <v>0</v>
      </c>
      <c r="AT6" s="24">
        <v>0</v>
      </c>
      <c r="AU6" s="24">
        <v>0</v>
      </c>
      <c r="AV6" s="87">
        <v>0</v>
      </c>
      <c r="AW6" s="24">
        <v>0</v>
      </c>
      <c r="AX6" s="24">
        <v>0</v>
      </c>
      <c r="AY6" s="24">
        <v>0</v>
      </c>
      <c r="AZ6" s="100">
        <v>0</v>
      </c>
      <c r="BA6" s="92">
        <f>H2_NGSR!H50</f>
        <v>44288370</v>
      </c>
      <c r="BB6" s="94">
        <v>0</v>
      </c>
      <c r="BC6" s="94">
        <v>0</v>
      </c>
      <c r="BD6" s="94">
        <v>0</v>
      </c>
      <c r="BE6" s="94">
        <v>0</v>
      </c>
      <c r="BF6" s="16">
        <v>0</v>
      </c>
      <c r="BH6" s="34">
        <f t="shared" si="0"/>
        <v>44288370</v>
      </c>
      <c r="BJ6" s="4" t="str">
        <v>ok</v>
      </c>
    </row>
    <row r="7" spans="1:62" ht="15" thickBot="1" x14ac:dyDescent="0.4">
      <c r="A7" t="s">
        <v>95</v>
      </c>
      <c r="B7" t="s">
        <v>101</v>
      </c>
      <c r="C7" s="4" t="s">
        <v>53</v>
      </c>
      <c r="D7" s="4" t="s">
        <v>116</v>
      </c>
      <c r="M7" s="4"/>
      <c r="N7"/>
      <c r="Q7" s="4"/>
      <c r="AC7" s="88">
        <v>0</v>
      </c>
      <c r="AD7" s="88">
        <v>0</v>
      </c>
      <c r="AE7" s="88">
        <v>0</v>
      </c>
      <c r="AF7" s="89">
        <v>0</v>
      </c>
      <c r="AG7" s="90">
        <v>0</v>
      </c>
      <c r="AH7" s="88">
        <v>0</v>
      </c>
      <c r="AI7" s="88">
        <v>0</v>
      </c>
      <c r="AJ7" s="89">
        <v>0</v>
      </c>
      <c r="AK7" s="90">
        <v>0</v>
      </c>
      <c r="AL7" s="88">
        <v>0</v>
      </c>
      <c r="AM7" s="88">
        <v>0</v>
      </c>
      <c r="AN7" s="89">
        <v>0</v>
      </c>
      <c r="AO7" s="90">
        <v>0</v>
      </c>
      <c r="AP7" s="88">
        <v>0</v>
      </c>
      <c r="AQ7" s="88">
        <v>0</v>
      </c>
      <c r="AR7" s="89">
        <v>0</v>
      </c>
      <c r="AS7" s="90">
        <v>0</v>
      </c>
      <c r="AT7" s="88">
        <v>0</v>
      </c>
      <c r="AU7" s="88">
        <v>0</v>
      </c>
      <c r="AV7" s="89">
        <v>0</v>
      </c>
      <c r="AW7" s="90">
        <v>0</v>
      </c>
      <c r="AX7" s="88">
        <v>0</v>
      </c>
      <c r="AY7" s="88">
        <v>0</v>
      </c>
      <c r="AZ7" s="101">
        <v>0</v>
      </c>
      <c r="BA7" s="95">
        <f>H2_ELE!H52</f>
        <v>5200</v>
      </c>
      <c r="BB7" s="96">
        <v>0</v>
      </c>
      <c r="BC7" s="96">
        <v>0</v>
      </c>
      <c r="BD7" s="96">
        <v>0</v>
      </c>
      <c r="BE7" s="96">
        <v>0</v>
      </c>
      <c r="BF7" s="97">
        <v>0</v>
      </c>
      <c r="BH7" s="30">
        <f t="shared" si="0"/>
        <v>5200</v>
      </c>
      <c r="BJ7" s="4" t="str">
        <v>ok</v>
      </c>
    </row>
    <row r="8" spans="1:62" x14ac:dyDescent="0.35">
      <c r="A8" t="s">
        <v>110</v>
      </c>
      <c r="B8" t="s">
        <v>102</v>
      </c>
      <c r="C8" s="4" t="s">
        <v>111</v>
      </c>
      <c r="D8" s="4" t="s">
        <v>112</v>
      </c>
      <c r="M8" s="4"/>
      <c r="N8"/>
      <c r="Q8" s="4"/>
      <c r="AC8" s="24">
        <v>0</v>
      </c>
      <c r="AD8" s="24">
        <v>0</v>
      </c>
      <c r="AE8" s="24">
        <v>0</v>
      </c>
      <c r="AF8" s="87">
        <v>0</v>
      </c>
      <c r="AG8" s="24">
        <v>0</v>
      </c>
      <c r="AH8" s="24">
        <v>0</v>
      </c>
      <c r="AI8" s="24">
        <v>0</v>
      </c>
      <c r="AJ8" s="87">
        <v>0</v>
      </c>
      <c r="AK8" s="24">
        <v>0</v>
      </c>
      <c r="AL8" s="24">
        <v>0</v>
      </c>
      <c r="AM8" s="24">
        <v>0</v>
      </c>
      <c r="AN8" s="87">
        <v>0</v>
      </c>
      <c r="AO8" s="24">
        <v>0</v>
      </c>
      <c r="AP8" s="24">
        <v>0</v>
      </c>
      <c r="AQ8" s="24">
        <v>0</v>
      </c>
      <c r="AR8" s="87">
        <v>0</v>
      </c>
      <c r="AS8" s="24">
        <v>0</v>
      </c>
      <c r="AT8" s="24">
        <v>0</v>
      </c>
      <c r="AU8" s="24">
        <v>0</v>
      </c>
      <c r="AV8" s="87">
        <v>0</v>
      </c>
      <c r="AW8" s="24">
        <v>0</v>
      </c>
      <c r="AX8" s="24">
        <v>0</v>
      </c>
      <c r="AY8" s="24">
        <v>0</v>
      </c>
      <c r="AZ8" s="100">
        <v>0</v>
      </c>
      <c r="BA8" s="93">
        <v>0</v>
      </c>
      <c r="BB8" s="94">
        <v>0</v>
      </c>
      <c r="BC8" s="94">
        <v>0</v>
      </c>
      <c r="BD8" s="94">
        <v>0</v>
      </c>
      <c r="BE8" s="94">
        <v>0</v>
      </c>
      <c r="BF8" s="16">
        <v>0</v>
      </c>
      <c r="BH8" s="30">
        <f t="shared" si="0"/>
        <v>0</v>
      </c>
      <c r="BJ8" s="4" t="str">
        <v>ok</v>
      </c>
    </row>
    <row r="9" spans="1:62" x14ac:dyDescent="0.35">
      <c r="A9" t="s">
        <v>113</v>
      </c>
      <c r="B9" t="s">
        <v>102</v>
      </c>
      <c r="C9" s="4" t="s">
        <v>111</v>
      </c>
      <c r="D9" s="4" t="s">
        <v>114</v>
      </c>
      <c r="M9" s="4"/>
      <c r="N9"/>
      <c r="Q9" s="4"/>
      <c r="AC9" s="24">
        <v>0</v>
      </c>
      <c r="AD9" s="24">
        <v>0</v>
      </c>
      <c r="AE9" s="24">
        <v>0</v>
      </c>
      <c r="AF9" s="87">
        <v>0</v>
      </c>
      <c r="AG9" s="24">
        <v>0</v>
      </c>
      <c r="AH9" s="24">
        <v>0</v>
      </c>
      <c r="AI9" s="24">
        <v>0</v>
      </c>
      <c r="AJ9" s="87">
        <v>0</v>
      </c>
      <c r="AK9" s="24">
        <v>0</v>
      </c>
      <c r="AL9" s="24">
        <v>0</v>
      </c>
      <c r="AM9" s="24">
        <v>0</v>
      </c>
      <c r="AN9" s="87">
        <v>0</v>
      </c>
      <c r="AO9" s="24">
        <v>0</v>
      </c>
      <c r="AP9" s="24">
        <v>0</v>
      </c>
      <c r="AQ9" s="24">
        <v>0</v>
      </c>
      <c r="AR9" s="87">
        <v>0</v>
      </c>
      <c r="AS9" s="24">
        <v>0</v>
      </c>
      <c r="AT9" s="24">
        <v>0</v>
      </c>
      <c r="AU9" s="24">
        <v>0</v>
      </c>
      <c r="AV9" s="87">
        <v>0</v>
      </c>
      <c r="AW9" s="24">
        <v>0</v>
      </c>
      <c r="AX9" s="24">
        <v>0</v>
      </c>
      <c r="AY9" s="24">
        <v>0</v>
      </c>
      <c r="AZ9" s="100">
        <v>0</v>
      </c>
      <c r="BA9" s="93">
        <v>0</v>
      </c>
      <c r="BB9" s="94">
        <v>0</v>
      </c>
      <c r="BC9" s="94">
        <v>0</v>
      </c>
      <c r="BD9" s="94">
        <v>0</v>
      </c>
      <c r="BE9" s="94">
        <v>0</v>
      </c>
      <c r="BF9" s="16">
        <v>0</v>
      </c>
      <c r="BH9" s="30">
        <f t="shared" si="0"/>
        <v>0</v>
      </c>
      <c r="BJ9" s="4" t="str">
        <v>ok</v>
      </c>
    </row>
    <row r="10" spans="1:62" x14ac:dyDescent="0.35">
      <c r="A10" t="s">
        <v>45</v>
      </c>
      <c r="B10" t="s">
        <v>102</v>
      </c>
      <c r="C10" s="4" t="s">
        <v>53</v>
      </c>
      <c r="D10" s="4" t="s">
        <v>115</v>
      </c>
      <c r="M10" s="4"/>
      <c r="N10"/>
      <c r="Q10" s="4"/>
      <c r="AC10" s="24">
        <v>0</v>
      </c>
      <c r="AD10" s="24">
        <v>0</v>
      </c>
      <c r="AE10" s="24">
        <v>0</v>
      </c>
      <c r="AF10" s="87">
        <v>0</v>
      </c>
      <c r="AG10" s="24">
        <v>0</v>
      </c>
      <c r="AH10" s="24">
        <v>0</v>
      </c>
      <c r="AI10" s="24">
        <v>0</v>
      </c>
      <c r="AJ10" s="87">
        <v>0</v>
      </c>
      <c r="AK10" s="24">
        <v>0</v>
      </c>
      <c r="AL10" s="24">
        <v>0</v>
      </c>
      <c r="AM10" s="24">
        <v>0</v>
      </c>
      <c r="AN10" s="87">
        <v>0</v>
      </c>
      <c r="AO10" s="24">
        <v>0</v>
      </c>
      <c r="AP10" s="24">
        <v>0</v>
      </c>
      <c r="AQ10" s="24">
        <v>0</v>
      </c>
      <c r="AR10" s="87">
        <v>0</v>
      </c>
      <c r="AS10" s="24">
        <v>0</v>
      </c>
      <c r="AT10" s="24">
        <v>0</v>
      </c>
      <c r="AU10" s="24">
        <v>0</v>
      </c>
      <c r="AV10" s="87">
        <v>0</v>
      </c>
      <c r="AW10" s="24">
        <v>0</v>
      </c>
      <c r="AX10" s="24">
        <v>0</v>
      </c>
      <c r="AY10" s="24">
        <v>0</v>
      </c>
      <c r="AZ10" s="100">
        <v>0</v>
      </c>
      <c r="BA10" s="93">
        <v>0</v>
      </c>
      <c r="BB10" s="94">
        <v>0</v>
      </c>
      <c r="BC10" s="94">
        <v>0</v>
      </c>
      <c r="BD10" s="94">
        <v>0</v>
      </c>
      <c r="BE10" s="94">
        <v>0</v>
      </c>
      <c r="BF10" s="16">
        <v>0</v>
      </c>
      <c r="BH10" s="30">
        <f t="shared" si="0"/>
        <v>0</v>
      </c>
      <c r="BJ10" s="4" t="str">
        <v>ok</v>
      </c>
    </row>
    <row r="11" spans="1:62" ht="15" thickBot="1" x14ac:dyDescent="0.4">
      <c r="A11" t="s">
        <v>95</v>
      </c>
      <c r="B11" t="s">
        <v>102</v>
      </c>
      <c r="C11" s="4" t="s">
        <v>53</v>
      </c>
      <c r="D11" s="4" t="s">
        <v>116</v>
      </c>
      <c r="M11" s="4"/>
      <c r="N11"/>
      <c r="Q11" s="4"/>
      <c r="AC11" s="88">
        <v>0</v>
      </c>
      <c r="AD11" s="88">
        <v>0</v>
      </c>
      <c r="AE11" s="88">
        <v>0</v>
      </c>
      <c r="AF11" s="89">
        <v>0</v>
      </c>
      <c r="AG11" s="90">
        <v>0</v>
      </c>
      <c r="AH11" s="88">
        <v>0</v>
      </c>
      <c r="AI11" s="88">
        <v>0</v>
      </c>
      <c r="AJ11" s="89">
        <v>0</v>
      </c>
      <c r="AK11" s="90">
        <v>0</v>
      </c>
      <c r="AL11" s="88">
        <v>0</v>
      </c>
      <c r="AM11" s="88">
        <v>0</v>
      </c>
      <c r="AN11" s="89">
        <v>0</v>
      </c>
      <c r="AO11" s="90">
        <v>0</v>
      </c>
      <c r="AP11" s="88">
        <v>0</v>
      </c>
      <c r="AQ11" s="88">
        <v>0</v>
      </c>
      <c r="AR11" s="89">
        <v>0</v>
      </c>
      <c r="AS11" s="90">
        <v>0</v>
      </c>
      <c r="AT11" s="88">
        <v>0</v>
      </c>
      <c r="AU11" s="88">
        <v>0</v>
      </c>
      <c r="AV11" s="89">
        <v>0</v>
      </c>
      <c r="AW11" s="90">
        <v>0</v>
      </c>
      <c r="AX11" s="88">
        <v>0</v>
      </c>
      <c r="AY11" s="88">
        <v>0</v>
      </c>
      <c r="AZ11" s="101">
        <v>0</v>
      </c>
      <c r="BA11" s="95">
        <v>0</v>
      </c>
      <c r="BB11" s="96">
        <v>0</v>
      </c>
      <c r="BC11" s="96">
        <v>0</v>
      </c>
      <c r="BD11" s="96">
        <v>0</v>
      </c>
      <c r="BE11" s="96">
        <v>0</v>
      </c>
      <c r="BF11" s="97">
        <v>0</v>
      </c>
      <c r="BH11" s="30">
        <f t="shared" si="0"/>
        <v>0</v>
      </c>
      <c r="BJ11" s="4" t="str">
        <v>ok</v>
      </c>
    </row>
    <row r="12" spans="1:62" x14ac:dyDescent="0.35">
      <c r="A12" t="s">
        <v>110</v>
      </c>
      <c r="B12" t="s">
        <v>103</v>
      </c>
      <c r="C12" s="4" t="s">
        <v>111</v>
      </c>
      <c r="D12" s="4" t="s">
        <v>112</v>
      </c>
      <c r="M12" s="4"/>
      <c r="N12"/>
      <c r="Q12" s="4"/>
      <c r="AC12" s="24">
        <v>0</v>
      </c>
      <c r="AD12" s="24">
        <v>0</v>
      </c>
      <c r="AE12" s="24">
        <v>0</v>
      </c>
      <c r="AF12" s="87">
        <v>0</v>
      </c>
      <c r="AG12" s="24">
        <v>0</v>
      </c>
      <c r="AH12" s="24">
        <v>0</v>
      </c>
      <c r="AI12" s="24">
        <v>0</v>
      </c>
      <c r="AJ12" s="87">
        <v>0</v>
      </c>
      <c r="AK12" s="24">
        <v>0</v>
      </c>
      <c r="AL12" s="24">
        <v>0</v>
      </c>
      <c r="AM12" s="24">
        <v>0</v>
      </c>
      <c r="AN12" s="87">
        <v>0</v>
      </c>
      <c r="AO12" s="24">
        <v>0</v>
      </c>
      <c r="AP12" s="24">
        <v>0</v>
      </c>
      <c r="AQ12" s="24">
        <v>0</v>
      </c>
      <c r="AR12" s="87">
        <v>0</v>
      </c>
      <c r="AS12" s="24">
        <v>0</v>
      </c>
      <c r="AT12" s="24">
        <v>0</v>
      </c>
      <c r="AU12" s="24">
        <v>0</v>
      </c>
      <c r="AV12" s="87">
        <v>0</v>
      </c>
      <c r="AW12" s="24">
        <v>0</v>
      </c>
      <c r="AX12" s="24">
        <v>0</v>
      </c>
      <c r="AY12" s="24">
        <v>0</v>
      </c>
      <c r="AZ12" s="100">
        <v>0</v>
      </c>
      <c r="BA12" s="93">
        <v>0</v>
      </c>
      <c r="BB12" s="94">
        <v>0</v>
      </c>
      <c r="BC12" s="94">
        <v>0</v>
      </c>
      <c r="BD12" s="94">
        <v>0</v>
      </c>
      <c r="BE12" s="94">
        <v>0</v>
      </c>
      <c r="BF12" s="16">
        <v>0</v>
      </c>
      <c r="BH12" s="30">
        <f t="shared" si="0"/>
        <v>0</v>
      </c>
      <c r="BJ12" s="4" t="str">
        <v>ok</v>
      </c>
    </row>
    <row r="13" spans="1:62" x14ac:dyDescent="0.35">
      <c r="A13" t="s">
        <v>113</v>
      </c>
      <c r="B13" t="s">
        <v>103</v>
      </c>
      <c r="C13" s="4" t="s">
        <v>111</v>
      </c>
      <c r="D13" s="4" t="s">
        <v>114</v>
      </c>
      <c r="M13" s="4"/>
      <c r="N13"/>
      <c r="Q13" s="4"/>
      <c r="AC13" s="24">
        <v>0</v>
      </c>
      <c r="AD13" s="24">
        <v>0</v>
      </c>
      <c r="AE13" s="24">
        <v>0</v>
      </c>
      <c r="AF13" s="87">
        <v>0</v>
      </c>
      <c r="AG13" s="24">
        <v>0</v>
      </c>
      <c r="AH13" s="24">
        <v>0</v>
      </c>
      <c r="AI13" s="24">
        <v>0</v>
      </c>
      <c r="AJ13" s="87">
        <v>0</v>
      </c>
      <c r="AK13" s="24">
        <v>0</v>
      </c>
      <c r="AL13" s="24">
        <v>0</v>
      </c>
      <c r="AM13" s="24">
        <v>0</v>
      </c>
      <c r="AN13" s="87">
        <v>0</v>
      </c>
      <c r="AO13" s="24">
        <v>0</v>
      </c>
      <c r="AP13" s="24">
        <v>0</v>
      </c>
      <c r="AQ13" s="24">
        <v>0</v>
      </c>
      <c r="AR13" s="87">
        <v>0</v>
      </c>
      <c r="AS13" s="24">
        <v>0</v>
      </c>
      <c r="AT13" s="24">
        <v>0</v>
      </c>
      <c r="AU13" s="24">
        <v>0</v>
      </c>
      <c r="AV13" s="87">
        <v>0</v>
      </c>
      <c r="AW13" s="24">
        <v>0</v>
      </c>
      <c r="AX13" s="24">
        <v>0</v>
      </c>
      <c r="AY13" s="24">
        <v>0</v>
      </c>
      <c r="AZ13" s="100">
        <v>0</v>
      </c>
      <c r="BA13" s="93">
        <v>0</v>
      </c>
      <c r="BB13" s="94">
        <v>0</v>
      </c>
      <c r="BC13" s="94">
        <v>0</v>
      </c>
      <c r="BD13" s="94">
        <v>0</v>
      </c>
      <c r="BE13" s="94">
        <v>0</v>
      </c>
      <c r="BF13" s="16">
        <v>0</v>
      </c>
      <c r="BH13" s="30">
        <f t="shared" si="0"/>
        <v>0</v>
      </c>
      <c r="BJ13" s="4" t="str">
        <v>ok</v>
      </c>
    </row>
    <row r="14" spans="1:62" x14ac:dyDescent="0.35">
      <c r="A14" t="s">
        <v>45</v>
      </c>
      <c r="B14" t="s">
        <v>103</v>
      </c>
      <c r="C14" s="4" t="s">
        <v>53</v>
      </c>
      <c r="D14" s="4" t="s">
        <v>115</v>
      </c>
      <c r="M14" s="4"/>
      <c r="N14"/>
      <c r="Q14" s="4"/>
      <c r="AC14" s="24">
        <v>0</v>
      </c>
      <c r="AD14" s="24">
        <v>0</v>
      </c>
      <c r="AE14" s="24">
        <v>0</v>
      </c>
      <c r="AF14" s="87">
        <v>0</v>
      </c>
      <c r="AG14" s="24">
        <v>0</v>
      </c>
      <c r="AH14" s="24">
        <v>0</v>
      </c>
      <c r="AI14" s="24">
        <v>0</v>
      </c>
      <c r="AJ14" s="87">
        <v>0</v>
      </c>
      <c r="AK14" s="24">
        <v>0</v>
      </c>
      <c r="AL14" s="24">
        <v>0</v>
      </c>
      <c r="AM14" s="24">
        <v>0</v>
      </c>
      <c r="AN14" s="87">
        <v>0</v>
      </c>
      <c r="AO14" s="24">
        <v>0</v>
      </c>
      <c r="AP14" s="24">
        <v>0</v>
      </c>
      <c r="AQ14" s="24">
        <v>0</v>
      </c>
      <c r="AR14" s="87">
        <v>0</v>
      </c>
      <c r="AS14" s="24">
        <v>0</v>
      </c>
      <c r="AT14" s="24">
        <v>0</v>
      </c>
      <c r="AU14" s="24">
        <v>0</v>
      </c>
      <c r="AV14" s="87">
        <v>0</v>
      </c>
      <c r="AW14" s="24">
        <v>0</v>
      </c>
      <c r="AX14" s="24">
        <v>0</v>
      </c>
      <c r="AY14" s="24">
        <v>0</v>
      </c>
      <c r="AZ14" s="100">
        <v>0</v>
      </c>
      <c r="BA14" s="93">
        <v>0</v>
      </c>
      <c r="BB14" s="94">
        <v>0</v>
      </c>
      <c r="BC14" s="94">
        <v>0</v>
      </c>
      <c r="BD14" s="94">
        <v>0</v>
      </c>
      <c r="BE14" s="94">
        <v>0</v>
      </c>
      <c r="BF14" s="16">
        <v>0</v>
      </c>
      <c r="BH14" s="30">
        <f t="shared" si="0"/>
        <v>0</v>
      </c>
      <c r="BJ14" s="4" t="str">
        <v>ok</v>
      </c>
    </row>
    <row r="15" spans="1:62" ht="15" thickBot="1" x14ac:dyDescent="0.4">
      <c r="A15" t="s">
        <v>95</v>
      </c>
      <c r="B15" t="s">
        <v>103</v>
      </c>
      <c r="C15" s="4" t="s">
        <v>53</v>
      </c>
      <c r="D15" s="4" t="s">
        <v>116</v>
      </c>
      <c r="M15" s="4"/>
      <c r="N15"/>
      <c r="Q15" s="4"/>
      <c r="AC15" s="88">
        <v>0</v>
      </c>
      <c r="AD15" s="88">
        <v>0</v>
      </c>
      <c r="AE15" s="88">
        <v>0</v>
      </c>
      <c r="AF15" s="89">
        <v>0</v>
      </c>
      <c r="AG15" s="90">
        <v>0</v>
      </c>
      <c r="AH15" s="88">
        <v>0</v>
      </c>
      <c r="AI15" s="88">
        <v>0</v>
      </c>
      <c r="AJ15" s="89">
        <v>0</v>
      </c>
      <c r="AK15" s="90">
        <v>0</v>
      </c>
      <c r="AL15" s="88">
        <v>0</v>
      </c>
      <c r="AM15" s="88">
        <v>0</v>
      </c>
      <c r="AN15" s="89">
        <v>0</v>
      </c>
      <c r="AO15" s="90">
        <v>0</v>
      </c>
      <c r="AP15" s="88">
        <v>0</v>
      </c>
      <c r="AQ15" s="88">
        <v>0</v>
      </c>
      <c r="AR15" s="89">
        <v>0</v>
      </c>
      <c r="AS15" s="90">
        <v>0</v>
      </c>
      <c r="AT15" s="88">
        <v>0</v>
      </c>
      <c r="AU15" s="88">
        <v>0</v>
      </c>
      <c r="AV15" s="89">
        <v>0</v>
      </c>
      <c r="AW15" s="90">
        <v>0</v>
      </c>
      <c r="AX15" s="88">
        <v>0</v>
      </c>
      <c r="AY15" s="88">
        <v>0</v>
      </c>
      <c r="AZ15" s="101">
        <v>0</v>
      </c>
      <c r="BA15" s="95">
        <v>0</v>
      </c>
      <c r="BB15" s="96">
        <v>0</v>
      </c>
      <c r="BC15" s="96">
        <v>0</v>
      </c>
      <c r="BD15" s="96">
        <v>0</v>
      </c>
      <c r="BE15" s="96">
        <v>0</v>
      </c>
      <c r="BF15" s="97">
        <v>0</v>
      </c>
      <c r="BH15" s="30">
        <f t="shared" si="0"/>
        <v>0</v>
      </c>
      <c r="BJ15" s="4" t="str">
        <v>ok</v>
      </c>
    </row>
    <row r="16" spans="1:62" x14ac:dyDescent="0.35">
      <c r="A16" t="s">
        <v>110</v>
      </c>
      <c r="B16" t="s">
        <v>104</v>
      </c>
      <c r="C16" s="4" t="s">
        <v>111</v>
      </c>
      <c r="D16" s="4" t="s">
        <v>112</v>
      </c>
      <c r="M16" s="4"/>
      <c r="N16"/>
      <c r="Q16" s="4"/>
      <c r="AC16" s="24">
        <v>0</v>
      </c>
      <c r="AD16" s="24">
        <v>0</v>
      </c>
      <c r="AE16" s="24">
        <v>0</v>
      </c>
      <c r="AF16" s="87">
        <v>0</v>
      </c>
      <c r="AG16" s="24">
        <v>0</v>
      </c>
      <c r="AH16" s="24">
        <v>0</v>
      </c>
      <c r="AI16" s="24">
        <v>0</v>
      </c>
      <c r="AJ16" s="87">
        <v>0</v>
      </c>
      <c r="AK16" s="24">
        <v>0</v>
      </c>
      <c r="AL16" s="24">
        <v>0</v>
      </c>
      <c r="AM16" s="24">
        <v>0</v>
      </c>
      <c r="AN16" s="87">
        <v>0</v>
      </c>
      <c r="AO16" s="24">
        <v>0</v>
      </c>
      <c r="AP16" s="24">
        <v>0</v>
      </c>
      <c r="AQ16" s="24">
        <v>0</v>
      </c>
      <c r="AR16" s="87">
        <v>0</v>
      </c>
      <c r="AS16" s="24">
        <v>0</v>
      </c>
      <c r="AT16" s="24">
        <v>0</v>
      </c>
      <c r="AU16" s="24">
        <v>0</v>
      </c>
      <c r="AV16" s="87">
        <v>0</v>
      </c>
      <c r="AW16" s="24">
        <v>0</v>
      </c>
      <c r="AX16" s="24">
        <v>0</v>
      </c>
      <c r="AY16" s="24">
        <v>0</v>
      </c>
      <c r="AZ16" s="100">
        <v>0</v>
      </c>
      <c r="BA16" s="93">
        <v>0</v>
      </c>
      <c r="BB16" s="94">
        <v>0</v>
      </c>
      <c r="BC16" s="94">
        <v>0</v>
      </c>
      <c r="BD16" s="94">
        <v>0</v>
      </c>
      <c r="BE16" s="94">
        <v>0</v>
      </c>
      <c r="BF16" s="16">
        <v>0</v>
      </c>
      <c r="BH16" s="30">
        <f t="shared" si="0"/>
        <v>0</v>
      </c>
      <c r="BJ16" s="4" t="str">
        <v>ok</v>
      </c>
    </row>
    <row r="17" spans="1:62" x14ac:dyDescent="0.35">
      <c r="A17" t="s">
        <v>113</v>
      </c>
      <c r="B17" t="s">
        <v>104</v>
      </c>
      <c r="C17" s="4" t="s">
        <v>111</v>
      </c>
      <c r="D17" s="4" t="s">
        <v>114</v>
      </c>
      <c r="M17" s="4"/>
      <c r="N17"/>
      <c r="Q17" s="4"/>
      <c r="AC17" s="24">
        <v>0</v>
      </c>
      <c r="AD17" s="24">
        <v>0</v>
      </c>
      <c r="AE17" s="24">
        <v>0</v>
      </c>
      <c r="AF17" s="87">
        <v>0</v>
      </c>
      <c r="AG17" s="24">
        <v>0</v>
      </c>
      <c r="AH17" s="24">
        <v>0</v>
      </c>
      <c r="AI17" s="24">
        <v>0</v>
      </c>
      <c r="AJ17" s="87">
        <v>0</v>
      </c>
      <c r="AK17" s="24">
        <v>0</v>
      </c>
      <c r="AL17" s="24">
        <v>0</v>
      </c>
      <c r="AM17" s="24">
        <v>0</v>
      </c>
      <c r="AN17" s="87">
        <v>0</v>
      </c>
      <c r="AO17" s="24">
        <v>0</v>
      </c>
      <c r="AP17" s="24">
        <v>0</v>
      </c>
      <c r="AQ17" s="24">
        <v>0</v>
      </c>
      <c r="AR17" s="87">
        <v>0</v>
      </c>
      <c r="AS17" s="24">
        <v>0</v>
      </c>
      <c r="AT17" s="24">
        <v>0</v>
      </c>
      <c r="AU17" s="24">
        <v>0</v>
      </c>
      <c r="AV17" s="87">
        <v>0</v>
      </c>
      <c r="AW17" s="24">
        <v>0</v>
      </c>
      <c r="AX17" s="24">
        <v>0</v>
      </c>
      <c r="AY17" s="24">
        <v>0</v>
      </c>
      <c r="AZ17" s="100">
        <v>0</v>
      </c>
      <c r="BA17" s="93">
        <v>0</v>
      </c>
      <c r="BB17" s="94">
        <v>0</v>
      </c>
      <c r="BC17" s="94">
        <v>0</v>
      </c>
      <c r="BD17" s="94">
        <v>0</v>
      </c>
      <c r="BE17" s="94">
        <v>0</v>
      </c>
      <c r="BF17" s="16">
        <v>0</v>
      </c>
      <c r="BH17" s="30">
        <f t="shared" si="0"/>
        <v>0</v>
      </c>
      <c r="BJ17" s="4" t="str">
        <v>ok</v>
      </c>
    </row>
    <row r="18" spans="1:62" x14ac:dyDescent="0.35">
      <c r="A18" t="s">
        <v>45</v>
      </c>
      <c r="B18" t="s">
        <v>104</v>
      </c>
      <c r="C18" s="4" t="s">
        <v>53</v>
      </c>
      <c r="D18" s="4" t="s">
        <v>115</v>
      </c>
      <c r="M18" s="4"/>
      <c r="N18"/>
      <c r="Q18" s="4"/>
      <c r="AC18" s="24">
        <v>0</v>
      </c>
      <c r="AD18" s="24">
        <v>0</v>
      </c>
      <c r="AE18" s="24">
        <v>0</v>
      </c>
      <c r="AF18" s="87">
        <v>0</v>
      </c>
      <c r="AG18" s="24">
        <v>0</v>
      </c>
      <c r="AH18" s="24">
        <v>0</v>
      </c>
      <c r="AI18" s="24">
        <v>0</v>
      </c>
      <c r="AJ18" s="87">
        <v>0</v>
      </c>
      <c r="AK18" s="24">
        <v>0</v>
      </c>
      <c r="AL18" s="24">
        <v>0</v>
      </c>
      <c r="AM18" s="24">
        <v>0</v>
      </c>
      <c r="AN18" s="87">
        <v>0</v>
      </c>
      <c r="AO18" s="24">
        <v>0</v>
      </c>
      <c r="AP18" s="24">
        <v>0</v>
      </c>
      <c r="AQ18" s="24">
        <v>0</v>
      </c>
      <c r="AR18" s="87">
        <v>0</v>
      </c>
      <c r="AS18" s="24">
        <v>0</v>
      </c>
      <c r="AT18" s="24">
        <v>0</v>
      </c>
      <c r="AU18" s="24">
        <v>0</v>
      </c>
      <c r="AV18" s="87">
        <v>0</v>
      </c>
      <c r="AW18" s="24">
        <v>0</v>
      </c>
      <c r="AX18" s="24">
        <v>0</v>
      </c>
      <c r="AY18" s="24">
        <v>0</v>
      </c>
      <c r="AZ18" s="100">
        <v>0</v>
      </c>
      <c r="BA18" s="93">
        <v>0</v>
      </c>
      <c r="BB18" s="94">
        <v>0</v>
      </c>
      <c r="BC18" s="94">
        <v>0</v>
      </c>
      <c r="BD18" s="94">
        <v>0</v>
      </c>
      <c r="BE18" s="94">
        <v>0</v>
      </c>
      <c r="BF18" s="16">
        <v>0</v>
      </c>
      <c r="BH18" s="30">
        <f t="shared" si="0"/>
        <v>0</v>
      </c>
      <c r="BJ18" s="4" t="str">
        <v>ok</v>
      </c>
    </row>
    <row r="19" spans="1:62" ht="15" thickBot="1" x14ac:dyDescent="0.4">
      <c r="A19" t="s">
        <v>95</v>
      </c>
      <c r="B19" t="s">
        <v>104</v>
      </c>
      <c r="C19" s="4" t="s">
        <v>53</v>
      </c>
      <c r="D19" s="4" t="s">
        <v>116</v>
      </c>
      <c r="M19" s="4"/>
      <c r="N19"/>
      <c r="Q19" s="4"/>
      <c r="AC19" s="88">
        <v>0</v>
      </c>
      <c r="AD19" s="88">
        <v>0</v>
      </c>
      <c r="AE19" s="88">
        <v>0</v>
      </c>
      <c r="AF19" s="89">
        <v>0</v>
      </c>
      <c r="AG19" s="90">
        <v>0</v>
      </c>
      <c r="AH19" s="88">
        <v>0</v>
      </c>
      <c r="AI19" s="88">
        <v>0</v>
      </c>
      <c r="AJ19" s="89">
        <v>0</v>
      </c>
      <c r="AK19" s="90">
        <v>0</v>
      </c>
      <c r="AL19" s="88">
        <v>0</v>
      </c>
      <c r="AM19" s="88">
        <v>0</v>
      </c>
      <c r="AN19" s="89">
        <v>0</v>
      </c>
      <c r="AO19" s="90">
        <v>0</v>
      </c>
      <c r="AP19" s="88">
        <v>0</v>
      </c>
      <c r="AQ19" s="88">
        <v>0</v>
      </c>
      <c r="AR19" s="89">
        <v>0</v>
      </c>
      <c r="AS19" s="90">
        <v>0</v>
      </c>
      <c r="AT19" s="88">
        <v>0</v>
      </c>
      <c r="AU19" s="88">
        <v>0</v>
      </c>
      <c r="AV19" s="89">
        <v>0</v>
      </c>
      <c r="AW19" s="90">
        <v>0</v>
      </c>
      <c r="AX19" s="88">
        <v>0</v>
      </c>
      <c r="AY19" s="88">
        <v>0</v>
      </c>
      <c r="AZ19" s="101">
        <v>0</v>
      </c>
      <c r="BA19" s="95">
        <v>0</v>
      </c>
      <c r="BB19" s="96">
        <v>0</v>
      </c>
      <c r="BC19" s="96">
        <v>0</v>
      </c>
      <c r="BD19" s="96">
        <v>0</v>
      </c>
      <c r="BE19" s="96">
        <v>0</v>
      </c>
      <c r="BF19" s="97">
        <v>0</v>
      </c>
      <c r="BH19" s="30">
        <f t="shared" si="0"/>
        <v>0</v>
      </c>
      <c r="BJ19" s="4" t="str">
        <v>ok</v>
      </c>
    </row>
    <row r="20" spans="1:62" x14ac:dyDescent="0.35">
      <c r="A20" t="s">
        <v>110</v>
      </c>
      <c r="B20" t="s">
        <v>105</v>
      </c>
      <c r="C20" s="4" t="s">
        <v>111</v>
      </c>
      <c r="D20" s="4" t="s">
        <v>112</v>
      </c>
      <c r="M20" s="4"/>
      <c r="N20"/>
      <c r="Q20" s="4"/>
      <c r="AC20" s="24">
        <v>0</v>
      </c>
      <c r="AD20" s="24">
        <v>0</v>
      </c>
      <c r="AE20" s="24">
        <v>0</v>
      </c>
      <c r="AF20" s="87">
        <v>0</v>
      </c>
      <c r="AG20" s="24">
        <v>0</v>
      </c>
      <c r="AH20" s="24">
        <v>0</v>
      </c>
      <c r="AI20" s="24">
        <v>0</v>
      </c>
      <c r="AJ20" s="87">
        <v>0</v>
      </c>
      <c r="AK20" s="24">
        <v>0</v>
      </c>
      <c r="AL20" s="24">
        <v>0</v>
      </c>
      <c r="AM20" s="24">
        <v>0</v>
      </c>
      <c r="AN20" s="87">
        <v>0</v>
      </c>
      <c r="AO20" s="24">
        <v>0</v>
      </c>
      <c r="AP20" s="24">
        <v>0</v>
      </c>
      <c r="AQ20" s="24">
        <v>0</v>
      </c>
      <c r="AR20" s="87">
        <v>0</v>
      </c>
      <c r="AS20" s="24">
        <v>0</v>
      </c>
      <c r="AT20" s="24">
        <v>0</v>
      </c>
      <c r="AU20" s="24">
        <v>0</v>
      </c>
      <c r="AV20" s="87">
        <v>0</v>
      </c>
      <c r="AW20" s="24">
        <v>0</v>
      </c>
      <c r="AX20" s="24">
        <v>0</v>
      </c>
      <c r="AY20" s="24">
        <v>0</v>
      </c>
      <c r="AZ20" s="100">
        <v>0</v>
      </c>
      <c r="BA20" s="93">
        <v>0</v>
      </c>
      <c r="BB20" s="94">
        <v>0</v>
      </c>
      <c r="BC20" s="94">
        <v>0</v>
      </c>
      <c r="BD20" s="94">
        <v>0</v>
      </c>
      <c r="BE20" s="94">
        <v>0</v>
      </c>
      <c r="BF20" s="16">
        <v>0</v>
      </c>
      <c r="BH20" s="30">
        <f t="shared" si="0"/>
        <v>0</v>
      </c>
      <c r="BJ20" s="4" t="str">
        <v>ok</v>
      </c>
    </row>
    <row r="21" spans="1:62" x14ac:dyDescent="0.35">
      <c r="A21" t="s">
        <v>113</v>
      </c>
      <c r="B21" t="s">
        <v>105</v>
      </c>
      <c r="C21" s="4" t="s">
        <v>111</v>
      </c>
      <c r="D21" s="4" t="s">
        <v>114</v>
      </c>
      <c r="M21" s="4"/>
      <c r="N21"/>
      <c r="Q21" s="4"/>
      <c r="AC21" s="24">
        <v>0</v>
      </c>
      <c r="AD21" s="24">
        <v>0</v>
      </c>
      <c r="AE21" s="24">
        <v>0</v>
      </c>
      <c r="AF21" s="87">
        <v>0</v>
      </c>
      <c r="AG21" s="24">
        <v>0</v>
      </c>
      <c r="AH21" s="24">
        <v>0</v>
      </c>
      <c r="AI21" s="24">
        <v>0</v>
      </c>
      <c r="AJ21" s="87">
        <v>0</v>
      </c>
      <c r="AK21" s="24">
        <v>0</v>
      </c>
      <c r="AL21" s="24">
        <v>0</v>
      </c>
      <c r="AM21" s="24">
        <v>0</v>
      </c>
      <c r="AN21" s="87">
        <v>0</v>
      </c>
      <c r="AO21" s="24">
        <v>0</v>
      </c>
      <c r="AP21" s="24">
        <v>0</v>
      </c>
      <c r="AQ21" s="24">
        <v>0</v>
      </c>
      <c r="AR21" s="87">
        <v>0</v>
      </c>
      <c r="AS21" s="24">
        <v>0</v>
      </c>
      <c r="AT21" s="24">
        <v>0</v>
      </c>
      <c r="AU21" s="24">
        <v>0</v>
      </c>
      <c r="AV21" s="87">
        <v>0</v>
      </c>
      <c r="AW21" s="24">
        <v>0</v>
      </c>
      <c r="AX21" s="24">
        <v>0</v>
      </c>
      <c r="AY21" s="24">
        <v>0</v>
      </c>
      <c r="AZ21" s="100">
        <v>0</v>
      </c>
      <c r="BA21" s="93">
        <v>0</v>
      </c>
      <c r="BB21" s="94">
        <v>0</v>
      </c>
      <c r="BC21" s="94">
        <v>0</v>
      </c>
      <c r="BD21" s="94">
        <v>0</v>
      </c>
      <c r="BE21" s="94">
        <v>0</v>
      </c>
      <c r="BF21" s="16">
        <v>0</v>
      </c>
      <c r="BH21" s="30">
        <f t="shared" si="0"/>
        <v>0</v>
      </c>
      <c r="BJ21" s="4" t="str">
        <v>ok</v>
      </c>
    </row>
    <row r="22" spans="1:62" x14ac:dyDescent="0.35">
      <c r="A22" t="s">
        <v>45</v>
      </c>
      <c r="B22" t="s">
        <v>105</v>
      </c>
      <c r="C22" s="4" t="s">
        <v>53</v>
      </c>
      <c r="D22" s="4" t="s">
        <v>115</v>
      </c>
      <c r="M22" s="4"/>
      <c r="N22"/>
      <c r="Q22" s="4"/>
      <c r="AC22" s="24">
        <v>0</v>
      </c>
      <c r="AD22" s="24">
        <v>0</v>
      </c>
      <c r="AE22" s="24">
        <v>0</v>
      </c>
      <c r="AF22" s="87">
        <v>0</v>
      </c>
      <c r="AG22" s="24">
        <v>0</v>
      </c>
      <c r="AH22" s="24">
        <v>0</v>
      </c>
      <c r="AI22" s="24">
        <v>0</v>
      </c>
      <c r="AJ22" s="87">
        <v>0</v>
      </c>
      <c r="AK22" s="24">
        <v>0</v>
      </c>
      <c r="AL22" s="24">
        <v>0</v>
      </c>
      <c r="AM22" s="24">
        <v>0</v>
      </c>
      <c r="AN22" s="87">
        <v>0</v>
      </c>
      <c r="AO22" s="24">
        <v>0</v>
      </c>
      <c r="AP22" s="24">
        <v>0</v>
      </c>
      <c r="AQ22" s="24">
        <v>0</v>
      </c>
      <c r="AR22" s="87">
        <v>0</v>
      </c>
      <c r="AS22" s="24">
        <v>0</v>
      </c>
      <c r="AT22" s="24">
        <v>0</v>
      </c>
      <c r="AU22" s="24">
        <v>0</v>
      </c>
      <c r="AV22" s="87">
        <v>0</v>
      </c>
      <c r="AW22" s="24">
        <v>0</v>
      </c>
      <c r="AX22" s="24">
        <v>0</v>
      </c>
      <c r="AY22" s="24">
        <v>0</v>
      </c>
      <c r="AZ22" s="100">
        <v>0</v>
      </c>
      <c r="BA22" s="93">
        <v>0</v>
      </c>
      <c r="BB22" s="94">
        <v>0</v>
      </c>
      <c r="BC22" s="94">
        <v>0</v>
      </c>
      <c r="BD22" s="94">
        <v>0</v>
      </c>
      <c r="BE22" s="94">
        <v>0</v>
      </c>
      <c r="BF22" s="16">
        <v>0</v>
      </c>
      <c r="BH22" s="30">
        <f t="shared" si="0"/>
        <v>0</v>
      </c>
      <c r="BJ22" s="4" t="str">
        <v>ok</v>
      </c>
    </row>
    <row r="23" spans="1:62" ht="15" thickBot="1" x14ac:dyDescent="0.4">
      <c r="A23" t="s">
        <v>95</v>
      </c>
      <c r="B23" t="s">
        <v>105</v>
      </c>
      <c r="C23" s="4" t="s">
        <v>53</v>
      </c>
      <c r="D23" s="4" t="s">
        <v>116</v>
      </c>
      <c r="M23" s="4"/>
      <c r="N23"/>
      <c r="Q23" s="4"/>
      <c r="AC23" s="88">
        <v>0</v>
      </c>
      <c r="AD23" s="88">
        <v>0</v>
      </c>
      <c r="AE23" s="88">
        <v>0</v>
      </c>
      <c r="AF23" s="89">
        <v>0</v>
      </c>
      <c r="AG23" s="90">
        <v>0</v>
      </c>
      <c r="AH23" s="88">
        <v>0</v>
      </c>
      <c r="AI23" s="88">
        <v>0</v>
      </c>
      <c r="AJ23" s="89">
        <v>0</v>
      </c>
      <c r="AK23" s="90">
        <v>0</v>
      </c>
      <c r="AL23" s="88">
        <v>0</v>
      </c>
      <c r="AM23" s="88">
        <v>0</v>
      </c>
      <c r="AN23" s="89">
        <v>0</v>
      </c>
      <c r="AO23" s="90">
        <v>0</v>
      </c>
      <c r="AP23" s="88">
        <v>0</v>
      </c>
      <c r="AQ23" s="88">
        <v>0</v>
      </c>
      <c r="AR23" s="89">
        <v>0</v>
      </c>
      <c r="AS23" s="90">
        <v>0</v>
      </c>
      <c r="AT23" s="88">
        <v>0</v>
      </c>
      <c r="AU23" s="88">
        <v>0</v>
      </c>
      <c r="AV23" s="89">
        <v>0</v>
      </c>
      <c r="AW23" s="90">
        <v>0</v>
      </c>
      <c r="AX23" s="88">
        <v>0</v>
      </c>
      <c r="AY23" s="88">
        <v>0</v>
      </c>
      <c r="AZ23" s="101">
        <v>0</v>
      </c>
      <c r="BA23" s="95">
        <v>0</v>
      </c>
      <c r="BB23" s="96">
        <v>0</v>
      </c>
      <c r="BC23" s="96">
        <v>0</v>
      </c>
      <c r="BD23" s="96">
        <v>0</v>
      </c>
      <c r="BE23" s="96">
        <v>0</v>
      </c>
      <c r="BF23" s="97">
        <v>0</v>
      </c>
      <c r="BH23" s="30">
        <f t="shared" si="0"/>
        <v>0</v>
      </c>
      <c r="BJ23" s="4" t="str">
        <v>ok</v>
      </c>
    </row>
    <row r="24" spans="1:62" x14ac:dyDescent="0.35">
      <c r="A24" t="s">
        <v>110</v>
      </c>
      <c r="B24" t="s">
        <v>106</v>
      </c>
      <c r="C24" s="4" t="s">
        <v>111</v>
      </c>
      <c r="D24" s="4" t="s">
        <v>112</v>
      </c>
      <c r="E24" s="21"/>
      <c r="F24" s="21"/>
      <c r="G24" s="21"/>
      <c r="H24" s="21"/>
      <c r="I24" s="17"/>
      <c r="J24" s="17"/>
      <c r="K24" s="17"/>
      <c r="L24" s="17"/>
      <c r="M24" s="17"/>
      <c r="N24" s="17"/>
      <c r="O24" s="104"/>
      <c r="P24" s="33"/>
      <c r="Q24" s="17"/>
      <c r="V24" s="17"/>
      <c r="AC24" s="24">
        <v>0</v>
      </c>
      <c r="AD24" s="24">
        <v>0</v>
      </c>
      <c r="AE24" s="24">
        <v>0</v>
      </c>
      <c r="AF24" s="87">
        <v>0</v>
      </c>
      <c r="AG24" s="24">
        <v>0</v>
      </c>
      <c r="AH24" s="24">
        <v>0</v>
      </c>
      <c r="AI24" s="24">
        <v>0</v>
      </c>
      <c r="AJ24" s="87">
        <v>0</v>
      </c>
      <c r="AK24" s="24">
        <v>0</v>
      </c>
      <c r="AL24" s="24">
        <v>0</v>
      </c>
      <c r="AM24" s="24">
        <v>0</v>
      </c>
      <c r="AN24" s="87">
        <v>0</v>
      </c>
      <c r="AO24" s="24">
        <v>0</v>
      </c>
      <c r="AP24" s="24">
        <v>0</v>
      </c>
      <c r="AQ24" s="24">
        <v>0</v>
      </c>
      <c r="AR24" s="87">
        <v>0</v>
      </c>
      <c r="AS24" s="24">
        <v>0</v>
      </c>
      <c r="AT24" s="24">
        <v>0</v>
      </c>
      <c r="AU24" s="24">
        <v>0</v>
      </c>
      <c r="AV24" s="87">
        <v>0</v>
      </c>
      <c r="AW24" s="24">
        <v>0</v>
      </c>
      <c r="AX24" s="24">
        <v>0</v>
      </c>
      <c r="AY24" s="24">
        <v>0</v>
      </c>
      <c r="AZ24" s="100">
        <v>0</v>
      </c>
      <c r="BA24" s="93">
        <v>0</v>
      </c>
      <c r="BB24" s="94">
        <v>0</v>
      </c>
      <c r="BC24" s="94">
        <v>0</v>
      </c>
      <c r="BD24" s="94">
        <v>0</v>
      </c>
      <c r="BE24" s="94">
        <v>0</v>
      </c>
      <c r="BF24" s="16">
        <v>0</v>
      </c>
      <c r="BH24" s="30">
        <f t="shared" si="0"/>
        <v>0</v>
      </c>
      <c r="BJ24" s="4" t="str">
        <v>ok</v>
      </c>
    </row>
    <row r="25" spans="1:62" x14ac:dyDescent="0.35">
      <c r="A25" t="s">
        <v>113</v>
      </c>
      <c r="B25" t="s">
        <v>106</v>
      </c>
      <c r="C25" s="4" t="s">
        <v>111</v>
      </c>
      <c r="D25" s="4" t="s">
        <v>114</v>
      </c>
      <c r="E25" s="21"/>
      <c r="F25" s="21"/>
      <c r="G25" s="21"/>
      <c r="H25" s="21"/>
      <c r="I25" s="17"/>
      <c r="J25" s="17"/>
      <c r="K25" s="17"/>
      <c r="L25" s="17"/>
      <c r="M25" s="17"/>
      <c r="N25" s="17"/>
      <c r="O25" s="17"/>
      <c r="P25" s="17"/>
      <c r="Q25" s="17"/>
      <c r="V25" s="17"/>
      <c r="AC25" s="24">
        <v>0</v>
      </c>
      <c r="AD25" s="24">
        <v>0</v>
      </c>
      <c r="AE25" s="24">
        <v>0</v>
      </c>
      <c r="AF25" s="87">
        <v>0</v>
      </c>
      <c r="AG25" s="24">
        <v>0</v>
      </c>
      <c r="AH25" s="24">
        <v>0</v>
      </c>
      <c r="AI25" s="24">
        <v>0</v>
      </c>
      <c r="AJ25" s="87">
        <v>0</v>
      </c>
      <c r="AK25" s="24">
        <v>0</v>
      </c>
      <c r="AL25" s="24">
        <v>0</v>
      </c>
      <c r="AM25" s="24">
        <v>0</v>
      </c>
      <c r="AN25" s="87">
        <v>0</v>
      </c>
      <c r="AO25" s="24">
        <v>0</v>
      </c>
      <c r="AP25" s="24">
        <v>0</v>
      </c>
      <c r="AQ25" s="24">
        <v>0</v>
      </c>
      <c r="AR25" s="87">
        <v>0</v>
      </c>
      <c r="AS25" s="24">
        <v>0</v>
      </c>
      <c r="AT25" s="24">
        <v>0</v>
      </c>
      <c r="AU25" s="24">
        <v>0</v>
      </c>
      <c r="AV25" s="87">
        <v>0</v>
      </c>
      <c r="AW25" s="24">
        <v>0</v>
      </c>
      <c r="AX25" s="24">
        <v>0</v>
      </c>
      <c r="AY25" s="24">
        <v>0</v>
      </c>
      <c r="AZ25" s="100">
        <v>0</v>
      </c>
      <c r="BA25" s="93">
        <v>0</v>
      </c>
      <c r="BB25" s="94">
        <v>0</v>
      </c>
      <c r="BC25" s="94">
        <v>0</v>
      </c>
      <c r="BD25" s="94">
        <v>0</v>
      </c>
      <c r="BE25" s="94">
        <v>0</v>
      </c>
      <c r="BF25" s="16">
        <v>0</v>
      </c>
      <c r="BH25" s="30">
        <f t="shared" si="0"/>
        <v>0</v>
      </c>
      <c r="BJ25" s="4" t="str">
        <v>ok</v>
      </c>
    </row>
    <row r="26" spans="1:62" x14ac:dyDescent="0.35">
      <c r="A26" t="s">
        <v>45</v>
      </c>
      <c r="B26" t="s">
        <v>106</v>
      </c>
      <c r="C26" s="4" t="s">
        <v>53</v>
      </c>
      <c r="D26" s="4" t="s">
        <v>115</v>
      </c>
      <c r="E26" s="21"/>
      <c r="F26" s="21"/>
      <c r="G26" s="21"/>
      <c r="H26" s="21"/>
      <c r="I26" s="17"/>
      <c r="J26" s="17"/>
      <c r="K26" s="17"/>
      <c r="L26" s="17"/>
      <c r="M26" s="103"/>
      <c r="N26" s="17"/>
      <c r="O26" s="75"/>
      <c r="P26" s="17"/>
      <c r="Q26" s="17"/>
      <c r="V26" s="17"/>
      <c r="AC26" s="24">
        <v>0</v>
      </c>
      <c r="AD26" s="24">
        <v>0</v>
      </c>
      <c r="AE26" s="24">
        <v>0</v>
      </c>
      <c r="AF26" s="87">
        <v>0</v>
      </c>
      <c r="AG26" s="24">
        <v>0</v>
      </c>
      <c r="AH26" s="24">
        <v>0</v>
      </c>
      <c r="AI26" s="24">
        <v>0</v>
      </c>
      <c r="AJ26" s="87">
        <v>0</v>
      </c>
      <c r="AK26" s="24">
        <v>0</v>
      </c>
      <c r="AL26" s="24">
        <v>0</v>
      </c>
      <c r="AM26" s="24">
        <v>0</v>
      </c>
      <c r="AN26" s="87">
        <v>0</v>
      </c>
      <c r="AO26" s="24">
        <v>0</v>
      </c>
      <c r="AP26" s="24">
        <v>0</v>
      </c>
      <c r="AQ26" s="24">
        <v>0</v>
      </c>
      <c r="AR26" s="87">
        <v>0</v>
      </c>
      <c r="AS26" s="24">
        <v>0</v>
      </c>
      <c r="AT26" s="24">
        <v>0</v>
      </c>
      <c r="AU26" s="24">
        <v>0</v>
      </c>
      <c r="AV26" s="87">
        <v>0</v>
      </c>
      <c r="AW26" s="24">
        <v>0</v>
      </c>
      <c r="AX26" s="24">
        <v>0</v>
      </c>
      <c r="AY26" s="24">
        <v>0</v>
      </c>
      <c r="AZ26" s="100">
        <v>0</v>
      </c>
      <c r="BA26" s="93">
        <v>0</v>
      </c>
      <c r="BB26" s="94">
        <v>0</v>
      </c>
      <c r="BC26" s="94">
        <v>0</v>
      </c>
      <c r="BD26" s="94">
        <v>0</v>
      </c>
      <c r="BE26" s="94">
        <v>0</v>
      </c>
      <c r="BF26" s="16">
        <v>0</v>
      </c>
      <c r="BH26" s="30">
        <f t="shared" si="0"/>
        <v>0</v>
      </c>
      <c r="BJ26" s="4" t="str">
        <v>ok</v>
      </c>
    </row>
    <row r="27" spans="1:62" s="12" customFormat="1" ht="15" thickBot="1" x14ac:dyDescent="0.4">
      <c r="A27" s="12" t="s">
        <v>95</v>
      </c>
      <c r="B27" s="12" t="s">
        <v>106</v>
      </c>
      <c r="C27" s="13" t="s">
        <v>53</v>
      </c>
      <c r="D27" s="13" t="s">
        <v>116</v>
      </c>
      <c r="E27" s="22"/>
      <c r="F27" s="22"/>
      <c r="G27" s="22"/>
      <c r="H27" s="22"/>
      <c r="I27" s="18"/>
      <c r="J27" s="18"/>
      <c r="K27" s="18"/>
      <c r="L27" s="18"/>
      <c r="M27" s="18"/>
      <c r="N27" s="18"/>
      <c r="O27" s="18"/>
      <c r="P27" s="18"/>
      <c r="Q27" s="18"/>
      <c r="V27" s="18"/>
      <c r="AB27" s="86"/>
      <c r="AC27" s="25">
        <v>0</v>
      </c>
      <c r="AD27" s="25">
        <v>0</v>
      </c>
      <c r="AE27" s="25">
        <v>0</v>
      </c>
      <c r="AF27" s="91">
        <v>0</v>
      </c>
      <c r="AG27" s="25">
        <v>0</v>
      </c>
      <c r="AH27" s="25">
        <v>0</v>
      </c>
      <c r="AI27" s="25">
        <v>0</v>
      </c>
      <c r="AJ27" s="91">
        <v>0</v>
      </c>
      <c r="AK27" s="25">
        <v>0</v>
      </c>
      <c r="AL27" s="25">
        <v>0</v>
      </c>
      <c r="AM27" s="25">
        <v>0</v>
      </c>
      <c r="AN27" s="91">
        <v>0</v>
      </c>
      <c r="AO27" s="25">
        <v>0</v>
      </c>
      <c r="AP27" s="25">
        <v>0</v>
      </c>
      <c r="AQ27" s="25">
        <v>0</v>
      </c>
      <c r="AR27" s="91">
        <v>0</v>
      </c>
      <c r="AS27" s="25">
        <v>0</v>
      </c>
      <c r="AT27" s="25">
        <v>0</v>
      </c>
      <c r="AU27" s="25">
        <v>0</v>
      </c>
      <c r="AV27" s="91">
        <v>0</v>
      </c>
      <c r="AW27" s="25">
        <v>0</v>
      </c>
      <c r="AX27" s="25">
        <v>0</v>
      </c>
      <c r="AY27" s="25">
        <v>0</v>
      </c>
      <c r="AZ27" s="102">
        <v>0</v>
      </c>
      <c r="BA27" s="98">
        <v>0</v>
      </c>
      <c r="BB27" s="99">
        <v>0</v>
      </c>
      <c r="BC27" s="99">
        <v>0</v>
      </c>
      <c r="BD27" s="99">
        <v>0</v>
      </c>
      <c r="BE27" s="99">
        <v>0</v>
      </c>
      <c r="BF27" s="23">
        <v>0</v>
      </c>
      <c r="BH27" s="31">
        <f t="shared" si="0"/>
        <v>0</v>
      </c>
      <c r="BJ27" s="13" t="str">
        <v>ok</v>
      </c>
    </row>
    <row r="28" spans="1:62" x14ac:dyDescent="0.35">
      <c r="A28" t="s">
        <v>117</v>
      </c>
      <c r="B28" t="s">
        <v>101</v>
      </c>
      <c r="C28" s="4" t="s">
        <v>111</v>
      </c>
      <c r="D28" s="4" t="s">
        <v>118</v>
      </c>
      <c r="E28" s="105">
        <v>1</v>
      </c>
      <c r="F28" s="26">
        <v>0</v>
      </c>
      <c r="G28" s="26">
        <v>0</v>
      </c>
      <c r="H28" s="106">
        <v>0</v>
      </c>
      <c r="I28" s="26">
        <v>0</v>
      </c>
      <c r="J28" s="26">
        <v>0</v>
      </c>
      <c r="K28" s="26">
        <v>0</v>
      </c>
      <c r="L28" s="106">
        <v>0</v>
      </c>
      <c r="M28" s="26">
        <v>0</v>
      </c>
      <c r="N28" s="26">
        <v>0</v>
      </c>
      <c r="O28" s="26">
        <v>0</v>
      </c>
      <c r="P28" s="106">
        <v>0</v>
      </c>
      <c r="Q28" s="26">
        <v>0</v>
      </c>
      <c r="R28" s="26">
        <v>0</v>
      </c>
      <c r="S28" s="26">
        <v>0</v>
      </c>
      <c r="T28" s="106">
        <v>0</v>
      </c>
      <c r="U28" s="26">
        <v>0</v>
      </c>
      <c r="V28" s="26">
        <v>0</v>
      </c>
      <c r="W28" s="26">
        <v>0</v>
      </c>
      <c r="X28" s="106">
        <v>0</v>
      </c>
      <c r="Y28" s="26">
        <v>0</v>
      </c>
      <c r="Z28" s="26">
        <v>0</v>
      </c>
      <c r="AA28" s="26">
        <v>0</v>
      </c>
      <c r="AB28" s="107">
        <v>0</v>
      </c>
      <c r="BH28" s="132">
        <f>SUM(E28:AB28)</f>
        <v>1</v>
      </c>
    </row>
    <row r="29" spans="1:62" x14ac:dyDescent="0.35">
      <c r="A29" t="s">
        <v>119</v>
      </c>
      <c r="B29" t="s">
        <v>101</v>
      </c>
      <c r="C29" s="4" t="s">
        <v>111</v>
      </c>
      <c r="D29" s="4" t="s">
        <v>120</v>
      </c>
      <c r="E29" s="105">
        <v>0</v>
      </c>
      <c r="F29" s="26">
        <v>1</v>
      </c>
      <c r="G29" s="26">
        <v>0</v>
      </c>
      <c r="H29" s="106">
        <v>0</v>
      </c>
      <c r="I29" s="26">
        <v>0</v>
      </c>
      <c r="J29" s="26">
        <v>0</v>
      </c>
      <c r="K29" s="26">
        <v>0</v>
      </c>
      <c r="L29" s="106">
        <v>0</v>
      </c>
      <c r="M29" s="26">
        <v>0</v>
      </c>
      <c r="N29" s="26">
        <v>0</v>
      </c>
      <c r="O29" s="26">
        <v>0</v>
      </c>
      <c r="P29" s="106">
        <v>0</v>
      </c>
      <c r="Q29" s="26">
        <v>0</v>
      </c>
      <c r="R29" s="26">
        <v>0</v>
      </c>
      <c r="S29" s="26">
        <v>0</v>
      </c>
      <c r="T29" s="106">
        <v>0</v>
      </c>
      <c r="U29" s="26">
        <v>0</v>
      </c>
      <c r="V29" s="26">
        <v>0</v>
      </c>
      <c r="W29" s="26">
        <v>0</v>
      </c>
      <c r="X29" s="106">
        <v>0</v>
      </c>
      <c r="Y29" s="26">
        <v>0</v>
      </c>
      <c r="Z29" s="26">
        <v>0</v>
      </c>
      <c r="AA29" s="26">
        <v>0</v>
      </c>
      <c r="AB29" s="107">
        <v>0</v>
      </c>
      <c r="BH29" s="30">
        <f t="shared" ref="BH29:BH51" si="1">SUM(E29:AB29)</f>
        <v>1</v>
      </c>
    </row>
    <row r="30" spans="1:62" x14ac:dyDescent="0.35">
      <c r="A30" t="s">
        <v>121</v>
      </c>
      <c r="B30" t="s">
        <v>101</v>
      </c>
      <c r="C30" s="4" t="s">
        <v>53</v>
      </c>
      <c r="D30" s="4" t="s">
        <v>122</v>
      </c>
      <c r="E30" s="105">
        <v>0</v>
      </c>
      <c r="F30" s="26">
        <v>0</v>
      </c>
      <c r="G30" s="28">
        <f>H2_NGSR!H50</f>
        <v>44288370</v>
      </c>
      <c r="H30" s="106">
        <v>0</v>
      </c>
      <c r="I30" s="26">
        <v>0</v>
      </c>
      <c r="J30" s="26">
        <v>0</v>
      </c>
      <c r="K30" s="26">
        <v>0</v>
      </c>
      <c r="L30" s="106">
        <v>0</v>
      </c>
      <c r="M30" s="26">
        <v>0</v>
      </c>
      <c r="N30" s="26">
        <v>0</v>
      </c>
      <c r="O30" s="26">
        <v>0</v>
      </c>
      <c r="P30" s="106">
        <v>0</v>
      </c>
      <c r="Q30" s="26">
        <v>0</v>
      </c>
      <c r="R30" s="26">
        <v>0</v>
      </c>
      <c r="S30" s="26">
        <v>0</v>
      </c>
      <c r="T30" s="106">
        <v>0</v>
      </c>
      <c r="U30" s="26">
        <v>0</v>
      </c>
      <c r="V30" s="26">
        <v>0</v>
      </c>
      <c r="W30" s="26">
        <v>0</v>
      </c>
      <c r="X30" s="106">
        <v>0</v>
      </c>
      <c r="Y30" s="26">
        <v>0</v>
      </c>
      <c r="Z30" s="26">
        <v>0</v>
      </c>
      <c r="AA30" s="26">
        <v>0</v>
      </c>
      <c r="AB30" s="107">
        <v>0</v>
      </c>
      <c r="BH30" s="34">
        <f t="shared" si="1"/>
        <v>44288370</v>
      </c>
    </row>
    <row r="31" spans="1:62" ht="15" thickBot="1" x14ac:dyDescent="0.4">
      <c r="A31" t="s">
        <v>123</v>
      </c>
      <c r="B31" t="s">
        <v>101</v>
      </c>
      <c r="C31" s="4" t="s">
        <v>53</v>
      </c>
      <c r="D31" s="4" t="s">
        <v>124</v>
      </c>
      <c r="E31" s="108">
        <v>0</v>
      </c>
      <c r="F31" s="109">
        <v>0</v>
      </c>
      <c r="G31" s="109">
        <v>0</v>
      </c>
      <c r="H31" s="110">
        <f>H2_ELE!H52</f>
        <v>5200</v>
      </c>
      <c r="I31" s="111">
        <v>0</v>
      </c>
      <c r="J31" s="109">
        <v>0</v>
      </c>
      <c r="K31" s="109">
        <v>0</v>
      </c>
      <c r="L31" s="110">
        <v>0</v>
      </c>
      <c r="M31" s="111">
        <v>0</v>
      </c>
      <c r="N31" s="109">
        <v>0</v>
      </c>
      <c r="O31" s="109">
        <v>0</v>
      </c>
      <c r="P31" s="110">
        <v>0</v>
      </c>
      <c r="Q31" s="111">
        <v>0</v>
      </c>
      <c r="R31" s="109">
        <v>0</v>
      </c>
      <c r="S31" s="109">
        <v>0</v>
      </c>
      <c r="T31" s="110">
        <v>0</v>
      </c>
      <c r="U31" s="111">
        <v>0</v>
      </c>
      <c r="V31" s="109">
        <v>0</v>
      </c>
      <c r="W31" s="109">
        <v>0</v>
      </c>
      <c r="X31" s="110">
        <v>0</v>
      </c>
      <c r="Y31" s="111">
        <v>0</v>
      </c>
      <c r="Z31" s="109">
        <v>0</v>
      </c>
      <c r="AA31" s="109">
        <v>0</v>
      </c>
      <c r="AB31" s="112">
        <v>0</v>
      </c>
      <c r="BH31" s="30">
        <f t="shared" si="1"/>
        <v>5200</v>
      </c>
    </row>
    <row r="32" spans="1:62" x14ac:dyDescent="0.35">
      <c r="A32" t="s">
        <v>117</v>
      </c>
      <c r="B32" t="s">
        <v>102</v>
      </c>
      <c r="C32" s="4" t="s">
        <v>111</v>
      </c>
      <c r="D32" s="4" t="s">
        <v>118</v>
      </c>
      <c r="E32" s="26">
        <v>0</v>
      </c>
      <c r="F32" s="26">
        <v>0</v>
      </c>
      <c r="G32" s="26">
        <v>0</v>
      </c>
      <c r="H32" s="106">
        <v>0</v>
      </c>
      <c r="I32" s="26">
        <v>0</v>
      </c>
      <c r="J32" s="26">
        <v>0</v>
      </c>
      <c r="K32" s="26">
        <v>0</v>
      </c>
      <c r="L32" s="106">
        <v>0</v>
      </c>
      <c r="M32" s="26">
        <v>0</v>
      </c>
      <c r="N32" s="26">
        <v>0</v>
      </c>
      <c r="O32" s="26">
        <v>0</v>
      </c>
      <c r="P32" s="106">
        <v>0</v>
      </c>
      <c r="Q32" s="26">
        <v>0</v>
      </c>
      <c r="R32" s="26">
        <v>0</v>
      </c>
      <c r="S32" s="26">
        <v>0</v>
      </c>
      <c r="T32" s="106">
        <v>0</v>
      </c>
      <c r="U32" s="26">
        <v>0</v>
      </c>
      <c r="V32" s="26">
        <v>0</v>
      </c>
      <c r="W32" s="26">
        <v>0</v>
      </c>
      <c r="X32" s="106">
        <v>0</v>
      </c>
      <c r="Y32" s="26">
        <v>0</v>
      </c>
      <c r="Z32" s="26">
        <v>0</v>
      </c>
      <c r="AA32" s="26">
        <v>0</v>
      </c>
      <c r="AB32" s="107">
        <v>0</v>
      </c>
      <c r="BH32" s="30">
        <f t="shared" si="1"/>
        <v>0</v>
      </c>
    </row>
    <row r="33" spans="1:62" x14ac:dyDescent="0.35">
      <c r="A33" t="s">
        <v>119</v>
      </c>
      <c r="B33" t="s">
        <v>102</v>
      </c>
      <c r="C33" s="4" t="s">
        <v>111</v>
      </c>
      <c r="D33" s="4" t="s">
        <v>120</v>
      </c>
      <c r="E33" s="26">
        <v>0</v>
      </c>
      <c r="F33" s="26">
        <v>0</v>
      </c>
      <c r="G33" s="26">
        <v>0</v>
      </c>
      <c r="H33" s="106">
        <v>0</v>
      </c>
      <c r="I33" s="26">
        <v>0</v>
      </c>
      <c r="J33" s="26">
        <v>0</v>
      </c>
      <c r="K33" s="26">
        <v>0</v>
      </c>
      <c r="L33" s="106">
        <v>0</v>
      </c>
      <c r="M33" s="26">
        <v>0</v>
      </c>
      <c r="N33" s="26">
        <v>0</v>
      </c>
      <c r="O33" s="26">
        <v>0</v>
      </c>
      <c r="P33" s="106">
        <v>0</v>
      </c>
      <c r="Q33" s="26">
        <v>0</v>
      </c>
      <c r="R33" s="26">
        <v>0</v>
      </c>
      <c r="S33" s="26">
        <v>0</v>
      </c>
      <c r="T33" s="106">
        <v>0</v>
      </c>
      <c r="U33" s="26">
        <v>0</v>
      </c>
      <c r="V33" s="26">
        <v>0</v>
      </c>
      <c r="W33" s="26">
        <v>0</v>
      </c>
      <c r="X33" s="106">
        <v>0</v>
      </c>
      <c r="Y33" s="26">
        <v>0</v>
      </c>
      <c r="Z33" s="26">
        <v>0</v>
      </c>
      <c r="AA33" s="26">
        <v>0</v>
      </c>
      <c r="AB33" s="107">
        <v>0</v>
      </c>
      <c r="BH33" s="30">
        <f t="shared" si="1"/>
        <v>0</v>
      </c>
    </row>
    <row r="34" spans="1:62" x14ac:dyDescent="0.35">
      <c r="A34" t="s">
        <v>121</v>
      </c>
      <c r="B34" t="s">
        <v>102</v>
      </c>
      <c r="C34" s="4" t="s">
        <v>53</v>
      </c>
      <c r="D34" s="4" t="s">
        <v>122</v>
      </c>
      <c r="E34" s="26">
        <v>0</v>
      </c>
      <c r="F34" s="26">
        <v>0</v>
      </c>
      <c r="G34" s="26">
        <v>0</v>
      </c>
      <c r="H34" s="106">
        <v>0</v>
      </c>
      <c r="I34" s="26">
        <v>0</v>
      </c>
      <c r="J34" s="26">
        <v>0</v>
      </c>
      <c r="K34" s="26">
        <v>0</v>
      </c>
      <c r="L34" s="106">
        <v>0</v>
      </c>
      <c r="M34" s="26">
        <v>0</v>
      </c>
      <c r="N34" s="26">
        <v>0</v>
      </c>
      <c r="O34" s="26">
        <v>0</v>
      </c>
      <c r="P34" s="106">
        <v>0</v>
      </c>
      <c r="Q34" s="26">
        <v>0</v>
      </c>
      <c r="R34" s="26">
        <v>0</v>
      </c>
      <c r="S34" s="26">
        <v>0</v>
      </c>
      <c r="T34" s="106">
        <v>0</v>
      </c>
      <c r="U34" s="26">
        <v>0</v>
      </c>
      <c r="V34" s="26">
        <v>0</v>
      </c>
      <c r="W34" s="26">
        <v>0</v>
      </c>
      <c r="X34" s="106">
        <v>0</v>
      </c>
      <c r="Y34" s="26">
        <v>0</v>
      </c>
      <c r="Z34" s="26">
        <v>0</v>
      </c>
      <c r="AA34" s="26">
        <v>0</v>
      </c>
      <c r="AB34" s="107">
        <v>0</v>
      </c>
      <c r="BH34" s="30">
        <f t="shared" si="1"/>
        <v>0</v>
      </c>
    </row>
    <row r="35" spans="1:62" ht="15" thickBot="1" x14ac:dyDescent="0.4">
      <c r="A35" t="s">
        <v>123</v>
      </c>
      <c r="B35" t="s">
        <v>102</v>
      </c>
      <c r="C35" s="4" t="s">
        <v>53</v>
      </c>
      <c r="D35" s="4" t="s">
        <v>124</v>
      </c>
      <c r="E35" s="108">
        <v>0</v>
      </c>
      <c r="F35" s="109">
        <v>0</v>
      </c>
      <c r="G35" s="109">
        <v>0</v>
      </c>
      <c r="H35" s="110">
        <v>0</v>
      </c>
      <c r="I35" s="108">
        <v>0</v>
      </c>
      <c r="J35" s="109">
        <v>0</v>
      </c>
      <c r="K35" s="109">
        <v>0</v>
      </c>
      <c r="L35" s="110">
        <v>0</v>
      </c>
      <c r="M35" s="108">
        <v>0</v>
      </c>
      <c r="N35" s="109">
        <v>0</v>
      </c>
      <c r="O35" s="109">
        <v>0</v>
      </c>
      <c r="P35" s="110">
        <v>0</v>
      </c>
      <c r="Q35" s="108">
        <v>0</v>
      </c>
      <c r="R35" s="109">
        <v>0</v>
      </c>
      <c r="S35" s="109">
        <v>0</v>
      </c>
      <c r="T35" s="110">
        <v>0</v>
      </c>
      <c r="U35" s="108">
        <v>0</v>
      </c>
      <c r="V35" s="109">
        <v>0</v>
      </c>
      <c r="W35" s="109">
        <v>0</v>
      </c>
      <c r="X35" s="110">
        <v>0</v>
      </c>
      <c r="Y35" s="111">
        <v>0</v>
      </c>
      <c r="Z35" s="109">
        <v>0</v>
      </c>
      <c r="AA35" s="109">
        <v>0</v>
      </c>
      <c r="AB35" s="112">
        <v>0</v>
      </c>
      <c r="BH35" s="30">
        <f t="shared" si="1"/>
        <v>0</v>
      </c>
    </row>
    <row r="36" spans="1:62" x14ac:dyDescent="0.35">
      <c r="A36" t="s">
        <v>117</v>
      </c>
      <c r="B36" t="s">
        <v>103</v>
      </c>
      <c r="C36" s="4" t="s">
        <v>111</v>
      </c>
      <c r="D36" s="4" t="s">
        <v>118</v>
      </c>
      <c r="E36" s="26">
        <v>0</v>
      </c>
      <c r="F36" s="26">
        <v>0</v>
      </c>
      <c r="G36" s="26">
        <v>0</v>
      </c>
      <c r="H36" s="106">
        <v>0</v>
      </c>
      <c r="I36" s="26">
        <v>0</v>
      </c>
      <c r="J36" s="26">
        <v>0</v>
      </c>
      <c r="K36" s="26">
        <v>0</v>
      </c>
      <c r="L36" s="106">
        <v>0</v>
      </c>
      <c r="M36" s="26">
        <v>0</v>
      </c>
      <c r="N36" s="26">
        <v>0</v>
      </c>
      <c r="O36" s="26">
        <v>0</v>
      </c>
      <c r="P36" s="106">
        <v>0</v>
      </c>
      <c r="Q36" s="26">
        <v>0</v>
      </c>
      <c r="R36" s="26">
        <v>0</v>
      </c>
      <c r="S36" s="26">
        <v>0</v>
      </c>
      <c r="T36" s="106">
        <v>0</v>
      </c>
      <c r="U36" s="26">
        <v>0</v>
      </c>
      <c r="V36" s="26">
        <v>0</v>
      </c>
      <c r="W36" s="26">
        <v>0</v>
      </c>
      <c r="X36" s="106">
        <v>0</v>
      </c>
      <c r="Y36" s="26">
        <v>0</v>
      </c>
      <c r="Z36" s="26">
        <v>0</v>
      </c>
      <c r="AA36" s="26">
        <v>0</v>
      </c>
      <c r="AB36" s="107">
        <v>0</v>
      </c>
      <c r="BH36" s="30">
        <f t="shared" si="1"/>
        <v>0</v>
      </c>
    </row>
    <row r="37" spans="1:62" x14ac:dyDescent="0.35">
      <c r="A37" t="s">
        <v>119</v>
      </c>
      <c r="B37" t="s">
        <v>103</v>
      </c>
      <c r="C37" s="4" t="s">
        <v>111</v>
      </c>
      <c r="D37" s="4" t="s">
        <v>120</v>
      </c>
      <c r="E37" s="26">
        <v>0</v>
      </c>
      <c r="F37" s="26">
        <v>0</v>
      </c>
      <c r="G37" s="26">
        <v>0</v>
      </c>
      <c r="H37" s="106">
        <v>0</v>
      </c>
      <c r="I37" s="26">
        <v>0</v>
      </c>
      <c r="J37" s="26">
        <v>0</v>
      </c>
      <c r="K37" s="26">
        <v>0</v>
      </c>
      <c r="L37" s="106">
        <v>0</v>
      </c>
      <c r="M37" s="26">
        <v>0</v>
      </c>
      <c r="N37" s="26">
        <v>0</v>
      </c>
      <c r="O37" s="26">
        <v>0</v>
      </c>
      <c r="P37" s="106">
        <v>0</v>
      </c>
      <c r="Q37" s="26">
        <v>0</v>
      </c>
      <c r="R37" s="26">
        <v>0</v>
      </c>
      <c r="S37" s="26">
        <v>0</v>
      </c>
      <c r="T37" s="106">
        <v>0</v>
      </c>
      <c r="U37" s="26">
        <v>0</v>
      </c>
      <c r="V37" s="26">
        <v>0</v>
      </c>
      <c r="W37" s="26">
        <v>0</v>
      </c>
      <c r="X37" s="106">
        <v>0</v>
      </c>
      <c r="Y37" s="26">
        <v>0</v>
      </c>
      <c r="Z37" s="26">
        <v>0</v>
      </c>
      <c r="AA37" s="26">
        <v>0</v>
      </c>
      <c r="AB37" s="107">
        <v>0</v>
      </c>
      <c r="BH37" s="30">
        <f t="shared" si="1"/>
        <v>0</v>
      </c>
    </row>
    <row r="38" spans="1:62" x14ac:dyDescent="0.35">
      <c r="A38" t="s">
        <v>121</v>
      </c>
      <c r="B38" t="s">
        <v>103</v>
      </c>
      <c r="C38" s="4" t="s">
        <v>53</v>
      </c>
      <c r="D38" s="4" t="s">
        <v>122</v>
      </c>
      <c r="E38" s="26">
        <v>0</v>
      </c>
      <c r="F38" s="26">
        <v>0</v>
      </c>
      <c r="G38" s="26">
        <v>0</v>
      </c>
      <c r="H38" s="106">
        <v>0</v>
      </c>
      <c r="I38" s="26">
        <v>0</v>
      </c>
      <c r="J38" s="26">
        <v>0</v>
      </c>
      <c r="K38" s="26">
        <v>0</v>
      </c>
      <c r="L38" s="106">
        <v>0</v>
      </c>
      <c r="M38" s="26">
        <v>0</v>
      </c>
      <c r="N38" s="26">
        <v>0</v>
      </c>
      <c r="O38" s="26">
        <v>0</v>
      </c>
      <c r="P38" s="106">
        <v>0</v>
      </c>
      <c r="Q38" s="26">
        <v>0</v>
      </c>
      <c r="R38" s="26">
        <v>0</v>
      </c>
      <c r="S38" s="26">
        <v>0</v>
      </c>
      <c r="T38" s="106">
        <v>0</v>
      </c>
      <c r="U38" s="26">
        <v>0</v>
      </c>
      <c r="V38" s="26">
        <v>0</v>
      </c>
      <c r="W38" s="26">
        <v>0</v>
      </c>
      <c r="X38" s="106">
        <v>0</v>
      </c>
      <c r="Y38" s="26">
        <v>0</v>
      </c>
      <c r="Z38" s="26">
        <v>0</v>
      </c>
      <c r="AA38" s="26">
        <v>0</v>
      </c>
      <c r="AB38" s="107">
        <v>0</v>
      </c>
      <c r="BH38" s="30">
        <f t="shared" si="1"/>
        <v>0</v>
      </c>
    </row>
    <row r="39" spans="1:62" ht="15" thickBot="1" x14ac:dyDescent="0.4">
      <c r="A39" t="s">
        <v>123</v>
      </c>
      <c r="B39" t="s">
        <v>103</v>
      </c>
      <c r="C39" s="4" t="s">
        <v>53</v>
      </c>
      <c r="D39" s="4" t="s">
        <v>124</v>
      </c>
      <c r="E39" s="108">
        <v>0</v>
      </c>
      <c r="F39" s="109">
        <v>0</v>
      </c>
      <c r="G39" s="109">
        <v>0</v>
      </c>
      <c r="H39" s="110">
        <v>0</v>
      </c>
      <c r="I39" s="108">
        <v>0</v>
      </c>
      <c r="J39" s="109">
        <v>0</v>
      </c>
      <c r="K39" s="109">
        <v>0</v>
      </c>
      <c r="L39" s="110">
        <v>0</v>
      </c>
      <c r="M39" s="108">
        <v>0</v>
      </c>
      <c r="N39" s="109">
        <v>0</v>
      </c>
      <c r="O39" s="109">
        <v>0</v>
      </c>
      <c r="P39" s="110">
        <v>0</v>
      </c>
      <c r="Q39" s="108">
        <v>0</v>
      </c>
      <c r="R39" s="109">
        <v>0</v>
      </c>
      <c r="S39" s="109">
        <v>0</v>
      </c>
      <c r="T39" s="110">
        <v>0</v>
      </c>
      <c r="U39" s="108">
        <v>0</v>
      </c>
      <c r="V39" s="109">
        <v>0</v>
      </c>
      <c r="W39" s="109">
        <v>0</v>
      </c>
      <c r="X39" s="110">
        <v>0</v>
      </c>
      <c r="Y39" s="111">
        <v>0</v>
      </c>
      <c r="Z39" s="109">
        <v>0</v>
      </c>
      <c r="AA39" s="109">
        <v>0</v>
      </c>
      <c r="AB39" s="112">
        <v>0</v>
      </c>
      <c r="BH39" s="30">
        <f t="shared" si="1"/>
        <v>0</v>
      </c>
      <c r="BJ39" s="21"/>
    </row>
    <row r="40" spans="1:62" x14ac:dyDescent="0.35">
      <c r="A40" t="s">
        <v>117</v>
      </c>
      <c r="B40" t="s">
        <v>104</v>
      </c>
      <c r="C40" s="4" t="s">
        <v>111</v>
      </c>
      <c r="D40" s="4" t="s">
        <v>118</v>
      </c>
      <c r="E40" s="26">
        <v>0</v>
      </c>
      <c r="F40" s="26">
        <v>0</v>
      </c>
      <c r="G40" s="26">
        <v>0</v>
      </c>
      <c r="H40" s="106">
        <v>0</v>
      </c>
      <c r="I40" s="26">
        <v>0</v>
      </c>
      <c r="J40" s="26">
        <v>0</v>
      </c>
      <c r="K40" s="26">
        <v>0</v>
      </c>
      <c r="L40" s="106">
        <v>0</v>
      </c>
      <c r="M40" s="26">
        <v>0</v>
      </c>
      <c r="N40" s="26">
        <v>0</v>
      </c>
      <c r="O40" s="26">
        <v>0</v>
      </c>
      <c r="P40" s="106">
        <v>0</v>
      </c>
      <c r="Q40" s="26">
        <v>0</v>
      </c>
      <c r="R40" s="26">
        <v>0</v>
      </c>
      <c r="S40" s="26">
        <v>0</v>
      </c>
      <c r="T40" s="106">
        <v>0</v>
      </c>
      <c r="U40" s="26">
        <v>0</v>
      </c>
      <c r="V40" s="26">
        <v>0</v>
      </c>
      <c r="W40" s="26">
        <v>0</v>
      </c>
      <c r="X40" s="106">
        <v>0</v>
      </c>
      <c r="Y40" s="26">
        <v>0</v>
      </c>
      <c r="Z40" s="26">
        <v>0</v>
      </c>
      <c r="AA40" s="26">
        <v>0</v>
      </c>
      <c r="AB40" s="107">
        <v>0</v>
      </c>
      <c r="BH40" s="30">
        <f t="shared" si="1"/>
        <v>0</v>
      </c>
    </row>
    <row r="41" spans="1:62" x14ac:dyDescent="0.35">
      <c r="A41" t="s">
        <v>119</v>
      </c>
      <c r="B41" t="s">
        <v>104</v>
      </c>
      <c r="C41" s="4" t="s">
        <v>111</v>
      </c>
      <c r="D41" s="4" t="s">
        <v>120</v>
      </c>
      <c r="E41" s="26">
        <v>0</v>
      </c>
      <c r="F41" s="26">
        <v>0</v>
      </c>
      <c r="G41" s="26">
        <v>0</v>
      </c>
      <c r="H41" s="106">
        <v>0</v>
      </c>
      <c r="I41" s="26">
        <v>0</v>
      </c>
      <c r="J41" s="26">
        <v>0</v>
      </c>
      <c r="K41" s="26">
        <v>0</v>
      </c>
      <c r="L41" s="106">
        <v>0</v>
      </c>
      <c r="M41" s="26">
        <v>0</v>
      </c>
      <c r="N41" s="26">
        <v>0</v>
      </c>
      <c r="O41" s="26">
        <v>0</v>
      </c>
      <c r="P41" s="106">
        <v>0</v>
      </c>
      <c r="Q41" s="26">
        <v>0</v>
      </c>
      <c r="R41" s="26">
        <v>0</v>
      </c>
      <c r="S41" s="26">
        <v>0</v>
      </c>
      <c r="T41" s="106">
        <v>0</v>
      </c>
      <c r="U41" s="26">
        <v>0</v>
      </c>
      <c r="V41" s="26">
        <v>0</v>
      </c>
      <c r="W41" s="26">
        <v>0</v>
      </c>
      <c r="X41" s="106">
        <v>0</v>
      </c>
      <c r="Y41" s="26">
        <v>0</v>
      </c>
      <c r="Z41" s="26">
        <v>0</v>
      </c>
      <c r="AA41" s="26">
        <v>0</v>
      </c>
      <c r="AB41" s="107">
        <v>0</v>
      </c>
      <c r="BH41" s="30">
        <f t="shared" si="1"/>
        <v>0</v>
      </c>
    </row>
    <row r="42" spans="1:62" x14ac:dyDescent="0.35">
      <c r="A42" t="s">
        <v>121</v>
      </c>
      <c r="B42" t="s">
        <v>104</v>
      </c>
      <c r="C42" s="4" t="s">
        <v>53</v>
      </c>
      <c r="D42" s="4" t="s">
        <v>122</v>
      </c>
      <c r="E42" s="26">
        <v>0</v>
      </c>
      <c r="F42" s="26">
        <v>0</v>
      </c>
      <c r="G42" s="26">
        <v>0</v>
      </c>
      <c r="H42" s="106">
        <v>0</v>
      </c>
      <c r="I42" s="26">
        <v>0</v>
      </c>
      <c r="J42" s="26">
        <v>0</v>
      </c>
      <c r="K42" s="26">
        <v>0</v>
      </c>
      <c r="L42" s="106">
        <v>0</v>
      </c>
      <c r="M42" s="26">
        <v>0</v>
      </c>
      <c r="N42" s="26">
        <v>0</v>
      </c>
      <c r="O42" s="26">
        <v>0</v>
      </c>
      <c r="P42" s="106">
        <v>0</v>
      </c>
      <c r="Q42" s="26">
        <v>0</v>
      </c>
      <c r="R42" s="26">
        <v>0</v>
      </c>
      <c r="S42" s="26">
        <v>0</v>
      </c>
      <c r="T42" s="106">
        <v>0</v>
      </c>
      <c r="U42" s="26">
        <v>0</v>
      </c>
      <c r="V42" s="26">
        <v>0</v>
      </c>
      <c r="W42" s="26">
        <v>0</v>
      </c>
      <c r="X42" s="106">
        <v>0</v>
      </c>
      <c r="Y42" s="26">
        <v>0</v>
      </c>
      <c r="Z42" s="26">
        <v>0</v>
      </c>
      <c r="AA42" s="26">
        <v>0</v>
      </c>
      <c r="AB42" s="107">
        <v>0</v>
      </c>
      <c r="BH42" s="30">
        <f t="shared" si="1"/>
        <v>0</v>
      </c>
    </row>
    <row r="43" spans="1:62" ht="15" thickBot="1" x14ac:dyDescent="0.4">
      <c r="A43" t="s">
        <v>123</v>
      </c>
      <c r="B43" t="s">
        <v>104</v>
      </c>
      <c r="C43" s="4" t="s">
        <v>53</v>
      </c>
      <c r="D43" s="4" t="s">
        <v>124</v>
      </c>
      <c r="E43" s="108">
        <v>0</v>
      </c>
      <c r="F43" s="109">
        <v>0</v>
      </c>
      <c r="G43" s="109">
        <v>0</v>
      </c>
      <c r="H43" s="110">
        <v>0</v>
      </c>
      <c r="I43" s="108">
        <v>0</v>
      </c>
      <c r="J43" s="109">
        <v>0</v>
      </c>
      <c r="K43" s="109">
        <v>0</v>
      </c>
      <c r="L43" s="110">
        <v>0</v>
      </c>
      <c r="M43" s="108">
        <v>0</v>
      </c>
      <c r="N43" s="109">
        <v>0</v>
      </c>
      <c r="O43" s="109">
        <v>0</v>
      </c>
      <c r="P43" s="110">
        <v>0</v>
      </c>
      <c r="Q43" s="108">
        <v>0</v>
      </c>
      <c r="R43" s="109">
        <v>0</v>
      </c>
      <c r="S43" s="109">
        <v>0</v>
      </c>
      <c r="T43" s="110">
        <v>0</v>
      </c>
      <c r="U43" s="108">
        <v>0</v>
      </c>
      <c r="V43" s="109">
        <v>0</v>
      </c>
      <c r="W43" s="109">
        <v>0</v>
      </c>
      <c r="X43" s="110">
        <v>0</v>
      </c>
      <c r="Y43" s="111">
        <v>0</v>
      </c>
      <c r="Z43" s="109">
        <v>0</v>
      </c>
      <c r="AA43" s="109">
        <v>0</v>
      </c>
      <c r="AB43" s="112">
        <v>0</v>
      </c>
      <c r="BH43" s="30">
        <f t="shared" si="1"/>
        <v>0</v>
      </c>
    </row>
    <row r="44" spans="1:62" x14ac:dyDescent="0.35">
      <c r="A44" t="s">
        <v>117</v>
      </c>
      <c r="B44" t="s">
        <v>105</v>
      </c>
      <c r="C44" s="4" t="s">
        <v>111</v>
      </c>
      <c r="D44" s="4" t="s">
        <v>118</v>
      </c>
      <c r="E44" s="26">
        <v>0</v>
      </c>
      <c r="F44" s="26">
        <v>0</v>
      </c>
      <c r="G44" s="26">
        <v>0</v>
      </c>
      <c r="H44" s="106">
        <v>0</v>
      </c>
      <c r="I44" s="26">
        <v>0</v>
      </c>
      <c r="J44" s="26">
        <v>0</v>
      </c>
      <c r="K44" s="26">
        <v>0</v>
      </c>
      <c r="L44" s="106">
        <v>0</v>
      </c>
      <c r="M44" s="26">
        <v>0</v>
      </c>
      <c r="N44" s="26">
        <v>0</v>
      </c>
      <c r="O44" s="26">
        <v>0</v>
      </c>
      <c r="P44" s="106">
        <v>0</v>
      </c>
      <c r="Q44" s="26">
        <v>0</v>
      </c>
      <c r="R44" s="26">
        <v>0</v>
      </c>
      <c r="S44" s="26">
        <v>0</v>
      </c>
      <c r="T44" s="106">
        <v>0</v>
      </c>
      <c r="U44" s="26">
        <v>0</v>
      </c>
      <c r="V44" s="26">
        <v>0</v>
      </c>
      <c r="W44" s="26">
        <v>0</v>
      </c>
      <c r="X44" s="106">
        <v>0</v>
      </c>
      <c r="Y44" s="26">
        <v>0</v>
      </c>
      <c r="Z44" s="26">
        <v>0</v>
      </c>
      <c r="AA44" s="26">
        <v>0</v>
      </c>
      <c r="AB44" s="107">
        <v>0</v>
      </c>
      <c r="BH44" s="30">
        <f t="shared" si="1"/>
        <v>0</v>
      </c>
    </row>
    <row r="45" spans="1:62" x14ac:dyDescent="0.35">
      <c r="A45" t="s">
        <v>119</v>
      </c>
      <c r="B45" t="s">
        <v>105</v>
      </c>
      <c r="C45" s="4" t="s">
        <v>111</v>
      </c>
      <c r="D45" s="4" t="s">
        <v>120</v>
      </c>
      <c r="E45" s="26">
        <v>0</v>
      </c>
      <c r="F45" s="26">
        <v>0</v>
      </c>
      <c r="G45" s="26">
        <v>0</v>
      </c>
      <c r="H45" s="106">
        <v>0</v>
      </c>
      <c r="I45" s="26">
        <v>0</v>
      </c>
      <c r="J45" s="26">
        <v>0</v>
      </c>
      <c r="K45" s="26">
        <v>0</v>
      </c>
      <c r="L45" s="106">
        <v>0</v>
      </c>
      <c r="M45" s="26">
        <v>0</v>
      </c>
      <c r="N45" s="26">
        <v>0</v>
      </c>
      <c r="O45" s="26">
        <v>0</v>
      </c>
      <c r="P45" s="106">
        <v>0</v>
      </c>
      <c r="Q45" s="26">
        <v>0</v>
      </c>
      <c r="R45" s="26">
        <v>0</v>
      </c>
      <c r="S45" s="26">
        <v>0</v>
      </c>
      <c r="T45" s="106">
        <v>0</v>
      </c>
      <c r="U45" s="26">
        <v>0</v>
      </c>
      <c r="V45" s="26">
        <v>0</v>
      </c>
      <c r="W45" s="26">
        <v>0</v>
      </c>
      <c r="X45" s="106">
        <v>0</v>
      </c>
      <c r="Y45" s="26">
        <v>0</v>
      </c>
      <c r="Z45" s="26">
        <v>0</v>
      </c>
      <c r="AA45" s="26">
        <v>0</v>
      </c>
      <c r="AB45" s="107">
        <v>0</v>
      </c>
      <c r="BH45" s="30">
        <f t="shared" si="1"/>
        <v>0</v>
      </c>
    </row>
    <row r="46" spans="1:62" x14ac:dyDescent="0.35">
      <c r="A46" t="s">
        <v>121</v>
      </c>
      <c r="B46" t="s">
        <v>105</v>
      </c>
      <c r="C46" s="4" t="s">
        <v>53</v>
      </c>
      <c r="D46" s="4" t="s">
        <v>122</v>
      </c>
      <c r="E46" s="26">
        <v>0</v>
      </c>
      <c r="F46" s="26">
        <v>0</v>
      </c>
      <c r="G46" s="26">
        <v>0</v>
      </c>
      <c r="H46" s="106">
        <v>0</v>
      </c>
      <c r="I46" s="26">
        <v>0</v>
      </c>
      <c r="J46" s="26">
        <v>0</v>
      </c>
      <c r="K46" s="26">
        <v>0</v>
      </c>
      <c r="L46" s="106">
        <v>0</v>
      </c>
      <c r="M46" s="26">
        <v>0</v>
      </c>
      <c r="N46" s="26">
        <v>0</v>
      </c>
      <c r="O46" s="26">
        <v>0</v>
      </c>
      <c r="P46" s="106">
        <v>0</v>
      </c>
      <c r="Q46" s="26">
        <v>0</v>
      </c>
      <c r="R46" s="26">
        <v>0</v>
      </c>
      <c r="S46" s="26">
        <v>0</v>
      </c>
      <c r="T46" s="106">
        <v>0</v>
      </c>
      <c r="U46" s="26">
        <v>0</v>
      </c>
      <c r="V46" s="26">
        <v>0</v>
      </c>
      <c r="W46" s="26">
        <v>0</v>
      </c>
      <c r="X46" s="106">
        <v>0</v>
      </c>
      <c r="Y46" s="26">
        <v>0</v>
      </c>
      <c r="Z46" s="26">
        <v>0</v>
      </c>
      <c r="AA46" s="26">
        <v>0</v>
      </c>
      <c r="AB46" s="107">
        <v>0</v>
      </c>
      <c r="AG46" s="19"/>
      <c r="AH46" s="19"/>
      <c r="AI46" s="19"/>
      <c r="AJ46" s="19"/>
      <c r="AK46" s="19"/>
      <c r="BH46" s="30">
        <f t="shared" si="1"/>
        <v>0</v>
      </c>
    </row>
    <row r="47" spans="1:62" ht="15" thickBot="1" x14ac:dyDescent="0.4">
      <c r="A47" t="s">
        <v>123</v>
      </c>
      <c r="B47" t="s">
        <v>105</v>
      </c>
      <c r="C47" s="4" t="s">
        <v>53</v>
      </c>
      <c r="D47" s="4" t="s">
        <v>124</v>
      </c>
      <c r="E47" s="108">
        <v>0</v>
      </c>
      <c r="F47" s="109">
        <v>0</v>
      </c>
      <c r="G47" s="109">
        <v>0</v>
      </c>
      <c r="H47" s="110">
        <v>0</v>
      </c>
      <c r="I47" s="108">
        <v>0</v>
      </c>
      <c r="J47" s="109">
        <v>0</v>
      </c>
      <c r="K47" s="109">
        <v>0</v>
      </c>
      <c r="L47" s="110">
        <v>0</v>
      </c>
      <c r="M47" s="108">
        <v>0</v>
      </c>
      <c r="N47" s="109">
        <v>0</v>
      </c>
      <c r="O47" s="109">
        <v>0</v>
      </c>
      <c r="P47" s="110">
        <v>0</v>
      </c>
      <c r="Q47" s="108">
        <v>0</v>
      </c>
      <c r="R47" s="109">
        <v>0</v>
      </c>
      <c r="S47" s="109">
        <v>0</v>
      </c>
      <c r="T47" s="110">
        <v>0</v>
      </c>
      <c r="U47" s="108">
        <v>0</v>
      </c>
      <c r="V47" s="109">
        <v>0</v>
      </c>
      <c r="W47" s="109">
        <v>0</v>
      </c>
      <c r="X47" s="110">
        <v>0</v>
      </c>
      <c r="Y47" s="111">
        <v>0</v>
      </c>
      <c r="Z47" s="109">
        <v>0</v>
      </c>
      <c r="AA47" s="109">
        <v>0</v>
      </c>
      <c r="AB47" s="112">
        <v>0</v>
      </c>
      <c r="AG47" s="19"/>
      <c r="AH47" s="19"/>
      <c r="AI47" s="19"/>
      <c r="AJ47" s="19"/>
      <c r="AK47" s="19"/>
      <c r="BH47" s="30">
        <f t="shared" si="1"/>
        <v>0</v>
      </c>
    </row>
    <row r="48" spans="1:62" x14ac:dyDescent="0.35">
      <c r="A48" t="s">
        <v>117</v>
      </c>
      <c r="B48" t="s">
        <v>106</v>
      </c>
      <c r="C48" s="4" t="s">
        <v>111</v>
      </c>
      <c r="D48" s="4" t="s">
        <v>118</v>
      </c>
      <c r="E48" s="26">
        <v>0</v>
      </c>
      <c r="F48" s="26">
        <v>0</v>
      </c>
      <c r="G48" s="26">
        <v>0</v>
      </c>
      <c r="H48" s="106">
        <v>0</v>
      </c>
      <c r="I48" s="26">
        <v>0</v>
      </c>
      <c r="J48" s="26">
        <v>0</v>
      </c>
      <c r="K48" s="26">
        <v>0</v>
      </c>
      <c r="L48" s="106">
        <v>0</v>
      </c>
      <c r="M48" s="26">
        <v>0</v>
      </c>
      <c r="N48" s="26">
        <v>0</v>
      </c>
      <c r="O48" s="26">
        <v>0</v>
      </c>
      <c r="P48" s="106">
        <v>0</v>
      </c>
      <c r="Q48" s="26">
        <v>0</v>
      </c>
      <c r="R48" s="26">
        <v>0</v>
      </c>
      <c r="S48" s="26">
        <v>0</v>
      </c>
      <c r="T48" s="106">
        <v>0</v>
      </c>
      <c r="U48" s="26">
        <v>0</v>
      </c>
      <c r="V48" s="26">
        <v>0</v>
      </c>
      <c r="W48" s="26">
        <v>0</v>
      </c>
      <c r="X48" s="106">
        <v>0</v>
      </c>
      <c r="Y48" s="26">
        <v>0</v>
      </c>
      <c r="Z48" s="26">
        <v>0</v>
      </c>
      <c r="AA48" s="26">
        <v>0</v>
      </c>
      <c r="AB48" s="107">
        <v>0</v>
      </c>
      <c r="AG48" s="19"/>
      <c r="AH48" s="19"/>
      <c r="AI48" s="19"/>
      <c r="AJ48" s="19"/>
      <c r="AK48" s="19"/>
      <c r="BH48" s="30">
        <f t="shared" si="1"/>
        <v>0</v>
      </c>
    </row>
    <row r="49" spans="1:60" x14ac:dyDescent="0.35">
      <c r="A49" t="s">
        <v>119</v>
      </c>
      <c r="B49" t="s">
        <v>106</v>
      </c>
      <c r="C49" s="4" t="s">
        <v>111</v>
      </c>
      <c r="D49" s="4" t="s">
        <v>120</v>
      </c>
      <c r="E49" s="26">
        <v>0</v>
      </c>
      <c r="F49" s="26">
        <v>0</v>
      </c>
      <c r="G49" s="26">
        <v>0</v>
      </c>
      <c r="H49" s="106">
        <v>0</v>
      </c>
      <c r="I49" s="26">
        <v>0</v>
      </c>
      <c r="J49" s="26">
        <v>0</v>
      </c>
      <c r="K49" s="26">
        <v>0</v>
      </c>
      <c r="L49" s="106">
        <v>0</v>
      </c>
      <c r="M49" s="26">
        <v>0</v>
      </c>
      <c r="N49" s="26">
        <v>0</v>
      </c>
      <c r="O49" s="26">
        <v>0</v>
      </c>
      <c r="P49" s="106">
        <v>0</v>
      </c>
      <c r="Q49" s="26">
        <v>0</v>
      </c>
      <c r="R49" s="26">
        <v>0</v>
      </c>
      <c r="S49" s="26">
        <v>0</v>
      </c>
      <c r="T49" s="106">
        <v>0</v>
      </c>
      <c r="U49" s="26">
        <v>0</v>
      </c>
      <c r="V49" s="26">
        <v>0</v>
      </c>
      <c r="W49" s="26">
        <v>0</v>
      </c>
      <c r="X49" s="106">
        <v>0</v>
      </c>
      <c r="Y49" s="26">
        <v>0</v>
      </c>
      <c r="Z49" s="26">
        <v>0</v>
      </c>
      <c r="AA49" s="26">
        <v>0</v>
      </c>
      <c r="AB49" s="107">
        <v>0</v>
      </c>
      <c r="AE49" s="21"/>
      <c r="AF49" s="21"/>
      <c r="BH49" s="30">
        <f t="shared" si="1"/>
        <v>0</v>
      </c>
    </row>
    <row r="50" spans="1:60" x14ac:dyDescent="0.35">
      <c r="A50" t="s">
        <v>121</v>
      </c>
      <c r="B50" t="s">
        <v>106</v>
      </c>
      <c r="C50" s="4" t="s">
        <v>53</v>
      </c>
      <c r="D50" s="4" t="s">
        <v>122</v>
      </c>
      <c r="E50" s="26">
        <v>0</v>
      </c>
      <c r="F50" s="26">
        <v>0</v>
      </c>
      <c r="G50" s="26">
        <v>0</v>
      </c>
      <c r="H50" s="106">
        <v>0</v>
      </c>
      <c r="I50" s="26">
        <v>0</v>
      </c>
      <c r="J50" s="26">
        <v>0</v>
      </c>
      <c r="K50" s="26">
        <v>0</v>
      </c>
      <c r="L50" s="106">
        <v>0</v>
      </c>
      <c r="M50" s="26">
        <v>0</v>
      </c>
      <c r="N50" s="26">
        <v>0</v>
      </c>
      <c r="O50" s="26">
        <v>0</v>
      </c>
      <c r="P50" s="106">
        <v>0</v>
      </c>
      <c r="Q50" s="26">
        <v>0</v>
      </c>
      <c r="R50" s="26">
        <v>0</v>
      </c>
      <c r="S50" s="26">
        <v>0</v>
      </c>
      <c r="T50" s="106">
        <v>0</v>
      </c>
      <c r="U50" s="26">
        <v>0</v>
      </c>
      <c r="V50" s="26">
        <v>0</v>
      </c>
      <c r="W50" s="26">
        <v>0</v>
      </c>
      <c r="X50" s="106">
        <v>0</v>
      </c>
      <c r="Y50" s="26">
        <v>0</v>
      </c>
      <c r="Z50" s="26">
        <v>0</v>
      </c>
      <c r="AA50" s="26">
        <v>0</v>
      </c>
      <c r="AB50" s="107">
        <v>0</v>
      </c>
      <c r="BH50" s="30">
        <f t="shared" si="1"/>
        <v>0</v>
      </c>
    </row>
    <row r="51" spans="1:60" s="12" customFormat="1" ht="15" thickBot="1" x14ac:dyDescent="0.4">
      <c r="A51" s="12" t="s">
        <v>123</v>
      </c>
      <c r="B51" s="12" t="s">
        <v>106</v>
      </c>
      <c r="C51" s="13" t="s">
        <v>53</v>
      </c>
      <c r="D51" s="13" t="s">
        <v>124</v>
      </c>
      <c r="E51" s="27">
        <v>0</v>
      </c>
      <c r="F51" s="27">
        <v>0</v>
      </c>
      <c r="G51" s="27">
        <v>0</v>
      </c>
      <c r="H51" s="113">
        <v>0</v>
      </c>
      <c r="I51" s="27">
        <v>0</v>
      </c>
      <c r="J51" s="27">
        <v>0</v>
      </c>
      <c r="K51" s="27">
        <v>0</v>
      </c>
      <c r="L51" s="113">
        <v>0</v>
      </c>
      <c r="M51" s="27">
        <v>0</v>
      </c>
      <c r="N51" s="27">
        <v>0</v>
      </c>
      <c r="O51" s="27">
        <v>0</v>
      </c>
      <c r="P51" s="113">
        <v>0</v>
      </c>
      <c r="Q51" s="27">
        <v>0</v>
      </c>
      <c r="R51" s="27">
        <v>0</v>
      </c>
      <c r="S51" s="27">
        <v>0</v>
      </c>
      <c r="T51" s="113">
        <v>0</v>
      </c>
      <c r="U51" s="27">
        <v>0</v>
      </c>
      <c r="V51" s="27">
        <v>0</v>
      </c>
      <c r="W51" s="27">
        <v>0</v>
      </c>
      <c r="X51" s="113">
        <v>0</v>
      </c>
      <c r="Y51" s="27">
        <v>0</v>
      </c>
      <c r="Z51" s="27">
        <v>0</v>
      </c>
      <c r="AA51" s="27">
        <v>0</v>
      </c>
      <c r="AB51" s="114">
        <v>0</v>
      </c>
      <c r="AZ51" s="86"/>
      <c r="BH51" s="31">
        <f t="shared" si="1"/>
        <v>0</v>
      </c>
    </row>
    <row r="52" spans="1:60" x14ac:dyDescent="0.35">
      <c r="A52" t="s">
        <v>125</v>
      </c>
      <c r="B52" t="s">
        <v>101</v>
      </c>
      <c r="C52" s="4" t="s">
        <v>18</v>
      </c>
      <c r="D52" s="4" t="s">
        <v>126</v>
      </c>
      <c r="E52" s="17"/>
      <c r="F52" s="17"/>
      <c r="G52" s="17"/>
      <c r="H52" s="17"/>
      <c r="I52" s="17"/>
      <c r="J52" s="17"/>
      <c r="K52" s="17"/>
      <c r="L52" s="17"/>
      <c r="M52" s="17"/>
      <c r="N52" s="17"/>
      <c r="O52" s="17"/>
      <c r="P52" s="17"/>
      <c r="Q52" s="17"/>
      <c r="R52" s="17"/>
      <c r="S52" s="17"/>
      <c r="T52" s="17"/>
      <c r="U52" s="17"/>
      <c r="V52" s="17"/>
      <c r="W52" s="17"/>
      <c r="X52" s="17"/>
      <c r="Y52" s="17"/>
      <c r="Z52" s="17"/>
      <c r="AA52" s="17"/>
      <c r="AB52" s="118"/>
      <c r="AC52" s="80">
        <f>H2_NGSR!$H$36*'Inputs by region'!G$5</f>
        <v>20.996100000000002</v>
      </c>
      <c r="AD52" s="80">
        <f>H2_ELE!$H$40*'Inputs by region'!G$12</f>
        <v>1.1932942595726979E-3</v>
      </c>
      <c r="AE52" s="119">
        <v>0</v>
      </c>
      <c r="AF52" s="120">
        <v>0</v>
      </c>
      <c r="AG52" s="119">
        <v>0</v>
      </c>
      <c r="AH52" s="119">
        <v>0</v>
      </c>
      <c r="AI52" s="119">
        <v>0</v>
      </c>
      <c r="AJ52" s="120">
        <v>0</v>
      </c>
      <c r="AK52" s="119">
        <v>0</v>
      </c>
      <c r="AL52" s="119">
        <v>0</v>
      </c>
      <c r="AM52" s="119">
        <v>0</v>
      </c>
      <c r="AN52" s="120">
        <v>0</v>
      </c>
      <c r="AO52" s="119">
        <v>0</v>
      </c>
      <c r="AP52" s="119">
        <v>0</v>
      </c>
      <c r="AQ52" s="119">
        <v>0</v>
      </c>
      <c r="AR52" s="120">
        <v>0</v>
      </c>
      <c r="AS52" s="119">
        <v>0</v>
      </c>
      <c r="AT52" s="119">
        <v>0</v>
      </c>
      <c r="AU52" s="119">
        <v>0</v>
      </c>
      <c r="AV52" s="120">
        <v>0</v>
      </c>
      <c r="AW52" s="119">
        <v>0</v>
      </c>
      <c r="AX52" s="119">
        <v>0</v>
      </c>
      <c r="AY52" s="119">
        <v>0</v>
      </c>
      <c r="AZ52" s="135">
        <v>0</v>
      </c>
    </row>
    <row r="53" spans="1:60" x14ac:dyDescent="0.35">
      <c r="A53" t="s">
        <v>127</v>
      </c>
      <c r="B53" t="s">
        <v>101</v>
      </c>
      <c r="C53" s="4" t="s">
        <v>18</v>
      </c>
      <c r="D53" s="4" t="s">
        <v>128</v>
      </c>
      <c r="E53" s="17"/>
      <c r="F53" s="17"/>
      <c r="G53" s="17"/>
      <c r="H53" s="17"/>
      <c r="I53" s="17"/>
      <c r="J53" s="17"/>
      <c r="K53" s="17"/>
      <c r="L53" s="17"/>
      <c r="M53" s="17"/>
      <c r="N53" s="17"/>
      <c r="O53" s="17"/>
      <c r="P53" s="17"/>
      <c r="Q53" s="17"/>
      <c r="R53" s="17"/>
      <c r="S53" s="17"/>
      <c r="T53" s="17"/>
      <c r="U53" s="17"/>
      <c r="V53" s="17"/>
      <c r="W53" s="17"/>
      <c r="X53" s="17"/>
      <c r="Y53" s="17"/>
      <c r="Z53" s="17"/>
      <c r="AA53" s="17"/>
      <c r="AB53" s="118"/>
      <c r="AC53" s="80">
        <f>H2_NGSR!$H$37*'Inputs by region'!G$6+H2_NGSR!$H$39*'Inputs by region'!G$8</f>
        <v>11.9232</v>
      </c>
      <c r="AD53" s="119">
        <v>0</v>
      </c>
      <c r="AE53" s="119">
        <v>0</v>
      </c>
      <c r="AF53" s="121">
        <v>0</v>
      </c>
      <c r="AG53" s="119">
        <v>0</v>
      </c>
      <c r="AH53" s="119">
        <v>0</v>
      </c>
      <c r="AI53" s="119">
        <v>0</v>
      </c>
      <c r="AJ53" s="121">
        <v>0</v>
      </c>
      <c r="AK53" s="119">
        <v>0</v>
      </c>
      <c r="AL53" s="119">
        <v>0</v>
      </c>
      <c r="AM53" s="119">
        <v>0</v>
      </c>
      <c r="AN53" s="121">
        <v>0</v>
      </c>
      <c r="AO53" s="119">
        <v>0</v>
      </c>
      <c r="AP53" s="119">
        <v>0</v>
      </c>
      <c r="AQ53" s="119">
        <v>0</v>
      </c>
      <c r="AR53" s="121">
        <v>0</v>
      </c>
      <c r="AS53" s="119">
        <v>0</v>
      </c>
      <c r="AT53" s="119">
        <v>0</v>
      </c>
      <c r="AU53" s="119">
        <v>0</v>
      </c>
      <c r="AV53" s="121">
        <v>0</v>
      </c>
      <c r="AW53" s="119">
        <v>0</v>
      </c>
      <c r="AX53" s="119">
        <v>0</v>
      </c>
      <c r="AY53" s="119">
        <v>0</v>
      </c>
      <c r="AZ53" s="136">
        <v>0</v>
      </c>
    </row>
    <row r="54" spans="1:60" x14ac:dyDescent="0.35">
      <c r="A54" t="s">
        <v>129</v>
      </c>
      <c r="B54" t="s">
        <v>101</v>
      </c>
      <c r="C54" s="4" t="s">
        <v>18</v>
      </c>
      <c r="D54" s="4" t="s">
        <v>130</v>
      </c>
      <c r="E54" s="17"/>
      <c r="F54" s="17"/>
      <c r="G54" s="17"/>
      <c r="H54" s="17"/>
      <c r="I54" s="17"/>
      <c r="J54" s="17"/>
      <c r="K54" s="17"/>
      <c r="L54" s="17"/>
      <c r="M54" s="17"/>
      <c r="N54" s="17"/>
      <c r="O54" s="17"/>
      <c r="P54" s="17"/>
      <c r="Q54" s="17"/>
      <c r="R54" s="17"/>
      <c r="S54" s="17"/>
      <c r="T54" s="17"/>
      <c r="U54" s="17"/>
      <c r="V54" s="17"/>
      <c r="W54" s="17"/>
      <c r="X54" s="17"/>
      <c r="Y54" s="17"/>
      <c r="Z54" s="17"/>
      <c r="AA54" s="17"/>
      <c r="AB54" s="118"/>
      <c r="AC54" s="119">
        <v>0</v>
      </c>
      <c r="AD54" s="80" t="e">
        <f>H2_ELE!$H$39*'Inputs by region'!G$11</f>
        <v>#REF!</v>
      </c>
      <c r="AE54" s="119">
        <v>0</v>
      </c>
      <c r="AF54" s="121">
        <v>0</v>
      </c>
      <c r="AG54" s="119">
        <v>0</v>
      </c>
      <c r="AH54" s="119">
        <v>0</v>
      </c>
      <c r="AI54" s="119">
        <v>0</v>
      </c>
      <c r="AJ54" s="121">
        <v>0</v>
      </c>
      <c r="AK54" s="119">
        <v>0</v>
      </c>
      <c r="AL54" s="119">
        <v>0</v>
      </c>
      <c r="AM54" s="119">
        <v>0</v>
      </c>
      <c r="AN54" s="121">
        <v>0</v>
      </c>
      <c r="AO54" s="119">
        <v>0</v>
      </c>
      <c r="AP54" s="119">
        <v>0</v>
      </c>
      <c r="AQ54" s="119">
        <v>0</v>
      </c>
      <c r="AR54" s="121">
        <v>0</v>
      </c>
      <c r="AS54" s="119">
        <v>0</v>
      </c>
      <c r="AT54" s="119">
        <v>0</v>
      </c>
      <c r="AU54" s="119">
        <v>0</v>
      </c>
      <c r="AV54" s="121">
        <v>0</v>
      </c>
      <c r="AW54" s="119">
        <v>0</v>
      </c>
      <c r="AX54" s="119">
        <v>0</v>
      </c>
      <c r="AY54" s="119">
        <v>0</v>
      </c>
      <c r="AZ54" s="136">
        <v>0</v>
      </c>
    </row>
    <row r="55" spans="1:60" x14ac:dyDescent="0.35">
      <c r="A55" t="s">
        <v>131</v>
      </c>
      <c r="B55" t="s">
        <v>101</v>
      </c>
      <c r="C55" s="4" t="s">
        <v>18</v>
      </c>
      <c r="D55" s="4" t="s">
        <v>132</v>
      </c>
      <c r="E55" s="17"/>
      <c r="F55" s="17"/>
      <c r="G55" s="17"/>
      <c r="H55" s="17"/>
      <c r="I55" s="17"/>
      <c r="J55" s="17"/>
      <c r="K55" s="17"/>
      <c r="L55" s="17"/>
      <c r="M55" s="17"/>
      <c r="N55" s="17"/>
      <c r="O55" s="17"/>
      <c r="P55" s="17"/>
      <c r="Q55" s="17"/>
      <c r="R55" s="17"/>
      <c r="S55" s="17"/>
      <c r="T55" s="17"/>
      <c r="U55" s="17"/>
      <c r="V55" s="17"/>
      <c r="W55" s="17"/>
      <c r="X55" s="17"/>
      <c r="Y55" s="17"/>
      <c r="Z55" s="17"/>
      <c r="AA55" s="17"/>
      <c r="AB55" s="118"/>
      <c r="AC55" s="80">
        <f>H2_NGSR!$H$38*'Inputs by region'!G$7</f>
        <v>4.0293188059701494E-2</v>
      </c>
      <c r="AD55" s="119">
        <v>0</v>
      </c>
      <c r="AE55" s="119">
        <v>0</v>
      </c>
      <c r="AF55" s="121">
        <v>0</v>
      </c>
      <c r="AG55" s="119">
        <v>0</v>
      </c>
      <c r="AH55" s="119">
        <v>0</v>
      </c>
      <c r="AI55" s="119">
        <v>0</v>
      </c>
      <c r="AJ55" s="121">
        <v>0</v>
      </c>
      <c r="AK55" s="119">
        <v>0</v>
      </c>
      <c r="AL55" s="119">
        <v>0</v>
      </c>
      <c r="AM55" s="119">
        <v>0</v>
      </c>
      <c r="AN55" s="121">
        <v>0</v>
      </c>
      <c r="AO55" s="119">
        <v>0</v>
      </c>
      <c r="AP55" s="119">
        <v>0</v>
      </c>
      <c r="AQ55" s="119">
        <v>0</v>
      </c>
      <c r="AR55" s="121">
        <v>0</v>
      </c>
      <c r="AS55" s="119">
        <v>0</v>
      </c>
      <c r="AT55" s="119">
        <v>0</v>
      </c>
      <c r="AU55" s="119">
        <v>0</v>
      </c>
      <c r="AV55" s="121">
        <v>0</v>
      </c>
      <c r="AW55" s="119">
        <v>0</v>
      </c>
      <c r="AX55" s="119">
        <v>0</v>
      </c>
      <c r="AY55" s="119">
        <v>0</v>
      </c>
      <c r="AZ55" s="136">
        <v>0</v>
      </c>
    </row>
    <row r="56" spans="1:60" x14ac:dyDescent="0.35">
      <c r="A56" t="s">
        <v>133</v>
      </c>
      <c r="B56" t="s">
        <v>101</v>
      </c>
      <c r="C56" s="4" t="s">
        <v>18</v>
      </c>
      <c r="D56" s="4" t="s">
        <v>134</v>
      </c>
      <c r="E56" s="17"/>
      <c r="F56" s="17"/>
      <c r="G56" s="17"/>
      <c r="H56" s="17"/>
      <c r="I56" s="17"/>
      <c r="J56" s="17"/>
      <c r="K56" s="17"/>
      <c r="L56" s="17"/>
      <c r="M56" s="17"/>
      <c r="N56" s="17"/>
      <c r="O56" s="17"/>
      <c r="P56" s="17"/>
      <c r="Q56" s="17"/>
      <c r="R56" s="17"/>
      <c r="S56" s="17"/>
      <c r="T56" s="17"/>
      <c r="U56" s="17"/>
      <c r="V56" s="17"/>
      <c r="W56" s="17"/>
      <c r="X56" s="17"/>
      <c r="Y56" s="17"/>
      <c r="Z56" s="17"/>
      <c r="AA56" s="17"/>
      <c r="AB56" s="118"/>
      <c r="AC56" s="119">
        <v>0</v>
      </c>
      <c r="AD56" s="124">
        <f>H2_ELE!$H$37*'Inputs by region'!G$9</f>
        <v>1.4582562144772118E-3</v>
      </c>
      <c r="AE56" s="119">
        <v>0</v>
      </c>
      <c r="AF56" s="121">
        <v>0</v>
      </c>
      <c r="AG56" s="119">
        <v>0</v>
      </c>
      <c r="AH56" s="119">
        <v>0</v>
      </c>
      <c r="AI56" s="119">
        <v>0</v>
      </c>
      <c r="AJ56" s="121">
        <v>0</v>
      </c>
      <c r="AK56" s="119">
        <v>0</v>
      </c>
      <c r="AL56" s="119">
        <v>0</v>
      </c>
      <c r="AM56" s="119">
        <v>0</v>
      </c>
      <c r="AN56" s="121">
        <v>0</v>
      </c>
      <c r="AO56" s="119">
        <v>0</v>
      </c>
      <c r="AP56" s="119">
        <v>0</v>
      </c>
      <c r="AQ56" s="119">
        <v>0</v>
      </c>
      <c r="AR56" s="121">
        <v>0</v>
      </c>
      <c r="AS56" s="119">
        <v>0</v>
      </c>
      <c r="AT56" s="119">
        <v>0</v>
      </c>
      <c r="AU56" s="119">
        <v>0</v>
      </c>
      <c r="AV56" s="121">
        <v>0</v>
      </c>
      <c r="AW56" s="119">
        <v>0</v>
      </c>
      <c r="AX56" s="119">
        <v>0</v>
      </c>
      <c r="AY56" s="119">
        <v>0</v>
      </c>
      <c r="AZ56" s="136">
        <v>0</v>
      </c>
    </row>
    <row r="57" spans="1:60" x14ac:dyDescent="0.35">
      <c r="A57" t="s">
        <v>135</v>
      </c>
      <c r="B57" t="s">
        <v>101</v>
      </c>
      <c r="C57" s="4" t="s">
        <v>18</v>
      </c>
      <c r="D57" s="4" t="s">
        <v>136</v>
      </c>
      <c r="E57" s="17"/>
      <c r="F57" s="17"/>
      <c r="G57" s="17"/>
      <c r="H57" s="17"/>
      <c r="I57" s="17"/>
      <c r="J57" s="17"/>
      <c r="K57" s="17"/>
      <c r="L57" s="17"/>
      <c r="M57" s="17"/>
      <c r="N57" s="17"/>
      <c r="O57" s="17"/>
      <c r="P57" s="17"/>
      <c r="Q57" s="17"/>
      <c r="R57" s="17"/>
      <c r="S57" s="17"/>
      <c r="T57" s="17"/>
      <c r="U57" s="17"/>
      <c r="V57" s="17"/>
      <c r="W57" s="17"/>
      <c r="X57" s="17"/>
      <c r="Y57" s="17"/>
      <c r="Z57" s="17"/>
      <c r="AA57" s="17"/>
      <c r="AB57" s="118"/>
      <c r="AC57" s="119">
        <v>0</v>
      </c>
      <c r="AD57" s="124">
        <f>H2_ELE!$H$38*'Inputs by region'!G$10</f>
        <v>8.4634636521458274E-4</v>
      </c>
      <c r="AE57" s="119">
        <v>0</v>
      </c>
      <c r="AF57" s="121">
        <v>0</v>
      </c>
      <c r="AG57" s="119">
        <v>0</v>
      </c>
      <c r="AH57" s="119">
        <v>0</v>
      </c>
      <c r="AI57" s="119">
        <v>0</v>
      </c>
      <c r="AJ57" s="121">
        <v>0</v>
      </c>
      <c r="AK57" s="119">
        <v>0</v>
      </c>
      <c r="AL57" s="119">
        <v>0</v>
      </c>
      <c r="AM57" s="119">
        <v>0</v>
      </c>
      <c r="AN57" s="121">
        <v>0</v>
      </c>
      <c r="AO57" s="119">
        <v>0</v>
      </c>
      <c r="AP57" s="119">
        <v>0</v>
      </c>
      <c r="AQ57" s="119">
        <v>0</v>
      </c>
      <c r="AR57" s="121">
        <v>0</v>
      </c>
      <c r="AS57" s="119">
        <v>0</v>
      </c>
      <c r="AT57" s="119">
        <v>0</v>
      </c>
      <c r="AU57" s="119">
        <v>0</v>
      </c>
      <c r="AV57" s="121">
        <v>0</v>
      </c>
      <c r="AW57" s="119">
        <v>0</v>
      </c>
      <c r="AX57" s="119">
        <v>0</v>
      </c>
      <c r="AY57" s="119">
        <v>0</v>
      </c>
      <c r="AZ57" s="136">
        <v>0</v>
      </c>
    </row>
    <row r="58" spans="1:60" x14ac:dyDescent="0.35">
      <c r="A58" t="s">
        <v>137</v>
      </c>
      <c r="B58" t="s">
        <v>101</v>
      </c>
      <c r="C58" s="4" t="s">
        <v>18</v>
      </c>
      <c r="D58" s="4" t="s">
        <v>138</v>
      </c>
      <c r="E58" s="17"/>
      <c r="F58" s="17"/>
      <c r="G58" s="17"/>
      <c r="H58" s="17"/>
      <c r="I58" s="17"/>
      <c r="J58" s="17"/>
      <c r="K58" s="17"/>
      <c r="L58" s="17"/>
      <c r="M58" s="17"/>
      <c r="N58" s="17"/>
      <c r="O58" s="17"/>
      <c r="P58" s="17"/>
      <c r="Q58" s="17"/>
      <c r="R58" s="17"/>
      <c r="S58" s="17"/>
      <c r="T58" s="17"/>
      <c r="U58" s="17"/>
      <c r="V58" s="17"/>
      <c r="W58" s="17"/>
      <c r="X58" s="17"/>
      <c r="Y58" s="17"/>
      <c r="Z58" s="17"/>
      <c r="AA58" s="17"/>
      <c r="AB58" s="118"/>
      <c r="AC58" s="119">
        <v>0</v>
      </c>
      <c r="AD58" s="124">
        <f>H2_ELE!$H$42*'Inputs by region'!G$13</f>
        <v>1.2517329093179335E-4</v>
      </c>
      <c r="AE58" s="119">
        <v>0</v>
      </c>
      <c r="AF58" s="121">
        <v>0</v>
      </c>
      <c r="AG58" s="119">
        <v>0</v>
      </c>
      <c r="AH58" s="119">
        <v>0</v>
      </c>
      <c r="AI58" s="119">
        <v>0</v>
      </c>
      <c r="AJ58" s="121">
        <v>0</v>
      </c>
      <c r="AK58" s="119">
        <v>0</v>
      </c>
      <c r="AL58" s="119">
        <v>0</v>
      </c>
      <c r="AM58" s="119">
        <v>0</v>
      </c>
      <c r="AN58" s="121">
        <v>0</v>
      </c>
      <c r="AO58" s="119">
        <v>0</v>
      </c>
      <c r="AP58" s="119">
        <v>0</v>
      </c>
      <c r="AQ58" s="119">
        <v>0</v>
      </c>
      <c r="AR58" s="121">
        <v>0</v>
      </c>
      <c r="AS58" s="119">
        <v>0</v>
      </c>
      <c r="AT58" s="119">
        <v>0</v>
      </c>
      <c r="AU58" s="119">
        <v>0</v>
      </c>
      <c r="AV58" s="121">
        <v>0</v>
      </c>
      <c r="AW58" s="119">
        <v>0</v>
      </c>
      <c r="AX58" s="119">
        <v>0</v>
      </c>
      <c r="AY58" s="119">
        <v>0</v>
      </c>
      <c r="AZ58" s="136">
        <v>0</v>
      </c>
    </row>
    <row r="59" spans="1:60" x14ac:dyDescent="0.35">
      <c r="A59" t="s">
        <v>139</v>
      </c>
      <c r="B59" t="s">
        <v>101</v>
      </c>
      <c r="C59" s="4" t="s">
        <v>52</v>
      </c>
      <c r="D59" s="4" t="s">
        <v>140</v>
      </c>
      <c r="E59" s="17"/>
      <c r="F59" s="17"/>
      <c r="G59" s="17"/>
      <c r="H59" s="17"/>
      <c r="I59" s="17"/>
      <c r="J59" s="17"/>
      <c r="K59" s="17"/>
      <c r="L59" s="17"/>
      <c r="M59" s="17"/>
      <c r="N59" s="17"/>
      <c r="O59" s="17"/>
      <c r="P59" s="17"/>
      <c r="Q59" s="17"/>
      <c r="R59" s="17"/>
      <c r="S59" s="17"/>
      <c r="T59" s="17"/>
      <c r="U59" s="17"/>
      <c r="V59" s="17"/>
      <c r="W59" s="17"/>
      <c r="X59" s="17"/>
      <c r="Y59" s="17"/>
      <c r="Z59" s="17"/>
      <c r="AA59" s="17"/>
      <c r="AB59" s="118"/>
      <c r="AC59" s="119">
        <v>0</v>
      </c>
      <c r="AD59" s="119">
        <v>0</v>
      </c>
      <c r="AE59" s="124">
        <f>H2_NGSR!$H$44*'Inputs by region'!G$14</f>
        <v>1.7780055929999998</v>
      </c>
      <c r="AF59" s="127">
        <f>H2_ELE!$H$47*'Inputs by region'!G$14</f>
        <v>2.6153290799999998E-4</v>
      </c>
      <c r="AG59" s="119">
        <v>0</v>
      </c>
      <c r="AH59" s="119">
        <v>0</v>
      </c>
      <c r="AI59" s="119">
        <v>0</v>
      </c>
      <c r="AJ59" s="121">
        <v>0</v>
      </c>
      <c r="AK59" s="119">
        <v>0</v>
      </c>
      <c r="AL59" s="119">
        <v>0</v>
      </c>
      <c r="AM59" s="119">
        <v>0</v>
      </c>
      <c r="AN59" s="121">
        <v>0</v>
      </c>
      <c r="AO59" s="119">
        <v>0</v>
      </c>
      <c r="AP59" s="119">
        <v>0</v>
      </c>
      <c r="AQ59" s="119">
        <v>0</v>
      </c>
      <c r="AR59" s="121">
        <v>0</v>
      </c>
      <c r="AS59" s="119">
        <v>0</v>
      </c>
      <c r="AT59" s="119">
        <v>0</v>
      </c>
      <c r="AU59" s="119">
        <v>0</v>
      </c>
      <c r="AV59" s="121">
        <v>0</v>
      </c>
      <c r="AW59" s="119">
        <v>0</v>
      </c>
      <c r="AX59" s="119">
        <v>0</v>
      </c>
      <c r="AY59" s="119">
        <v>0</v>
      </c>
      <c r="AZ59" s="136">
        <v>0</v>
      </c>
    </row>
    <row r="60" spans="1:60" x14ac:dyDescent="0.35">
      <c r="A60" t="s">
        <v>24</v>
      </c>
      <c r="B60" t="s">
        <v>101</v>
      </c>
      <c r="C60" s="4" t="s">
        <v>52</v>
      </c>
      <c r="D60" s="4" t="s">
        <v>141</v>
      </c>
      <c r="E60" s="17"/>
      <c r="F60" s="17"/>
      <c r="G60" s="17"/>
      <c r="H60" s="17"/>
      <c r="I60" s="17"/>
      <c r="J60" s="17"/>
      <c r="K60" s="17"/>
      <c r="L60" s="17"/>
      <c r="M60" s="17"/>
      <c r="N60" s="17"/>
      <c r="O60" s="17"/>
      <c r="P60" s="17"/>
      <c r="Q60" s="17"/>
      <c r="R60" s="17"/>
      <c r="S60" s="17"/>
      <c r="T60" s="17"/>
      <c r="U60" s="17"/>
      <c r="V60" s="17"/>
      <c r="W60" s="17"/>
      <c r="X60" s="17"/>
      <c r="Y60" s="17"/>
      <c r="Z60" s="17"/>
      <c r="AA60" s="17"/>
      <c r="AB60" s="118"/>
      <c r="AC60" s="80">
        <f>H2_NGSR!$H$40*'Inputs by region'!G$15</f>
        <v>0.51705287995693072</v>
      </c>
      <c r="AD60" s="80">
        <f>H2_ELE!$H$43*'Inputs by region'!G$15</f>
        <v>9.3634951329599192E-4</v>
      </c>
      <c r="AE60" s="124">
        <f>H2_NGSR!$H$45*'Inputs by region'!G$15</f>
        <v>20.761594576163542</v>
      </c>
      <c r="AF60" s="127">
        <f>H2_ELE!$H$48*'Inputs by region'!G$15</f>
        <v>0.35781423439569965</v>
      </c>
      <c r="AG60" s="119">
        <v>0</v>
      </c>
      <c r="AH60" s="119">
        <v>0</v>
      </c>
      <c r="AI60" s="119">
        <v>0</v>
      </c>
      <c r="AJ60" s="121">
        <v>0</v>
      </c>
      <c r="AK60" s="119">
        <v>0</v>
      </c>
      <c r="AL60" s="119">
        <v>0</v>
      </c>
      <c r="AM60" s="119">
        <v>0</v>
      </c>
      <c r="AN60" s="121">
        <v>0</v>
      </c>
      <c r="AO60" s="119">
        <v>0</v>
      </c>
      <c r="AP60" s="119">
        <v>0</v>
      </c>
      <c r="AQ60" s="119">
        <v>0</v>
      </c>
      <c r="AR60" s="121">
        <v>0</v>
      </c>
      <c r="AS60" s="119">
        <v>0</v>
      </c>
      <c r="AT60" s="119">
        <v>0</v>
      </c>
      <c r="AU60" s="119">
        <v>0</v>
      </c>
      <c r="AV60" s="121">
        <v>0</v>
      </c>
      <c r="AW60" s="119">
        <v>0</v>
      </c>
      <c r="AX60" s="119">
        <v>0</v>
      </c>
      <c r="AY60" s="119">
        <v>0</v>
      </c>
      <c r="AZ60" s="136">
        <v>0</v>
      </c>
    </row>
    <row r="61" spans="1:60" x14ac:dyDescent="0.35">
      <c r="A61" t="s">
        <v>142</v>
      </c>
      <c r="B61" t="s">
        <v>101</v>
      </c>
      <c r="C61" s="4" t="s">
        <v>52</v>
      </c>
      <c r="D61" s="4" t="s">
        <v>143</v>
      </c>
      <c r="E61" s="17"/>
      <c r="F61" s="17"/>
      <c r="G61" s="17"/>
      <c r="H61" s="17"/>
      <c r="I61" s="17"/>
      <c r="J61" s="17"/>
      <c r="K61" s="17"/>
      <c r="L61" s="17"/>
      <c r="M61" s="17"/>
      <c r="N61" s="17"/>
      <c r="O61" s="17"/>
      <c r="P61" s="17"/>
      <c r="Q61" s="17"/>
      <c r="R61" s="17"/>
      <c r="S61" s="17"/>
      <c r="T61" s="17"/>
      <c r="U61" s="17"/>
      <c r="V61" s="17"/>
      <c r="W61" s="17"/>
      <c r="X61" s="17"/>
      <c r="Y61" s="17"/>
      <c r="Z61" s="17"/>
      <c r="AA61" s="17"/>
      <c r="AB61" s="118"/>
      <c r="AC61" s="80">
        <f>H2_NGSR!$H$40*'Inputs by region'!G$16</f>
        <v>0.29649301958370766</v>
      </c>
      <c r="AD61" s="80">
        <f>H2_ELE!$H$43*'Inputs by region'!G$16</f>
        <v>5.3692979063570611E-4</v>
      </c>
      <c r="AE61" s="124">
        <f>H2_NGSR!$H$45*'Inputs by region'!G$16</f>
        <v>11.905296548724781</v>
      </c>
      <c r="AF61" s="127">
        <f>H2_ELE!$H$48*'Inputs by region'!G$16</f>
        <v>0.20518099196130682</v>
      </c>
      <c r="AG61" s="119">
        <v>0</v>
      </c>
      <c r="AH61" s="119">
        <v>0</v>
      </c>
      <c r="AI61" s="119">
        <v>0</v>
      </c>
      <c r="AJ61" s="121">
        <v>0</v>
      </c>
      <c r="AK61" s="119">
        <v>0</v>
      </c>
      <c r="AL61" s="119">
        <v>0</v>
      </c>
      <c r="AM61" s="119">
        <v>0</v>
      </c>
      <c r="AN61" s="121">
        <v>0</v>
      </c>
      <c r="AO61" s="119">
        <v>0</v>
      </c>
      <c r="AP61" s="119">
        <v>0</v>
      </c>
      <c r="AQ61" s="119">
        <v>0</v>
      </c>
      <c r="AR61" s="121">
        <v>0</v>
      </c>
      <c r="AS61" s="119">
        <v>0</v>
      </c>
      <c r="AT61" s="119">
        <v>0</v>
      </c>
      <c r="AU61" s="119">
        <v>0</v>
      </c>
      <c r="AV61" s="121">
        <v>0</v>
      </c>
      <c r="AW61" s="119">
        <v>0</v>
      </c>
      <c r="AX61" s="119">
        <v>0</v>
      </c>
      <c r="AY61" s="119">
        <v>0</v>
      </c>
      <c r="AZ61" s="136">
        <v>0</v>
      </c>
    </row>
    <row r="62" spans="1:60" x14ac:dyDescent="0.35">
      <c r="A62" t="s">
        <v>29</v>
      </c>
      <c r="B62" t="s">
        <v>101</v>
      </c>
      <c r="C62" s="4" t="s">
        <v>52</v>
      </c>
      <c r="D62" s="4" t="s">
        <v>144</v>
      </c>
      <c r="E62" s="17"/>
      <c r="F62" s="17"/>
      <c r="G62" s="17"/>
      <c r="H62" s="17"/>
      <c r="I62" s="17"/>
      <c r="J62" s="17"/>
      <c r="K62" s="17"/>
      <c r="L62" s="17"/>
      <c r="M62" s="17"/>
      <c r="N62" s="17"/>
      <c r="O62" s="17"/>
      <c r="P62" s="17"/>
      <c r="Q62" s="17"/>
      <c r="R62" s="17"/>
      <c r="S62" s="17"/>
      <c r="T62" s="17"/>
      <c r="U62" s="17"/>
      <c r="V62" s="17"/>
      <c r="W62" s="17"/>
      <c r="X62" s="17"/>
      <c r="Y62" s="17"/>
      <c r="Z62" s="17"/>
      <c r="AA62" s="17"/>
      <c r="AB62" s="118"/>
      <c r="AC62" s="80">
        <f>H2_NGSR!$H$40*'Inputs by region'!G$17</f>
        <v>0.44070073885936156</v>
      </c>
      <c r="AD62" s="80">
        <f>H2_ELE!$H$43*'Inputs by region'!G$17</f>
        <v>7.9808069606830158E-4</v>
      </c>
      <c r="AE62" s="124">
        <f>H2_NGSR!$H$45*'Inputs by region'!G$17</f>
        <v>17.695772375111673</v>
      </c>
      <c r="AF62" s="127">
        <f>H2_ELE!$H$48*'Inputs by region'!G$17</f>
        <v>0.30497653834887589</v>
      </c>
      <c r="AG62" s="119">
        <v>0</v>
      </c>
      <c r="AH62" s="119">
        <v>0</v>
      </c>
      <c r="AI62" s="119">
        <v>0</v>
      </c>
      <c r="AJ62" s="121">
        <v>0</v>
      </c>
      <c r="AK62" s="119">
        <v>0</v>
      </c>
      <c r="AL62" s="119">
        <v>0</v>
      </c>
      <c r="AM62" s="119">
        <v>0</v>
      </c>
      <c r="AN62" s="121">
        <v>0</v>
      </c>
      <c r="AO62" s="119">
        <v>0</v>
      </c>
      <c r="AP62" s="119">
        <v>0</v>
      </c>
      <c r="AQ62" s="119">
        <v>0</v>
      </c>
      <c r="AR62" s="121">
        <v>0</v>
      </c>
      <c r="AS62" s="119">
        <v>0</v>
      </c>
      <c r="AT62" s="119">
        <v>0</v>
      </c>
      <c r="AU62" s="119">
        <v>0</v>
      </c>
      <c r="AV62" s="121">
        <v>0</v>
      </c>
      <c r="AW62" s="119">
        <v>0</v>
      </c>
      <c r="AX62" s="119">
        <v>0</v>
      </c>
      <c r="AY62" s="119">
        <v>0</v>
      </c>
      <c r="AZ62" s="136">
        <v>0</v>
      </c>
    </row>
    <row r="63" spans="1:60" ht="15" thickBot="1" x14ac:dyDescent="0.4">
      <c r="A63" t="s">
        <v>145</v>
      </c>
      <c r="B63" t="s">
        <v>101</v>
      </c>
      <c r="C63" s="4" t="s">
        <v>18</v>
      </c>
      <c r="D63" s="4" t="s">
        <v>146</v>
      </c>
      <c r="E63" s="17"/>
      <c r="F63" s="17"/>
      <c r="G63" s="17"/>
      <c r="H63" s="17"/>
      <c r="I63" s="17"/>
      <c r="J63" s="17"/>
      <c r="K63" s="17"/>
      <c r="L63" s="17"/>
      <c r="M63" s="17"/>
      <c r="N63" s="17"/>
      <c r="O63" s="17"/>
      <c r="P63" s="17"/>
      <c r="Q63" s="17"/>
      <c r="R63" s="17"/>
      <c r="S63" s="17"/>
      <c r="T63" s="17"/>
      <c r="U63" s="17"/>
      <c r="V63" s="17"/>
      <c r="W63" s="17"/>
      <c r="X63" s="17"/>
      <c r="Y63" s="17"/>
      <c r="Z63" s="17"/>
      <c r="AA63" s="17"/>
      <c r="AB63" s="118"/>
      <c r="AC63" s="125">
        <v>0</v>
      </c>
      <c r="AD63" s="297">
        <f>H2_ELE!$H$41*'Inputs by region'!G$18</f>
        <v>1.3185336960284879E-4</v>
      </c>
      <c r="AE63" s="128">
        <f>H2_NGSR!$H$43*'Inputs by region'!G$18</f>
        <v>1452.3683787526584</v>
      </c>
      <c r="AF63" s="126">
        <v>0</v>
      </c>
      <c r="AG63" s="125">
        <v>0</v>
      </c>
      <c r="AH63" s="125">
        <v>0</v>
      </c>
      <c r="AI63" s="125">
        <v>0</v>
      </c>
      <c r="AJ63" s="126">
        <v>0</v>
      </c>
      <c r="AK63" s="125">
        <v>0</v>
      </c>
      <c r="AL63" s="125">
        <v>0</v>
      </c>
      <c r="AM63" s="125">
        <v>0</v>
      </c>
      <c r="AN63" s="126">
        <v>0</v>
      </c>
      <c r="AO63" s="125">
        <v>0</v>
      </c>
      <c r="AP63" s="125">
        <v>0</v>
      </c>
      <c r="AQ63" s="125">
        <v>0</v>
      </c>
      <c r="AR63" s="126">
        <v>0</v>
      </c>
      <c r="AS63" s="125">
        <v>0</v>
      </c>
      <c r="AT63" s="125">
        <v>0</v>
      </c>
      <c r="AU63" s="125">
        <v>0</v>
      </c>
      <c r="AV63" s="126">
        <v>0</v>
      </c>
      <c r="AW63" s="125">
        <v>0</v>
      </c>
      <c r="AX63" s="125">
        <v>0</v>
      </c>
      <c r="AY63" s="125">
        <v>0</v>
      </c>
      <c r="AZ63" s="137">
        <v>0</v>
      </c>
    </row>
    <row r="64" spans="1:60" x14ac:dyDescent="0.35">
      <c r="A64" t="s">
        <v>125</v>
      </c>
      <c r="B64" t="s">
        <v>102</v>
      </c>
      <c r="C64" s="4" t="s">
        <v>18</v>
      </c>
      <c r="D64" s="4" t="s">
        <v>126</v>
      </c>
      <c r="E64" s="17"/>
      <c r="F64" s="17"/>
      <c r="G64" s="17"/>
      <c r="H64" s="17"/>
      <c r="I64" s="17"/>
      <c r="J64" s="17"/>
      <c r="K64" s="17"/>
      <c r="L64" s="17"/>
      <c r="M64" s="17"/>
      <c r="N64" s="17"/>
      <c r="O64" s="17"/>
      <c r="P64" s="17"/>
      <c r="Q64" s="17"/>
      <c r="R64" s="17"/>
      <c r="S64" s="17"/>
      <c r="T64" s="17"/>
      <c r="U64" s="17"/>
      <c r="V64" s="17"/>
      <c r="W64" s="17"/>
      <c r="X64" s="17"/>
      <c r="Y64" s="17"/>
      <c r="Z64" s="17"/>
      <c r="AA64" s="17"/>
      <c r="AB64" s="118"/>
      <c r="AC64" s="80">
        <f>H2_NGSR!$H$36*'Inputs by region'!H$5</f>
        <v>286.26390000000004</v>
      </c>
      <c r="AD64" s="80">
        <f>H2_ELE!$H$40*'Inputs by region'!H$12</f>
        <v>9.9090099874062521E-4</v>
      </c>
      <c r="AE64" s="119">
        <v>0</v>
      </c>
      <c r="AF64" s="121">
        <v>0</v>
      </c>
      <c r="AG64" s="119">
        <v>0</v>
      </c>
      <c r="AH64" s="119">
        <v>0</v>
      </c>
      <c r="AI64" s="119">
        <v>0</v>
      </c>
      <c r="AJ64" s="121">
        <v>0</v>
      </c>
      <c r="AK64" s="119">
        <v>0</v>
      </c>
      <c r="AL64" s="119">
        <v>0</v>
      </c>
      <c r="AM64" s="119">
        <v>0</v>
      </c>
      <c r="AN64" s="121">
        <v>0</v>
      </c>
      <c r="AO64" s="119">
        <v>0</v>
      </c>
      <c r="AP64" s="119">
        <v>0</v>
      </c>
      <c r="AQ64" s="119">
        <v>0</v>
      </c>
      <c r="AR64" s="121">
        <v>0</v>
      </c>
      <c r="AS64" s="119">
        <v>0</v>
      </c>
      <c r="AT64" s="119">
        <v>0</v>
      </c>
      <c r="AU64" s="119">
        <v>0</v>
      </c>
      <c r="AV64" s="121">
        <v>0</v>
      </c>
      <c r="AW64" s="119">
        <v>0</v>
      </c>
      <c r="AX64" s="119">
        <v>0</v>
      </c>
      <c r="AY64" s="119">
        <v>0</v>
      </c>
      <c r="AZ64" s="136">
        <v>0</v>
      </c>
    </row>
    <row r="65" spans="1:52" x14ac:dyDescent="0.35">
      <c r="A65" t="s">
        <v>127</v>
      </c>
      <c r="B65" t="s">
        <v>102</v>
      </c>
      <c r="C65" s="4" t="s">
        <v>18</v>
      </c>
      <c r="D65" s="4" t="s">
        <v>128</v>
      </c>
      <c r="E65" s="17"/>
      <c r="F65" s="17"/>
      <c r="G65" s="17"/>
      <c r="H65" s="17"/>
      <c r="I65" s="17"/>
      <c r="J65" s="17"/>
      <c r="K65" s="17"/>
      <c r="L65" s="17"/>
      <c r="M65" s="17"/>
      <c r="N65" s="17"/>
      <c r="O65" s="17"/>
      <c r="P65" s="17"/>
      <c r="Q65" s="17"/>
      <c r="R65" s="17"/>
      <c r="S65" s="17"/>
      <c r="T65" s="17"/>
      <c r="U65" s="17"/>
      <c r="V65" s="17"/>
      <c r="W65" s="17"/>
      <c r="X65" s="17"/>
      <c r="Y65" s="17"/>
      <c r="Z65" s="17"/>
      <c r="AA65" s="17"/>
      <c r="AB65" s="118"/>
      <c r="AC65" s="80">
        <f>H2_NGSR!$H$37*'Inputs by region'!H$6+H2_NGSR!$H$39*'Inputs by region'!H$8</f>
        <v>89.424000000000007</v>
      </c>
      <c r="AD65" s="119">
        <v>0</v>
      </c>
      <c r="AE65" s="119">
        <v>0</v>
      </c>
      <c r="AF65" s="121">
        <v>0</v>
      </c>
      <c r="AG65" s="119">
        <v>0</v>
      </c>
      <c r="AH65" s="119">
        <v>0</v>
      </c>
      <c r="AI65" s="119">
        <v>0</v>
      </c>
      <c r="AJ65" s="121">
        <v>0</v>
      </c>
      <c r="AK65" s="119">
        <v>0</v>
      </c>
      <c r="AL65" s="119">
        <v>0</v>
      </c>
      <c r="AM65" s="119">
        <v>0</v>
      </c>
      <c r="AN65" s="121">
        <v>0</v>
      </c>
      <c r="AO65" s="119">
        <v>0</v>
      </c>
      <c r="AP65" s="119">
        <v>0</v>
      </c>
      <c r="AQ65" s="119">
        <v>0</v>
      </c>
      <c r="AR65" s="121">
        <v>0</v>
      </c>
      <c r="AS65" s="119">
        <v>0</v>
      </c>
      <c r="AT65" s="119">
        <v>0</v>
      </c>
      <c r="AU65" s="119">
        <v>0</v>
      </c>
      <c r="AV65" s="121">
        <v>0</v>
      </c>
      <c r="AW65" s="119">
        <v>0</v>
      </c>
      <c r="AX65" s="119">
        <v>0</v>
      </c>
      <c r="AY65" s="119">
        <v>0</v>
      </c>
      <c r="AZ65" s="136">
        <v>0</v>
      </c>
    </row>
    <row r="66" spans="1:52" x14ac:dyDescent="0.35">
      <c r="A66" t="s">
        <v>129</v>
      </c>
      <c r="B66" t="s">
        <v>102</v>
      </c>
      <c r="C66" s="4" t="s">
        <v>18</v>
      </c>
      <c r="D66" s="4" t="s">
        <v>130</v>
      </c>
      <c r="E66" s="17"/>
      <c r="F66" s="17"/>
      <c r="G66" s="17"/>
      <c r="H66" s="17"/>
      <c r="I66" s="17"/>
      <c r="J66" s="17"/>
      <c r="K66" s="17"/>
      <c r="L66" s="17"/>
      <c r="M66" s="17"/>
      <c r="N66" s="17"/>
      <c r="O66" s="17"/>
      <c r="P66" s="17"/>
      <c r="Q66" s="17"/>
      <c r="R66" s="17"/>
      <c r="S66" s="17"/>
      <c r="T66" s="17"/>
      <c r="U66" s="17"/>
      <c r="V66" s="17"/>
      <c r="W66" s="17"/>
      <c r="X66" s="17"/>
      <c r="Y66" s="17"/>
      <c r="Z66" s="17"/>
      <c r="AA66" s="17"/>
      <c r="AB66" s="118"/>
      <c r="AC66" s="119">
        <v>0</v>
      </c>
      <c r="AD66" s="119">
        <f>H2_ELE!$H$39*'Inputs by region'!H$11</f>
        <v>0</v>
      </c>
      <c r="AE66" s="119">
        <v>0</v>
      </c>
      <c r="AF66" s="121">
        <v>0</v>
      </c>
      <c r="AG66" s="119">
        <v>0</v>
      </c>
      <c r="AH66" s="119">
        <v>0</v>
      </c>
      <c r="AI66" s="119">
        <v>0</v>
      </c>
      <c r="AJ66" s="121">
        <v>0</v>
      </c>
      <c r="AK66" s="119">
        <v>0</v>
      </c>
      <c r="AL66" s="119">
        <v>0</v>
      </c>
      <c r="AM66" s="119">
        <v>0</v>
      </c>
      <c r="AN66" s="121">
        <v>0</v>
      </c>
      <c r="AO66" s="119">
        <v>0</v>
      </c>
      <c r="AP66" s="119">
        <v>0</v>
      </c>
      <c r="AQ66" s="119">
        <v>0</v>
      </c>
      <c r="AR66" s="121">
        <v>0</v>
      </c>
      <c r="AS66" s="119">
        <v>0</v>
      </c>
      <c r="AT66" s="119">
        <v>0</v>
      </c>
      <c r="AU66" s="119">
        <v>0</v>
      </c>
      <c r="AV66" s="121">
        <v>0</v>
      </c>
      <c r="AW66" s="119">
        <v>0</v>
      </c>
      <c r="AX66" s="119">
        <v>0</v>
      </c>
      <c r="AY66" s="119">
        <v>0</v>
      </c>
      <c r="AZ66" s="136">
        <v>0</v>
      </c>
    </row>
    <row r="67" spans="1:52" x14ac:dyDescent="0.35">
      <c r="A67" t="s">
        <v>131</v>
      </c>
      <c r="B67" t="s">
        <v>102</v>
      </c>
      <c r="C67" s="4" t="s">
        <v>18</v>
      </c>
      <c r="D67" s="4" t="s">
        <v>132</v>
      </c>
      <c r="E67" s="17"/>
      <c r="F67" s="17"/>
      <c r="G67" s="17"/>
      <c r="H67" s="17"/>
      <c r="I67" s="17"/>
      <c r="J67" s="17"/>
      <c r="K67" s="17"/>
      <c r="L67" s="17"/>
      <c r="M67" s="17"/>
      <c r="N67" s="17"/>
      <c r="O67" s="17"/>
      <c r="P67" s="17"/>
      <c r="Q67" s="17"/>
      <c r="R67" s="17"/>
      <c r="S67" s="17"/>
      <c r="T67" s="17"/>
      <c r="U67" s="17"/>
      <c r="V67" s="17"/>
      <c r="W67" s="17"/>
      <c r="X67" s="17"/>
      <c r="Y67" s="17"/>
      <c r="Z67" s="17"/>
      <c r="AA67" s="17"/>
      <c r="AB67" s="118"/>
      <c r="AC67" s="80">
        <f>H2_NGSR!$H$38*'Inputs by region'!H$7</f>
        <v>0.77579865671641801</v>
      </c>
      <c r="AD67" s="119">
        <v>0</v>
      </c>
      <c r="AE67" s="119">
        <v>0</v>
      </c>
      <c r="AF67" s="121">
        <v>0</v>
      </c>
      <c r="AG67" s="119">
        <v>0</v>
      </c>
      <c r="AH67" s="119">
        <v>0</v>
      </c>
      <c r="AI67" s="119">
        <v>0</v>
      </c>
      <c r="AJ67" s="121">
        <v>0</v>
      </c>
      <c r="AK67" s="119">
        <v>0</v>
      </c>
      <c r="AL67" s="119">
        <v>0</v>
      </c>
      <c r="AM67" s="119">
        <v>0</v>
      </c>
      <c r="AN67" s="121">
        <v>0</v>
      </c>
      <c r="AO67" s="119">
        <v>0</v>
      </c>
      <c r="AP67" s="119">
        <v>0</v>
      </c>
      <c r="AQ67" s="119">
        <v>0</v>
      </c>
      <c r="AR67" s="121">
        <v>0</v>
      </c>
      <c r="AS67" s="119">
        <v>0</v>
      </c>
      <c r="AT67" s="119">
        <v>0</v>
      </c>
      <c r="AU67" s="119">
        <v>0</v>
      </c>
      <c r="AV67" s="121">
        <v>0</v>
      </c>
      <c r="AW67" s="119">
        <v>0</v>
      </c>
      <c r="AX67" s="119">
        <v>0</v>
      </c>
      <c r="AY67" s="119">
        <v>0</v>
      </c>
      <c r="AZ67" s="136">
        <v>0</v>
      </c>
    </row>
    <row r="68" spans="1:52" x14ac:dyDescent="0.35">
      <c r="A68" t="s">
        <v>133</v>
      </c>
      <c r="B68" t="s">
        <v>102</v>
      </c>
      <c r="C68" s="4" t="s">
        <v>18</v>
      </c>
      <c r="D68" s="4" t="s">
        <v>134</v>
      </c>
      <c r="E68" s="17"/>
      <c r="F68" s="17"/>
      <c r="G68" s="17"/>
      <c r="H68" s="17"/>
      <c r="I68" s="17"/>
      <c r="J68" s="17"/>
      <c r="K68" s="17"/>
      <c r="L68" s="17"/>
      <c r="M68" s="17"/>
      <c r="N68" s="17"/>
      <c r="O68" s="17"/>
      <c r="P68" s="17"/>
      <c r="Q68" s="17"/>
      <c r="R68" s="17"/>
      <c r="S68" s="17"/>
      <c r="T68" s="17"/>
      <c r="U68" s="17"/>
      <c r="V68" s="17"/>
      <c r="W68" s="17"/>
      <c r="X68" s="17"/>
      <c r="Y68" s="17"/>
      <c r="Z68" s="17"/>
      <c r="AA68" s="17"/>
      <c r="AB68" s="118"/>
      <c r="AC68" s="119">
        <v>0</v>
      </c>
      <c r="AD68" s="80">
        <f>H2_ELE!$H$37*'Inputs by region'!H$9</f>
        <v>3.3029309855227888E-2</v>
      </c>
      <c r="AE68" s="119">
        <v>0</v>
      </c>
      <c r="AF68" s="121">
        <v>0</v>
      </c>
      <c r="AG68" s="119">
        <v>0</v>
      </c>
      <c r="AH68" s="119">
        <v>0</v>
      </c>
      <c r="AI68" s="119">
        <v>0</v>
      </c>
      <c r="AJ68" s="121">
        <v>0</v>
      </c>
      <c r="AK68" s="119">
        <v>0</v>
      </c>
      <c r="AL68" s="119">
        <v>0</v>
      </c>
      <c r="AM68" s="119">
        <v>0</v>
      </c>
      <c r="AN68" s="121">
        <v>0</v>
      </c>
      <c r="AO68" s="119">
        <v>0</v>
      </c>
      <c r="AP68" s="119">
        <v>0</v>
      </c>
      <c r="AQ68" s="119">
        <v>0</v>
      </c>
      <c r="AR68" s="121">
        <v>0</v>
      </c>
      <c r="AS68" s="119">
        <v>0</v>
      </c>
      <c r="AT68" s="119">
        <v>0</v>
      </c>
      <c r="AU68" s="119">
        <v>0</v>
      </c>
      <c r="AV68" s="121">
        <v>0</v>
      </c>
      <c r="AW68" s="119">
        <v>0</v>
      </c>
      <c r="AX68" s="119">
        <v>0</v>
      </c>
      <c r="AY68" s="119">
        <v>0</v>
      </c>
      <c r="AZ68" s="136">
        <v>0</v>
      </c>
    </row>
    <row r="69" spans="1:52" x14ac:dyDescent="0.35">
      <c r="A69" t="s">
        <v>135</v>
      </c>
      <c r="B69" t="s">
        <v>102</v>
      </c>
      <c r="C69" s="4" t="s">
        <v>18</v>
      </c>
      <c r="D69" s="4" t="s">
        <v>136</v>
      </c>
      <c r="E69" s="17"/>
      <c r="F69" s="17"/>
      <c r="G69" s="17"/>
      <c r="H69" s="17"/>
      <c r="I69" s="17"/>
      <c r="J69" s="17"/>
      <c r="K69" s="17"/>
      <c r="L69" s="17"/>
      <c r="M69" s="17"/>
      <c r="N69" s="17"/>
      <c r="O69" s="17"/>
      <c r="P69" s="17"/>
      <c r="Q69" s="17"/>
      <c r="R69" s="17"/>
      <c r="S69" s="17"/>
      <c r="T69" s="17"/>
      <c r="U69" s="17"/>
      <c r="V69" s="17"/>
      <c r="W69" s="17"/>
      <c r="X69" s="17"/>
      <c r="Y69" s="17"/>
      <c r="Z69" s="17"/>
      <c r="AA69" s="17"/>
      <c r="AB69" s="118"/>
      <c r="AC69" s="119">
        <v>0</v>
      </c>
      <c r="AD69" s="80">
        <f>H2_ELE!$H$38*'Inputs by region'!H$10</f>
        <v>6.9915569300335089E-3</v>
      </c>
      <c r="AE69" s="119">
        <v>0</v>
      </c>
      <c r="AF69" s="121">
        <v>0</v>
      </c>
      <c r="AG69" s="119">
        <v>0</v>
      </c>
      <c r="AH69" s="119">
        <v>0</v>
      </c>
      <c r="AI69" s="119">
        <v>0</v>
      </c>
      <c r="AJ69" s="121">
        <v>0</v>
      </c>
      <c r="AK69" s="119">
        <v>0</v>
      </c>
      <c r="AL69" s="119">
        <v>0</v>
      </c>
      <c r="AM69" s="119">
        <v>0</v>
      </c>
      <c r="AN69" s="121">
        <v>0</v>
      </c>
      <c r="AO69" s="119">
        <v>0</v>
      </c>
      <c r="AP69" s="119">
        <v>0</v>
      </c>
      <c r="AQ69" s="119">
        <v>0</v>
      </c>
      <c r="AR69" s="121">
        <v>0</v>
      </c>
      <c r="AS69" s="119">
        <v>0</v>
      </c>
      <c r="AT69" s="119">
        <v>0</v>
      </c>
      <c r="AU69" s="119">
        <v>0</v>
      </c>
      <c r="AV69" s="121">
        <v>0</v>
      </c>
      <c r="AW69" s="119">
        <v>0</v>
      </c>
      <c r="AX69" s="119">
        <v>0</v>
      </c>
      <c r="AY69" s="119">
        <v>0</v>
      </c>
      <c r="AZ69" s="136">
        <v>0</v>
      </c>
    </row>
    <row r="70" spans="1:52" x14ac:dyDescent="0.35">
      <c r="A70" t="s">
        <v>137</v>
      </c>
      <c r="B70" t="s">
        <v>102</v>
      </c>
      <c r="C70" s="4" t="s">
        <v>18</v>
      </c>
      <c r="D70" s="4" t="s">
        <v>138</v>
      </c>
      <c r="E70" s="17"/>
      <c r="F70" s="17"/>
      <c r="G70" s="17"/>
      <c r="H70" s="17"/>
      <c r="I70" s="17"/>
      <c r="J70" s="17"/>
      <c r="K70" s="17"/>
      <c r="L70" s="17"/>
      <c r="M70" s="17"/>
      <c r="N70" s="17"/>
      <c r="O70" s="17"/>
      <c r="P70" s="17"/>
      <c r="Q70" s="17"/>
      <c r="R70" s="17"/>
      <c r="S70" s="17"/>
      <c r="T70" s="17"/>
      <c r="U70" s="17"/>
      <c r="V70" s="17"/>
      <c r="W70" s="17"/>
      <c r="X70" s="17"/>
      <c r="Y70" s="17"/>
      <c r="Z70" s="17"/>
      <c r="AA70" s="17"/>
      <c r="AB70" s="118"/>
      <c r="AC70" s="119">
        <v>0</v>
      </c>
      <c r="AD70" s="80">
        <f>H2_ELE!$H$42*'Inputs by region'!H$13</f>
        <v>1.5283979779928203E-3</v>
      </c>
      <c r="AE70" s="119">
        <v>0</v>
      </c>
      <c r="AF70" s="121">
        <v>0</v>
      </c>
      <c r="AG70" s="119">
        <v>0</v>
      </c>
      <c r="AH70" s="119">
        <v>0</v>
      </c>
      <c r="AI70" s="119">
        <v>0</v>
      </c>
      <c r="AJ70" s="121">
        <v>0</v>
      </c>
      <c r="AK70" s="119">
        <v>0</v>
      </c>
      <c r="AL70" s="119">
        <v>0</v>
      </c>
      <c r="AM70" s="119">
        <v>0</v>
      </c>
      <c r="AN70" s="121">
        <v>0</v>
      </c>
      <c r="AO70" s="119">
        <v>0</v>
      </c>
      <c r="AP70" s="119">
        <v>0</v>
      </c>
      <c r="AQ70" s="119">
        <v>0</v>
      </c>
      <c r="AR70" s="121">
        <v>0</v>
      </c>
      <c r="AS70" s="119">
        <v>0</v>
      </c>
      <c r="AT70" s="119">
        <v>0</v>
      </c>
      <c r="AU70" s="119">
        <v>0</v>
      </c>
      <c r="AV70" s="121">
        <v>0</v>
      </c>
      <c r="AW70" s="119">
        <v>0</v>
      </c>
      <c r="AX70" s="119">
        <v>0</v>
      </c>
      <c r="AY70" s="119">
        <v>0</v>
      </c>
      <c r="AZ70" s="136">
        <v>0</v>
      </c>
    </row>
    <row r="71" spans="1:52" x14ac:dyDescent="0.35">
      <c r="A71" t="s">
        <v>139</v>
      </c>
      <c r="B71" t="s">
        <v>102</v>
      </c>
      <c r="C71" s="4" t="s">
        <v>52</v>
      </c>
      <c r="D71" s="4" t="s">
        <v>140</v>
      </c>
      <c r="E71" s="17"/>
      <c r="F71" s="17"/>
      <c r="G71" s="17"/>
      <c r="H71" s="17"/>
      <c r="I71" s="17"/>
      <c r="J71" s="17"/>
      <c r="K71" s="17"/>
      <c r="L71" s="17"/>
      <c r="M71" s="17"/>
      <c r="N71" s="17"/>
      <c r="O71" s="17"/>
      <c r="P71" s="17"/>
      <c r="Q71" s="17"/>
      <c r="R71" s="17"/>
      <c r="S71" s="17"/>
      <c r="T71" s="17"/>
      <c r="U71" s="17"/>
      <c r="V71" s="17"/>
      <c r="W71" s="17"/>
      <c r="X71" s="17"/>
      <c r="Y71" s="17"/>
      <c r="Z71" s="17"/>
      <c r="AA71" s="17"/>
      <c r="AB71" s="118"/>
      <c r="AC71" s="119">
        <v>0</v>
      </c>
      <c r="AD71" s="119">
        <v>0</v>
      </c>
      <c r="AE71" s="119">
        <f>H2_NGSR!$H$44*'Inputs by region'!H$14</f>
        <v>0</v>
      </c>
      <c r="AF71" s="121">
        <f>H2_ELE!$H$47*'Inputs by region'!H$14</f>
        <v>0</v>
      </c>
      <c r="AG71" s="119">
        <v>0</v>
      </c>
      <c r="AH71" s="119">
        <v>0</v>
      </c>
      <c r="AI71" s="119">
        <v>0</v>
      </c>
      <c r="AJ71" s="121">
        <v>0</v>
      </c>
      <c r="AK71" s="119">
        <v>0</v>
      </c>
      <c r="AL71" s="119">
        <v>0</v>
      </c>
      <c r="AM71" s="119">
        <v>0</v>
      </c>
      <c r="AN71" s="121">
        <v>0</v>
      </c>
      <c r="AO71" s="119">
        <v>0</v>
      </c>
      <c r="AP71" s="119">
        <v>0</v>
      </c>
      <c r="AQ71" s="119">
        <v>0</v>
      </c>
      <c r="AR71" s="121">
        <v>0</v>
      </c>
      <c r="AS71" s="119">
        <v>0</v>
      </c>
      <c r="AT71" s="119">
        <v>0</v>
      </c>
      <c r="AU71" s="119">
        <v>0</v>
      </c>
      <c r="AV71" s="121">
        <v>0</v>
      </c>
      <c r="AW71" s="119">
        <v>0</v>
      </c>
      <c r="AX71" s="119">
        <v>0</v>
      </c>
      <c r="AY71" s="119">
        <v>0</v>
      </c>
      <c r="AZ71" s="136">
        <v>0</v>
      </c>
    </row>
    <row r="72" spans="1:52" x14ac:dyDescent="0.35">
      <c r="A72" t="s">
        <v>24</v>
      </c>
      <c r="B72" t="s">
        <v>102</v>
      </c>
      <c r="C72" s="4" t="s">
        <v>52</v>
      </c>
      <c r="D72" s="4" t="s">
        <v>141</v>
      </c>
      <c r="E72" s="17"/>
      <c r="F72" s="17"/>
      <c r="G72" s="17"/>
      <c r="H72" s="17"/>
      <c r="I72" s="17"/>
      <c r="J72" s="17"/>
      <c r="K72" s="17"/>
      <c r="L72" s="17"/>
      <c r="M72" s="17"/>
      <c r="N72" s="17"/>
      <c r="O72" s="17"/>
      <c r="P72" s="17"/>
      <c r="Q72" s="17"/>
      <c r="R72" s="17"/>
      <c r="S72" s="17"/>
      <c r="T72" s="17"/>
      <c r="U72" s="17"/>
      <c r="V72" s="17"/>
      <c r="W72" s="17"/>
      <c r="X72" s="17"/>
      <c r="Y72" s="17"/>
      <c r="Z72" s="17"/>
      <c r="AA72" s="17"/>
      <c r="AB72" s="118"/>
      <c r="AC72" s="119">
        <f>H2_NGSR!$H$40*'Inputs by region'!H$15</f>
        <v>0</v>
      </c>
      <c r="AD72" s="119">
        <f>H2_ELE!$H$43*'Inputs by region'!H$15</f>
        <v>0</v>
      </c>
      <c r="AE72" s="119">
        <f>H2_NGSR!$H$45*'Inputs by region'!H$15</f>
        <v>0</v>
      </c>
      <c r="AF72" s="121">
        <f>H2_ELE!$H$48*'Inputs by region'!H$15</f>
        <v>0</v>
      </c>
      <c r="AG72" s="119">
        <v>0</v>
      </c>
      <c r="AH72" s="119">
        <v>0</v>
      </c>
      <c r="AI72" s="119">
        <v>0</v>
      </c>
      <c r="AJ72" s="121">
        <v>0</v>
      </c>
      <c r="AK72" s="119">
        <v>0</v>
      </c>
      <c r="AL72" s="119">
        <v>0</v>
      </c>
      <c r="AM72" s="119">
        <v>0</v>
      </c>
      <c r="AN72" s="121">
        <v>0</v>
      </c>
      <c r="AO72" s="119">
        <v>0</v>
      </c>
      <c r="AP72" s="119">
        <v>0</v>
      </c>
      <c r="AQ72" s="119">
        <v>0</v>
      </c>
      <c r="AR72" s="121">
        <v>0</v>
      </c>
      <c r="AS72" s="119">
        <v>0</v>
      </c>
      <c r="AT72" s="119">
        <v>0</v>
      </c>
      <c r="AU72" s="119">
        <v>0</v>
      </c>
      <c r="AV72" s="121">
        <v>0</v>
      </c>
      <c r="AW72" s="119">
        <v>0</v>
      </c>
      <c r="AX72" s="119">
        <v>0</v>
      </c>
      <c r="AY72" s="119">
        <v>0</v>
      </c>
      <c r="AZ72" s="136">
        <v>0</v>
      </c>
    </row>
    <row r="73" spans="1:52" x14ac:dyDescent="0.35">
      <c r="A73" t="s">
        <v>142</v>
      </c>
      <c r="B73" t="s">
        <v>102</v>
      </c>
      <c r="C73" s="4" t="s">
        <v>52</v>
      </c>
      <c r="D73" s="4" t="s">
        <v>143</v>
      </c>
      <c r="E73" s="17"/>
      <c r="F73" s="17"/>
      <c r="G73" s="17"/>
      <c r="H73" s="17"/>
      <c r="I73" s="17"/>
      <c r="J73" s="17"/>
      <c r="K73" s="17"/>
      <c r="L73" s="17"/>
      <c r="M73" s="17"/>
      <c r="N73" s="17"/>
      <c r="O73" s="17"/>
      <c r="P73" s="17"/>
      <c r="Q73" s="17"/>
      <c r="R73" s="17"/>
      <c r="S73" s="17"/>
      <c r="T73" s="17"/>
      <c r="U73" s="17"/>
      <c r="V73" s="17"/>
      <c r="W73" s="17"/>
      <c r="X73" s="17"/>
      <c r="Y73" s="17"/>
      <c r="Z73" s="17"/>
      <c r="AA73" s="17"/>
      <c r="AB73" s="118"/>
      <c r="AC73" s="119">
        <f>H2_NGSR!$H$40*'Inputs by region'!H$16</f>
        <v>0</v>
      </c>
      <c r="AD73" s="119">
        <f>H2_ELE!$H$43*'Inputs by region'!H$16</f>
        <v>0</v>
      </c>
      <c r="AE73" s="119">
        <f>H2_NGSR!$H$45*'Inputs by region'!H$16</f>
        <v>0</v>
      </c>
      <c r="AF73" s="121">
        <f>H2_ELE!$H$48*'Inputs by region'!H$16</f>
        <v>0</v>
      </c>
      <c r="AG73" s="119">
        <v>0</v>
      </c>
      <c r="AH73" s="119">
        <v>0</v>
      </c>
      <c r="AI73" s="119">
        <v>0</v>
      </c>
      <c r="AJ73" s="121">
        <v>0</v>
      </c>
      <c r="AK73" s="119">
        <v>0</v>
      </c>
      <c r="AL73" s="119">
        <v>0</v>
      </c>
      <c r="AM73" s="119">
        <v>0</v>
      </c>
      <c r="AN73" s="121">
        <v>0</v>
      </c>
      <c r="AO73" s="119">
        <v>0</v>
      </c>
      <c r="AP73" s="119">
        <v>0</v>
      </c>
      <c r="AQ73" s="119">
        <v>0</v>
      </c>
      <c r="AR73" s="121">
        <v>0</v>
      </c>
      <c r="AS73" s="119">
        <v>0</v>
      </c>
      <c r="AT73" s="119">
        <v>0</v>
      </c>
      <c r="AU73" s="119">
        <v>0</v>
      </c>
      <c r="AV73" s="121">
        <v>0</v>
      </c>
      <c r="AW73" s="119">
        <v>0</v>
      </c>
      <c r="AX73" s="119">
        <v>0</v>
      </c>
      <c r="AY73" s="119">
        <v>0</v>
      </c>
      <c r="AZ73" s="136">
        <v>0</v>
      </c>
    </row>
    <row r="74" spans="1:52" x14ac:dyDescent="0.35">
      <c r="A74" t="s">
        <v>29</v>
      </c>
      <c r="B74" t="s">
        <v>102</v>
      </c>
      <c r="C74" s="4" t="s">
        <v>52</v>
      </c>
      <c r="D74" s="4" t="s">
        <v>144</v>
      </c>
      <c r="E74" s="17"/>
      <c r="F74" s="17"/>
      <c r="G74" s="17"/>
      <c r="H74" s="17"/>
      <c r="I74" s="17"/>
      <c r="J74" s="17"/>
      <c r="K74" s="17"/>
      <c r="L74" s="17"/>
      <c r="M74" s="17"/>
      <c r="N74" s="17"/>
      <c r="O74" s="17"/>
      <c r="P74" s="17"/>
      <c r="Q74" s="17"/>
      <c r="R74" s="17"/>
      <c r="S74" s="17"/>
      <c r="T74" s="17"/>
      <c r="U74" s="17"/>
      <c r="V74" s="17"/>
      <c r="W74" s="17"/>
      <c r="X74" s="17"/>
      <c r="Y74" s="17"/>
      <c r="Z74" s="17"/>
      <c r="AA74" s="17"/>
      <c r="AB74" s="118"/>
      <c r="AC74" s="119">
        <f>H2_NGSR!$H$40*'Inputs by region'!H$17</f>
        <v>0</v>
      </c>
      <c r="AD74" s="119">
        <f>H2_ELE!$H$43*'Inputs by region'!H$17</f>
        <v>0</v>
      </c>
      <c r="AE74" s="119">
        <f>H2_NGSR!$H$45*'Inputs by region'!H$17</f>
        <v>0</v>
      </c>
      <c r="AF74" s="121">
        <f>H2_ELE!$H$48*'Inputs by region'!H$17</f>
        <v>0</v>
      </c>
      <c r="AG74" s="119">
        <v>0</v>
      </c>
      <c r="AH74" s="119">
        <v>0</v>
      </c>
      <c r="AI74" s="119">
        <v>0</v>
      </c>
      <c r="AJ74" s="121">
        <v>0</v>
      </c>
      <c r="AK74" s="119">
        <v>0</v>
      </c>
      <c r="AL74" s="119">
        <v>0</v>
      </c>
      <c r="AM74" s="119">
        <v>0</v>
      </c>
      <c r="AN74" s="121">
        <v>0</v>
      </c>
      <c r="AO74" s="119">
        <v>0</v>
      </c>
      <c r="AP74" s="119">
        <v>0</v>
      </c>
      <c r="AQ74" s="119">
        <v>0</v>
      </c>
      <c r="AR74" s="121">
        <v>0</v>
      </c>
      <c r="AS74" s="119">
        <v>0</v>
      </c>
      <c r="AT74" s="119">
        <v>0</v>
      </c>
      <c r="AU74" s="119">
        <v>0</v>
      </c>
      <c r="AV74" s="121">
        <v>0</v>
      </c>
      <c r="AW74" s="119">
        <v>0</v>
      </c>
      <c r="AX74" s="119">
        <v>0</v>
      </c>
      <c r="AY74" s="119">
        <v>0</v>
      </c>
      <c r="AZ74" s="136">
        <v>0</v>
      </c>
    </row>
    <row r="75" spans="1:52" ht="15" thickBot="1" x14ac:dyDescent="0.4">
      <c r="A75" t="s">
        <v>145</v>
      </c>
      <c r="B75" t="s">
        <v>102</v>
      </c>
      <c r="C75" s="4" t="s">
        <v>18</v>
      </c>
      <c r="D75" s="4" t="s">
        <v>146</v>
      </c>
      <c r="E75" s="17"/>
      <c r="F75" s="17"/>
      <c r="G75" s="17"/>
      <c r="H75" s="17"/>
      <c r="I75" s="17"/>
      <c r="J75" s="17"/>
      <c r="K75" s="17"/>
      <c r="L75" s="17"/>
      <c r="M75" s="17"/>
      <c r="N75" s="17"/>
      <c r="O75" s="17"/>
      <c r="P75" s="17"/>
      <c r="Q75" s="17"/>
      <c r="R75" s="17"/>
      <c r="S75" s="17"/>
      <c r="T75" s="17"/>
      <c r="U75" s="17"/>
      <c r="V75" s="17"/>
      <c r="W75" s="17"/>
      <c r="X75" s="17"/>
      <c r="Y75" s="17"/>
      <c r="Z75" s="17"/>
      <c r="AA75" s="17"/>
      <c r="AB75" s="118"/>
      <c r="AC75" s="125">
        <v>0</v>
      </c>
      <c r="AD75" s="297">
        <f>H2_ELE!$H$41*'Inputs by region'!H$18</f>
        <v>7.1155906028982636E-4</v>
      </c>
      <c r="AE75" s="297">
        <f>H2_NGSR!$H$43*'Inputs by region'!H$18</f>
        <v>7837.8420050447594</v>
      </c>
      <c r="AF75" s="126">
        <v>0</v>
      </c>
      <c r="AG75" s="125">
        <v>0</v>
      </c>
      <c r="AH75" s="125">
        <v>0</v>
      </c>
      <c r="AI75" s="125">
        <v>0</v>
      </c>
      <c r="AJ75" s="126">
        <v>0</v>
      </c>
      <c r="AK75" s="125">
        <v>0</v>
      </c>
      <c r="AL75" s="125">
        <v>0</v>
      </c>
      <c r="AM75" s="125">
        <v>0</v>
      </c>
      <c r="AN75" s="126">
        <v>0</v>
      </c>
      <c r="AO75" s="125">
        <v>0</v>
      </c>
      <c r="AP75" s="125">
        <v>0</v>
      </c>
      <c r="AQ75" s="125">
        <v>0</v>
      </c>
      <c r="AR75" s="126">
        <v>0</v>
      </c>
      <c r="AS75" s="125">
        <v>0</v>
      </c>
      <c r="AT75" s="125">
        <v>0</v>
      </c>
      <c r="AU75" s="125">
        <v>0</v>
      </c>
      <c r="AV75" s="126">
        <v>0</v>
      </c>
      <c r="AW75" s="125">
        <v>0</v>
      </c>
      <c r="AX75" s="125">
        <v>0</v>
      </c>
      <c r="AY75" s="125">
        <v>0</v>
      </c>
      <c r="AZ75" s="137">
        <v>0</v>
      </c>
    </row>
    <row r="76" spans="1:52" x14ac:dyDescent="0.35">
      <c r="A76" t="s">
        <v>125</v>
      </c>
      <c r="B76" t="s">
        <v>103</v>
      </c>
      <c r="C76" s="4" t="s">
        <v>18</v>
      </c>
      <c r="D76" s="4" t="s">
        <v>126</v>
      </c>
      <c r="E76" s="17"/>
      <c r="F76" s="17"/>
      <c r="G76" s="17"/>
      <c r="H76" s="17"/>
      <c r="I76" s="17"/>
      <c r="J76" s="17"/>
      <c r="K76" s="17"/>
      <c r="L76" s="17"/>
      <c r="M76" s="17"/>
      <c r="N76" s="17"/>
      <c r="O76" s="17"/>
      <c r="P76" s="17"/>
      <c r="Q76" s="17"/>
      <c r="R76" s="17"/>
      <c r="S76" s="17"/>
      <c r="T76" s="17"/>
      <c r="U76" s="17"/>
      <c r="V76" s="17"/>
      <c r="W76" s="17"/>
      <c r="X76" s="17"/>
      <c r="Y76" s="17"/>
      <c r="Z76" s="17"/>
      <c r="AA76" s="17"/>
      <c r="AB76" s="118"/>
      <c r="AC76" s="80">
        <f>H2_NGSR!$H$36*'Inputs by region'!I$5</f>
        <v>11.2662</v>
      </c>
      <c r="AD76" s="80">
        <f>H2_ELE!$H$40*'Inputs by region'!I$12</f>
        <v>1.1930979242119881E-3</v>
      </c>
      <c r="AE76" s="119">
        <v>0</v>
      </c>
      <c r="AF76" s="121">
        <v>0</v>
      </c>
      <c r="AG76" s="119">
        <v>0</v>
      </c>
      <c r="AH76" s="119">
        <v>0</v>
      </c>
      <c r="AI76" s="119">
        <v>0</v>
      </c>
      <c r="AJ76" s="121">
        <v>0</v>
      </c>
      <c r="AK76" s="119">
        <v>0</v>
      </c>
      <c r="AL76" s="119">
        <v>0</v>
      </c>
      <c r="AM76" s="119">
        <v>0</v>
      </c>
      <c r="AN76" s="121">
        <v>0</v>
      </c>
      <c r="AO76" s="119">
        <v>0</v>
      </c>
      <c r="AP76" s="119">
        <v>0</v>
      </c>
      <c r="AQ76" s="119">
        <v>0</v>
      </c>
      <c r="AR76" s="121">
        <v>0</v>
      </c>
      <c r="AS76" s="119">
        <v>0</v>
      </c>
      <c r="AT76" s="119">
        <v>0</v>
      </c>
      <c r="AU76" s="119">
        <v>0</v>
      </c>
      <c r="AV76" s="121">
        <v>0</v>
      </c>
      <c r="AW76" s="119">
        <v>0</v>
      </c>
      <c r="AX76" s="119">
        <v>0</v>
      </c>
      <c r="AY76" s="119">
        <v>0</v>
      </c>
      <c r="AZ76" s="136">
        <v>0</v>
      </c>
    </row>
    <row r="77" spans="1:52" x14ac:dyDescent="0.35">
      <c r="A77" t="s">
        <v>127</v>
      </c>
      <c r="B77" t="s">
        <v>103</v>
      </c>
      <c r="C77" s="4" t="s">
        <v>18</v>
      </c>
      <c r="D77" s="4" t="s">
        <v>128</v>
      </c>
      <c r="E77" s="17"/>
      <c r="F77" s="17"/>
      <c r="G77" s="17"/>
      <c r="H77" s="17"/>
      <c r="I77" s="17"/>
      <c r="J77" s="17"/>
      <c r="K77" s="17"/>
      <c r="L77" s="17"/>
      <c r="M77" s="17"/>
      <c r="N77" s="17"/>
      <c r="O77" s="17"/>
      <c r="P77" s="17"/>
      <c r="Q77" s="17"/>
      <c r="R77" s="17"/>
      <c r="S77" s="17"/>
      <c r="T77" s="17"/>
      <c r="U77" s="17"/>
      <c r="V77" s="17"/>
      <c r="W77" s="17"/>
      <c r="X77" s="17"/>
      <c r="Y77" s="17"/>
      <c r="Z77" s="17"/>
      <c r="AA77" s="17"/>
      <c r="AB77" s="118"/>
      <c r="AC77" s="80">
        <f>H2_NGSR!$H$37*'Inputs by region'!I$6+H2_NGSR!$H$39*'Inputs by region'!I$8</f>
        <v>7.0750451119838651</v>
      </c>
      <c r="AD77" s="119">
        <v>0</v>
      </c>
      <c r="AE77" s="119">
        <v>0</v>
      </c>
      <c r="AF77" s="121">
        <v>0</v>
      </c>
      <c r="AG77" s="119">
        <v>0</v>
      </c>
      <c r="AH77" s="119">
        <v>0</v>
      </c>
      <c r="AI77" s="119">
        <v>0</v>
      </c>
      <c r="AJ77" s="121">
        <v>0</v>
      </c>
      <c r="AK77" s="119">
        <v>0</v>
      </c>
      <c r="AL77" s="119">
        <v>0</v>
      </c>
      <c r="AM77" s="119">
        <v>0</v>
      </c>
      <c r="AN77" s="121">
        <v>0</v>
      </c>
      <c r="AO77" s="119">
        <v>0</v>
      </c>
      <c r="AP77" s="119">
        <v>0</v>
      </c>
      <c r="AQ77" s="119">
        <v>0</v>
      </c>
      <c r="AR77" s="121">
        <v>0</v>
      </c>
      <c r="AS77" s="119">
        <v>0</v>
      </c>
      <c r="AT77" s="119">
        <v>0</v>
      </c>
      <c r="AU77" s="119">
        <v>0</v>
      </c>
      <c r="AV77" s="121">
        <v>0</v>
      </c>
      <c r="AW77" s="119">
        <v>0</v>
      </c>
      <c r="AX77" s="119">
        <v>0</v>
      </c>
      <c r="AY77" s="119">
        <v>0</v>
      </c>
      <c r="AZ77" s="136">
        <v>0</v>
      </c>
    </row>
    <row r="78" spans="1:52" x14ac:dyDescent="0.35">
      <c r="A78" t="s">
        <v>129</v>
      </c>
      <c r="B78" t="s">
        <v>103</v>
      </c>
      <c r="C78" s="4" t="s">
        <v>18</v>
      </c>
      <c r="D78" s="4" t="s">
        <v>130</v>
      </c>
      <c r="E78" s="17"/>
      <c r="F78" s="17"/>
      <c r="G78" s="17"/>
      <c r="H78" s="17"/>
      <c r="I78" s="17"/>
      <c r="J78" s="17"/>
      <c r="K78" s="17"/>
      <c r="L78" s="17"/>
      <c r="M78" s="17"/>
      <c r="N78" s="17"/>
      <c r="O78" s="17"/>
      <c r="P78" s="17"/>
      <c r="Q78" s="17"/>
      <c r="R78" s="17"/>
      <c r="S78" s="17"/>
      <c r="T78" s="17"/>
      <c r="U78" s="17"/>
      <c r="V78" s="17"/>
      <c r="W78" s="17"/>
      <c r="X78" s="17"/>
      <c r="Y78" s="17"/>
      <c r="Z78" s="17"/>
      <c r="AA78" s="17"/>
      <c r="AB78" s="118"/>
      <c r="AC78" s="119">
        <v>0</v>
      </c>
      <c r="AD78" s="119">
        <f>H2_ELE!$H$39*'Inputs by region'!I$11</f>
        <v>0</v>
      </c>
      <c r="AE78" s="119">
        <v>0</v>
      </c>
      <c r="AF78" s="121">
        <v>0</v>
      </c>
      <c r="AG78" s="119">
        <v>0</v>
      </c>
      <c r="AH78" s="119">
        <v>0</v>
      </c>
      <c r="AI78" s="119">
        <v>0</v>
      </c>
      <c r="AJ78" s="121">
        <v>0</v>
      </c>
      <c r="AK78" s="119">
        <v>0</v>
      </c>
      <c r="AL78" s="119">
        <v>0</v>
      </c>
      <c r="AM78" s="119">
        <v>0</v>
      </c>
      <c r="AN78" s="121">
        <v>0</v>
      </c>
      <c r="AO78" s="119">
        <v>0</v>
      </c>
      <c r="AP78" s="119">
        <v>0</v>
      </c>
      <c r="AQ78" s="119">
        <v>0</v>
      </c>
      <c r="AR78" s="121">
        <v>0</v>
      </c>
      <c r="AS78" s="119">
        <v>0</v>
      </c>
      <c r="AT78" s="119">
        <v>0</v>
      </c>
      <c r="AU78" s="119">
        <v>0</v>
      </c>
      <c r="AV78" s="121">
        <v>0</v>
      </c>
      <c r="AW78" s="119">
        <v>0</v>
      </c>
      <c r="AX78" s="119">
        <v>0</v>
      </c>
      <c r="AY78" s="119">
        <v>0</v>
      </c>
      <c r="AZ78" s="136">
        <v>0</v>
      </c>
    </row>
    <row r="79" spans="1:52" x14ac:dyDescent="0.35">
      <c r="A79" t="s">
        <v>131</v>
      </c>
      <c r="B79" t="s">
        <v>103</v>
      </c>
      <c r="C79" s="4" t="s">
        <v>18</v>
      </c>
      <c r="D79" s="4" t="s">
        <v>132</v>
      </c>
      <c r="E79" s="17"/>
      <c r="F79" s="17"/>
      <c r="G79" s="17"/>
      <c r="H79" s="17"/>
      <c r="I79" s="17"/>
      <c r="J79" s="17"/>
      <c r="K79" s="17"/>
      <c r="L79" s="17"/>
      <c r="M79" s="17"/>
      <c r="N79" s="17"/>
      <c r="O79" s="17"/>
      <c r="P79" s="17"/>
      <c r="Q79" s="17"/>
      <c r="R79" s="17"/>
      <c r="S79" s="17"/>
      <c r="T79" s="17"/>
      <c r="U79" s="17"/>
      <c r="V79" s="17"/>
      <c r="W79" s="17"/>
      <c r="X79" s="17"/>
      <c r="Y79" s="17"/>
      <c r="Z79" s="17"/>
      <c r="AA79" s="17"/>
      <c r="AB79" s="118"/>
      <c r="AC79" s="80">
        <f>H2_NGSR!$H$38*'Inputs by region'!I$7</f>
        <v>1.8292419402985077E-2</v>
      </c>
      <c r="AD79" s="119">
        <v>0</v>
      </c>
      <c r="AE79" s="119">
        <v>0</v>
      </c>
      <c r="AF79" s="121">
        <v>0</v>
      </c>
      <c r="AG79" s="119">
        <v>0</v>
      </c>
      <c r="AH79" s="119">
        <v>0</v>
      </c>
      <c r="AI79" s="119">
        <v>0</v>
      </c>
      <c r="AJ79" s="121">
        <v>0</v>
      </c>
      <c r="AK79" s="119">
        <v>0</v>
      </c>
      <c r="AL79" s="119">
        <v>0</v>
      </c>
      <c r="AM79" s="119">
        <v>0</v>
      </c>
      <c r="AN79" s="121">
        <v>0</v>
      </c>
      <c r="AO79" s="119">
        <v>0</v>
      </c>
      <c r="AP79" s="119">
        <v>0</v>
      </c>
      <c r="AQ79" s="119">
        <v>0</v>
      </c>
      <c r="AR79" s="121">
        <v>0</v>
      </c>
      <c r="AS79" s="119">
        <v>0</v>
      </c>
      <c r="AT79" s="119">
        <v>0</v>
      </c>
      <c r="AU79" s="119">
        <v>0</v>
      </c>
      <c r="AV79" s="121">
        <v>0</v>
      </c>
      <c r="AW79" s="119">
        <v>0</v>
      </c>
      <c r="AX79" s="119">
        <v>0</v>
      </c>
      <c r="AY79" s="119">
        <v>0</v>
      </c>
      <c r="AZ79" s="136">
        <v>0</v>
      </c>
    </row>
    <row r="80" spans="1:52" x14ac:dyDescent="0.35">
      <c r="A80" t="s">
        <v>133</v>
      </c>
      <c r="B80" t="s">
        <v>103</v>
      </c>
      <c r="C80" s="4" t="s">
        <v>18</v>
      </c>
      <c r="D80" s="4" t="s">
        <v>134</v>
      </c>
      <c r="E80" s="17"/>
      <c r="F80" s="17"/>
      <c r="G80" s="17"/>
      <c r="H80" s="17"/>
      <c r="I80" s="17"/>
      <c r="J80" s="17"/>
      <c r="K80" s="17"/>
      <c r="L80" s="17"/>
      <c r="M80" s="17"/>
      <c r="N80" s="17"/>
      <c r="O80" s="17"/>
      <c r="P80" s="17"/>
      <c r="Q80" s="17"/>
      <c r="R80" s="17"/>
      <c r="S80" s="17"/>
      <c r="T80" s="17"/>
      <c r="U80" s="17"/>
      <c r="V80" s="17"/>
      <c r="W80" s="17"/>
      <c r="X80" s="17"/>
      <c r="Y80" s="17"/>
      <c r="Z80" s="17"/>
      <c r="AA80" s="17"/>
      <c r="AB80" s="118"/>
      <c r="AC80" s="119">
        <v>0</v>
      </c>
      <c r="AD80" s="80">
        <f>H2_ELE!$H$37*'Inputs by region'!I$9</f>
        <v>4.323194595174263E-3</v>
      </c>
      <c r="AE80" s="119">
        <v>0</v>
      </c>
      <c r="AF80" s="121">
        <v>0</v>
      </c>
      <c r="AG80" s="119">
        <v>0</v>
      </c>
      <c r="AH80" s="119">
        <v>0</v>
      </c>
      <c r="AI80" s="119">
        <v>0</v>
      </c>
      <c r="AJ80" s="121">
        <v>0</v>
      </c>
      <c r="AK80" s="119">
        <v>0</v>
      </c>
      <c r="AL80" s="119">
        <v>0</v>
      </c>
      <c r="AM80" s="119">
        <v>0</v>
      </c>
      <c r="AN80" s="121">
        <v>0</v>
      </c>
      <c r="AO80" s="119">
        <v>0</v>
      </c>
      <c r="AP80" s="119">
        <v>0</v>
      </c>
      <c r="AQ80" s="119">
        <v>0</v>
      </c>
      <c r="AR80" s="121">
        <v>0</v>
      </c>
      <c r="AS80" s="119">
        <v>0</v>
      </c>
      <c r="AT80" s="119">
        <v>0</v>
      </c>
      <c r="AU80" s="119">
        <v>0</v>
      </c>
      <c r="AV80" s="121">
        <v>0</v>
      </c>
      <c r="AW80" s="119">
        <v>0</v>
      </c>
      <c r="AX80" s="119">
        <v>0</v>
      </c>
      <c r="AY80" s="119">
        <v>0</v>
      </c>
      <c r="AZ80" s="136">
        <v>0</v>
      </c>
    </row>
    <row r="81" spans="1:52" x14ac:dyDescent="0.35">
      <c r="A81" t="s">
        <v>135</v>
      </c>
      <c r="B81" t="s">
        <v>103</v>
      </c>
      <c r="C81" s="4" t="s">
        <v>18</v>
      </c>
      <c r="D81" s="4" t="s">
        <v>136</v>
      </c>
      <c r="E81" s="17"/>
      <c r="F81" s="17"/>
      <c r="G81" s="17"/>
      <c r="H81" s="17"/>
      <c r="I81" s="17"/>
      <c r="J81" s="17"/>
      <c r="K81" s="17"/>
      <c r="L81" s="17"/>
      <c r="M81" s="17"/>
      <c r="N81" s="17"/>
      <c r="O81" s="17"/>
      <c r="P81" s="17"/>
      <c r="Q81" s="17"/>
      <c r="R81" s="17"/>
      <c r="S81" s="17"/>
      <c r="T81" s="17"/>
      <c r="U81" s="17"/>
      <c r="V81" s="17"/>
      <c r="W81" s="17"/>
      <c r="X81" s="17"/>
      <c r="Y81" s="17"/>
      <c r="Z81" s="17"/>
      <c r="AA81" s="17"/>
      <c r="AB81" s="118"/>
      <c r="AC81" s="119">
        <v>0</v>
      </c>
      <c r="AD81" s="80">
        <f>H2_ELE!$H$38*'Inputs by region'!I$10</f>
        <v>1.2800331672655335E-3</v>
      </c>
      <c r="AE81" s="119">
        <v>0</v>
      </c>
      <c r="AF81" s="121">
        <v>0</v>
      </c>
      <c r="AG81" s="119">
        <v>0</v>
      </c>
      <c r="AH81" s="119">
        <v>0</v>
      </c>
      <c r="AI81" s="119">
        <v>0</v>
      </c>
      <c r="AJ81" s="121">
        <v>0</v>
      </c>
      <c r="AK81" s="119">
        <v>0</v>
      </c>
      <c r="AL81" s="119">
        <v>0</v>
      </c>
      <c r="AM81" s="119">
        <v>0</v>
      </c>
      <c r="AN81" s="121">
        <v>0</v>
      </c>
      <c r="AO81" s="119">
        <v>0</v>
      </c>
      <c r="AP81" s="119">
        <v>0</v>
      </c>
      <c r="AQ81" s="119">
        <v>0</v>
      </c>
      <c r="AR81" s="121">
        <v>0</v>
      </c>
      <c r="AS81" s="119">
        <v>0</v>
      </c>
      <c r="AT81" s="119">
        <v>0</v>
      </c>
      <c r="AU81" s="119">
        <v>0</v>
      </c>
      <c r="AV81" s="121">
        <v>0</v>
      </c>
      <c r="AW81" s="119">
        <v>0</v>
      </c>
      <c r="AX81" s="119">
        <v>0</v>
      </c>
      <c r="AY81" s="119">
        <v>0</v>
      </c>
      <c r="AZ81" s="136">
        <v>0</v>
      </c>
    </row>
    <row r="82" spans="1:52" x14ac:dyDescent="0.35">
      <c r="A82" t="s">
        <v>137</v>
      </c>
      <c r="B82" t="s">
        <v>103</v>
      </c>
      <c r="C82" s="4" t="s">
        <v>18</v>
      </c>
      <c r="D82" s="4" t="s">
        <v>138</v>
      </c>
      <c r="E82" s="17"/>
      <c r="F82" s="17"/>
      <c r="G82" s="17"/>
      <c r="H82" s="17"/>
      <c r="I82" s="17"/>
      <c r="J82" s="17"/>
      <c r="K82" s="17"/>
      <c r="L82" s="17"/>
      <c r="M82" s="17"/>
      <c r="N82" s="17"/>
      <c r="O82" s="17"/>
      <c r="P82" s="17"/>
      <c r="Q82" s="17"/>
      <c r="R82" s="17"/>
      <c r="S82" s="17"/>
      <c r="T82" s="17"/>
      <c r="U82" s="17"/>
      <c r="V82" s="17"/>
      <c r="W82" s="17"/>
      <c r="X82" s="17"/>
      <c r="Y82" s="17"/>
      <c r="Z82" s="17"/>
      <c r="AA82" s="17"/>
      <c r="AB82" s="118"/>
      <c r="AC82" s="119">
        <v>0</v>
      </c>
      <c r="AD82" s="80">
        <f>H2_ELE!$H$42*'Inputs by region'!I$13</f>
        <v>5.6700291220540041E-3</v>
      </c>
      <c r="AE82" s="119">
        <v>0</v>
      </c>
      <c r="AF82" s="121">
        <v>0</v>
      </c>
      <c r="AG82" s="119">
        <v>0</v>
      </c>
      <c r="AH82" s="119">
        <v>0</v>
      </c>
      <c r="AI82" s="119">
        <v>0</v>
      </c>
      <c r="AJ82" s="121">
        <v>0</v>
      </c>
      <c r="AK82" s="119">
        <v>0</v>
      </c>
      <c r="AL82" s="119">
        <v>0</v>
      </c>
      <c r="AM82" s="119">
        <v>0</v>
      </c>
      <c r="AN82" s="121">
        <v>0</v>
      </c>
      <c r="AO82" s="119">
        <v>0</v>
      </c>
      <c r="AP82" s="119">
        <v>0</v>
      </c>
      <c r="AQ82" s="119">
        <v>0</v>
      </c>
      <c r="AR82" s="121">
        <v>0</v>
      </c>
      <c r="AS82" s="119">
        <v>0</v>
      </c>
      <c r="AT82" s="119">
        <v>0</v>
      </c>
      <c r="AU82" s="119">
        <v>0</v>
      </c>
      <c r="AV82" s="121">
        <v>0</v>
      </c>
      <c r="AW82" s="119">
        <v>0</v>
      </c>
      <c r="AX82" s="119">
        <v>0</v>
      </c>
      <c r="AY82" s="119">
        <v>0</v>
      </c>
      <c r="AZ82" s="136">
        <v>0</v>
      </c>
    </row>
    <row r="83" spans="1:52" x14ac:dyDescent="0.35">
      <c r="A83" t="s">
        <v>139</v>
      </c>
      <c r="B83" t="s">
        <v>103</v>
      </c>
      <c r="C83" s="4" t="s">
        <v>52</v>
      </c>
      <c r="D83" s="4" t="s">
        <v>140</v>
      </c>
      <c r="E83" s="17"/>
      <c r="F83" s="17"/>
      <c r="G83" s="17"/>
      <c r="H83" s="17"/>
      <c r="I83" s="17"/>
      <c r="J83" s="17"/>
      <c r="K83" s="17"/>
      <c r="L83" s="17"/>
      <c r="M83" s="17"/>
      <c r="N83" s="17"/>
      <c r="O83" s="17"/>
      <c r="P83" s="17"/>
      <c r="Q83" s="17"/>
      <c r="R83" s="17"/>
      <c r="S83" s="17"/>
      <c r="T83" s="17"/>
      <c r="U83" s="17"/>
      <c r="V83" s="17"/>
      <c r="W83" s="17"/>
      <c r="X83" s="17"/>
      <c r="Y83" s="17"/>
      <c r="Z83" s="17"/>
      <c r="AA83" s="17"/>
      <c r="AB83" s="118"/>
      <c r="AC83" s="119">
        <v>0</v>
      </c>
      <c r="AD83" s="119">
        <v>0</v>
      </c>
      <c r="AE83" s="119">
        <f>H2_NGSR!$H$44*'Inputs by region'!I$14</f>
        <v>0</v>
      </c>
      <c r="AF83" s="121">
        <f>H2_ELE!$H$47*'Inputs by region'!I$14</f>
        <v>0</v>
      </c>
      <c r="AG83" s="119">
        <v>0</v>
      </c>
      <c r="AH83" s="119">
        <v>0</v>
      </c>
      <c r="AI83" s="119">
        <v>0</v>
      </c>
      <c r="AJ83" s="121">
        <v>0</v>
      </c>
      <c r="AK83" s="119">
        <v>0</v>
      </c>
      <c r="AL83" s="119">
        <v>0</v>
      </c>
      <c r="AM83" s="119">
        <v>0</v>
      </c>
      <c r="AN83" s="121">
        <v>0</v>
      </c>
      <c r="AO83" s="119">
        <v>0</v>
      </c>
      <c r="AP83" s="119">
        <v>0</v>
      </c>
      <c r="AQ83" s="119">
        <v>0</v>
      </c>
      <c r="AR83" s="121">
        <v>0</v>
      </c>
      <c r="AS83" s="119">
        <v>0</v>
      </c>
      <c r="AT83" s="119">
        <v>0</v>
      </c>
      <c r="AU83" s="119">
        <v>0</v>
      </c>
      <c r="AV83" s="121">
        <v>0</v>
      </c>
      <c r="AW83" s="119">
        <v>0</v>
      </c>
      <c r="AX83" s="119">
        <v>0</v>
      </c>
      <c r="AY83" s="119">
        <v>0</v>
      </c>
      <c r="AZ83" s="136">
        <v>0</v>
      </c>
    </row>
    <row r="84" spans="1:52" x14ac:dyDescent="0.35">
      <c r="A84" t="s">
        <v>24</v>
      </c>
      <c r="B84" t="s">
        <v>103</v>
      </c>
      <c r="C84" s="4" t="s">
        <v>52</v>
      </c>
      <c r="D84" s="4" t="s">
        <v>141</v>
      </c>
      <c r="E84" s="17"/>
      <c r="F84" s="17"/>
      <c r="G84" s="17"/>
      <c r="H84" s="17"/>
      <c r="I84" s="17"/>
      <c r="J84" s="17"/>
      <c r="K84" s="17"/>
      <c r="L84" s="17"/>
      <c r="M84" s="17"/>
      <c r="N84" s="17"/>
      <c r="O84" s="17"/>
      <c r="P84" s="17"/>
      <c r="Q84" s="17"/>
      <c r="R84" s="17"/>
      <c r="S84" s="17"/>
      <c r="T84" s="17"/>
      <c r="U84" s="17"/>
      <c r="V84" s="17"/>
      <c r="W84" s="17"/>
      <c r="X84" s="17"/>
      <c r="Y84" s="17"/>
      <c r="Z84" s="17"/>
      <c r="AA84" s="17"/>
      <c r="AB84" s="118"/>
      <c r="AC84" s="119">
        <f>H2_NGSR!$H$40*'Inputs by region'!I$15</f>
        <v>0</v>
      </c>
      <c r="AD84" s="119">
        <f>H2_ELE!$H$43*'Inputs by region'!I$15</f>
        <v>0</v>
      </c>
      <c r="AE84" s="119">
        <f>H2_NGSR!$H$45*'Inputs by region'!I$15</f>
        <v>0</v>
      </c>
      <c r="AF84" s="121">
        <f>H2_ELE!$H$48*'Inputs by region'!I$15</f>
        <v>0</v>
      </c>
      <c r="AG84" s="119">
        <v>0</v>
      </c>
      <c r="AH84" s="119">
        <v>0</v>
      </c>
      <c r="AI84" s="119">
        <v>0</v>
      </c>
      <c r="AJ84" s="121">
        <v>0</v>
      </c>
      <c r="AK84" s="119">
        <v>0</v>
      </c>
      <c r="AL84" s="119">
        <v>0</v>
      </c>
      <c r="AM84" s="119">
        <v>0</v>
      </c>
      <c r="AN84" s="121">
        <v>0</v>
      </c>
      <c r="AO84" s="119">
        <v>0</v>
      </c>
      <c r="AP84" s="119">
        <v>0</v>
      </c>
      <c r="AQ84" s="119">
        <v>0</v>
      </c>
      <c r="AR84" s="121">
        <v>0</v>
      </c>
      <c r="AS84" s="119">
        <v>0</v>
      </c>
      <c r="AT84" s="119">
        <v>0</v>
      </c>
      <c r="AU84" s="119">
        <v>0</v>
      </c>
      <c r="AV84" s="121">
        <v>0</v>
      </c>
      <c r="AW84" s="119">
        <v>0</v>
      </c>
      <c r="AX84" s="119">
        <v>0</v>
      </c>
      <c r="AY84" s="119">
        <v>0</v>
      </c>
      <c r="AZ84" s="136">
        <v>0</v>
      </c>
    </row>
    <row r="85" spans="1:52" x14ac:dyDescent="0.35">
      <c r="A85" t="s">
        <v>142</v>
      </c>
      <c r="B85" t="s">
        <v>103</v>
      </c>
      <c r="C85" s="4" t="s">
        <v>52</v>
      </c>
      <c r="D85" s="4" t="s">
        <v>143</v>
      </c>
      <c r="E85" s="17"/>
      <c r="F85" s="17"/>
      <c r="G85" s="17"/>
      <c r="H85" s="17"/>
      <c r="I85" s="17"/>
      <c r="J85" s="17"/>
      <c r="K85" s="17"/>
      <c r="L85" s="17"/>
      <c r="M85" s="17"/>
      <c r="N85" s="17"/>
      <c r="O85" s="17"/>
      <c r="P85" s="17"/>
      <c r="Q85" s="17"/>
      <c r="R85" s="17"/>
      <c r="S85" s="17"/>
      <c r="T85" s="17"/>
      <c r="U85" s="17"/>
      <c r="V85" s="17"/>
      <c r="W85" s="17"/>
      <c r="X85" s="17"/>
      <c r="Y85" s="17"/>
      <c r="Z85" s="17"/>
      <c r="AA85" s="17"/>
      <c r="AB85" s="118"/>
      <c r="AC85" s="119">
        <f>H2_NGSR!$H$40*'Inputs by region'!I$16</f>
        <v>0</v>
      </c>
      <c r="AD85" s="119">
        <f>H2_ELE!$H$43*'Inputs by region'!I$16</f>
        <v>0</v>
      </c>
      <c r="AE85" s="119">
        <f>H2_NGSR!$H$45*'Inputs by region'!I$16</f>
        <v>0</v>
      </c>
      <c r="AF85" s="121">
        <f>H2_ELE!$H$48*'Inputs by region'!I$16</f>
        <v>0</v>
      </c>
      <c r="AG85" s="119">
        <v>0</v>
      </c>
      <c r="AH85" s="119">
        <v>0</v>
      </c>
      <c r="AI85" s="119">
        <v>0</v>
      </c>
      <c r="AJ85" s="121">
        <v>0</v>
      </c>
      <c r="AK85" s="119">
        <v>0</v>
      </c>
      <c r="AL85" s="119">
        <v>0</v>
      </c>
      <c r="AM85" s="119">
        <v>0</v>
      </c>
      <c r="AN85" s="121">
        <v>0</v>
      </c>
      <c r="AO85" s="119">
        <v>0</v>
      </c>
      <c r="AP85" s="119">
        <v>0</v>
      </c>
      <c r="AQ85" s="119">
        <v>0</v>
      </c>
      <c r="AR85" s="121">
        <v>0</v>
      </c>
      <c r="AS85" s="119">
        <v>0</v>
      </c>
      <c r="AT85" s="119">
        <v>0</v>
      </c>
      <c r="AU85" s="119">
        <v>0</v>
      </c>
      <c r="AV85" s="121">
        <v>0</v>
      </c>
      <c r="AW85" s="119">
        <v>0</v>
      </c>
      <c r="AX85" s="119">
        <v>0</v>
      </c>
      <c r="AY85" s="119">
        <v>0</v>
      </c>
      <c r="AZ85" s="136">
        <v>0</v>
      </c>
    </row>
    <row r="86" spans="1:52" x14ac:dyDescent="0.35">
      <c r="A86" t="s">
        <v>29</v>
      </c>
      <c r="B86" t="s">
        <v>103</v>
      </c>
      <c r="C86" s="4" t="s">
        <v>52</v>
      </c>
      <c r="D86" s="4" t="s">
        <v>144</v>
      </c>
      <c r="E86" s="17"/>
      <c r="F86" s="17"/>
      <c r="G86" s="17"/>
      <c r="H86" s="17"/>
      <c r="I86" s="17"/>
      <c r="J86" s="17"/>
      <c r="K86" s="17"/>
      <c r="L86" s="17"/>
      <c r="M86" s="17"/>
      <c r="N86" s="17"/>
      <c r="O86" s="17"/>
      <c r="P86" s="17"/>
      <c r="Q86" s="17"/>
      <c r="R86" s="17"/>
      <c r="S86" s="17"/>
      <c r="T86" s="17"/>
      <c r="U86" s="17"/>
      <c r="V86" s="17"/>
      <c r="W86" s="17"/>
      <c r="X86" s="17"/>
      <c r="Y86" s="17"/>
      <c r="Z86" s="17"/>
      <c r="AA86" s="17"/>
      <c r="AB86" s="118"/>
      <c r="AC86" s="119">
        <f>H2_NGSR!$H$40*'Inputs by region'!I$17</f>
        <v>0</v>
      </c>
      <c r="AD86" s="119">
        <f>H2_ELE!$H$43*'Inputs by region'!I$17</f>
        <v>0</v>
      </c>
      <c r="AE86" s="119">
        <f>H2_NGSR!$H$45*'Inputs by region'!I$17</f>
        <v>0</v>
      </c>
      <c r="AF86" s="121">
        <f>H2_ELE!$H$48*'Inputs by region'!I$17</f>
        <v>0</v>
      </c>
      <c r="AG86" s="119">
        <v>0</v>
      </c>
      <c r="AH86" s="119">
        <v>0</v>
      </c>
      <c r="AI86" s="119">
        <v>0</v>
      </c>
      <c r="AJ86" s="121">
        <v>0</v>
      </c>
      <c r="AK86" s="119">
        <v>0</v>
      </c>
      <c r="AL86" s="119">
        <v>0</v>
      </c>
      <c r="AM86" s="119">
        <v>0</v>
      </c>
      <c r="AN86" s="121">
        <v>0</v>
      </c>
      <c r="AO86" s="119">
        <v>0</v>
      </c>
      <c r="AP86" s="119">
        <v>0</v>
      </c>
      <c r="AQ86" s="119">
        <v>0</v>
      </c>
      <c r="AR86" s="121">
        <v>0</v>
      </c>
      <c r="AS86" s="119">
        <v>0</v>
      </c>
      <c r="AT86" s="119">
        <v>0</v>
      </c>
      <c r="AU86" s="119">
        <v>0</v>
      </c>
      <c r="AV86" s="121">
        <v>0</v>
      </c>
      <c r="AW86" s="119">
        <v>0</v>
      </c>
      <c r="AX86" s="119">
        <v>0</v>
      </c>
      <c r="AY86" s="119">
        <v>0</v>
      </c>
      <c r="AZ86" s="136">
        <v>0</v>
      </c>
    </row>
    <row r="87" spans="1:52" ht="15" thickBot="1" x14ac:dyDescent="0.4">
      <c r="A87" t="s">
        <v>145</v>
      </c>
      <c r="B87" t="s">
        <v>103</v>
      </c>
      <c r="C87" s="4" t="s">
        <v>18</v>
      </c>
      <c r="D87" s="4" t="s">
        <v>146</v>
      </c>
      <c r="E87" s="17"/>
      <c r="F87" s="17"/>
      <c r="G87" s="17"/>
      <c r="H87" s="17"/>
      <c r="I87" s="17"/>
      <c r="J87" s="17"/>
      <c r="K87" s="17"/>
      <c r="L87" s="17"/>
      <c r="M87" s="17"/>
      <c r="N87" s="17"/>
      <c r="O87" s="17"/>
      <c r="P87" s="17"/>
      <c r="Q87" s="17"/>
      <c r="R87" s="17"/>
      <c r="S87" s="17"/>
      <c r="T87" s="17"/>
      <c r="U87" s="17"/>
      <c r="V87" s="17"/>
      <c r="W87" s="17"/>
      <c r="X87" s="17"/>
      <c r="Y87" s="17"/>
      <c r="Z87" s="17"/>
      <c r="AA87" s="17"/>
      <c r="AB87" s="118"/>
      <c r="AC87" s="125">
        <v>0</v>
      </c>
      <c r="AD87" s="297">
        <f>H2_ELE!$H$41*'Inputs by region'!I$18</f>
        <v>3.139457603244473E-3</v>
      </c>
      <c r="AE87" s="297">
        <f>H2_NGSR!$H$43*'Inputs by region'!I$18</f>
        <v>34581.209134972058</v>
      </c>
      <c r="AF87" s="126">
        <v>0</v>
      </c>
      <c r="AG87" s="125">
        <v>0</v>
      </c>
      <c r="AH87" s="125">
        <v>0</v>
      </c>
      <c r="AI87" s="125">
        <v>0</v>
      </c>
      <c r="AJ87" s="126">
        <v>0</v>
      </c>
      <c r="AK87" s="125">
        <v>0</v>
      </c>
      <c r="AL87" s="125">
        <v>0</v>
      </c>
      <c r="AM87" s="125">
        <v>0</v>
      </c>
      <c r="AN87" s="126">
        <v>0</v>
      </c>
      <c r="AO87" s="125">
        <v>0</v>
      </c>
      <c r="AP87" s="125">
        <v>0</v>
      </c>
      <c r="AQ87" s="125">
        <v>0</v>
      </c>
      <c r="AR87" s="126">
        <v>0</v>
      </c>
      <c r="AS87" s="125">
        <v>0</v>
      </c>
      <c r="AT87" s="125">
        <v>0</v>
      </c>
      <c r="AU87" s="125">
        <v>0</v>
      </c>
      <c r="AV87" s="126">
        <v>0</v>
      </c>
      <c r="AW87" s="125">
        <v>0</v>
      </c>
      <c r="AX87" s="125">
        <v>0</v>
      </c>
      <c r="AY87" s="125">
        <v>0</v>
      </c>
      <c r="AZ87" s="137">
        <v>0</v>
      </c>
    </row>
    <row r="88" spans="1:52" x14ac:dyDescent="0.35">
      <c r="A88" t="s">
        <v>125</v>
      </c>
      <c r="B88" t="s">
        <v>104</v>
      </c>
      <c r="C88" s="4" t="s">
        <v>18</v>
      </c>
      <c r="D88" s="4" t="s">
        <v>126</v>
      </c>
      <c r="E88" s="17"/>
      <c r="F88" s="17"/>
      <c r="G88" s="17"/>
      <c r="H88" s="17"/>
      <c r="I88" s="17"/>
      <c r="J88" s="17"/>
      <c r="K88" s="17"/>
      <c r="L88" s="17"/>
      <c r="M88" s="17"/>
      <c r="N88" s="17"/>
      <c r="O88" s="17"/>
      <c r="P88" s="17"/>
      <c r="Q88" s="17"/>
      <c r="R88" s="17"/>
      <c r="S88" s="17"/>
      <c r="T88" s="17"/>
      <c r="U88" s="17"/>
      <c r="V88" s="17"/>
      <c r="W88" s="17"/>
      <c r="X88" s="17"/>
      <c r="Y88" s="17"/>
      <c r="Z88" s="17"/>
      <c r="AA88" s="17"/>
      <c r="AB88" s="118"/>
      <c r="AC88" s="80">
        <f>H2_NGSR!$H$36*'Inputs by region'!J$5</f>
        <v>41.4801</v>
      </c>
      <c r="AD88" s="80">
        <f>H2_ELE!$H$40*'Inputs by region'!J$12</f>
        <v>1.1485683451306521E-3</v>
      </c>
      <c r="AE88" s="119">
        <v>0</v>
      </c>
      <c r="AF88" s="121">
        <v>0</v>
      </c>
      <c r="AG88" s="119">
        <v>0</v>
      </c>
      <c r="AH88" s="119">
        <v>0</v>
      </c>
      <c r="AI88" s="119">
        <v>0</v>
      </c>
      <c r="AJ88" s="121">
        <v>0</v>
      </c>
      <c r="AK88" s="119">
        <v>0</v>
      </c>
      <c r="AL88" s="119">
        <v>0</v>
      </c>
      <c r="AM88" s="119">
        <v>0</v>
      </c>
      <c r="AN88" s="121">
        <v>0</v>
      </c>
      <c r="AO88" s="119">
        <v>0</v>
      </c>
      <c r="AP88" s="119">
        <v>0</v>
      </c>
      <c r="AQ88" s="119">
        <v>0</v>
      </c>
      <c r="AR88" s="121">
        <v>0</v>
      </c>
      <c r="AS88" s="119">
        <v>0</v>
      </c>
      <c r="AT88" s="119">
        <v>0</v>
      </c>
      <c r="AU88" s="119">
        <v>0</v>
      </c>
      <c r="AV88" s="121">
        <v>0</v>
      </c>
      <c r="AW88" s="119">
        <v>0</v>
      </c>
      <c r="AX88" s="119">
        <v>0</v>
      </c>
      <c r="AY88" s="119">
        <v>0</v>
      </c>
      <c r="AZ88" s="136">
        <v>0</v>
      </c>
    </row>
    <row r="89" spans="1:52" x14ac:dyDescent="0.35">
      <c r="A89" t="s">
        <v>127</v>
      </c>
      <c r="B89" t="s">
        <v>104</v>
      </c>
      <c r="C89" s="4" t="s">
        <v>18</v>
      </c>
      <c r="D89" s="4" t="s">
        <v>128</v>
      </c>
      <c r="E89" s="17"/>
      <c r="F89" s="17"/>
      <c r="G89" s="17"/>
      <c r="H89" s="17"/>
      <c r="I89" s="17"/>
      <c r="J89" s="17"/>
      <c r="K89" s="17"/>
      <c r="L89" s="17"/>
      <c r="M89" s="17"/>
      <c r="N89" s="17"/>
      <c r="O89" s="17"/>
      <c r="P89" s="17"/>
      <c r="Q89" s="17"/>
      <c r="R89" s="17"/>
      <c r="S89" s="17"/>
      <c r="T89" s="17"/>
      <c r="U89" s="17"/>
      <c r="V89" s="17"/>
      <c r="W89" s="17"/>
      <c r="X89" s="17"/>
      <c r="Y89" s="17"/>
      <c r="Z89" s="17"/>
      <c r="AA89" s="17"/>
      <c r="AB89" s="118"/>
      <c r="AC89" s="80">
        <f>H2_NGSR!$H$37*'Inputs by region'!J$6+H2_NGSR!$H$39*'Inputs by region'!J$8</f>
        <v>10.929600000000001</v>
      </c>
      <c r="AD89" s="119">
        <v>0</v>
      </c>
      <c r="AE89" s="119">
        <v>0</v>
      </c>
      <c r="AF89" s="121">
        <v>0</v>
      </c>
      <c r="AG89" s="119">
        <v>0</v>
      </c>
      <c r="AH89" s="119">
        <v>0</v>
      </c>
      <c r="AI89" s="119">
        <v>0</v>
      </c>
      <c r="AJ89" s="121">
        <v>0</v>
      </c>
      <c r="AK89" s="119">
        <v>0</v>
      </c>
      <c r="AL89" s="119">
        <v>0</v>
      </c>
      <c r="AM89" s="119">
        <v>0</v>
      </c>
      <c r="AN89" s="121">
        <v>0</v>
      </c>
      <c r="AO89" s="119">
        <v>0</v>
      </c>
      <c r="AP89" s="119">
        <v>0</v>
      </c>
      <c r="AQ89" s="119">
        <v>0</v>
      </c>
      <c r="AR89" s="121">
        <v>0</v>
      </c>
      <c r="AS89" s="119">
        <v>0</v>
      </c>
      <c r="AT89" s="119">
        <v>0</v>
      </c>
      <c r="AU89" s="119">
        <v>0</v>
      </c>
      <c r="AV89" s="121">
        <v>0</v>
      </c>
      <c r="AW89" s="119">
        <v>0</v>
      </c>
      <c r="AX89" s="119">
        <v>0</v>
      </c>
      <c r="AY89" s="119">
        <v>0</v>
      </c>
      <c r="AZ89" s="136">
        <v>0</v>
      </c>
    </row>
    <row r="90" spans="1:52" x14ac:dyDescent="0.35">
      <c r="A90" t="s">
        <v>129</v>
      </c>
      <c r="B90" t="s">
        <v>104</v>
      </c>
      <c r="C90" s="4" t="s">
        <v>18</v>
      </c>
      <c r="D90" s="4" t="s">
        <v>130</v>
      </c>
      <c r="E90" s="17"/>
      <c r="F90" s="17"/>
      <c r="G90" s="17"/>
      <c r="H90" s="17"/>
      <c r="I90" s="17"/>
      <c r="J90" s="17"/>
      <c r="K90" s="17"/>
      <c r="L90" s="17"/>
      <c r="M90" s="17"/>
      <c r="N90" s="17"/>
      <c r="O90" s="17"/>
      <c r="P90" s="17"/>
      <c r="Q90" s="17"/>
      <c r="R90" s="17"/>
      <c r="S90" s="17"/>
      <c r="T90" s="17"/>
      <c r="U90" s="17"/>
      <c r="V90" s="17"/>
      <c r="W90" s="17"/>
      <c r="X90" s="17"/>
      <c r="Y90" s="17"/>
      <c r="Z90" s="17"/>
      <c r="AA90" s="17"/>
      <c r="AB90" s="118"/>
      <c r="AC90" s="119">
        <v>0</v>
      </c>
      <c r="AD90" s="119">
        <f>H2_ELE!$H$39*'Inputs by region'!J$11</f>
        <v>0</v>
      </c>
      <c r="AE90" s="119">
        <v>0</v>
      </c>
      <c r="AF90" s="121">
        <v>0</v>
      </c>
      <c r="AG90" s="119">
        <v>0</v>
      </c>
      <c r="AH90" s="119">
        <v>0</v>
      </c>
      <c r="AI90" s="119">
        <v>0</v>
      </c>
      <c r="AJ90" s="121">
        <v>0</v>
      </c>
      <c r="AK90" s="119">
        <v>0</v>
      </c>
      <c r="AL90" s="119">
        <v>0</v>
      </c>
      <c r="AM90" s="119">
        <v>0</v>
      </c>
      <c r="AN90" s="121">
        <v>0</v>
      </c>
      <c r="AO90" s="119">
        <v>0</v>
      </c>
      <c r="AP90" s="119">
        <v>0</v>
      </c>
      <c r="AQ90" s="119">
        <v>0</v>
      </c>
      <c r="AR90" s="121">
        <v>0</v>
      </c>
      <c r="AS90" s="119">
        <v>0</v>
      </c>
      <c r="AT90" s="119">
        <v>0</v>
      </c>
      <c r="AU90" s="119">
        <v>0</v>
      </c>
      <c r="AV90" s="121">
        <v>0</v>
      </c>
      <c r="AW90" s="119">
        <v>0</v>
      </c>
      <c r="AX90" s="119">
        <v>0</v>
      </c>
      <c r="AY90" s="119">
        <v>0</v>
      </c>
      <c r="AZ90" s="136">
        <v>0</v>
      </c>
    </row>
    <row r="91" spans="1:52" x14ac:dyDescent="0.35">
      <c r="A91" t="s">
        <v>131</v>
      </c>
      <c r="B91" t="s">
        <v>104</v>
      </c>
      <c r="C91" s="4" t="s">
        <v>18</v>
      </c>
      <c r="D91" s="4" t="s">
        <v>132</v>
      </c>
      <c r="E91" s="17"/>
      <c r="F91" s="17"/>
      <c r="G91" s="17"/>
      <c r="H91" s="17"/>
      <c r="I91" s="17"/>
      <c r="J91" s="17"/>
      <c r="K91" s="17"/>
      <c r="L91" s="17"/>
      <c r="M91" s="17"/>
      <c r="N91" s="17"/>
      <c r="O91" s="17"/>
      <c r="P91" s="17"/>
      <c r="Q91" s="17"/>
      <c r="R91" s="17"/>
      <c r="S91" s="17"/>
      <c r="T91" s="17"/>
      <c r="U91" s="17"/>
      <c r="V91" s="17"/>
      <c r="W91" s="17"/>
      <c r="X91" s="17"/>
      <c r="Y91" s="17"/>
      <c r="Z91" s="17"/>
      <c r="AA91" s="17"/>
      <c r="AB91" s="118"/>
      <c r="AC91" s="80">
        <f>H2_NGSR!$H$38*'Inputs by region'!J$7</f>
        <v>7.2210895522388061E-2</v>
      </c>
      <c r="AD91" s="119">
        <v>0</v>
      </c>
      <c r="AE91" s="119">
        <v>0</v>
      </c>
      <c r="AF91" s="121">
        <v>0</v>
      </c>
      <c r="AG91" s="119">
        <v>0</v>
      </c>
      <c r="AH91" s="119">
        <v>0</v>
      </c>
      <c r="AI91" s="119">
        <v>0</v>
      </c>
      <c r="AJ91" s="121">
        <v>0</v>
      </c>
      <c r="AK91" s="119">
        <v>0</v>
      </c>
      <c r="AL91" s="119">
        <v>0</v>
      </c>
      <c r="AM91" s="119">
        <v>0</v>
      </c>
      <c r="AN91" s="121">
        <v>0</v>
      </c>
      <c r="AO91" s="119">
        <v>0</v>
      </c>
      <c r="AP91" s="119">
        <v>0</v>
      </c>
      <c r="AQ91" s="119">
        <v>0</v>
      </c>
      <c r="AR91" s="121">
        <v>0</v>
      </c>
      <c r="AS91" s="119">
        <v>0</v>
      </c>
      <c r="AT91" s="119">
        <v>0</v>
      </c>
      <c r="AU91" s="119">
        <v>0</v>
      </c>
      <c r="AV91" s="121">
        <v>0</v>
      </c>
      <c r="AW91" s="119">
        <v>0</v>
      </c>
      <c r="AX91" s="119">
        <v>0</v>
      </c>
      <c r="AY91" s="119">
        <v>0</v>
      </c>
      <c r="AZ91" s="136">
        <v>0</v>
      </c>
    </row>
    <row r="92" spans="1:52" x14ac:dyDescent="0.35">
      <c r="A92" t="s">
        <v>133</v>
      </c>
      <c r="B92" t="s">
        <v>104</v>
      </c>
      <c r="C92" s="4" t="s">
        <v>18</v>
      </c>
      <c r="D92" s="4" t="s">
        <v>134</v>
      </c>
      <c r="E92" s="17"/>
      <c r="F92" s="17"/>
      <c r="G92" s="17"/>
      <c r="H92" s="17"/>
      <c r="I92" s="17"/>
      <c r="J92" s="17"/>
      <c r="K92" s="17"/>
      <c r="L92" s="17"/>
      <c r="M92" s="17"/>
      <c r="N92" s="17"/>
      <c r="O92" s="17"/>
      <c r="P92" s="17"/>
      <c r="Q92" s="17"/>
      <c r="R92" s="17"/>
      <c r="S92" s="17"/>
      <c r="T92" s="17"/>
      <c r="U92" s="17"/>
      <c r="V92" s="17"/>
      <c r="W92" s="17"/>
      <c r="X92" s="17"/>
      <c r="Y92" s="17"/>
      <c r="Z92" s="17"/>
      <c r="AA92" s="17"/>
      <c r="AB92" s="118"/>
      <c r="AC92" s="119">
        <v>0</v>
      </c>
      <c r="AD92" s="80">
        <f>H2_ELE!$H$37*'Inputs by region'!J$9</f>
        <v>5.3791732332439677E-3</v>
      </c>
      <c r="AE92" s="119">
        <v>0</v>
      </c>
      <c r="AF92" s="121">
        <v>0</v>
      </c>
      <c r="AG92" s="119">
        <v>0</v>
      </c>
      <c r="AH92" s="119">
        <v>0</v>
      </c>
      <c r="AI92" s="119">
        <v>0</v>
      </c>
      <c r="AJ92" s="121">
        <v>0</v>
      </c>
      <c r="AK92" s="119">
        <v>0</v>
      </c>
      <c r="AL92" s="119">
        <v>0</v>
      </c>
      <c r="AM92" s="119">
        <v>0</v>
      </c>
      <c r="AN92" s="121">
        <v>0</v>
      </c>
      <c r="AO92" s="119">
        <v>0</v>
      </c>
      <c r="AP92" s="119">
        <v>0</v>
      </c>
      <c r="AQ92" s="119">
        <v>0</v>
      </c>
      <c r="AR92" s="121">
        <v>0</v>
      </c>
      <c r="AS92" s="119">
        <v>0</v>
      </c>
      <c r="AT92" s="119">
        <v>0</v>
      </c>
      <c r="AU92" s="119">
        <v>0</v>
      </c>
      <c r="AV92" s="121">
        <v>0</v>
      </c>
      <c r="AW92" s="119">
        <v>0</v>
      </c>
      <c r="AX92" s="119">
        <v>0</v>
      </c>
      <c r="AY92" s="119">
        <v>0</v>
      </c>
      <c r="AZ92" s="136">
        <v>0</v>
      </c>
    </row>
    <row r="93" spans="1:52" x14ac:dyDescent="0.35">
      <c r="A93" t="s">
        <v>135</v>
      </c>
      <c r="B93" t="s">
        <v>104</v>
      </c>
      <c r="C93" s="4" t="s">
        <v>18</v>
      </c>
      <c r="D93" s="4" t="s">
        <v>136</v>
      </c>
      <c r="E93" s="17"/>
      <c r="F93" s="17"/>
      <c r="G93" s="17"/>
      <c r="H93" s="17"/>
      <c r="I93" s="17"/>
      <c r="J93" s="17"/>
      <c r="K93" s="17"/>
      <c r="L93" s="17"/>
      <c r="M93" s="17"/>
      <c r="N93" s="17"/>
      <c r="O93" s="17"/>
      <c r="P93" s="17"/>
      <c r="Q93" s="17"/>
      <c r="R93" s="17"/>
      <c r="S93" s="17"/>
      <c r="T93" s="17"/>
      <c r="U93" s="17"/>
      <c r="V93" s="17"/>
      <c r="W93" s="17"/>
      <c r="X93" s="17"/>
      <c r="Y93" s="17"/>
      <c r="Z93" s="17"/>
      <c r="AA93" s="17"/>
      <c r="AB93" s="118"/>
      <c r="AC93" s="119">
        <v>0</v>
      </c>
      <c r="AD93" s="80">
        <f>H2_ELE!$H$38*'Inputs by region'!J$10</f>
        <v>6.5526133182607291E-3</v>
      </c>
      <c r="AE93" s="119">
        <v>0</v>
      </c>
      <c r="AF93" s="121">
        <v>0</v>
      </c>
      <c r="AG93" s="119">
        <v>0</v>
      </c>
      <c r="AH93" s="119">
        <v>0</v>
      </c>
      <c r="AI93" s="119">
        <v>0</v>
      </c>
      <c r="AJ93" s="121">
        <v>0</v>
      </c>
      <c r="AK93" s="119">
        <v>0</v>
      </c>
      <c r="AL93" s="119">
        <v>0</v>
      </c>
      <c r="AM93" s="119">
        <v>0</v>
      </c>
      <c r="AN93" s="121">
        <v>0</v>
      </c>
      <c r="AO93" s="119">
        <v>0</v>
      </c>
      <c r="AP93" s="119">
        <v>0</v>
      </c>
      <c r="AQ93" s="119">
        <v>0</v>
      </c>
      <c r="AR93" s="121">
        <v>0</v>
      </c>
      <c r="AS93" s="119">
        <v>0</v>
      </c>
      <c r="AT93" s="119">
        <v>0</v>
      </c>
      <c r="AU93" s="119">
        <v>0</v>
      </c>
      <c r="AV93" s="121">
        <v>0</v>
      </c>
      <c r="AW93" s="119">
        <v>0</v>
      </c>
      <c r="AX93" s="119">
        <v>0</v>
      </c>
      <c r="AY93" s="119">
        <v>0</v>
      </c>
      <c r="AZ93" s="136">
        <v>0</v>
      </c>
    </row>
    <row r="94" spans="1:52" x14ac:dyDescent="0.35">
      <c r="A94" t="s">
        <v>137</v>
      </c>
      <c r="B94" t="s">
        <v>104</v>
      </c>
      <c r="C94" s="4" t="s">
        <v>18</v>
      </c>
      <c r="D94" s="4" t="s">
        <v>138</v>
      </c>
      <c r="E94" s="17"/>
      <c r="F94" s="17"/>
      <c r="G94" s="17"/>
      <c r="H94" s="17"/>
      <c r="I94" s="17"/>
      <c r="J94" s="17"/>
      <c r="K94" s="17"/>
      <c r="L94" s="17"/>
      <c r="M94" s="17"/>
      <c r="N94" s="17"/>
      <c r="O94" s="17"/>
      <c r="P94" s="17"/>
      <c r="Q94" s="17"/>
      <c r="R94" s="17"/>
      <c r="S94" s="17"/>
      <c r="T94" s="17"/>
      <c r="U94" s="17"/>
      <c r="V94" s="17"/>
      <c r="W94" s="17"/>
      <c r="X94" s="17"/>
      <c r="Y94" s="17"/>
      <c r="Z94" s="17"/>
      <c r="AA94" s="17"/>
      <c r="AB94" s="118"/>
      <c r="AC94" s="119">
        <v>0</v>
      </c>
      <c r="AD94" s="80">
        <f>H2_ELE!$H$42*'Inputs by region'!J$13</f>
        <v>2.464950959887623E-4</v>
      </c>
      <c r="AE94" s="119">
        <v>0</v>
      </c>
      <c r="AF94" s="121">
        <v>0</v>
      </c>
      <c r="AG94" s="119">
        <v>0</v>
      </c>
      <c r="AH94" s="119">
        <v>0</v>
      </c>
      <c r="AI94" s="119">
        <v>0</v>
      </c>
      <c r="AJ94" s="121">
        <v>0</v>
      </c>
      <c r="AK94" s="119">
        <v>0</v>
      </c>
      <c r="AL94" s="119">
        <v>0</v>
      </c>
      <c r="AM94" s="119">
        <v>0</v>
      </c>
      <c r="AN94" s="121">
        <v>0</v>
      </c>
      <c r="AO94" s="119">
        <v>0</v>
      </c>
      <c r="AP94" s="119">
        <v>0</v>
      </c>
      <c r="AQ94" s="119">
        <v>0</v>
      </c>
      <c r="AR94" s="121">
        <v>0</v>
      </c>
      <c r="AS94" s="119">
        <v>0</v>
      </c>
      <c r="AT94" s="119">
        <v>0</v>
      </c>
      <c r="AU94" s="119">
        <v>0</v>
      </c>
      <c r="AV94" s="121">
        <v>0</v>
      </c>
      <c r="AW94" s="119">
        <v>0</v>
      </c>
      <c r="AX94" s="119">
        <v>0</v>
      </c>
      <c r="AY94" s="119">
        <v>0</v>
      </c>
      <c r="AZ94" s="136">
        <v>0</v>
      </c>
    </row>
    <row r="95" spans="1:52" x14ac:dyDescent="0.35">
      <c r="A95" t="s">
        <v>139</v>
      </c>
      <c r="B95" t="s">
        <v>104</v>
      </c>
      <c r="C95" s="4" t="s">
        <v>52</v>
      </c>
      <c r="D95" s="4" t="s">
        <v>140</v>
      </c>
      <c r="E95" s="17"/>
      <c r="F95" s="17"/>
      <c r="G95" s="17"/>
      <c r="H95" s="17"/>
      <c r="I95" s="17"/>
      <c r="J95" s="17"/>
      <c r="K95" s="17"/>
      <c r="L95" s="17"/>
      <c r="M95" s="17"/>
      <c r="N95" s="17"/>
      <c r="O95" s="17"/>
      <c r="P95" s="17"/>
      <c r="Q95" s="17"/>
      <c r="R95" s="17"/>
      <c r="S95" s="17"/>
      <c r="T95" s="17"/>
      <c r="U95" s="17"/>
      <c r="V95" s="17"/>
      <c r="W95" s="17"/>
      <c r="X95" s="17"/>
      <c r="Y95" s="17"/>
      <c r="Z95" s="17"/>
      <c r="AA95" s="17"/>
      <c r="AB95" s="118"/>
      <c r="AC95" s="119">
        <v>0</v>
      </c>
      <c r="AD95" s="119">
        <v>0</v>
      </c>
      <c r="AE95" s="119">
        <f>H2_NGSR!$H$44*'Inputs by region'!J$14</f>
        <v>0</v>
      </c>
      <c r="AF95" s="121">
        <f>H2_ELE!$H$47*'Inputs by region'!J$14</f>
        <v>0</v>
      </c>
      <c r="AG95" s="119">
        <v>0</v>
      </c>
      <c r="AH95" s="119">
        <v>0</v>
      </c>
      <c r="AI95" s="119">
        <v>0</v>
      </c>
      <c r="AJ95" s="121">
        <v>0</v>
      </c>
      <c r="AK95" s="119">
        <v>0</v>
      </c>
      <c r="AL95" s="119">
        <v>0</v>
      </c>
      <c r="AM95" s="119">
        <v>0</v>
      </c>
      <c r="AN95" s="121">
        <v>0</v>
      </c>
      <c r="AO95" s="119">
        <v>0</v>
      </c>
      <c r="AP95" s="119">
        <v>0</v>
      </c>
      <c r="AQ95" s="119">
        <v>0</v>
      </c>
      <c r="AR95" s="121">
        <v>0</v>
      </c>
      <c r="AS95" s="119">
        <v>0</v>
      </c>
      <c r="AT95" s="119">
        <v>0</v>
      </c>
      <c r="AU95" s="119">
        <v>0</v>
      </c>
      <c r="AV95" s="121">
        <v>0</v>
      </c>
      <c r="AW95" s="119">
        <v>0</v>
      </c>
      <c r="AX95" s="119">
        <v>0</v>
      </c>
      <c r="AY95" s="119">
        <v>0</v>
      </c>
      <c r="AZ95" s="136">
        <v>0</v>
      </c>
    </row>
    <row r="96" spans="1:52" x14ac:dyDescent="0.35">
      <c r="A96" t="s">
        <v>24</v>
      </c>
      <c r="B96" t="s">
        <v>104</v>
      </c>
      <c r="C96" s="4" t="s">
        <v>52</v>
      </c>
      <c r="D96" s="4" t="s">
        <v>141</v>
      </c>
      <c r="E96" s="17"/>
      <c r="F96" s="17"/>
      <c r="G96" s="17"/>
      <c r="H96" s="17"/>
      <c r="I96" s="17"/>
      <c r="J96" s="17"/>
      <c r="K96" s="17"/>
      <c r="L96" s="17"/>
      <c r="M96" s="17"/>
      <c r="N96" s="17"/>
      <c r="O96" s="17"/>
      <c r="P96" s="17"/>
      <c r="Q96" s="17"/>
      <c r="R96" s="17"/>
      <c r="S96" s="17"/>
      <c r="T96" s="17"/>
      <c r="U96" s="17"/>
      <c r="V96" s="17"/>
      <c r="W96" s="17"/>
      <c r="X96" s="17"/>
      <c r="Y96" s="17"/>
      <c r="Z96" s="17"/>
      <c r="AA96" s="17"/>
      <c r="AB96" s="118"/>
      <c r="AC96" s="119">
        <f>H2_NGSR!$H$40*'Inputs by region'!J$15</f>
        <v>0</v>
      </c>
      <c r="AD96" s="119">
        <f>H2_ELE!$H$43*'Inputs by region'!J$15</f>
        <v>0</v>
      </c>
      <c r="AE96" s="119">
        <f>H2_NGSR!$H$45*'Inputs by region'!J$15</f>
        <v>0</v>
      </c>
      <c r="AF96" s="121">
        <f>H2_ELE!$H$48*'Inputs by region'!J$15</f>
        <v>0</v>
      </c>
      <c r="AG96" s="119">
        <v>0</v>
      </c>
      <c r="AH96" s="119">
        <v>0</v>
      </c>
      <c r="AI96" s="119">
        <v>0</v>
      </c>
      <c r="AJ96" s="121">
        <v>0</v>
      </c>
      <c r="AK96" s="119">
        <v>0</v>
      </c>
      <c r="AL96" s="119">
        <v>0</v>
      </c>
      <c r="AM96" s="119">
        <v>0</v>
      </c>
      <c r="AN96" s="121">
        <v>0</v>
      </c>
      <c r="AO96" s="119">
        <v>0</v>
      </c>
      <c r="AP96" s="119">
        <v>0</v>
      </c>
      <c r="AQ96" s="119">
        <v>0</v>
      </c>
      <c r="AR96" s="121">
        <v>0</v>
      </c>
      <c r="AS96" s="119">
        <v>0</v>
      </c>
      <c r="AT96" s="119">
        <v>0</v>
      </c>
      <c r="AU96" s="119">
        <v>0</v>
      </c>
      <c r="AV96" s="121">
        <v>0</v>
      </c>
      <c r="AW96" s="119">
        <v>0</v>
      </c>
      <c r="AX96" s="119">
        <v>0</v>
      </c>
      <c r="AY96" s="119">
        <v>0</v>
      </c>
      <c r="AZ96" s="136">
        <v>0</v>
      </c>
    </row>
    <row r="97" spans="1:52" x14ac:dyDescent="0.35">
      <c r="A97" t="s">
        <v>142</v>
      </c>
      <c r="B97" t="s">
        <v>104</v>
      </c>
      <c r="C97" s="4" t="s">
        <v>52</v>
      </c>
      <c r="D97" s="4" t="s">
        <v>143</v>
      </c>
      <c r="E97" s="17"/>
      <c r="F97" s="17"/>
      <c r="G97" s="17"/>
      <c r="H97" s="17"/>
      <c r="I97" s="17"/>
      <c r="J97" s="17"/>
      <c r="K97" s="17"/>
      <c r="L97" s="17"/>
      <c r="M97" s="17"/>
      <c r="N97" s="17"/>
      <c r="O97" s="17"/>
      <c r="P97" s="17"/>
      <c r="Q97" s="17"/>
      <c r="R97" s="17"/>
      <c r="S97" s="17"/>
      <c r="T97" s="17"/>
      <c r="U97" s="17"/>
      <c r="V97" s="17"/>
      <c r="W97" s="17"/>
      <c r="X97" s="17"/>
      <c r="Y97" s="17"/>
      <c r="Z97" s="17"/>
      <c r="AA97" s="17"/>
      <c r="AB97" s="118"/>
      <c r="AC97" s="119">
        <f>H2_NGSR!$H$40*'Inputs by region'!J$16</f>
        <v>0</v>
      </c>
      <c r="AD97" s="119">
        <f>H2_ELE!$H$43*'Inputs by region'!J$16</f>
        <v>0</v>
      </c>
      <c r="AE97" s="119">
        <f>H2_NGSR!$H$45*'Inputs by region'!J$16</f>
        <v>0</v>
      </c>
      <c r="AF97" s="121">
        <f>H2_ELE!$H$48*'Inputs by region'!J$16</f>
        <v>0</v>
      </c>
      <c r="AG97" s="119">
        <v>0</v>
      </c>
      <c r="AH97" s="119">
        <v>0</v>
      </c>
      <c r="AI97" s="119">
        <v>0</v>
      </c>
      <c r="AJ97" s="121">
        <v>0</v>
      </c>
      <c r="AK97" s="119">
        <v>0</v>
      </c>
      <c r="AL97" s="119">
        <v>0</v>
      </c>
      <c r="AM97" s="119">
        <v>0</v>
      </c>
      <c r="AN97" s="121">
        <v>0</v>
      </c>
      <c r="AO97" s="119">
        <v>0</v>
      </c>
      <c r="AP97" s="119">
        <v>0</v>
      </c>
      <c r="AQ97" s="119">
        <v>0</v>
      </c>
      <c r="AR97" s="121">
        <v>0</v>
      </c>
      <c r="AS97" s="119">
        <v>0</v>
      </c>
      <c r="AT97" s="119">
        <v>0</v>
      </c>
      <c r="AU97" s="119">
        <v>0</v>
      </c>
      <c r="AV97" s="121">
        <v>0</v>
      </c>
      <c r="AW97" s="119">
        <v>0</v>
      </c>
      <c r="AX97" s="119">
        <v>0</v>
      </c>
      <c r="AY97" s="119">
        <v>0</v>
      </c>
      <c r="AZ97" s="136">
        <v>0</v>
      </c>
    </row>
    <row r="98" spans="1:52" x14ac:dyDescent="0.35">
      <c r="A98" t="s">
        <v>29</v>
      </c>
      <c r="B98" t="s">
        <v>104</v>
      </c>
      <c r="C98" s="4" t="s">
        <v>52</v>
      </c>
      <c r="D98" s="4" t="s">
        <v>144</v>
      </c>
      <c r="E98" s="17"/>
      <c r="F98" s="17"/>
      <c r="G98" s="17"/>
      <c r="H98" s="17"/>
      <c r="I98" s="17"/>
      <c r="J98" s="17"/>
      <c r="K98" s="17"/>
      <c r="L98" s="17"/>
      <c r="M98" s="17"/>
      <c r="N98" s="17"/>
      <c r="O98" s="17"/>
      <c r="P98" s="17"/>
      <c r="Q98" s="17"/>
      <c r="R98" s="17"/>
      <c r="S98" s="17"/>
      <c r="T98" s="17"/>
      <c r="U98" s="17"/>
      <c r="V98" s="17"/>
      <c r="W98" s="17"/>
      <c r="X98" s="17"/>
      <c r="Y98" s="17"/>
      <c r="Z98" s="17"/>
      <c r="AA98" s="17"/>
      <c r="AB98" s="118"/>
      <c r="AC98" s="119">
        <f>H2_NGSR!$H$40*'Inputs by region'!J$17</f>
        <v>0</v>
      </c>
      <c r="AD98" s="119">
        <f>H2_ELE!$H$43*'Inputs by region'!J$17</f>
        <v>0</v>
      </c>
      <c r="AE98" s="119">
        <f>H2_NGSR!$H$45*'Inputs by region'!J$17</f>
        <v>0</v>
      </c>
      <c r="AF98" s="121">
        <f>H2_ELE!$H$48*'Inputs by region'!J$17</f>
        <v>0</v>
      </c>
      <c r="AG98" s="119">
        <v>0</v>
      </c>
      <c r="AH98" s="119">
        <v>0</v>
      </c>
      <c r="AI98" s="119">
        <v>0</v>
      </c>
      <c r="AJ98" s="121">
        <v>0</v>
      </c>
      <c r="AK98" s="119">
        <v>0</v>
      </c>
      <c r="AL98" s="119">
        <v>0</v>
      </c>
      <c r="AM98" s="119">
        <v>0</v>
      </c>
      <c r="AN98" s="121">
        <v>0</v>
      </c>
      <c r="AO98" s="119">
        <v>0</v>
      </c>
      <c r="AP98" s="119">
        <v>0</v>
      </c>
      <c r="AQ98" s="119">
        <v>0</v>
      </c>
      <c r="AR98" s="121">
        <v>0</v>
      </c>
      <c r="AS98" s="119">
        <v>0</v>
      </c>
      <c r="AT98" s="119">
        <v>0</v>
      </c>
      <c r="AU98" s="119">
        <v>0</v>
      </c>
      <c r="AV98" s="121">
        <v>0</v>
      </c>
      <c r="AW98" s="119">
        <v>0</v>
      </c>
      <c r="AX98" s="119">
        <v>0</v>
      </c>
      <c r="AY98" s="119">
        <v>0</v>
      </c>
      <c r="AZ98" s="136">
        <v>0</v>
      </c>
    </row>
    <row r="99" spans="1:52" ht="15" thickBot="1" x14ac:dyDescent="0.4">
      <c r="A99" t="s">
        <v>145</v>
      </c>
      <c r="B99" t="s">
        <v>104</v>
      </c>
      <c r="C99" s="4" t="s">
        <v>18</v>
      </c>
      <c r="D99" s="4" t="s">
        <v>146</v>
      </c>
      <c r="E99" s="17"/>
      <c r="F99" s="17"/>
      <c r="G99" s="17"/>
      <c r="H99" s="17"/>
      <c r="I99" s="17"/>
      <c r="J99" s="17"/>
      <c r="K99" s="17"/>
      <c r="L99" s="17"/>
      <c r="M99" s="17"/>
      <c r="N99" s="17"/>
      <c r="O99" s="17"/>
      <c r="P99" s="17"/>
      <c r="Q99" s="17"/>
      <c r="R99" s="17"/>
      <c r="S99" s="17"/>
      <c r="T99" s="17"/>
      <c r="U99" s="17"/>
      <c r="V99" s="17"/>
      <c r="W99" s="17"/>
      <c r="X99" s="17"/>
      <c r="Y99" s="17"/>
      <c r="Z99" s="17"/>
      <c r="AA99" s="17"/>
      <c r="AB99" s="118"/>
      <c r="AC99" s="125">
        <v>0</v>
      </c>
      <c r="AD99" s="297">
        <f>H2_ELE!$H$41*'Inputs by region'!J$18</f>
        <v>9.5601713240021753E-5</v>
      </c>
      <c r="AE99" s="297">
        <f>H2_NGSR!$H$43*'Inputs by region'!J$18</f>
        <v>1053.0554181710272</v>
      </c>
      <c r="AF99" s="126">
        <v>0</v>
      </c>
      <c r="AG99" s="125">
        <v>0</v>
      </c>
      <c r="AH99" s="125">
        <v>0</v>
      </c>
      <c r="AI99" s="125">
        <v>0</v>
      </c>
      <c r="AJ99" s="126">
        <v>0</v>
      </c>
      <c r="AK99" s="125">
        <v>0</v>
      </c>
      <c r="AL99" s="125">
        <v>0</v>
      </c>
      <c r="AM99" s="125">
        <v>0</v>
      </c>
      <c r="AN99" s="126">
        <v>0</v>
      </c>
      <c r="AO99" s="125">
        <v>0</v>
      </c>
      <c r="AP99" s="125">
        <v>0</v>
      </c>
      <c r="AQ99" s="125">
        <v>0</v>
      </c>
      <c r="AR99" s="126">
        <v>0</v>
      </c>
      <c r="AS99" s="125">
        <v>0</v>
      </c>
      <c r="AT99" s="125">
        <v>0</v>
      </c>
      <c r="AU99" s="125">
        <v>0</v>
      </c>
      <c r="AV99" s="126">
        <v>0</v>
      </c>
      <c r="AW99" s="125">
        <v>0</v>
      </c>
      <c r="AX99" s="125">
        <v>0</v>
      </c>
      <c r="AY99" s="125">
        <v>0</v>
      </c>
      <c r="AZ99" s="137">
        <v>0</v>
      </c>
    </row>
    <row r="100" spans="1:52" x14ac:dyDescent="0.35">
      <c r="A100" t="s">
        <v>125</v>
      </c>
      <c r="B100" t="s">
        <v>105</v>
      </c>
      <c r="C100" s="4" t="s">
        <v>18</v>
      </c>
      <c r="D100" s="4" t="s">
        <v>126</v>
      </c>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18"/>
      <c r="AC100" s="80">
        <f>H2_NGSR!$H$36*'Inputs by region'!K$5</f>
        <v>13.3146</v>
      </c>
      <c r="AD100" s="119">
        <f>H2_ELE!$H$40*'Inputs by region'!K$12</f>
        <v>0</v>
      </c>
      <c r="AE100" s="119">
        <v>0</v>
      </c>
      <c r="AF100" s="121">
        <v>0</v>
      </c>
      <c r="AG100" s="119">
        <v>0</v>
      </c>
      <c r="AH100" s="119">
        <v>0</v>
      </c>
      <c r="AI100" s="119">
        <v>0</v>
      </c>
      <c r="AJ100" s="121">
        <v>0</v>
      </c>
      <c r="AK100" s="119">
        <v>0</v>
      </c>
      <c r="AL100" s="119">
        <v>0</v>
      </c>
      <c r="AM100" s="119">
        <v>0</v>
      </c>
      <c r="AN100" s="121">
        <v>0</v>
      </c>
      <c r="AO100" s="119">
        <v>0</v>
      </c>
      <c r="AP100" s="119">
        <v>0</v>
      </c>
      <c r="AQ100" s="119">
        <v>0</v>
      </c>
      <c r="AR100" s="121">
        <v>0</v>
      </c>
      <c r="AS100" s="119">
        <v>0</v>
      </c>
      <c r="AT100" s="119">
        <v>0</v>
      </c>
      <c r="AU100" s="119">
        <v>0</v>
      </c>
      <c r="AV100" s="121">
        <v>0</v>
      </c>
      <c r="AW100" s="119">
        <v>0</v>
      </c>
      <c r="AX100" s="119">
        <v>0</v>
      </c>
      <c r="AY100" s="119">
        <v>0</v>
      </c>
      <c r="AZ100" s="136">
        <v>0</v>
      </c>
    </row>
    <row r="101" spans="1:52" x14ac:dyDescent="0.35">
      <c r="A101" t="s">
        <v>127</v>
      </c>
      <c r="B101" t="s">
        <v>105</v>
      </c>
      <c r="C101" s="4" t="s">
        <v>18</v>
      </c>
      <c r="D101" s="4" t="s">
        <v>128</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18"/>
      <c r="AC101" s="80">
        <f>H2_NGSR!$H$37*'Inputs by region'!K$6+H2_NGSR!$H$39*'Inputs by region'!K$8</f>
        <v>6.2840462795881535</v>
      </c>
      <c r="AD101" s="119">
        <v>0</v>
      </c>
      <c r="AE101" s="119">
        <v>0</v>
      </c>
      <c r="AF101" s="121">
        <v>0</v>
      </c>
      <c r="AG101" s="119">
        <v>0</v>
      </c>
      <c r="AH101" s="119">
        <v>0</v>
      </c>
      <c r="AI101" s="119">
        <v>0</v>
      </c>
      <c r="AJ101" s="121">
        <v>0</v>
      </c>
      <c r="AK101" s="119">
        <v>0</v>
      </c>
      <c r="AL101" s="119">
        <v>0</v>
      </c>
      <c r="AM101" s="119">
        <v>0</v>
      </c>
      <c r="AN101" s="121">
        <v>0</v>
      </c>
      <c r="AO101" s="119">
        <v>0</v>
      </c>
      <c r="AP101" s="119">
        <v>0</v>
      </c>
      <c r="AQ101" s="119">
        <v>0</v>
      </c>
      <c r="AR101" s="121">
        <v>0</v>
      </c>
      <c r="AS101" s="119">
        <v>0</v>
      </c>
      <c r="AT101" s="119">
        <v>0</v>
      </c>
      <c r="AU101" s="119">
        <v>0</v>
      </c>
      <c r="AV101" s="121">
        <v>0</v>
      </c>
      <c r="AW101" s="119">
        <v>0</v>
      </c>
      <c r="AX101" s="119">
        <v>0</v>
      </c>
      <c r="AY101" s="119">
        <v>0</v>
      </c>
      <c r="AZ101" s="136">
        <v>0</v>
      </c>
    </row>
    <row r="102" spans="1:52" x14ac:dyDescent="0.35">
      <c r="A102" t="s">
        <v>129</v>
      </c>
      <c r="B102" t="s">
        <v>105</v>
      </c>
      <c r="C102" s="4" t="s">
        <v>18</v>
      </c>
      <c r="D102" s="4" t="s">
        <v>130</v>
      </c>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18"/>
      <c r="AC102" s="119">
        <v>0</v>
      </c>
      <c r="AD102" s="119">
        <f>H2_ELE!$H$39*'Inputs by region'!K$11</f>
        <v>0</v>
      </c>
      <c r="AE102" s="119">
        <v>0</v>
      </c>
      <c r="AF102" s="121">
        <v>0</v>
      </c>
      <c r="AG102" s="119">
        <v>0</v>
      </c>
      <c r="AH102" s="119">
        <v>0</v>
      </c>
      <c r="AI102" s="119">
        <v>0</v>
      </c>
      <c r="AJ102" s="121">
        <v>0</v>
      </c>
      <c r="AK102" s="119">
        <v>0</v>
      </c>
      <c r="AL102" s="119">
        <v>0</v>
      </c>
      <c r="AM102" s="119">
        <v>0</v>
      </c>
      <c r="AN102" s="121">
        <v>0</v>
      </c>
      <c r="AO102" s="119">
        <v>0</v>
      </c>
      <c r="AP102" s="119">
        <v>0</v>
      </c>
      <c r="AQ102" s="119">
        <v>0</v>
      </c>
      <c r="AR102" s="121">
        <v>0</v>
      </c>
      <c r="AS102" s="119">
        <v>0</v>
      </c>
      <c r="AT102" s="119">
        <v>0</v>
      </c>
      <c r="AU102" s="119">
        <v>0</v>
      </c>
      <c r="AV102" s="121">
        <v>0</v>
      </c>
      <c r="AW102" s="119">
        <v>0</v>
      </c>
      <c r="AX102" s="119">
        <v>0</v>
      </c>
      <c r="AY102" s="119">
        <v>0</v>
      </c>
      <c r="AZ102" s="136">
        <v>0</v>
      </c>
    </row>
    <row r="103" spans="1:52" x14ac:dyDescent="0.35">
      <c r="A103" t="s">
        <v>131</v>
      </c>
      <c r="B103" t="s">
        <v>105</v>
      </c>
      <c r="C103" s="4" t="s">
        <v>18</v>
      </c>
      <c r="D103" s="4" t="s">
        <v>132</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18"/>
      <c r="AC103" s="80">
        <f>H2_NGSR!$H$38*'Inputs by region'!K$7</f>
        <v>7.3343283582089552E-2</v>
      </c>
      <c r="AD103" s="119">
        <v>0</v>
      </c>
      <c r="AE103" s="119">
        <v>0</v>
      </c>
      <c r="AF103" s="121">
        <v>0</v>
      </c>
      <c r="AG103" s="119">
        <v>0</v>
      </c>
      <c r="AH103" s="119">
        <v>0</v>
      </c>
      <c r="AI103" s="119">
        <v>0</v>
      </c>
      <c r="AJ103" s="121">
        <v>0</v>
      </c>
      <c r="AK103" s="119">
        <v>0</v>
      </c>
      <c r="AL103" s="119">
        <v>0</v>
      </c>
      <c r="AM103" s="119">
        <v>0</v>
      </c>
      <c r="AN103" s="121">
        <v>0</v>
      </c>
      <c r="AO103" s="119">
        <v>0</v>
      </c>
      <c r="AP103" s="119">
        <v>0</v>
      </c>
      <c r="AQ103" s="119">
        <v>0</v>
      </c>
      <c r="AR103" s="121">
        <v>0</v>
      </c>
      <c r="AS103" s="119">
        <v>0</v>
      </c>
      <c r="AT103" s="119">
        <v>0</v>
      </c>
      <c r="AU103" s="119">
        <v>0</v>
      </c>
      <c r="AV103" s="121">
        <v>0</v>
      </c>
      <c r="AW103" s="119">
        <v>0</v>
      </c>
      <c r="AX103" s="119">
        <v>0</v>
      </c>
      <c r="AY103" s="119">
        <v>0</v>
      </c>
      <c r="AZ103" s="136">
        <v>0</v>
      </c>
    </row>
    <row r="104" spans="1:52" x14ac:dyDescent="0.35">
      <c r="A104" t="s">
        <v>133</v>
      </c>
      <c r="B104" t="s">
        <v>105</v>
      </c>
      <c r="C104" s="4" t="s">
        <v>18</v>
      </c>
      <c r="D104" s="4" t="s">
        <v>134</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18"/>
      <c r="AC104" s="119">
        <v>0</v>
      </c>
      <c r="AD104" s="80">
        <f>H2_ELE!$H$37*'Inputs by region'!K$9</f>
        <v>3.3497344343163542E-3</v>
      </c>
      <c r="AE104" s="119">
        <v>0</v>
      </c>
      <c r="AF104" s="121">
        <v>0</v>
      </c>
      <c r="AG104" s="119">
        <v>0</v>
      </c>
      <c r="AH104" s="119">
        <v>0</v>
      </c>
      <c r="AI104" s="119">
        <v>0</v>
      </c>
      <c r="AJ104" s="121">
        <v>0</v>
      </c>
      <c r="AK104" s="119">
        <v>0</v>
      </c>
      <c r="AL104" s="119">
        <v>0</v>
      </c>
      <c r="AM104" s="119">
        <v>0</v>
      </c>
      <c r="AN104" s="121">
        <v>0</v>
      </c>
      <c r="AO104" s="119">
        <v>0</v>
      </c>
      <c r="AP104" s="119">
        <v>0</v>
      </c>
      <c r="AQ104" s="119">
        <v>0</v>
      </c>
      <c r="AR104" s="121">
        <v>0</v>
      </c>
      <c r="AS104" s="119">
        <v>0</v>
      </c>
      <c r="AT104" s="119">
        <v>0</v>
      </c>
      <c r="AU104" s="119">
        <v>0</v>
      </c>
      <c r="AV104" s="121">
        <v>0</v>
      </c>
      <c r="AW104" s="119">
        <v>0</v>
      </c>
      <c r="AX104" s="119">
        <v>0</v>
      </c>
      <c r="AY104" s="119">
        <v>0</v>
      </c>
      <c r="AZ104" s="136">
        <v>0</v>
      </c>
    </row>
    <row r="105" spans="1:52" x14ac:dyDescent="0.35">
      <c r="A105" t="s">
        <v>135</v>
      </c>
      <c r="B105" t="s">
        <v>105</v>
      </c>
      <c r="C105" s="4" t="s">
        <v>18</v>
      </c>
      <c r="D105" s="4" t="s">
        <v>136</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18"/>
      <c r="AC105" s="119">
        <v>0</v>
      </c>
      <c r="AD105" s="80">
        <f>H2_ELE!$H$38*'Inputs by region'!K$10</f>
        <v>6.0269323460777589E-3</v>
      </c>
      <c r="AE105" s="119">
        <v>0</v>
      </c>
      <c r="AF105" s="121">
        <v>0</v>
      </c>
      <c r="AG105" s="119">
        <v>0</v>
      </c>
      <c r="AH105" s="119">
        <v>0</v>
      </c>
      <c r="AI105" s="119">
        <v>0</v>
      </c>
      <c r="AJ105" s="121">
        <v>0</v>
      </c>
      <c r="AK105" s="119">
        <v>0</v>
      </c>
      <c r="AL105" s="119">
        <v>0</v>
      </c>
      <c r="AM105" s="119">
        <v>0</v>
      </c>
      <c r="AN105" s="121">
        <v>0</v>
      </c>
      <c r="AO105" s="119">
        <v>0</v>
      </c>
      <c r="AP105" s="119">
        <v>0</v>
      </c>
      <c r="AQ105" s="119">
        <v>0</v>
      </c>
      <c r="AR105" s="121">
        <v>0</v>
      </c>
      <c r="AS105" s="119">
        <v>0</v>
      </c>
      <c r="AT105" s="119">
        <v>0</v>
      </c>
      <c r="AU105" s="119">
        <v>0</v>
      </c>
      <c r="AV105" s="121">
        <v>0</v>
      </c>
      <c r="AW105" s="119">
        <v>0</v>
      </c>
      <c r="AX105" s="119">
        <v>0</v>
      </c>
      <c r="AY105" s="119">
        <v>0</v>
      </c>
      <c r="AZ105" s="136">
        <v>0</v>
      </c>
    </row>
    <row r="106" spans="1:52" x14ac:dyDescent="0.35">
      <c r="A106" t="s">
        <v>137</v>
      </c>
      <c r="B106" t="s">
        <v>105</v>
      </c>
      <c r="C106" s="4" t="s">
        <v>18</v>
      </c>
      <c r="D106" s="4" t="s">
        <v>138</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18"/>
      <c r="AC106" s="119">
        <v>0</v>
      </c>
      <c r="AD106" s="80">
        <f>H2_ELE!$H$42*'Inputs by region'!K$13</f>
        <v>4.0947713992508196E-3</v>
      </c>
      <c r="AE106" s="119">
        <v>0</v>
      </c>
      <c r="AF106" s="121">
        <v>0</v>
      </c>
      <c r="AG106" s="119">
        <v>0</v>
      </c>
      <c r="AH106" s="119">
        <v>0</v>
      </c>
      <c r="AI106" s="119">
        <v>0</v>
      </c>
      <c r="AJ106" s="121">
        <v>0</v>
      </c>
      <c r="AK106" s="119">
        <v>0</v>
      </c>
      <c r="AL106" s="119">
        <v>0</v>
      </c>
      <c r="AM106" s="119">
        <v>0</v>
      </c>
      <c r="AN106" s="121">
        <v>0</v>
      </c>
      <c r="AO106" s="119">
        <v>0</v>
      </c>
      <c r="AP106" s="119">
        <v>0</v>
      </c>
      <c r="AQ106" s="119">
        <v>0</v>
      </c>
      <c r="AR106" s="121">
        <v>0</v>
      </c>
      <c r="AS106" s="119">
        <v>0</v>
      </c>
      <c r="AT106" s="119">
        <v>0</v>
      </c>
      <c r="AU106" s="119">
        <v>0</v>
      </c>
      <c r="AV106" s="121">
        <v>0</v>
      </c>
      <c r="AW106" s="119">
        <v>0</v>
      </c>
      <c r="AX106" s="119">
        <v>0</v>
      </c>
      <c r="AY106" s="119">
        <v>0</v>
      </c>
      <c r="AZ106" s="136">
        <v>0</v>
      </c>
    </row>
    <row r="107" spans="1:52" x14ac:dyDescent="0.35">
      <c r="A107" t="s">
        <v>139</v>
      </c>
      <c r="B107" t="s">
        <v>105</v>
      </c>
      <c r="C107" s="4" t="s">
        <v>52</v>
      </c>
      <c r="D107" s="4" t="s">
        <v>140</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18"/>
      <c r="AC107" s="119">
        <v>0</v>
      </c>
      <c r="AD107" s="119">
        <v>0</v>
      </c>
      <c r="AE107" s="119">
        <f>H2_NGSR!$H$44*'Inputs by region'!K$14</f>
        <v>0</v>
      </c>
      <c r="AF107" s="121">
        <f>H2_ELE!$H$47*'Inputs by region'!K$14</f>
        <v>0</v>
      </c>
      <c r="AG107" s="119">
        <v>0</v>
      </c>
      <c r="AH107" s="119">
        <v>0</v>
      </c>
      <c r="AI107" s="119">
        <v>0</v>
      </c>
      <c r="AJ107" s="121">
        <v>0</v>
      </c>
      <c r="AK107" s="119">
        <v>0</v>
      </c>
      <c r="AL107" s="119">
        <v>0</v>
      </c>
      <c r="AM107" s="119">
        <v>0</v>
      </c>
      <c r="AN107" s="121">
        <v>0</v>
      </c>
      <c r="AO107" s="119">
        <v>0</v>
      </c>
      <c r="AP107" s="119">
        <v>0</v>
      </c>
      <c r="AQ107" s="119">
        <v>0</v>
      </c>
      <c r="AR107" s="121">
        <v>0</v>
      </c>
      <c r="AS107" s="119">
        <v>0</v>
      </c>
      <c r="AT107" s="119">
        <v>0</v>
      </c>
      <c r="AU107" s="119">
        <v>0</v>
      </c>
      <c r="AV107" s="121">
        <v>0</v>
      </c>
      <c r="AW107" s="119">
        <v>0</v>
      </c>
      <c r="AX107" s="119">
        <v>0</v>
      </c>
      <c r="AY107" s="119">
        <v>0</v>
      </c>
      <c r="AZ107" s="136">
        <v>0</v>
      </c>
    </row>
    <row r="108" spans="1:52" x14ac:dyDescent="0.35">
      <c r="A108" t="s">
        <v>24</v>
      </c>
      <c r="B108" t="s">
        <v>105</v>
      </c>
      <c r="C108" s="4" t="s">
        <v>52</v>
      </c>
      <c r="D108" s="4" t="s">
        <v>141</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18"/>
      <c r="AC108" s="119">
        <f>H2_NGSR!$H$40*'Inputs by region'!K$15</f>
        <v>0</v>
      </c>
      <c r="AD108" s="119">
        <f>H2_ELE!$H$43*'Inputs by region'!K$15</f>
        <v>0</v>
      </c>
      <c r="AE108" s="119">
        <f>H2_NGSR!$H$45*'Inputs by region'!K$15</f>
        <v>0</v>
      </c>
      <c r="AF108" s="121">
        <f>H2_ELE!$H$48*'Inputs by region'!K$15</f>
        <v>0</v>
      </c>
      <c r="AG108" s="119">
        <v>0</v>
      </c>
      <c r="AH108" s="119">
        <v>0</v>
      </c>
      <c r="AI108" s="119">
        <v>0</v>
      </c>
      <c r="AJ108" s="121">
        <v>0</v>
      </c>
      <c r="AK108" s="119">
        <v>0</v>
      </c>
      <c r="AL108" s="119">
        <v>0</v>
      </c>
      <c r="AM108" s="119">
        <v>0</v>
      </c>
      <c r="AN108" s="121">
        <v>0</v>
      </c>
      <c r="AO108" s="119">
        <v>0</v>
      </c>
      <c r="AP108" s="119">
        <v>0</v>
      </c>
      <c r="AQ108" s="119">
        <v>0</v>
      </c>
      <c r="AR108" s="121">
        <v>0</v>
      </c>
      <c r="AS108" s="119">
        <v>0</v>
      </c>
      <c r="AT108" s="119">
        <v>0</v>
      </c>
      <c r="AU108" s="119">
        <v>0</v>
      </c>
      <c r="AV108" s="121">
        <v>0</v>
      </c>
      <c r="AW108" s="119">
        <v>0</v>
      </c>
      <c r="AX108" s="119">
        <v>0</v>
      </c>
      <c r="AY108" s="119">
        <v>0</v>
      </c>
      <c r="AZ108" s="136">
        <v>0</v>
      </c>
    </row>
    <row r="109" spans="1:52" x14ac:dyDescent="0.35">
      <c r="A109" t="s">
        <v>142</v>
      </c>
      <c r="B109" t="s">
        <v>105</v>
      </c>
      <c r="C109" s="4" t="s">
        <v>52</v>
      </c>
      <c r="D109" s="4" t="s">
        <v>143</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18"/>
      <c r="AC109" s="119">
        <f>H2_NGSR!$H$40*'Inputs by region'!K$16</f>
        <v>0</v>
      </c>
      <c r="AD109" s="119">
        <f>H2_ELE!$H$43*'Inputs by region'!K$16</f>
        <v>0</v>
      </c>
      <c r="AE109" s="119">
        <f>H2_NGSR!$H$45*'Inputs by region'!K$16</f>
        <v>0</v>
      </c>
      <c r="AF109" s="121">
        <f>H2_ELE!$H$48*'Inputs by region'!K$16</f>
        <v>0</v>
      </c>
      <c r="AG109" s="119">
        <v>0</v>
      </c>
      <c r="AH109" s="119">
        <v>0</v>
      </c>
      <c r="AI109" s="119">
        <v>0</v>
      </c>
      <c r="AJ109" s="121">
        <v>0</v>
      </c>
      <c r="AK109" s="119">
        <v>0</v>
      </c>
      <c r="AL109" s="119">
        <v>0</v>
      </c>
      <c r="AM109" s="119">
        <v>0</v>
      </c>
      <c r="AN109" s="121">
        <v>0</v>
      </c>
      <c r="AO109" s="119">
        <v>0</v>
      </c>
      <c r="AP109" s="119">
        <v>0</v>
      </c>
      <c r="AQ109" s="119">
        <v>0</v>
      </c>
      <c r="AR109" s="121">
        <v>0</v>
      </c>
      <c r="AS109" s="119">
        <v>0</v>
      </c>
      <c r="AT109" s="119">
        <v>0</v>
      </c>
      <c r="AU109" s="119">
        <v>0</v>
      </c>
      <c r="AV109" s="121">
        <v>0</v>
      </c>
      <c r="AW109" s="119">
        <v>0</v>
      </c>
      <c r="AX109" s="119">
        <v>0</v>
      </c>
      <c r="AY109" s="119">
        <v>0</v>
      </c>
      <c r="AZ109" s="136">
        <v>0</v>
      </c>
    </row>
    <row r="110" spans="1:52" x14ac:dyDescent="0.35">
      <c r="A110" t="s">
        <v>29</v>
      </c>
      <c r="B110" t="s">
        <v>105</v>
      </c>
      <c r="C110" s="4" t="s">
        <v>52</v>
      </c>
      <c r="D110" s="4" t="s">
        <v>144</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18"/>
      <c r="AC110" s="119">
        <f>H2_NGSR!$H$40*'Inputs by region'!K$17</f>
        <v>0</v>
      </c>
      <c r="AD110" s="119">
        <f>H2_ELE!$H$43*'Inputs by region'!K$17</f>
        <v>0</v>
      </c>
      <c r="AE110" s="119">
        <f>H2_NGSR!$H$45*'Inputs by region'!K$17</f>
        <v>0</v>
      </c>
      <c r="AF110" s="121">
        <f>H2_ELE!$H$48*'Inputs by region'!K$17</f>
        <v>0</v>
      </c>
      <c r="AG110" s="119">
        <v>0</v>
      </c>
      <c r="AH110" s="119">
        <v>0</v>
      </c>
      <c r="AI110" s="119">
        <v>0</v>
      </c>
      <c r="AJ110" s="121">
        <v>0</v>
      </c>
      <c r="AK110" s="119">
        <v>0</v>
      </c>
      <c r="AL110" s="119">
        <v>0</v>
      </c>
      <c r="AM110" s="119">
        <v>0</v>
      </c>
      <c r="AN110" s="121">
        <v>0</v>
      </c>
      <c r="AO110" s="119">
        <v>0</v>
      </c>
      <c r="AP110" s="119">
        <v>0</v>
      </c>
      <c r="AQ110" s="119">
        <v>0</v>
      </c>
      <c r="AR110" s="121">
        <v>0</v>
      </c>
      <c r="AS110" s="119">
        <v>0</v>
      </c>
      <c r="AT110" s="119">
        <v>0</v>
      </c>
      <c r="AU110" s="119">
        <v>0</v>
      </c>
      <c r="AV110" s="121">
        <v>0</v>
      </c>
      <c r="AW110" s="119">
        <v>0</v>
      </c>
      <c r="AX110" s="119">
        <v>0</v>
      </c>
      <c r="AY110" s="119">
        <v>0</v>
      </c>
      <c r="AZ110" s="136">
        <v>0</v>
      </c>
    </row>
    <row r="111" spans="1:52" ht="15" thickBot="1" x14ac:dyDescent="0.4">
      <c r="A111" t="s">
        <v>145</v>
      </c>
      <c r="B111" t="s">
        <v>105</v>
      </c>
      <c r="C111" s="4" t="s">
        <v>18</v>
      </c>
      <c r="D111" s="4" t="s">
        <v>146</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18"/>
      <c r="AC111" s="125">
        <v>0</v>
      </c>
      <c r="AD111" s="297">
        <f>H2_ELE!$H$41*'Inputs by region'!K$18</f>
        <v>1.9838959552895791E-3</v>
      </c>
      <c r="AE111" s="297">
        <f>H2_NGSR!$H$43*'Inputs by region'!K$18</f>
        <v>21852.666798555816</v>
      </c>
      <c r="AF111" s="126">
        <v>0</v>
      </c>
      <c r="AG111" s="125">
        <v>0</v>
      </c>
      <c r="AH111" s="125">
        <v>0</v>
      </c>
      <c r="AI111" s="125">
        <v>0</v>
      </c>
      <c r="AJ111" s="126">
        <v>0</v>
      </c>
      <c r="AK111" s="125">
        <v>0</v>
      </c>
      <c r="AL111" s="125">
        <v>0</v>
      </c>
      <c r="AM111" s="125">
        <v>0</v>
      </c>
      <c r="AN111" s="126">
        <v>0</v>
      </c>
      <c r="AO111" s="125">
        <v>0</v>
      </c>
      <c r="AP111" s="125">
        <v>0</v>
      </c>
      <c r="AQ111" s="125">
        <v>0</v>
      </c>
      <c r="AR111" s="126">
        <v>0</v>
      </c>
      <c r="AS111" s="125">
        <v>0</v>
      </c>
      <c r="AT111" s="125">
        <v>0</v>
      </c>
      <c r="AU111" s="125">
        <v>0</v>
      </c>
      <c r="AV111" s="126">
        <v>0</v>
      </c>
      <c r="AW111" s="125">
        <v>0</v>
      </c>
      <c r="AX111" s="125">
        <v>0</v>
      </c>
      <c r="AY111" s="125">
        <v>0</v>
      </c>
      <c r="AZ111" s="137">
        <v>0</v>
      </c>
    </row>
    <row r="112" spans="1:52" x14ac:dyDescent="0.35">
      <c r="A112" t="s">
        <v>125</v>
      </c>
      <c r="B112" t="s">
        <v>106</v>
      </c>
      <c r="C112" s="4" t="s">
        <v>18</v>
      </c>
      <c r="D112" s="4" t="s">
        <v>126</v>
      </c>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18"/>
      <c r="AC112" s="80">
        <f>H2_NGSR!$H$36*'Inputs by region'!L$5</f>
        <v>138.77909999999997</v>
      </c>
      <c r="AD112" s="80">
        <f>H2_ELE!$H$40*'Inputs by region'!L$12</f>
        <v>1.1930984723440377E-3</v>
      </c>
      <c r="AE112" s="119">
        <v>0</v>
      </c>
      <c r="AF112" s="121">
        <v>0</v>
      </c>
      <c r="AG112" s="119">
        <v>0</v>
      </c>
      <c r="AH112" s="119">
        <v>0</v>
      </c>
      <c r="AI112" s="119">
        <v>0</v>
      </c>
      <c r="AJ112" s="121">
        <v>0</v>
      </c>
      <c r="AK112" s="119">
        <v>0</v>
      </c>
      <c r="AL112" s="119">
        <v>0</v>
      </c>
      <c r="AM112" s="119">
        <v>0</v>
      </c>
      <c r="AN112" s="121">
        <v>0</v>
      </c>
      <c r="AO112" s="119">
        <v>0</v>
      </c>
      <c r="AP112" s="119">
        <v>0</v>
      </c>
      <c r="AQ112" s="119">
        <v>0</v>
      </c>
      <c r="AR112" s="121">
        <v>0</v>
      </c>
      <c r="AS112" s="119">
        <v>0</v>
      </c>
      <c r="AT112" s="119">
        <v>0</v>
      </c>
      <c r="AU112" s="119">
        <v>0</v>
      </c>
      <c r="AV112" s="121">
        <v>0</v>
      </c>
      <c r="AW112" s="119">
        <v>0</v>
      </c>
      <c r="AX112" s="119">
        <v>0</v>
      </c>
      <c r="AY112" s="119">
        <v>0</v>
      </c>
      <c r="AZ112" s="136">
        <v>0</v>
      </c>
    </row>
    <row r="113" spans="1:52" x14ac:dyDescent="0.35">
      <c r="A113" t="s">
        <v>127</v>
      </c>
      <c r="B113" t="s">
        <v>106</v>
      </c>
      <c r="C113" s="4" t="s">
        <v>18</v>
      </c>
      <c r="D113" s="4" t="s">
        <v>128</v>
      </c>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18"/>
      <c r="AC113" s="80">
        <f>H2_NGSR!$H$37*'Inputs by region'!L$6+H2_NGSR!$H$39*'Inputs by region'!L$8</f>
        <v>39.964108608427985</v>
      </c>
      <c r="AD113" s="119">
        <v>0</v>
      </c>
      <c r="AE113" s="119">
        <v>0</v>
      </c>
      <c r="AF113" s="121">
        <v>0</v>
      </c>
      <c r="AG113" s="119">
        <v>0</v>
      </c>
      <c r="AH113" s="119">
        <v>0</v>
      </c>
      <c r="AI113" s="119">
        <v>0</v>
      </c>
      <c r="AJ113" s="121">
        <v>0</v>
      </c>
      <c r="AK113" s="119">
        <v>0</v>
      </c>
      <c r="AL113" s="119">
        <v>0</v>
      </c>
      <c r="AM113" s="119">
        <v>0</v>
      </c>
      <c r="AN113" s="121">
        <v>0</v>
      </c>
      <c r="AO113" s="119">
        <v>0</v>
      </c>
      <c r="AP113" s="119">
        <v>0</v>
      </c>
      <c r="AQ113" s="119">
        <v>0</v>
      </c>
      <c r="AR113" s="121">
        <v>0</v>
      </c>
      <c r="AS113" s="119">
        <v>0</v>
      </c>
      <c r="AT113" s="119">
        <v>0</v>
      </c>
      <c r="AU113" s="119">
        <v>0</v>
      </c>
      <c r="AV113" s="121">
        <v>0</v>
      </c>
      <c r="AW113" s="119">
        <v>0</v>
      </c>
      <c r="AX113" s="119">
        <v>0</v>
      </c>
      <c r="AY113" s="119">
        <v>0</v>
      </c>
      <c r="AZ113" s="136">
        <v>0</v>
      </c>
    </row>
    <row r="114" spans="1:52" x14ac:dyDescent="0.35">
      <c r="A114" t="s">
        <v>129</v>
      </c>
      <c r="B114" t="s">
        <v>106</v>
      </c>
      <c r="C114" s="4" t="s">
        <v>18</v>
      </c>
      <c r="D114" s="4" t="s">
        <v>130</v>
      </c>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18"/>
      <c r="AC114" s="119">
        <v>0</v>
      </c>
      <c r="AD114" s="119">
        <f>H2_ELE!$H$39*'Inputs by region'!L$11</f>
        <v>0</v>
      </c>
      <c r="AE114" s="119">
        <v>0</v>
      </c>
      <c r="AF114" s="121">
        <v>0</v>
      </c>
      <c r="AG114" s="119">
        <v>0</v>
      </c>
      <c r="AH114" s="119">
        <v>0</v>
      </c>
      <c r="AI114" s="119">
        <v>0</v>
      </c>
      <c r="AJ114" s="121">
        <v>0</v>
      </c>
      <c r="AK114" s="119">
        <v>0</v>
      </c>
      <c r="AL114" s="119">
        <v>0</v>
      </c>
      <c r="AM114" s="119">
        <v>0</v>
      </c>
      <c r="AN114" s="121">
        <v>0</v>
      </c>
      <c r="AO114" s="119">
        <v>0</v>
      </c>
      <c r="AP114" s="119">
        <v>0</v>
      </c>
      <c r="AQ114" s="119">
        <v>0</v>
      </c>
      <c r="AR114" s="121">
        <v>0</v>
      </c>
      <c r="AS114" s="119">
        <v>0</v>
      </c>
      <c r="AT114" s="119">
        <v>0</v>
      </c>
      <c r="AU114" s="119">
        <v>0</v>
      </c>
      <c r="AV114" s="121">
        <v>0</v>
      </c>
      <c r="AW114" s="119">
        <v>0</v>
      </c>
      <c r="AX114" s="119">
        <v>0</v>
      </c>
      <c r="AY114" s="119">
        <v>0</v>
      </c>
      <c r="AZ114" s="136">
        <v>0</v>
      </c>
    </row>
    <row r="115" spans="1:52" x14ac:dyDescent="0.35">
      <c r="A115" t="s">
        <v>131</v>
      </c>
      <c r="B115" t="s">
        <v>106</v>
      </c>
      <c r="C115" s="4" t="s">
        <v>18</v>
      </c>
      <c r="D115" s="4" t="s">
        <v>132</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18"/>
      <c r="AC115" s="80">
        <f>H2_NGSR!$H$38*'Inputs by region'!L$7</f>
        <v>0.37006155671641811</v>
      </c>
      <c r="AD115" s="119">
        <v>0</v>
      </c>
      <c r="AE115" s="119">
        <v>0</v>
      </c>
      <c r="AF115" s="121">
        <v>0</v>
      </c>
      <c r="AG115" s="119">
        <v>0</v>
      </c>
      <c r="AH115" s="119">
        <v>0</v>
      </c>
      <c r="AI115" s="119">
        <v>0</v>
      </c>
      <c r="AJ115" s="121">
        <v>0</v>
      </c>
      <c r="AK115" s="119">
        <v>0</v>
      </c>
      <c r="AL115" s="119">
        <v>0</v>
      </c>
      <c r="AM115" s="119">
        <v>0</v>
      </c>
      <c r="AN115" s="121">
        <v>0</v>
      </c>
      <c r="AO115" s="119">
        <v>0</v>
      </c>
      <c r="AP115" s="119">
        <v>0</v>
      </c>
      <c r="AQ115" s="119">
        <v>0</v>
      </c>
      <c r="AR115" s="121">
        <v>0</v>
      </c>
      <c r="AS115" s="119">
        <v>0</v>
      </c>
      <c r="AT115" s="119">
        <v>0</v>
      </c>
      <c r="AU115" s="119">
        <v>0</v>
      </c>
      <c r="AV115" s="121">
        <v>0</v>
      </c>
      <c r="AW115" s="119">
        <v>0</v>
      </c>
      <c r="AX115" s="119">
        <v>0</v>
      </c>
      <c r="AY115" s="119">
        <v>0</v>
      </c>
      <c r="AZ115" s="136">
        <v>0</v>
      </c>
    </row>
    <row r="116" spans="1:52" x14ac:dyDescent="0.35">
      <c r="A116" t="s">
        <v>133</v>
      </c>
      <c r="B116" t="s">
        <v>106</v>
      </c>
      <c r="C116" s="4" t="s">
        <v>18</v>
      </c>
      <c r="D116" s="4" t="s">
        <v>134</v>
      </c>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18"/>
      <c r="AC116" s="119">
        <v>0</v>
      </c>
      <c r="AD116" s="80">
        <f>H2_ELE!$H$37*'Inputs by region'!L$9</f>
        <v>1.4980971667560324E-2</v>
      </c>
      <c r="AE116" s="119">
        <v>0</v>
      </c>
      <c r="AF116" s="121">
        <v>0</v>
      </c>
      <c r="AG116" s="119">
        <v>0</v>
      </c>
      <c r="AH116" s="119">
        <v>0</v>
      </c>
      <c r="AI116" s="119">
        <v>0</v>
      </c>
      <c r="AJ116" s="121">
        <v>0</v>
      </c>
      <c r="AK116" s="119">
        <v>0</v>
      </c>
      <c r="AL116" s="119">
        <v>0</v>
      </c>
      <c r="AM116" s="119">
        <v>0</v>
      </c>
      <c r="AN116" s="121">
        <v>0</v>
      </c>
      <c r="AO116" s="119">
        <v>0</v>
      </c>
      <c r="AP116" s="119">
        <v>0</v>
      </c>
      <c r="AQ116" s="119">
        <v>0</v>
      </c>
      <c r="AR116" s="121">
        <v>0</v>
      </c>
      <c r="AS116" s="119">
        <v>0</v>
      </c>
      <c r="AT116" s="119">
        <v>0</v>
      </c>
      <c r="AU116" s="119">
        <v>0</v>
      </c>
      <c r="AV116" s="121">
        <v>0</v>
      </c>
      <c r="AW116" s="119">
        <v>0</v>
      </c>
      <c r="AX116" s="119">
        <v>0</v>
      </c>
      <c r="AY116" s="119">
        <v>0</v>
      </c>
      <c r="AZ116" s="136">
        <v>0</v>
      </c>
    </row>
    <row r="117" spans="1:52" x14ac:dyDescent="0.35">
      <c r="A117" t="s">
        <v>135</v>
      </c>
      <c r="B117" t="s">
        <v>106</v>
      </c>
      <c r="C117" s="4" t="s">
        <v>18</v>
      </c>
      <c r="D117" s="4" t="s">
        <v>136</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18"/>
      <c r="AC117" s="119">
        <v>0</v>
      </c>
      <c r="AD117" s="80">
        <f>H2_ELE!$H$38*'Inputs by region'!L$10</f>
        <v>4.3405477873147885E-2</v>
      </c>
      <c r="AE117" s="119">
        <v>0</v>
      </c>
      <c r="AF117" s="121">
        <v>0</v>
      </c>
      <c r="AG117" s="119">
        <v>0</v>
      </c>
      <c r="AH117" s="119">
        <v>0</v>
      </c>
      <c r="AI117" s="119">
        <v>0</v>
      </c>
      <c r="AJ117" s="121">
        <v>0</v>
      </c>
      <c r="AK117" s="119">
        <v>0</v>
      </c>
      <c r="AL117" s="119">
        <v>0</v>
      </c>
      <c r="AM117" s="119">
        <v>0</v>
      </c>
      <c r="AN117" s="121">
        <v>0</v>
      </c>
      <c r="AO117" s="119">
        <v>0</v>
      </c>
      <c r="AP117" s="119">
        <v>0</v>
      </c>
      <c r="AQ117" s="119">
        <v>0</v>
      </c>
      <c r="AR117" s="121">
        <v>0</v>
      </c>
      <c r="AS117" s="119">
        <v>0</v>
      </c>
      <c r="AT117" s="119">
        <v>0</v>
      </c>
      <c r="AU117" s="119">
        <v>0</v>
      </c>
      <c r="AV117" s="121">
        <v>0</v>
      </c>
      <c r="AW117" s="119">
        <v>0</v>
      </c>
      <c r="AX117" s="119">
        <v>0</v>
      </c>
      <c r="AY117" s="119">
        <v>0</v>
      </c>
      <c r="AZ117" s="136">
        <v>0</v>
      </c>
    </row>
    <row r="118" spans="1:52" x14ac:dyDescent="0.35">
      <c r="A118" t="s">
        <v>137</v>
      </c>
      <c r="B118" t="s">
        <v>106</v>
      </c>
      <c r="C118" s="4" t="s">
        <v>18</v>
      </c>
      <c r="D118" s="4" t="s">
        <v>138</v>
      </c>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18"/>
      <c r="AC118" s="119">
        <v>0</v>
      </c>
      <c r="AD118" s="80">
        <f>H2_ELE!$H$42*'Inputs by region'!L$13</f>
        <v>2.1237093113781802E-2</v>
      </c>
      <c r="AE118" s="119">
        <v>0</v>
      </c>
      <c r="AF118" s="121">
        <v>0</v>
      </c>
      <c r="AG118" s="119">
        <v>0</v>
      </c>
      <c r="AH118" s="119">
        <v>0</v>
      </c>
      <c r="AI118" s="119">
        <v>0</v>
      </c>
      <c r="AJ118" s="121">
        <v>0</v>
      </c>
      <c r="AK118" s="119">
        <v>0</v>
      </c>
      <c r="AL118" s="119">
        <v>0</v>
      </c>
      <c r="AM118" s="119">
        <v>0</v>
      </c>
      <c r="AN118" s="121">
        <v>0</v>
      </c>
      <c r="AO118" s="119">
        <v>0</v>
      </c>
      <c r="AP118" s="119">
        <v>0</v>
      </c>
      <c r="AQ118" s="119">
        <v>0</v>
      </c>
      <c r="AR118" s="121">
        <v>0</v>
      </c>
      <c r="AS118" s="119">
        <v>0</v>
      </c>
      <c r="AT118" s="119">
        <v>0</v>
      </c>
      <c r="AU118" s="119">
        <v>0</v>
      </c>
      <c r="AV118" s="121">
        <v>0</v>
      </c>
      <c r="AW118" s="119">
        <v>0</v>
      </c>
      <c r="AX118" s="119">
        <v>0</v>
      </c>
      <c r="AY118" s="119">
        <v>0</v>
      </c>
      <c r="AZ118" s="136">
        <v>0</v>
      </c>
    </row>
    <row r="119" spans="1:52" x14ac:dyDescent="0.35">
      <c r="A119" t="s">
        <v>139</v>
      </c>
      <c r="B119" t="s">
        <v>106</v>
      </c>
      <c r="C119" s="4" t="s">
        <v>52</v>
      </c>
      <c r="D119" s="4" t="s">
        <v>140</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18"/>
      <c r="AC119" s="119">
        <v>0</v>
      </c>
      <c r="AD119" s="119">
        <v>0</v>
      </c>
      <c r="AE119" s="119">
        <f>H2_NGSR!$H$44*'Inputs by region'!L$14</f>
        <v>0</v>
      </c>
      <c r="AF119" s="121">
        <f>H2_ELE!$H$47*'Inputs by region'!L$14</f>
        <v>0</v>
      </c>
      <c r="AG119" s="119">
        <v>0</v>
      </c>
      <c r="AH119" s="119">
        <v>0</v>
      </c>
      <c r="AI119" s="119">
        <v>0</v>
      </c>
      <c r="AJ119" s="121">
        <v>0</v>
      </c>
      <c r="AK119" s="119">
        <v>0</v>
      </c>
      <c r="AL119" s="119">
        <v>0</v>
      </c>
      <c r="AM119" s="119">
        <v>0</v>
      </c>
      <c r="AN119" s="121">
        <v>0</v>
      </c>
      <c r="AO119" s="119">
        <v>0</v>
      </c>
      <c r="AP119" s="119">
        <v>0</v>
      </c>
      <c r="AQ119" s="119">
        <v>0</v>
      </c>
      <c r="AR119" s="121">
        <v>0</v>
      </c>
      <c r="AS119" s="119">
        <v>0</v>
      </c>
      <c r="AT119" s="119">
        <v>0</v>
      </c>
      <c r="AU119" s="119">
        <v>0</v>
      </c>
      <c r="AV119" s="121">
        <v>0</v>
      </c>
      <c r="AW119" s="119">
        <v>0</v>
      </c>
      <c r="AX119" s="119">
        <v>0</v>
      </c>
      <c r="AY119" s="119">
        <v>0</v>
      </c>
      <c r="AZ119" s="136">
        <v>0</v>
      </c>
    </row>
    <row r="120" spans="1:52" x14ac:dyDescent="0.35">
      <c r="A120" t="s">
        <v>24</v>
      </c>
      <c r="B120" t="s">
        <v>106</v>
      </c>
      <c r="C120" s="4" t="s">
        <v>52</v>
      </c>
      <c r="D120" s="4" t="s">
        <v>141</v>
      </c>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18"/>
      <c r="AC120" s="119">
        <f>H2_NGSR!$H$40*'Inputs by region'!L$15</f>
        <v>0</v>
      </c>
      <c r="AD120" s="119">
        <f>H2_ELE!$H$43*'Inputs by region'!L$15</f>
        <v>0</v>
      </c>
      <c r="AE120" s="119">
        <f>H2_NGSR!$H$45*'Inputs by region'!L$15</f>
        <v>0</v>
      </c>
      <c r="AF120" s="121">
        <f>H2_ELE!$H$48*'Inputs by region'!L$15</f>
        <v>0</v>
      </c>
      <c r="AG120" s="119">
        <v>0</v>
      </c>
      <c r="AH120" s="119">
        <v>0</v>
      </c>
      <c r="AI120" s="119">
        <v>0</v>
      </c>
      <c r="AJ120" s="121">
        <v>0</v>
      </c>
      <c r="AK120" s="119">
        <v>0</v>
      </c>
      <c r="AL120" s="119">
        <v>0</v>
      </c>
      <c r="AM120" s="119">
        <v>0</v>
      </c>
      <c r="AN120" s="121">
        <v>0</v>
      </c>
      <c r="AO120" s="119">
        <v>0</v>
      </c>
      <c r="AP120" s="119">
        <v>0</v>
      </c>
      <c r="AQ120" s="119">
        <v>0</v>
      </c>
      <c r="AR120" s="121">
        <v>0</v>
      </c>
      <c r="AS120" s="119">
        <v>0</v>
      </c>
      <c r="AT120" s="119">
        <v>0</v>
      </c>
      <c r="AU120" s="119">
        <v>0</v>
      </c>
      <c r="AV120" s="121">
        <v>0</v>
      </c>
      <c r="AW120" s="119">
        <v>0</v>
      </c>
      <c r="AX120" s="119">
        <v>0</v>
      </c>
      <c r="AY120" s="119">
        <v>0</v>
      </c>
      <c r="AZ120" s="136">
        <v>0</v>
      </c>
    </row>
    <row r="121" spans="1:52" x14ac:dyDescent="0.35">
      <c r="A121" t="s">
        <v>142</v>
      </c>
      <c r="B121" t="s">
        <v>106</v>
      </c>
      <c r="C121" s="4" t="s">
        <v>52</v>
      </c>
      <c r="D121" s="4" t="s">
        <v>143</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18"/>
      <c r="AC121" s="119">
        <f>H2_NGSR!$H$40*'Inputs by region'!L$16</f>
        <v>0</v>
      </c>
      <c r="AD121" s="119">
        <f>H2_ELE!$H$43*'Inputs by region'!L$16</f>
        <v>0</v>
      </c>
      <c r="AE121" s="119">
        <f>H2_NGSR!$H$45*'Inputs by region'!L$16</f>
        <v>0</v>
      </c>
      <c r="AF121" s="121">
        <f>H2_ELE!$H$48*'Inputs by region'!L$16</f>
        <v>0</v>
      </c>
      <c r="AG121" s="119">
        <v>0</v>
      </c>
      <c r="AH121" s="119">
        <v>0</v>
      </c>
      <c r="AI121" s="119">
        <v>0</v>
      </c>
      <c r="AJ121" s="121">
        <v>0</v>
      </c>
      <c r="AK121" s="119">
        <v>0</v>
      </c>
      <c r="AL121" s="119">
        <v>0</v>
      </c>
      <c r="AM121" s="119">
        <v>0</v>
      </c>
      <c r="AN121" s="121">
        <v>0</v>
      </c>
      <c r="AO121" s="119">
        <v>0</v>
      </c>
      <c r="AP121" s="119">
        <v>0</v>
      </c>
      <c r="AQ121" s="119">
        <v>0</v>
      </c>
      <c r="AR121" s="121">
        <v>0</v>
      </c>
      <c r="AS121" s="119">
        <v>0</v>
      </c>
      <c r="AT121" s="119">
        <v>0</v>
      </c>
      <c r="AU121" s="119">
        <v>0</v>
      </c>
      <c r="AV121" s="121">
        <v>0</v>
      </c>
      <c r="AW121" s="119">
        <v>0</v>
      </c>
      <c r="AX121" s="119">
        <v>0</v>
      </c>
      <c r="AY121" s="119">
        <v>0</v>
      </c>
      <c r="AZ121" s="136">
        <v>0</v>
      </c>
    </row>
    <row r="122" spans="1:52" x14ac:dyDescent="0.35">
      <c r="A122" t="s">
        <v>29</v>
      </c>
      <c r="B122" t="s">
        <v>106</v>
      </c>
      <c r="C122" s="4" t="s">
        <v>52</v>
      </c>
      <c r="D122" s="4" t="s">
        <v>144</v>
      </c>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18"/>
      <c r="AC122" s="119">
        <f>H2_NGSR!$H$40*'Inputs by region'!L$17</f>
        <v>0</v>
      </c>
      <c r="AD122" s="119">
        <f>H2_ELE!$H$43*'Inputs by region'!L$17</f>
        <v>0</v>
      </c>
      <c r="AE122" s="119">
        <f>H2_NGSR!$H$45*'Inputs by region'!L$17</f>
        <v>0</v>
      </c>
      <c r="AF122" s="121">
        <f>H2_ELE!$H$48*'Inputs by region'!L$17</f>
        <v>0</v>
      </c>
      <c r="AG122" s="119">
        <v>0</v>
      </c>
      <c r="AH122" s="119">
        <v>0</v>
      </c>
      <c r="AI122" s="119">
        <v>0</v>
      </c>
      <c r="AJ122" s="121">
        <v>0</v>
      </c>
      <c r="AK122" s="119">
        <v>0</v>
      </c>
      <c r="AL122" s="119">
        <v>0</v>
      </c>
      <c r="AM122" s="119">
        <v>0</v>
      </c>
      <c r="AN122" s="121">
        <v>0</v>
      </c>
      <c r="AO122" s="119">
        <v>0</v>
      </c>
      <c r="AP122" s="119">
        <v>0</v>
      </c>
      <c r="AQ122" s="119">
        <v>0</v>
      </c>
      <c r="AR122" s="121">
        <v>0</v>
      </c>
      <c r="AS122" s="119">
        <v>0</v>
      </c>
      <c r="AT122" s="119">
        <v>0</v>
      </c>
      <c r="AU122" s="119">
        <v>0</v>
      </c>
      <c r="AV122" s="121">
        <v>0</v>
      </c>
      <c r="AW122" s="119">
        <v>0</v>
      </c>
      <c r="AX122" s="119">
        <v>0</v>
      </c>
      <c r="AY122" s="119">
        <v>0</v>
      </c>
      <c r="AZ122" s="136">
        <v>0</v>
      </c>
    </row>
    <row r="123" spans="1:52" ht="15" thickBot="1" x14ac:dyDescent="0.4">
      <c r="A123" t="s">
        <v>145</v>
      </c>
      <c r="B123" t="s">
        <v>106</v>
      </c>
      <c r="C123" s="4" t="s">
        <v>18</v>
      </c>
      <c r="D123" s="4" t="s">
        <v>146</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18"/>
      <c r="AC123" s="125">
        <v>0</v>
      </c>
      <c r="AD123" s="297">
        <f>H2_ELE!$H$41*'Inputs by region'!L$18</f>
        <v>6.9105922983332497E-3</v>
      </c>
      <c r="AE123" s="297">
        <f>H2_NGSR!$H$43*'Inputs by region'!L$18</f>
        <v>76120.35826450368</v>
      </c>
      <c r="AF123" s="126">
        <v>0</v>
      </c>
      <c r="AG123" s="125">
        <v>0</v>
      </c>
      <c r="AH123" s="125">
        <v>0</v>
      </c>
      <c r="AI123" s="125">
        <v>0</v>
      </c>
      <c r="AJ123" s="126">
        <v>0</v>
      </c>
      <c r="AK123" s="125">
        <v>0</v>
      </c>
      <c r="AL123" s="125">
        <v>0</v>
      </c>
      <c r="AM123" s="125">
        <v>0</v>
      </c>
      <c r="AN123" s="126">
        <v>0</v>
      </c>
      <c r="AO123" s="125">
        <v>0</v>
      </c>
      <c r="AP123" s="125">
        <v>0</v>
      </c>
      <c r="AQ123" s="125">
        <v>0</v>
      </c>
      <c r="AR123" s="126">
        <v>0</v>
      </c>
      <c r="AS123" s="125">
        <v>0</v>
      </c>
      <c r="AT123" s="125">
        <v>0</v>
      </c>
      <c r="AU123" s="125">
        <v>0</v>
      </c>
      <c r="AV123" s="126">
        <v>0</v>
      </c>
      <c r="AW123" s="125">
        <v>0</v>
      </c>
      <c r="AX123" s="125">
        <v>0</v>
      </c>
      <c r="AY123" s="125">
        <v>0</v>
      </c>
      <c r="AZ123" s="137">
        <v>0</v>
      </c>
    </row>
    <row r="124" spans="1:52" x14ac:dyDescent="0.35">
      <c r="A124" t="s">
        <v>147</v>
      </c>
      <c r="B124" t="s">
        <v>101</v>
      </c>
      <c r="C124" s="4" t="s">
        <v>18</v>
      </c>
      <c r="D124" s="4" t="s">
        <v>47</v>
      </c>
      <c r="E124" s="21"/>
      <c r="F124" s="21"/>
      <c r="G124" s="17"/>
      <c r="H124" s="17"/>
      <c r="I124" s="115"/>
      <c r="J124" s="78"/>
      <c r="K124" s="78"/>
      <c r="L124" s="78"/>
      <c r="M124" s="78"/>
      <c r="Q124" s="17"/>
      <c r="S124"/>
      <c r="U124"/>
      <c r="AC124" s="122">
        <v>0</v>
      </c>
      <c r="AD124" s="122">
        <v>0</v>
      </c>
      <c r="AE124" s="129">
        <f>H2_NGSR!H51+H2_NGSR!H52</f>
        <v>411204.38121101406</v>
      </c>
      <c r="AF124" s="123">
        <v>0</v>
      </c>
      <c r="AG124" s="122">
        <v>0</v>
      </c>
      <c r="AH124" s="122">
        <v>0</v>
      </c>
      <c r="AI124" s="122">
        <v>0</v>
      </c>
      <c r="AJ124" s="123">
        <v>0</v>
      </c>
      <c r="AK124" s="122">
        <v>0</v>
      </c>
      <c r="AL124" s="122">
        <v>0</v>
      </c>
      <c r="AM124" s="122">
        <v>0</v>
      </c>
      <c r="AN124" s="123">
        <v>0</v>
      </c>
      <c r="AO124" s="122">
        <v>0</v>
      </c>
      <c r="AP124" s="122">
        <v>0</v>
      </c>
      <c r="AQ124" s="122">
        <v>0</v>
      </c>
      <c r="AR124" s="123">
        <v>0</v>
      </c>
      <c r="AS124" s="122">
        <v>0</v>
      </c>
      <c r="AT124" s="122">
        <v>0</v>
      </c>
      <c r="AU124" s="122">
        <v>0</v>
      </c>
      <c r="AV124" s="123">
        <v>0</v>
      </c>
      <c r="AW124" s="122">
        <v>0</v>
      </c>
      <c r="AX124" s="122">
        <v>0</v>
      </c>
      <c r="AY124" s="122">
        <v>0</v>
      </c>
      <c r="AZ124" s="138">
        <v>0</v>
      </c>
    </row>
    <row r="125" spans="1:52" x14ac:dyDescent="0.35">
      <c r="A125" t="s">
        <v>56</v>
      </c>
      <c r="B125" t="s">
        <v>101</v>
      </c>
      <c r="C125" s="4" t="s">
        <v>18</v>
      </c>
      <c r="D125" s="4" t="s">
        <v>56</v>
      </c>
      <c r="E125" s="21"/>
      <c r="F125" s="21"/>
      <c r="G125" s="17"/>
      <c r="H125" s="17"/>
      <c r="I125" s="115"/>
      <c r="J125" s="75"/>
      <c r="K125" s="78"/>
      <c r="L125" s="78"/>
      <c r="M125" s="78"/>
      <c r="Q125" s="17"/>
      <c r="S125" s="7"/>
      <c r="U125"/>
      <c r="AC125" s="122">
        <v>0</v>
      </c>
      <c r="AD125" s="122">
        <v>0</v>
      </c>
      <c r="AE125" s="129">
        <f>H2_NGSR!H53</f>
        <v>478.56880830000011</v>
      </c>
      <c r="AF125" s="123">
        <v>0</v>
      </c>
      <c r="AG125" s="122">
        <v>0</v>
      </c>
      <c r="AH125" s="122">
        <v>0</v>
      </c>
      <c r="AI125" s="122">
        <v>0</v>
      </c>
      <c r="AJ125" s="123">
        <v>0</v>
      </c>
      <c r="AK125" s="122">
        <v>0</v>
      </c>
      <c r="AL125" s="122">
        <v>0</v>
      </c>
      <c r="AM125" s="122">
        <v>0</v>
      </c>
      <c r="AN125" s="123">
        <v>0</v>
      </c>
      <c r="AO125" s="122">
        <v>0</v>
      </c>
      <c r="AP125" s="122">
        <v>0</v>
      </c>
      <c r="AQ125" s="122">
        <v>0</v>
      </c>
      <c r="AR125" s="123">
        <v>0</v>
      </c>
      <c r="AS125" s="122">
        <v>0</v>
      </c>
      <c r="AT125" s="122">
        <v>0</v>
      </c>
      <c r="AU125" s="122">
        <v>0</v>
      </c>
      <c r="AV125" s="123">
        <v>0</v>
      </c>
      <c r="AW125" s="122">
        <v>0</v>
      </c>
      <c r="AX125" s="122">
        <v>0</v>
      </c>
      <c r="AY125" s="122">
        <v>0</v>
      </c>
      <c r="AZ125" s="138">
        <v>0</v>
      </c>
    </row>
    <row r="126" spans="1:52" x14ac:dyDescent="0.35">
      <c r="A126" t="s">
        <v>58</v>
      </c>
      <c r="B126" t="s">
        <v>101</v>
      </c>
      <c r="C126" s="4" t="s">
        <v>18</v>
      </c>
      <c r="D126" s="4" t="s">
        <v>58</v>
      </c>
      <c r="E126" s="21"/>
      <c r="F126" s="21"/>
      <c r="G126" s="17"/>
      <c r="H126" s="17"/>
      <c r="I126" s="115"/>
      <c r="J126" s="75"/>
      <c r="K126" s="78"/>
      <c r="L126" s="78"/>
      <c r="M126" s="78"/>
      <c r="Q126" s="17"/>
      <c r="S126" s="7"/>
      <c r="U126"/>
      <c r="AC126" s="122">
        <v>0</v>
      </c>
      <c r="AD126" s="122">
        <v>0</v>
      </c>
      <c r="AE126" s="129">
        <f>H2_NGSR!H54</f>
        <v>0.85230420000000007</v>
      </c>
      <c r="AF126" s="123">
        <v>0</v>
      </c>
      <c r="AG126" s="122">
        <v>0</v>
      </c>
      <c r="AH126" s="122">
        <v>0</v>
      </c>
      <c r="AI126" s="122">
        <v>0</v>
      </c>
      <c r="AJ126" s="123">
        <v>0</v>
      </c>
      <c r="AK126" s="122">
        <v>0</v>
      </c>
      <c r="AL126" s="122">
        <v>0</v>
      </c>
      <c r="AM126" s="122">
        <v>0</v>
      </c>
      <c r="AN126" s="123">
        <v>0</v>
      </c>
      <c r="AO126" s="122">
        <v>0</v>
      </c>
      <c r="AP126" s="122">
        <v>0</v>
      </c>
      <c r="AQ126" s="122">
        <v>0</v>
      </c>
      <c r="AR126" s="123">
        <v>0</v>
      </c>
      <c r="AS126" s="122">
        <v>0</v>
      </c>
      <c r="AT126" s="122">
        <v>0</v>
      </c>
      <c r="AU126" s="122">
        <v>0</v>
      </c>
      <c r="AV126" s="123">
        <v>0</v>
      </c>
      <c r="AW126" s="122">
        <v>0</v>
      </c>
      <c r="AX126" s="122">
        <v>0</v>
      </c>
      <c r="AY126" s="122">
        <v>0</v>
      </c>
      <c r="AZ126" s="138">
        <v>0</v>
      </c>
    </row>
    <row r="127" spans="1:52" ht="15" thickBot="1" x14ac:dyDescent="0.4"/>
    <row r="128" spans="1:52" ht="15" thickBot="1" x14ac:dyDescent="0.4">
      <c r="E128" s="130">
        <f t="shared" ref="E128:AB128" si="2">SUM(E28:E51)</f>
        <v>1</v>
      </c>
      <c r="F128" s="131">
        <f t="shared" si="2"/>
        <v>1</v>
      </c>
      <c r="G128" s="32">
        <f t="shared" si="2"/>
        <v>44288370</v>
      </c>
      <c r="H128" s="131">
        <f t="shared" si="2"/>
        <v>5200</v>
      </c>
      <c r="I128" s="131">
        <f t="shared" si="2"/>
        <v>0</v>
      </c>
      <c r="J128" s="131">
        <f t="shared" si="2"/>
        <v>0</v>
      </c>
      <c r="K128" s="131">
        <f t="shared" si="2"/>
        <v>0</v>
      </c>
      <c r="L128" s="131">
        <f t="shared" si="2"/>
        <v>0</v>
      </c>
      <c r="M128" s="131">
        <f t="shared" si="2"/>
        <v>0</v>
      </c>
      <c r="N128" s="131">
        <f t="shared" si="2"/>
        <v>0</v>
      </c>
      <c r="O128" s="131">
        <f t="shared" si="2"/>
        <v>0</v>
      </c>
      <c r="P128" s="131">
        <f t="shared" si="2"/>
        <v>0</v>
      </c>
      <c r="Q128" s="131">
        <f t="shared" si="2"/>
        <v>0</v>
      </c>
      <c r="R128" s="131">
        <f t="shared" si="2"/>
        <v>0</v>
      </c>
      <c r="S128" s="131">
        <f t="shared" si="2"/>
        <v>0</v>
      </c>
      <c r="T128" s="131">
        <f t="shared" si="2"/>
        <v>0</v>
      </c>
      <c r="U128" s="131">
        <f t="shared" si="2"/>
        <v>0</v>
      </c>
      <c r="V128" s="131">
        <f t="shared" si="2"/>
        <v>0</v>
      </c>
      <c r="W128" s="131">
        <f t="shared" si="2"/>
        <v>0</v>
      </c>
      <c r="X128" s="131">
        <f t="shared" si="2"/>
        <v>0</v>
      </c>
      <c r="Y128" s="131">
        <f t="shared" si="2"/>
        <v>0</v>
      </c>
      <c r="Z128" s="131">
        <f t="shared" si="2"/>
        <v>0</v>
      </c>
      <c r="AA128" s="131">
        <f t="shared" si="2"/>
        <v>0</v>
      </c>
      <c r="AB128" s="134">
        <f t="shared" si="2"/>
        <v>0</v>
      </c>
    </row>
    <row r="129" spans="1:58" x14ac:dyDescent="0.35">
      <c r="E129" s="21"/>
      <c r="F129" s="21"/>
      <c r="G129" s="17"/>
      <c r="H129" s="17"/>
      <c r="I129" s="115"/>
      <c r="J129" s="75"/>
      <c r="K129" s="78"/>
      <c r="L129" s="78"/>
      <c r="M129" s="78"/>
      <c r="Q129" s="17"/>
      <c r="S129" s="7"/>
      <c r="U129"/>
    </row>
    <row r="130" spans="1:58" s="4" customFormat="1" x14ac:dyDescent="0.35">
      <c r="A130" s="20" t="s">
        <v>97</v>
      </c>
      <c r="D130" s="5" t="s">
        <v>98</v>
      </c>
      <c r="E130" s="17" t="str" cm="1">
        <f t="array" ref="E130:AZ130">TRANSPOSE(D133:D180)</f>
        <v>SR</v>
      </c>
      <c r="F130" s="17" t="str">
        <v>ELE</v>
      </c>
      <c r="G130" s="17" t="str">
        <v>SR_H2</v>
      </c>
      <c r="H130" s="17" t="str">
        <v>ELE_H2</v>
      </c>
      <c r="I130" s="75" t="str">
        <v>SR</v>
      </c>
      <c r="J130" s="116" t="str">
        <v>ELE</v>
      </c>
      <c r="K130" s="75" t="str">
        <v>SR_H2</v>
      </c>
      <c r="L130" s="75" t="str">
        <v>ELE_H2</v>
      </c>
      <c r="M130" s="79" t="str">
        <v>SR</v>
      </c>
      <c r="N130" s="4" t="str">
        <v>ELE</v>
      </c>
      <c r="O130" s="4" t="str">
        <v>SR_H2</v>
      </c>
      <c r="P130" s="4" t="str">
        <v>ELE_H2</v>
      </c>
      <c r="Q130" s="17" t="str">
        <v>SR</v>
      </c>
      <c r="R130" s="4" t="str">
        <v>ELE</v>
      </c>
      <c r="S130" s="4" t="str">
        <v>SR_H2</v>
      </c>
      <c r="T130" s="4" t="str">
        <v>ELE_H2</v>
      </c>
      <c r="U130" s="4" t="str">
        <v>SR</v>
      </c>
      <c r="V130" s="4" t="str">
        <v>ELE</v>
      </c>
      <c r="W130" s="4" t="str">
        <v>SR_H2</v>
      </c>
      <c r="X130" s="4" t="str">
        <v>ELE_H2</v>
      </c>
      <c r="Y130" s="4" t="str">
        <v>SR</v>
      </c>
      <c r="Z130" s="4" t="str">
        <v>ELE</v>
      </c>
      <c r="AA130" s="4" t="str">
        <v>SR_H2</v>
      </c>
      <c r="AB130" s="55" t="str">
        <v>ELE_H2</v>
      </c>
      <c r="AC130" s="4" t="str">
        <v>M_SR</v>
      </c>
      <c r="AD130" s="4" t="str">
        <v>M_ELE</v>
      </c>
      <c r="AE130" s="4" t="str">
        <v>SR_H2_P</v>
      </c>
      <c r="AF130" s="4" t="str">
        <v>ELE_H2_P</v>
      </c>
      <c r="AG130" s="4" t="str">
        <v>M_SR</v>
      </c>
      <c r="AH130" s="4" t="str">
        <v>M_ELE</v>
      </c>
      <c r="AI130" s="4" t="str">
        <v>SR_H2_P</v>
      </c>
      <c r="AJ130" s="4" t="str">
        <v>ELE_H2_P</v>
      </c>
      <c r="AK130" s="4" t="str">
        <v>M_SR</v>
      </c>
      <c r="AL130" s="4" t="str">
        <v>M_ELE</v>
      </c>
      <c r="AM130" s="4" t="str">
        <v>SR_H2_P</v>
      </c>
      <c r="AN130" s="4" t="str">
        <v>ELE_H2_P</v>
      </c>
      <c r="AO130" s="4" t="str">
        <v>M_SR</v>
      </c>
      <c r="AP130" s="4" t="str">
        <v>M_ELE</v>
      </c>
      <c r="AQ130" s="4" t="str">
        <v>SR_H2_P</v>
      </c>
      <c r="AR130" s="4" t="str">
        <v>ELE_H2_P</v>
      </c>
      <c r="AS130" s="4" t="str">
        <v>M_SR</v>
      </c>
      <c r="AT130" s="4" t="str">
        <v>M_ELE</v>
      </c>
      <c r="AU130" s="4" t="str">
        <v>SR_H2_P</v>
      </c>
      <c r="AV130" s="4" t="str">
        <v>ELE_H2_P</v>
      </c>
      <c r="AW130" s="4" t="str">
        <v>M_SR</v>
      </c>
      <c r="AX130" s="4" t="str">
        <v>M_ELE</v>
      </c>
      <c r="AY130" s="4" t="str">
        <v>SR_H2_P</v>
      </c>
      <c r="AZ130" s="55" t="str">
        <v>ELE_H2_P</v>
      </c>
      <c r="BA130" t="s">
        <v>99</v>
      </c>
      <c r="BB130" t="s">
        <v>99</v>
      </c>
      <c r="BC130" t="s">
        <v>99</v>
      </c>
      <c r="BD130" t="s">
        <v>99</v>
      </c>
      <c r="BE130" t="s">
        <v>99</v>
      </c>
      <c r="BF130" t="s">
        <v>99</v>
      </c>
    </row>
    <row r="131" spans="1:58" s="4" customFormat="1" x14ac:dyDescent="0.35">
      <c r="D131" s="5" t="s">
        <v>100</v>
      </c>
      <c r="E131" s="17" t="str" cm="1">
        <f t="array" ref="E131:AZ131">TRANSPOSE(B133:B180)</f>
        <v>EU27</v>
      </c>
      <c r="F131" s="17" t="str">
        <v>EU27</v>
      </c>
      <c r="G131" s="17" t="str">
        <v>EU27</v>
      </c>
      <c r="H131" s="17" t="str">
        <v>EU27</v>
      </c>
      <c r="I131" s="115" t="str">
        <v>China</v>
      </c>
      <c r="J131" s="117" t="str">
        <v>China</v>
      </c>
      <c r="K131" s="115" t="str">
        <v>China</v>
      </c>
      <c r="L131" s="115" t="str">
        <v>China</v>
      </c>
      <c r="M131" s="78" t="str">
        <v>USA</v>
      </c>
      <c r="N131" s="4" t="str">
        <v>USA</v>
      </c>
      <c r="O131" s="4" t="str">
        <v>USA</v>
      </c>
      <c r="P131" s="4" t="str">
        <v>USA</v>
      </c>
      <c r="Q131" s="17" t="str">
        <v>India</v>
      </c>
      <c r="R131" s="4" t="str">
        <v>India</v>
      </c>
      <c r="S131" s="4" t="str">
        <v>India</v>
      </c>
      <c r="T131" s="79" t="str">
        <v>India</v>
      </c>
      <c r="U131" s="4" t="str">
        <v>Russia</v>
      </c>
      <c r="V131" s="4" t="str">
        <v>Russia</v>
      </c>
      <c r="W131" s="4" t="str">
        <v>Russia</v>
      </c>
      <c r="X131" s="4" t="str">
        <v>Russia</v>
      </c>
      <c r="Y131" s="4" t="str">
        <v>RoW</v>
      </c>
      <c r="Z131" s="4" t="str">
        <v>RoW</v>
      </c>
      <c r="AA131" s="4" t="str">
        <v>RoW</v>
      </c>
      <c r="AB131" s="55" t="str">
        <v>RoW</v>
      </c>
      <c r="AC131" s="4" t="str">
        <v>EU27</v>
      </c>
      <c r="AD131" s="4" t="str">
        <v>EU27</v>
      </c>
      <c r="AE131" s="4" t="str">
        <v>EU27</v>
      </c>
      <c r="AF131" s="4" t="str">
        <v>EU27</v>
      </c>
      <c r="AG131" s="4" t="str">
        <v>China</v>
      </c>
      <c r="AH131" s="4" t="str">
        <v>China</v>
      </c>
      <c r="AI131" s="4" t="str">
        <v>China</v>
      </c>
      <c r="AJ131" s="4" t="str">
        <v>China</v>
      </c>
      <c r="AK131" s="4" t="str">
        <v>USA</v>
      </c>
      <c r="AL131" s="4" t="str">
        <v>USA</v>
      </c>
      <c r="AM131" s="4" t="str">
        <v>USA</v>
      </c>
      <c r="AN131" s="4" t="str">
        <v>USA</v>
      </c>
      <c r="AO131" s="4" t="str">
        <v>India</v>
      </c>
      <c r="AP131" s="4" t="str">
        <v>India</v>
      </c>
      <c r="AQ131" s="4" t="str">
        <v>India</v>
      </c>
      <c r="AR131" s="4" t="str">
        <v>India</v>
      </c>
      <c r="AS131" s="4" t="str">
        <v>Russia</v>
      </c>
      <c r="AT131" s="4" t="str">
        <v>Russia</v>
      </c>
      <c r="AU131" s="4" t="str">
        <v>Russia</v>
      </c>
      <c r="AV131" s="4" t="str">
        <v>Russia</v>
      </c>
      <c r="AW131" s="4" t="str">
        <v>RoW</v>
      </c>
      <c r="AX131" s="4" t="str">
        <v>RoW</v>
      </c>
      <c r="AY131" s="4" t="str">
        <v>RoW</v>
      </c>
      <c r="AZ131" s="55" t="str">
        <v>RoW</v>
      </c>
      <c r="BA131" s="4" t="s">
        <v>101</v>
      </c>
      <c r="BB131" s="4" t="s">
        <v>102</v>
      </c>
      <c r="BC131" s="4" t="s">
        <v>103</v>
      </c>
      <c r="BD131" s="4" t="s">
        <v>104</v>
      </c>
      <c r="BE131" s="4" t="s">
        <v>105</v>
      </c>
      <c r="BF131" s="4" t="s">
        <v>106</v>
      </c>
    </row>
    <row r="132" spans="1:58" s="4" customFormat="1" x14ac:dyDescent="0.35">
      <c r="A132" s="6" t="s">
        <v>108</v>
      </c>
      <c r="B132" s="6" t="s">
        <v>100</v>
      </c>
      <c r="C132" s="5" t="s">
        <v>109</v>
      </c>
      <c r="E132" s="17" t="str" cm="1">
        <f t="array" ref="E132:AZ132">TRANSPOSE(C133:C180)</f>
        <v>no.</v>
      </c>
      <c r="F132" s="17" t="str">
        <v>no.</v>
      </c>
      <c r="G132" s="17" t="str">
        <v>kgH2</v>
      </c>
      <c r="H132" s="17" t="str">
        <v>kgH2</v>
      </c>
      <c r="I132" s="115" t="str">
        <v>no.</v>
      </c>
      <c r="J132" s="117" t="str">
        <v>no.</v>
      </c>
      <c r="K132" s="115" t="str">
        <v>kgH2</v>
      </c>
      <c r="L132" s="115" t="str">
        <v>kgH2</v>
      </c>
      <c r="M132" s="78" t="str">
        <v>no.</v>
      </c>
      <c r="N132" s="4" t="str">
        <v>no.</v>
      </c>
      <c r="O132" s="4" t="str">
        <v>kgH2</v>
      </c>
      <c r="P132" s="4" t="str">
        <v>kgH2</v>
      </c>
      <c r="Q132" s="17" t="str">
        <v>no.</v>
      </c>
      <c r="R132" s="4" t="str">
        <v>no.</v>
      </c>
      <c r="S132" s="4" t="str">
        <v>kgH2</v>
      </c>
      <c r="T132" s="4" t="str">
        <v>kgH2</v>
      </c>
      <c r="U132" s="4" t="str">
        <v>no.</v>
      </c>
      <c r="V132" s="4" t="str">
        <v>no.</v>
      </c>
      <c r="W132" s="4" t="str">
        <v>kgH2</v>
      </c>
      <c r="X132" s="4" t="str">
        <v>kgH2</v>
      </c>
      <c r="Y132" s="4" t="str">
        <v>no.</v>
      </c>
      <c r="Z132" s="4" t="str">
        <v>no.</v>
      </c>
      <c r="AA132" s="4" t="str">
        <v>kgH2</v>
      </c>
      <c r="AB132" s="55" t="str">
        <v>kgH2</v>
      </c>
      <c r="AC132" s="4" t="str">
        <v>no.</v>
      </c>
      <c r="AD132" s="4" t="str">
        <v>no.</v>
      </c>
      <c r="AE132" s="4" t="str">
        <v>kgH2</v>
      </c>
      <c r="AF132" s="4" t="str">
        <v>kgH2</v>
      </c>
      <c r="AG132" s="4" t="str">
        <v>no.</v>
      </c>
      <c r="AH132" s="4" t="str">
        <v>no.</v>
      </c>
      <c r="AI132" s="4" t="str">
        <v>kgH2</v>
      </c>
      <c r="AJ132" s="4" t="str">
        <v>kgH2</v>
      </c>
      <c r="AK132" s="4" t="str">
        <v>no.</v>
      </c>
      <c r="AL132" s="4" t="str">
        <v>no.</v>
      </c>
      <c r="AM132" s="4" t="str">
        <v>kgH2</v>
      </c>
      <c r="AN132" s="4" t="str">
        <v>kgH2</v>
      </c>
      <c r="AO132" s="4" t="str">
        <v>no.</v>
      </c>
      <c r="AP132" s="4" t="str">
        <v>no.</v>
      </c>
      <c r="AQ132" s="4" t="str">
        <v>kgH2</v>
      </c>
      <c r="AR132" s="4" t="str">
        <v>kgH2</v>
      </c>
      <c r="AS132" s="4" t="str">
        <v>no.</v>
      </c>
      <c r="AT132" s="4" t="str">
        <v>no.</v>
      </c>
      <c r="AU132" s="4" t="str">
        <v>kgH2</v>
      </c>
      <c r="AV132" s="4" t="str">
        <v>kgH2</v>
      </c>
      <c r="AW132" s="4" t="str">
        <v>no.</v>
      </c>
      <c r="AX132" s="4" t="str">
        <v>no.</v>
      </c>
      <c r="AY132" s="4" t="str">
        <v>kgH2</v>
      </c>
      <c r="AZ132" s="55" t="str">
        <v>kgH2</v>
      </c>
    </row>
    <row r="133" spans="1:58" x14ac:dyDescent="0.35">
      <c r="A133" t="s">
        <v>110</v>
      </c>
      <c r="B133" t="s">
        <v>101</v>
      </c>
      <c r="C133" s="4" t="s">
        <v>111</v>
      </c>
      <c r="D133" s="4" t="s">
        <v>112</v>
      </c>
      <c r="E133" s="21"/>
      <c r="F133" s="21"/>
      <c r="G133" s="17"/>
      <c r="H133" s="17"/>
      <c r="I133" s="115"/>
      <c r="J133" s="117"/>
      <c r="K133" s="115"/>
      <c r="L133" s="115"/>
      <c r="M133" s="78"/>
      <c r="Q133" s="17"/>
      <c r="S133" s="63"/>
      <c r="U133"/>
      <c r="AC133" s="141" cm="1">
        <f t="array" ref="AC133:AF136">MMULT(AC4:AF7,MINVERSE(_xlfn.MUNIT(4)*BH28:BH31))</f>
        <v>0</v>
      </c>
      <c r="AD133" s="141">
        <v>0</v>
      </c>
      <c r="AE133" s="84">
        <v>2.2579291132186622E-8</v>
      </c>
      <c r="AF133" s="142">
        <v>0</v>
      </c>
      <c r="AG133" s="141">
        <v>0</v>
      </c>
      <c r="AH133" s="141">
        <v>0</v>
      </c>
      <c r="AI133" s="141">
        <v>0</v>
      </c>
      <c r="AJ133" s="142">
        <v>0</v>
      </c>
      <c r="AK133" s="141">
        <v>0</v>
      </c>
      <c r="AL133" s="141">
        <v>0</v>
      </c>
      <c r="AM133" s="141">
        <v>0</v>
      </c>
      <c r="AN133" s="142">
        <v>0</v>
      </c>
      <c r="AO133" s="141">
        <v>0</v>
      </c>
      <c r="AP133" s="141">
        <v>0</v>
      </c>
      <c r="AQ133" s="141">
        <v>0</v>
      </c>
      <c r="AR133" s="142">
        <v>0</v>
      </c>
      <c r="AS133" s="141">
        <v>0</v>
      </c>
      <c r="AT133" s="141">
        <v>0</v>
      </c>
      <c r="AU133" s="141">
        <v>0</v>
      </c>
      <c r="AV133" s="142">
        <v>0</v>
      </c>
      <c r="AW133" s="141">
        <v>0</v>
      </c>
      <c r="AX133" s="141">
        <v>0</v>
      </c>
      <c r="AY133" s="141">
        <v>0</v>
      </c>
      <c r="AZ133" s="163">
        <v>0</v>
      </c>
      <c r="BA133" s="93">
        <f>BA4</f>
        <v>0</v>
      </c>
      <c r="BB133" s="94">
        <v>0</v>
      </c>
      <c r="BC133" s="94">
        <v>0</v>
      </c>
      <c r="BD133" s="94">
        <v>0</v>
      </c>
      <c r="BE133" s="94">
        <v>0</v>
      </c>
      <c r="BF133" s="16">
        <v>0</v>
      </c>
    </row>
    <row r="134" spans="1:58" x14ac:dyDescent="0.35">
      <c r="A134" t="s">
        <v>113</v>
      </c>
      <c r="B134" t="s">
        <v>101</v>
      </c>
      <c r="C134" s="4" t="s">
        <v>111</v>
      </c>
      <c r="D134" s="4" t="s">
        <v>114</v>
      </c>
      <c r="E134" s="21"/>
      <c r="F134" s="21"/>
      <c r="G134" s="17"/>
      <c r="H134" s="17"/>
      <c r="I134" s="78"/>
      <c r="J134" s="75"/>
      <c r="K134" s="75"/>
      <c r="L134" s="78"/>
      <c r="M134" s="78"/>
      <c r="Q134" s="17"/>
      <c r="S134" s="7"/>
      <c r="U134"/>
      <c r="AC134" s="141">
        <v>0</v>
      </c>
      <c r="AD134" s="141">
        <v>0</v>
      </c>
      <c r="AE134" s="141">
        <v>0</v>
      </c>
      <c r="AF134" s="143">
        <v>1.9230769230769231E-4</v>
      </c>
      <c r="AG134" s="141">
        <v>0</v>
      </c>
      <c r="AH134" s="141">
        <v>0</v>
      </c>
      <c r="AI134" s="141">
        <v>0</v>
      </c>
      <c r="AJ134" s="142">
        <v>0</v>
      </c>
      <c r="AK134" s="141">
        <v>0</v>
      </c>
      <c r="AL134" s="141">
        <v>0</v>
      </c>
      <c r="AM134" s="141">
        <v>0</v>
      </c>
      <c r="AN134" s="142">
        <v>0</v>
      </c>
      <c r="AO134" s="141">
        <v>0</v>
      </c>
      <c r="AP134" s="141">
        <v>0</v>
      </c>
      <c r="AQ134" s="141">
        <v>0</v>
      </c>
      <c r="AR134" s="142">
        <v>0</v>
      </c>
      <c r="AS134" s="141">
        <v>0</v>
      </c>
      <c r="AT134" s="141">
        <v>0</v>
      </c>
      <c r="AU134" s="141">
        <v>0</v>
      </c>
      <c r="AV134" s="142">
        <v>0</v>
      </c>
      <c r="AW134" s="141">
        <v>0</v>
      </c>
      <c r="AX134" s="141">
        <v>0</v>
      </c>
      <c r="AY134" s="141">
        <v>0</v>
      </c>
      <c r="AZ134" s="163">
        <v>0</v>
      </c>
      <c r="BA134" s="93">
        <f t="shared" ref="BA134:BA136" si="3">BA5</f>
        <v>0</v>
      </c>
      <c r="BB134" s="94">
        <v>0</v>
      </c>
      <c r="BC134" s="94">
        <v>0</v>
      </c>
      <c r="BD134" s="94">
        <v>0</v>
      </c>
      <c r="BE134" s="94">
        <v>0</v>
      </c>
      <c r="BF134" s="16">
        <v>0</v>
      </c>
    </row>
    <row r="135" spans="1:58" x14ac:dyDescent="0.35">
      <c r="A135" t="s">
        <v>45</v>
      </c>
      <c r="B135" t="s">
        <v>101</v>
      </c>
      <c r="C135" s="4" t="s">
        <v>53</v>
      </c>
      <c r="D135" s="4" t="s">
        <v>115</v>
      </c>
      <c r="E135" s="21"/>
      <c r="F135" s="21"/>
      <c r="G135" s="21"/>
      <c r="H135" s="21"/>
      <c r="I135" s="78"/>
      <c r="J135" s="78"/>
      <c r="K135" s="75"/>
      <c r="L135" s="78"/>
      <c r="M135" s="78"/>
      <c r="Q135" s="21"/>
      <c r="S135" s="7"/>
      <c r="AC135" s="141">
        <v>0</v>
      </c>
      <c r="AD135" s="141">
        <v>0</v>
      </c>
      <c r="AE135" s="141">
        <v>0</v>
      </c>
      <c r="AF135" s="142">
        <v>0</v>
      </c>
      <c r="AG135" s="141">
        <v>0</v>
      </c>
      <c r="AH135" s="141">
        <v>0</v>
      </c>
      <c r="AI135" s="141">
        <v>0</v>
      </c>
      <c r="AJ135" s="142">
        <v>0</v>
      </c>
      <c r="AK135" s="141">
        <v>0</v>
      </c>
      <c r="AL135" s="141">
        <v>0</v>
      </c>
      <c r="AM135" s="141">
        <v>0</v>
      </c>
      <c r="AN135" s="142">
        <v>0</v>
      </c>
      <c r="AO135" s="141">
        <v>0</v>
      </c>
      <c r="AP135" s="141">
        <v>0</v>
      </c>
      <c r="AQ135" s="141">
        <v>0</v>
      </c>
      <c r="AR135" s="142">
        <v>0</v>
      </c>
      <c r="AS135" s="141">
        <v>0</v>
      </c>
      <c r="AT135" s="141">
        <v>0</v>
      </c>
      <c r="AU135" s="141">
        <v>0</v>
      </c>
      <c r="AV135" s="142">
        <v>0</v>
      </c>
      <c r="AW135" s="141">
        <v>0</v>
      </c>
      <c r="AX135" s="141">
        <v>0</v>
      </c>
      <c r="AY135" s="141">
        <v>0</v>
      </c>
      <c r="AZ135" s="163">
        <v>0</v>
      </c>
      <c r="BA135" s="92">
        <f t="shared" si="3"/>
        <v>44288370</v>
      </c>
      <c r="BB135" s="94">
        <v>0</v>
      </c>
      <c r="BC135" s="94">
        <v>0</v>
      </c>
      <c r="BD135" s="94">
        <v>0</v>
      </c>
      <c r="BE135" s="94">
        <v>0</v>
      </c>
      <c r="BF135" s="16">
        <v>0</v>
      </c>
    </row>
    <row r="136" spans="1:58" ht="15" thickBot="1" x14ac:dyDescent="0.4">
      <c r="A136" t="s">
        <v>95</v>
      </c>
      <c r="B136" t="s">
        <v>101</v>
      </c>
      <c r="C136" s="4" t="s">
        <v>53</v>
      </c>
      <c r="D136" s="4" t="s">
        <v>116</v>
      </c>
      <c r="E136" s="21"/>
      <c r="F136" s="21"/>
      <c r="G136" s="21"/>
      <c r="H136" s="21"/>
      <c r="I136" s="78"/>
      <c r="J136" s="78"/>
      <c r="K136" s="75"/>
      <c r="L136" s="78"/>
      <c r="M136" s="78"/>
      <c r="Q136" s="21"/>
      <c r="AC136" s="145">
        <v>0</v>
      </c>
      <c r="AD136" s="145">
        <v>0</v>
      </c>
      <c r="AE136" s="145">
        <v>0</v>
      </c>
      <c r="AF136" s="146">
        <v>0</v>
      </c>
      <c r="AG136" s="145">
        <v>0</v>
      </c>
      <c r="AH136" s="145">
        <v>0</v>
      </c>
      <c r="AI136" s="145">
        <v>0</v>
      </c>
      <c r="AJ136" s="146">
        <v>0</v>
      </c>
      <c r="AK136" s="145">
        <v>0</v>
      </c>
      <c r="AL136" s="145">
        <v>0</v>
      </c>
      <c r="AM136" s="145">
        <v>0</v>
      </c>
      <c r="AN136" s="146">
        <v>0</v>
      </c>
      <c r="AO136" s="145">
        <v>0</v>
      </c>
      <c r="AP136" s="145">
        <v>0</v>
      </c>
      <c r="AQ136" s="145">
        <v>0</v>
      </c>
      <c r="AR136" s="146">
        <v>0</v>
      </c>
      <c r="AS136" s="145">
        <v>0</v>
      </c>
      <c r="AT136" s="145">
        <v>0</v>
      </c>
      <c r="AU136" s="145">
        <v>0</v>
      </c>
      <c r="AV136" s="146">
        <v>0</v>
      </c>
      <c r="AW136" s="145">
        <v>0</v>
      </c>
      <c r="AX136" s="145">
        <v>0</v>
      </c>
      <c r="AY136" s="145">
        <v>0</v>
      </c>
      <c r="AZ136" s="164">
        <v>0</v>
      </c>
      <c r="BA136" s="95">
        <f t="shared" si="3"/>
        <v>5200</v>
      </c>
      <c r="BB136" s="96">
        <v>0</v>
      </c>
      <c r="BC136" s="96">
        <v>0</v>
      </c>
      <c r="BD136" s="96">
        <v>0</v>
      </c>
      <c r="BE136" s="96">
        <v>0</v>
      </c>
      <c r="BF136" s="97">
        <v>0</v>
      </c>
    </row>
    <row r="137" spans="1:58" x14ac:dyDescent="0.35">
      <c r="A137" t="s">
        <v>110</v>
      </c>
      <c r="B137" t="s">
        <v>102</v>
      </c>
      <c r="C137" s="4" t="s">
        <v>111</v>
      </c>
      <c r="D137" s="4" t="s">
        <v>112</v>
      </c>
      <c r="E137" s="21"/>
      <c r="F137" s="21"/>
      <c r="G137" s="21"/>
      <c r="H137" s="21"/>
      <c r="I137" s="78"/>
      <c r="J137" s="78"/>
      <c r="K137" s="75"/>
      <c r="L137" s="78"/>
      <c r="M137" s="78"/>
      <c r="Q137" s="21"/>
      <c r="AC137" s="141">
        <v>0</v>
      </c>
      <c r="AD137" s="141">
        <v>0</v>
      </c>
      <c r="AE137" s="141">
        <v>0</v>
      </c>
      <c r="AF137" s="142">
        <v>0</v>
      </c>
      <c r="AG137" s="141">
        <v>0</v>
      </c>
      <c r="AH137" s="141">
        <v>0</v>
      </c>
      <c r="AI137" s="141">
        <v>0</v>
      </c>
      <c r="AJ137" s="142">
        <v>0</v>
      </c>
      <c r="AK137" s="141">
        <v>0</v>
      </c>
      <c r="AL137" s="141">
        <v>0</v>
      </c>
      <c r="AM137" s="141">
        <v>0</v>
      </c>
      <c r="AN137" s="142">
        <v>0</v>
      </c>
      <c r="AO137" s="141">
        <v>0</v>
      </c>
      <c r="AP137" s="141">
        <v>0</v>
      </c>
      <c r="AQ137" s="141">
        <v>0</v>
      </c>
      <c r="AR137" s="142">
        <v>0</v>
      </c>
      <c r="AS137" s="141">
        <v>0</v>
      </c>
      <c r="AT137" s="141">
        <v>0</v>
      </c>
      <c r="AU137" s="141">
        <v>0</v>
      </c>
      <c r="AV137" s="142">
        <v>0</v>
      </c>
      <c r="AW137" s="141">
        <v>0</v>
      </c>
      <c r="AX137" s="141">
        <v>0</v>
      </c>
      <c r="AY137" s="141">
        <v>0</v>
      </c>
      <c r="AZ137" s="163">
        <v>0</v>
      </c>
      <c r="BA137" s="93">
        <v>0</v>
      </c>
      <c r="BB137" s="94">
        <v>0</v>
      </c>
      <c r="BC137" s="94">
        <v>0</v>
      </c>
      <c r="BD137" s="94">
        <v>0</v>
      </c>
      <c r="BE137" s="94">
        <v>0</v>
      </c>
      <c r="BF137" s="16">
        <v>0</v>
      </c>
    </row>
    <row r="138" spans="1:58" x14ac:dyDescent="0.35">
      <c r="A138" t="s">
        <v>113</v>
      </c>
      <c r="B138" t="s">
        <v>102</v>
      </c>
      <c r="C138" s="4" t="s">
        <v>111</v>
      </c>
      <c r="D138" s="4" t="s">
        <v>114</v>
      </c>
      <c r="E138" s="21"/>
      <c r="F138" s="21"/>
      <c r="G138" s="21"/>
      <c r="H138" s="21"/>
      <c r="I138" s="78"/>
      <c r="J138" s="78"/>
      <c r="K138" s="75"/>
      <c r="L138" s="78"/>
      <c r="M138" s="78"/>
      <c r="Q138" s="21"/>
      <c r="AC138" s="141">
        <v>0</v>
      </c>
      <c r="AD138" s="141">
        <v>0</v>
      </c>
      <c r="AE138" s="141">
        <v>0</v>
      </c>
      <c r="AF138" s="142">
        <v>0</v>
      </c>
      <c r="AG138" s="141">
        <v>0</v>
      </c>
      <c r="AH138" s="141">
        <v>0</v>
      </c>
      <c r="AI138" s="141">
        <v>0</v>
      </c>
      <c r="AJ138" s="142">
        <v>0</v>
      </c>
      <c r="AK138" s="141">
        <v>0</v>
      </c>
      <c r="AL138" s="141">
        <v>0</v>
      </c>
      <c r="AM138" s="141">
        <v>0</v>
      </c>
      <c r="AN138" s="142">
        <v>0</v>
      </c>
      <c r="AO138" s="141">
        <v>0</v>
      </c>
      <c r="AP138" s="141">
        <v>0</v>
      </c>
      <c r="AQ138" s="141">
        <v>0</v>
      </c>
      <c r="AR138" s="142">
        <v>0</v>
      </c>
      <c r="AS138" s="141">
        <v>0</v>
      </c>
      <c r="AT138" s="141">
        <v>0</v>
      </c>
      <c r="AU138" s="141">
        <v>0</v>
      </c>
      <c r="AV138" s="142">
        <v>0</v>
      </c>
      <c r="AW138" s="141">
        <v>0</v>
      </c>
      <c r="AX138" s="141">
        <v>0</v>
      </c>
      <c r="AY138" s="141">
        <v>0</v>
      </c>
      <c r="AZ138" s="163">
        <v>0</v>
      </c>
      <c r="BA138" s="93">
        <v>0</v>
      </c>
      <c r="BB138" s="94">
        <v>0</v>
      </c>
      <c r="BC138" s="94">
        <v>0</v>
      </c>
      <c r="BD138" s="94">
        <v>0</v>
      </c>
      <c r="BE138" s="94">
        <v>0</v>
      </c>
      <c r="BF138" s="16">
        <v>0</v>
      </c>
    </row>
    <row r="139" spans="1:58" x14ac:dyDescent="0.35">
      <c r="A139" t="s">
        <v>45</v>
      </c>
      <c r="B139" t="s">
        <v>102</v>
      </c>
      <c r="C139" s="4" t="s">
        <v>53</v>
      </c>
      <c r="D139" s="4" t="s">
        <v>115</v>
      </c>
      <c r="E139" s="21"/>
      <c r="F139" s="21"/>
      <c r="G139" s="21"/>
      <c r="H139" s="21"/>
      <c r="I139" s="78"/>
      <c r="J139" s="78"/>
      <c r="K139" s="75"/>
      <c r="L139" s="78"/>
      <c r="M139" s="78"/>
      <c r="Q139" s="21"/>
      <c r="AC139" s="141">
        <v>0</v>
      </c>
      <c r="AD139" s="141">
        <v>0</v>
      </c>
      <c r="AE139" s="141">
        <v>0</v>
      </c>
      <c r="AF139" s="142">
        <v>0</v>
      </c>
      <c r="AG139" s="141">
        <v>0</v>
      </c>
      <c r="AH139" s="141">
        <v>0</v>
      </c>
      <c r="AI139" s="141">
        <v>0</v>
      </c>
      <c r="AJ139" s="142">
        <v>0</v>
      </c>
      <c r="AK139" s="141">
        <v>0</v>
      </c>
      <c r="AL139" s="141">
        <v>0</v>
      </c>
      <c r="AM139" s="141">
        <v>0</v>
      </c>
      <c r="AN139" s="142">
        <v>0</v>
      </c>
      <c r="AO139" s="141">
        <v>0</v>
      </c>
      <c r="AP139" s="141">
        <v>0</v>
      </c>
      <c r="AQ139" s="141">
        <v>0</v>
      </c>
      <c r="AR139" s="142">
        <v>0</v>
      </c>
      <c r="AS139" s="141">
        <v>0</v>
      </c>
      <c r="AT139" s="141">
        <v>0</v>
      </c>
      <c r="AU139" s="141">
        <v>0</v>
      </c>
      <c r="AV139" s="142">
        <v>0</v>
      </c>
      <c r="AW139" s="141">
        <v>0</v>
      </c>
      <c r="AX139" s="141">
        <v>0</v>
      </c>
      <c r="AY139" s="141">
        <v>0</v>
      </c>
      <c r="AZ139" s="163">
        <v>0</v>
      </c>
      <c r="BA139" s="93">
        <v>0</v>
      </c>
      <c r="BB139" s="94">
        <v>0</v>
      </c>
      <c r="BC139" s="94">
        <v>0</v>
      </c>
      <c r="BD139" s="94">
        <v>0</v>
      </c>
      <c r="BE139" s="94">
        <v>0</v>
      </c>
      <c r="BF139" s="16">
        <v>0</v>
      </c>
    </row>
    <row r="140" spans="1:58" ht="15" thickBot="1" x14ac:dyDescent="0.4">
      <c r="A140" t="s">
        <v>95</v>
      </c>
      <c r="B140" t="s">
        <v>102</v>
      </c>
      <c r="C140" s="4" t="s">
        <v>53</v>
      </c>
      <c r="D140" s="4" t="s">
        <v>116</v>
      </c>
      <c r="E140" s="21"/>
      <c r="F140" s="21"/>
      <c r="G140" s="21"/>
      <c r="H140" s="21"/>
      <c r="I140" s="78"/>
      <c r="J140" s="78"/>
      <c r="K140" s="75"/>
      <c r="L140" s="78"/>
      <c r="M140" s="78"/>
      <c r="Q140" s="21"/>
      <c r="AC140" s="145">
        <v>0</v>
      </c>
      <c r="AD140" s="145">
        <v>0</v>
      </c>
      <c r="AE140" s="145">
        <v>0</v>
      </c>
      <c r="AF140" s="146">
        <v>0</v>
      </c>
      <c r="AG140" s="145">
        <v>0</v>
      </c>
      <c r="AH140" s="145">
        <v>0</v>
      </c>
      <c r="AI140" s="145">
        <v>0</v>
      </c>
      <c r="AJ140" s="146">
        <v>0</v>
      </c>
      <c r="AK140" s="145">
        <v>0</v>
      </c>
      <c r="AL140" s="145">
        <v>0</v>
      </c>
      <c r="AM140" s="145">
        <v>0</v>
      </c>
      <c r="AN140" s="146">
        <v>0</v>
      </c>
      <c r="AO140" s="145">
        <v>0</v>
      </c>
      <c r="AP140" s="145">
        <v>0</v>
      </c>
      <c r="AQ140" s="145">
        <v>0</v>
      </c>
      <c r="AR140" s="146">
        <v>0</v>
      </c>
      <c r="AS140" s="145">
        <v>0</v>
      </c>
      <c r="AT140" s="145">
        <v>0</v>
      </c>
      <c r="AU140" s="145">
        <v>0</v>
      </c>
      <c r="AV140" s="146">
        <v>0</v>
      </c>
      <c r="AW140" s="145">
        <v>0</v>
      </c>
      <c r="AX140" s="145">
        <v>0</v>
      </c>
      <c r="AY140" s="145">
        <v>0</v>
      </c>
      <c r="AZ140" s="164">
        <v>0</v>
      </c>
      <c r="BA140" s="95">
        <v>0</v>
      </c>
      <c r="BB140" s="96">
        <v>0</v>
      </c>
      <c r="BC140" s="96">
        <v>0</v>
      </c>
      <c r="BD140" s="96">
        <v>0</v>
      </c>
      <c r="BE140" s="96">
        <v>0</v>
      </c>
      <c r="BF140" s="97">
        <v>0</v>
      </c>
    </row>
    <row r="141" spans="1:58" x14ac:dyDescent="0.35">
      <c r="A141" t="s">
        <v>110</v>
      </c>
      <c r="B141" t="s">
        <v>103</v>
      </c>
      <c r="C141" s="4" t="s">
        <v>111</v>
      </c>
      <c r="D141" s="4" t="s">
        <v>112</v>
      </c>
      <c r="E141" s="21"/>
      <c r="F141" s="21"/>
      <c r="G141" s="21"/>
      <c r="H141" s="21"/>
      <c r="I141" s="78"/>
      <c r="J141" s="78"/>
      <c r="K141" s="75"/>
      <c r="L141" s="78"/>
      <c r="M141" s="78"/>
      <c r="Q141" s="21"/>
      <c r="AC141" s="141">
        <v>0</v>
      </c>
      <c r="AD141" s="141">
        <v>0</v>
      </c>
      <c r="AE141" s="141">
        <v>0</v>
      </c>
      <c r="AF141" s="142">
        <v>0</v>
      </c>
      <c r="AG141" s="141">
        <v>0</v>
      </c>
      <c r="AH141" s="141">
        <v>0</v>
      </c>
      <c r="AI141" s="141">
        <v>0</v>
      </c>
      <c r="AJ141" s="142">
        <v>0</v>
      </c>
      <c r="AK141" s="141">
        <v>0</v>
      </c>
      <c r="AL141" s="141">
        <v>0</v>
      </c>
      <c r="AM141" s="141">
        <v>0</v>
      </c>
      <c r="AN141" s="142">
        <v>0</v>
      </c>
      <c r="AO141" s="141">
        <v>0</v>
      </c>
      <c r="AP141" s="141">
        <v>0</v>
      </c>
      <c r="AQ141" s="141">
        <v>0</v>
      </c>
      <c r="AR141" s="142">
        <v>0</v>
      </c>
      <c r="AS141" s="141">
        <v>0</v>
      </c>
      <c r="AT141" s="141">
        <v>0</v>
      </c>
      <c r="AU141" s="141">
        <v>0</v>
      </c>
      <c r="AV141" s="142">
        <v>0</v>
      </c>
      <c r="AW141" s="141">
        <v>0</v>
      </c>
      <c r="AX141" s="141">
        <v>0</v>
      </c>
      <c r="AY141" s="141">
        <v>0</v>
      </c>
      <c r="AZ141" s="163">
        <v>0</v>
      </c>
      <c r="BA141" s="93">
        <v>0</v>
      </c>
      <c r="BB141" s="94">
        <v>0</v>
      </c>
      <c r="BC141" s="94">
        <v>0</v>
      </c>
      <c r="BD141" s="94">
        <v>0</v>
      </c>
      <c r="BE141" s="94">
        <v>0</v>
      </c>
      <c r="BF141" s="16">
        <v>0</v>
      </c>
    </row>
    <row r="142" spans="1:58" x14ac:dyDescent="0.35">
      <c r="A142" t="s">
        <v>113</v>
      </c>
      <c r="B142" t="s">
        <v>103</v>
      </c>
      <c r="C142" s="4" t="s">
        <v>111</v>
      </c>
      <c r="D142" s="4" t="s">
        <v>114</v>
      </c>
      <c r="E142" s="21"/>
      <c r="F142" s="21"/>
      <c r="G142" s="21"/>
      <c r="H142" s="21"/>
      <c r="I142" s="78"/>
      <c r="J142" s="78"/>
      <c r="K142" s="75"/>
      <c r="L142" s="78"/>
      <c r="M142" s="78"/>
      <c r="Q142" s="21"/>
      <c r="AC142" s="141">
        <v>0</v>
      </c>
      <c r="AD142" s="141">
        <v>0</v>
      </c>
      <c r="AE142" s="141">
        <v>0</v>
      </c>
      <c r="AF142" s="142">
        <v>0</v>
      </c>
      <c r="AG142" s="141">
        <v>0</v>
      </c>
      <c r="AH142" s="141">
        <v>0</v>
      </c>
      <c r="AI142" s="141">
        <v>0</v>
      </c>
      <c r="AJ142" s="142">
        <v>0</v>
      </c>
      <c r="AK142" s="141">
        <v>0</v>
      </c>
      <c r="AL142" s="141">
        <v>0</v>
      </c>
      <c r="AM142" s="141">
        <v>0</v>
      </c>
      <c r="AN142" s="142">
        <v>0</v>
      </c>
      <c r="AO142" s="141">
        <v>0</v>
      </c>
      <c r="AP142" s="141">
        <v>0</v>
      </c>
      <c r="AQ142" s="141">
        <v>0</v>
      </c>
      <c r="AR142" s="142">
        <v>0</v>
      </c>
      <c r="AS142" s="141">
        <v>0</v>
      </c>
      <c r="AT142" s="141">
        <v>0</v>
      </c>
      <c r="AU142" s="141">
        <v>0</v>
      </c>
      <c r="AV142" s="142">
        <v>0</v>
      </c>
      <c r="AW142" s="141">
        <v>0</v>
      </c>
      <c r="AX142" s="141">
        <v>0</v>
      </c>
      <c r="AY142" s="141">
        <v>0</v>
      </c>
      <c r="AZ142" s="163">
        <v>0</v>
      </c>
      <c r="BA142" s="93">
        <v>0</v>
      </c>
      <c r="BB142" s="94">
        <v>0</v>
      </c>
      <c r="BC142" s="94">
        <v>0</v>
      </c>
      <c r="BD142" s="94">
        <v>0</v>
      </c>
      <c r="BE142" s="94">
        <v>0</v>
      </c>
      <c r="BF142" s="16">
        <v>0</v>
      </c>
    </row>
    <row r="143" spans="1:58" x14ac:dyDescent="0.35">
      <c r="A143" t="s">
        <v>45</v>
      </c>
      <c r="B143" t="s">
        <v>103</v>
      </c>
      <c r="C143" s="4" t="s">
        <v>53</v>
      </c>
      <c r="D143" s="4" t="s">
        <v>115</v>
      </c>
      <c r="E143" s="21"/>
      <c r="F143" s="21"/>
      <c r="G143" s="21"/>
      <c r="H143" s="21"/>
      <c r="I143" s="78"/>
      <c r="J143" s="78"/>
      <c r="K143" s="75"/>
      <c r="L143" s="78"/>
      <c r="M143" s="78"/>
      <c r="Q143" s="21"/>
      <c r="AC143" s="141">
        <v>0</v>
      </c>
      <c r="AD143" s="141">
        <v>0</v>
      </c>
      <c r="AE143" s="141">
        <v>0</v>
      </c>
      <c r="AF143" s="142">
        <v>0</v>
      </c>
      <c r="AG143" s="141">
        <v>0</v>
      </c>
      <c r="AH143" s="141">
        <v>0</v>
      </c>
      <c r="AI143" s="141">
        <v>0</v>
      </c>
      <c r="AJ143" s="142">
        <v>0</v>
      </c>
      <c r="AK143" s="141">
        <v>0</v>
      </c>
      <c r="AL143" s="141">
        <v>0</v>
      </c>
      <c r="AM143" s="141">
        <v>0</v>
      </c>
      <c r="AN143" s="142">
        <v>0</v>
      </c>
      <c r="AO143" s="141">
        <v>0</v>
      </c>
      <c r="AP143" s="141">
        <v>0</v>
      </c>
      <c r="AQ143" s="141">
        <v>0</v>
      </c>
      <c r="AR143" s="142">
        <v>0</v>
      </c>
      <c r="AS143" s="141">
        <v>0</v>
      </c>
      <c r="AT143" s="141">
        <v>0</v>
      </c>
      <c r="AU143" s="141">
        <v>0</v>
      </c>
      <c r="AV143" s="142">
        <v>0</v>
      </c>
      <c r="AW143" s="141">
        <v>0</v>
      </c>
      <c r="AX143" s="141">
        <v>0</v>
      </c>
      <c r="AY143" s="141">
        <v>0</v>
      </c>
      <c r="AZ143" s="163">
        <v>0</v>
      </c>
      <c r="BA143" s="93">
        <v>0</v>
      </c>
      <c r="BB143" s="94">
        <v>0</v>
      </c>
      <c r="BC143" s="94">
        <v>0</v>
      </c>
      <c r="BD143" s="94">
        <v>0</v>
      </c>
      <c r="BE143" s="94">
        <v>0</v>
      </c>
      <c r="BF143" s="16">
        <v>0</v>
      </c>
    </row>
    <row r="144" spans="1:58" ht="15" thickBot="1" x14ac:dyDescent="0.4">
      <c r="A144" t="s">
        <v>95</v>
      </c>
      <c r="B144" t="s">
        <v>103</v>
      </c>
      <c r="C144" s="4" t="s">
        <v>53</v>
      </c>
      <c r="D144" s="4" t="s">
        <v>116</v>
      </c>
      <c r="E144" s="21"/>
      <c r="F144" s="21"/>
      <c r="G144" s="21"/>
      <c r="H144" s="21"/>
      <c r="I144" s="78"/>
      <c r="J144" s="78"/>
      <c r="K144" s="75"/>
      <c r="L144" s="78"/>
      <c r="M144" s="78"/>
      <c r="Q144" s="21"/>
      <c r="AC144" s="145">
        <v>0</v>
      </c>
      <c r="AD144" s="145">
        <v>0</v>
      </c>
      <c r="AE144" s="145">
        <v>0</v>
      </c>
      <c r="AF144" s="146">
        <v>0</v>
      </c>
      <c r="AG144" s="145">
        <v>0</v>
      </c>
      <c r="AH144" s="145">
        <v>0</v>
      </c>
      <c r="AI144" s="145">
        <v>0</v>
      </c>
      <c r="AJ144" s="146">
        <v>0</v>
      </c>
      <c r="AK144" s="145">
        <v>0</v>
      </c>
      <c r="AL144" s="145">
        <v>0</v>
      </c>
      <c r="AM144" s="145">
        <v>0</v>
      </c>
      <c r="AN144" s="146">
        <v>0</v>
      </c>
      <c r="AO144" s="145">
        <v>0</v>
      </c>
      <c r="AP144" s="145">
        <v>0</v>
      </c>
      <c r="AQ144" s="145">
        <v>0</v>
      </c>
      <c r="AR144" s="146">
        <v>0</v>
      </c>
      <c r="AS144" s="145">
        <v>0</v>
      </c>
      <c r="AT144" s="145">
        <v>0</v>
      </c>
      <c r="AU144" s="145">
        <v>0</v>
      </c>
      <c r="AV144" s="146">
        <v>0</v>
      </c>
      <c r="AW144" s="145">
        <v>0</v>
      </c>
      <c r="AX144" s="145">
        <v>0</v>
      </c>
      <c r="AY144" s="145">
        <v>0</v>
      </c>
      <c r="AZ144" s="164">
        <v>0</v>
      </c>
      <c r="BA144" s="95">
        <v>0</v>
      </c>
      <c r="BB144" s="96">
        <v>0</v>
      </c>
      <c r="BC144" s="96">
        <v>0</v>
      </c>
      <c r="BD144" s="96">
        <v>0</v>
      </c>
      <c r="BE144" s="96">
        <v>0</v>
      </c>
      <c r="BF144" s="97">
        <v>0</v>
      </c>
    </row>
    <row r="145" spans="1:58" x14ac:dyDescent="0.35">
      <c r="A145" t="s">
        <v>110</v>
      </c>
      <c r="B145" t="s">
        <v>104</v>
      </c>
      <c r="C145" s="4" t="s">
        <v>111</v>
      </c>
      <c r="D145" s="4" t="s">
        <v>112</v>
      </c>
      <c r="E145" s="21"/>
      <c r="F145" s="21"/>
      <c r="G145" s="21"/>
      <c r="H145" s="21"/>
      <c r="I145" s="78"/>
      <c r="J145" s="78"/>
      <c r="K145" s="75"/>
      <c r="L145" s="78"/>
      <c r="M145" s="78"/>
      <c r="Q145" s="21"/>
      <c r="AC145" s="141">
        <v>0</v>
      </c>
      <c r="AD145" s="141">
        <v>0</v>
      </c>
      <c r="AE145" s="141">
        <v>0</v>
      </c>
      <c r="AF145" s="142">
        <v>0</v>
      </c>
      <c r="AG145" s="141">
        <v>0</v>
      </c>
      <c r="AH145" s="141">
        <v>0</v>
      </c>
      <c r="AI145" s="141">
        <v>0</v>
      </c>
      <c r="AJ145" s="142">
        <v>0</v>
      </c>
      <c r="AK145" s="141">
        <v>0</v>
      </c>
      <c r="AL145" s="141">
        <v>0</v>
      </c>
      <c r="AM145" s="141">
        <v>0</v>
      </c>
      <c r="AN145" s="142">
        <v>0</v>
      </c>
      <c r="AO145" s="141">
        <v>0</v>
      </c>
      <c r="AP145" s="141">
        <v>0</v>
      </c>
      <c r="AQ145" s="141">
        <v>0</v>
      </c>
      <c r="AR145" s="142">
        <v>0</v>
      </c>
      <c r="AS145" s="141">
        <v>0</v>
      </c>
      <c r="AT145" s="141">
        <v>0</v>
      </c>
      <c r="AU145" s="141">
        <v>0</v>
      </c>
      <c r="AV145" s="142">
        <v>0</v>
      </c>
      <c r="AW145" s="141">
        <v>0</v>
      </c>
      <c r="AX145" s="141">
        <v>0</v>
      </c>
      <c r="AY145" s="141">
        <v>0</v>
      </c>
      <c r="AZ145" s="163">
        <v>0</v>
      </c>
      <c r="BA145" s="93">
        <v>0</v>
      </c>
      <c r="BB145" s="94">
        <v>0</v>
      </c>
      <c r="BC145" s="94">
        <v>0</v>
      </c>
      <c r="BD145" s="94">
        <v>0</v>
      </c>
      <c r="BE145" s="94">
        <v>0</v>
      </c>
      <c r="BF145" s="16">
        <v>0</v>
      </c>
    </row>
    <row r="146" spans="1:58" x14ac:dyDescent="0.35">
      <c r="A146" t="s">
        <v>113</v>
      </c>
      <c r="B146" t="s">
        <v>104</v>
      </c>
      <c r="C146" s="4" t="s">
        <v>111</v>
      </c>
      <c r="D146" s="4" t="s">
        <v>114</v>
      </c>
      <c r="E146" s="21"/>
      <c r="F146" s="21"/>
      <c r="G146" s="21"/>
      <c r="H146" s="21"/>
      <c r="I146" s="78"/>
      <c r="J146" s="78"/>
      <c r="K146" s="75"/>
      <c r="L146" s="78"/>
      <c r="M146" s="78"/>
      <c r="Q146" s="21"/>
      <c r="AC146" s="141">
        <v>0</v>
      </c>
      <c r="AD146" s="141">
        <v>0</v>
      </c>
      <c r="AE146" s="141">
        <v>0</v>
      </c>
      <c r="AF146" s="142">
        <v>0</v>
      </c>
      <c r="AG146" s="141">
        <v>0</v>
      </c>
      <c r="AH146" s="141">
        <v>0</v>
      </c>
      <c r="AI146" s="141">
        <v>0</v>
      </c>
      <c r="AJ146" s="142">
        <v>0</v>
      </c>
      <c r="AK146" s="141">
        <v>0</v>
      </c>
      <c r="AL146" s="141">
        <v>0</v>
      </c>
      <c r="AM146" s="141">
        <v>0</v>
      </c>
      <c r="AN146" s="142">
        <v>0</v>
      </c>
      <c r="AO146" s="141">
        <v>0</v>
      </c>
      <c r="AP146" s="141">
        <v>0</v>
      </c>
      <c r="AQ146" s="141">
        <v>0</v>
      </c>
      <c r="AR146" s="142">
        <v>0</v>
      </c>
      <c r="AS146" s="141">
        <v>0</v>
      </c>
      <c r="AT146" s="141">
        <v>0</v>
      </c>
      <c r="AU146" s="141">
        <v>0</v>
      </c>
      <c r="AV146" s="142">
        <v>0</v>
      </c>
      <c r="AW146" s="141">
        <v>0</v>
      </c>
      <c r="AX146" s="141">
        <v>0</v>
      </c>
      <c r="AY146" s="141">
        <v>0</v>
      </c>
      <c r="AZ146" s="163">
        <v>0</v>
      </c>
      <c r="BA146" s="93">
        <v>0</v>
      </c>
      <c r="BB146" s="94">
        <v>0</v>
      </c>
      <c r="BC146" s="94">
        <v>0</v>
      </c>
      <c r="BD146" s="94">
        <v>0</v>
      </c>
      <c r="BE146" s="94">
        <v>0</v>
      </c>
      <c r="BF146" s="16">
        <v>0</v>
      </c>
    </row>
    <row r="147" spans="1:58" x14ac:dyDescent="0.35">
      <c r="A147" t="s">
        <v>45</v>
      </c>
      <c r="B147" t="s">
        <v>104</v>
      </c>
      <c r="C147" s="4" t="s">
        <v>53</v>
      </c>
      <c r="D147" s="4" t="s">
        <v>115</v>
      </c>
      <c r="E147" s="21"/>
      <c r="F147" s="21"/>
      <c r="G147" s="21"/>
      <c r="H147" s="21"/>
      <c r="I147" s="78"/>
      <c r="J147" s="78"/>
      <c r="K147" s="75"/>
      <c r="L147" s="78"/>
      <c r="M147" s="78"/>
      <c r="Q147" s="21"/>
      <c r="AC147" s="141">
        <v>0</v>
      </c>
      <c r="AD147" s="141">
        <v>0</v>
      </c>
      <c r="AE147" s="141">
        <v>0</v>
      </c>
      <c r="AF147" s="142">
        <v>0</v>
      </c>
      <c r="AG147" s="141">
        <v>0</v>
      </c>
      <c r="AH147" s="141">
        <v>0</v>
      </c>
      <c r="AI147" s="141">
        <v>0</v>
      </c>
      <c r="AJ147" s="142">
        <v>0</v>
      </c>
      <c r="AK147" s="141">
        <v>0</v>
      </c>
      <c r="AL147" s="141">
        <v>0</v>
      </c>
      <c r="AM147" s="141">
        <v>0</v>
      </c>
      <c r="AN147" s="142">
        <v>0</v>
      </c>
      <c r="AO147" s="141">
        <v>0</v>
      </c>
      <c r="AP147" s="141">
        <v>0</v>
      </c>
      <c r="AQ147" s="141">
        <v>0</v>
      </c>
      <c r="AR147" s="142">
        <v>0</v>
      </c>
      <c r="AS147" s="141">
        <v>0</v>
      </c>
      <c r="AT147" s="141">
        <v>0</v>
      </c>
      <c r="AU147" s="141">
        <v>0</v>
      </c>
      <c r="AV147" s="142">
        <v>0</v>
      </c>
      <c r="AW147" s="141">
        <v>0</v>
      </c>
      <c r="AX147" s="141">
        <v>0</v>
      </c>
      <c r="AY147" s="141">
        <v>0</v>
      </c>
      <c r="AZ147" s="163">
        <v>0</v>
      </c>
      <c r="BA147" s="93">
        <v>0</v>
      </c>
      <c r="BB147" s="94">
        <v>0</v>
      </c>
      <c r="BC147" s="94">
        <v>0</v>
      </c>
      <c r="BD147" s="94">
        <v>0</v>
      </c>
      <c r="BE147" s="94">
        <v>0</v>
      </c>
      <c r="BF147" s="16">
        <v>0</v>
      </c>
    </row>
    <row r="148" spans="1:58" ht="15" thickBot="1" x14ac:dyDescent="0.4">
      <c r="A148" t="s">
        <v>95</v>
      </c>
      <c r="B148" t="s">
        <v>104</v>
      </c>
      <c r="C148" s="4" t="s">
        <v>53</v>
      </c>
      <c r="D148" s="4" t="s">
        <v>116</v>
      </c>
      <c r="E148" s="21"/>
      <c r="F148" s="21"/>
      <c r="G148" s="21"/>
      <c r="H148" s="21"/>
      <c r="I148" s="78"/>
      <c r="J148" s="78"/>
      <c r="K148" s="75"/>
      <c r="L148" s="78"/>
      <c r="M148" s="78"/>
      <c r="Q148" s="21"/>
      <c r="AC148" s="145">
        <v>0</v>
      </c>
      <c r="AD148" s="145">
        <v>0</v>
      </c>
      <c r="AE148" s="145">
        <v>0</v>
      </c>
      <c r="AF148" s="146">
        <v>0</v>
      </c>
      <c r="AG148" s="145">
        <v>0</v>
      </c>
      <c r="AH148" s="145">
        <v>0</v>
      </c>
      <c r="AI148" s="145">
        <v>0</v>
      </c>
      <c r="AJ148" s="146">
        <v>0</v>
      </c>
      <c r="AK148" s="145">
        <v>0</v>
      </c>
      <c r="AL148" s="145">
        <v>0</v>
      </c>
      <c r="AM148" s="145">
        <v>0</v>
      </c>
      <c r="AN148" s="146">
        <v>0</v>
      </c>
      <c r="AO148" s="145">
        <v>0</v>
      </c>
      <c r="AP148" s="145">
        <v>0</v>
      </c>
      <c r="AQ148" s="145">
        <v>0</v>
      </c>
      <c r="AR148" s="146">
        <v>0</v>
      </c>
      <c r="AS148" s="145">
        <v>0</v>
      </c>
      <c r="AT148" s="145">
        <v>0</v>
      </c>
      <c r="AU148" s="145">
        <v>0</v>
      </c>
      <c r="AV148" s="146">
        <v>0</v>
      </c>
      <c r="AW148" s="145">
        <v>0</v>
      </c>
      <c r="AX148" s="145">
        <v>0</v>
      </c>
      <c r="AY148" s="145">
        <v>0</v>
      </c>
      <c r="AZ148" s="164">
        <v>0</v>
      </c>
      <c r="BA148" s="95">
        <v>0</v>
      </c>
      <c r="BB148" s="96">
        <v>0</v>
      </c>
      <c r="BC148" s="96">
        <v>0</v>
      </c>
      <c r="BD148" s="96">
        <v>0</v>
      </c>
      <c r="BE148" s="96">
        <v>0</v>
      </c>
      <c r="BF148" s="97">
        <v>0</v>
      </c>
    </row>
    <row r="149" spans="1:58" x14ac:dyDescent="0.35">
      <c r="A149" t="s">
        <v>110</v>
      </c>
      <c r="B149" t="s">
        <v>105</v>
      </c>
      <c r="C149" s="4" t="s">
        <v>111</v>
      </c>
      <c r="D149" s="4" t="s">
        <v>112</v>
      </c>
      <c r="E149" s="21"/>
      <c r="F149" s="21"/>
      <c r="G149" s="21"/>
      <c r="H149" s="21"/>
      <c r="I149" s="78"/>
      <c r="J149" s="78"/>
      <c r="K149" s="75"/>
      <c r="L149" s="78"/>
      <c r="M149" s="78"/>
      <c r="Q149" s="21"/>
      <c r="AC149" s="141">
        <v>0</v>
      </c>
      <c r="AD149" s="141">
        <v>0</v>
      </c>
      <c r="AE149" s="141">
        <v>0</v>
      </c>
      <c r="AF149" s="142">
        <v>0</v>
      </c>
      <c r="AG149" s="141">
        <v>0</v>
      </c>
      <c r="AH149" s="141">
        <v>0</v>
      </c>
      <c r="AI149" s="141">
        <v>0</v>
      </c>
      <c r="AJ149" s="142">
        <v>0</v>
      </c>
      <c r="AK149" s="141">
        <v>0</v>
      </c>
      <c r="AL149" s="141">
        <v>0</v>
      </c>
      <c r="AM149" s="141">
        <v>0</v>
      </c>
      <c r="AN149" s="142">
        <v>0</v>
      </c>
      <c r="AO149" s="141">
        <v>0</v>
      </c>
      <c r="AP149" s="141">
        <v>0</v>
      </c>
      <c r="AQ149" s="141">
        <v>0</v>
      </c>
      <c r="AR149" s="142">
        <v>0</v>
      </c>
      <c r="AS149" s="141">
        <v>0</v>
      </c>
      <c r="AT149" s="141">
        <v>0</v>
      </c>
      <c r="AU149" s="141">
        <v>0</v>
      </c>
      <c r="AV149" s="142">
        <v>0</v>
      </c>
      <c r="AW149" s="141">
        <v>0</v>
      </c>
      <c r="AX149" s="141">
        <v>0</v>
      </c>
      <c r="AY149" s="141">
        <v>0</v>
      </c>
      <c r="AZ149" s="163">
        <v>0</v>
      </c>
      <c r="BA149" s="93">
        <v>0</v>
      </c>
      <c r="BB149" s="94">
        <v>0</v>
      </c>
      <c r="BC149" s="94">
        <v>0</v>
      </c>
      <c r="BD149" s="94">
        <v>0</v>
      </c>
      <c r="BE149" s="94">
        <v>0</v>
      </c>
      <c r="BF149" s="16">
        <v>0</v>
      </c>
    </row>
    <row r="150" spans="1:58" x14ac:dyDescent="0.35">
      <c r="A150" t="s">
        <v>113</v>
      </c>
      <c r="B150" t="s">
        <v>105</v>
      </c>
      <c r="C150" s="4" t="s">
        <v>111</v>
      </c>
      <c r="D150" s="4" t="s">
        <v>114</v>
      </c>
      <c r="E150" s="21"/>
      <c r="F150" s="21"/>
      <c r="G150" s="21"/>
      <c r="H150" s="21"/>
      <c r="I150" s="78"/>
      <c r="J150" s="78"/>
      <c r="K150" s="75"/>
      <c r="L150" s="78"/>
      <c r="M150" s="78"/>
      <c r="Q150" s="21"/>
      <c r="AC150" s="141">
        <v>0</v>
      </c>
      <c r="AD150" s="141">
        <v>0</v>
      </c>
      <c r="AE150" s="141">
        <v>0</v>
      </c>
      <c r="AF150" s="142">
        <v>0</v>
      </c>
      <c r="AG150" s="141">
        <v>0</v>
      </c>
      <c r="AH150" s="141">
        <v>0</v>
      </c>
      <c r="AI150" s="141">
        <v>0</v>
      </c>
      <c r="AJ150" s="142">
        <v>0</v>
      </c>
      <c r="AK150" s="141">
        <v>0</v>
      </c>
      <c r="AL150" s="141">
        <v>0</v>
      </c>
      <c r="AM150" s="141">
        <v>0</v>
      </c>
      <c r="AN150" s="142">
        <v>0</v>
      </c>
      <c r="AO150" s="141">
        <v>0</v>
      </c>
      <c r="AP150" s="141">
        <v>0</v>
      </c>
      <c r="AQ150" s="141">
        <v>0</v>
      </c>
      <c r="AR150" s="142">
        <v>0</v>
      </c>
      <c r="AS150" s="141">
        <v>0</v>
      </c>
      <c r="AT150" s="141">
        <v>0</v>
      </c>
      <c r="AU150" s="141">
        <v>0</v>
      </c>
      <c r="AV150" s="142">
        <v>0</v>
      </c>
      <c r="AW150" s="141">
        <v>0</v>
      </c>
      <c r="AX150" s="141">
        <v>0</v>
      </c>
      <c r="AY150" s="141">
        <v>0</v>
      </c>
      <c r="AZ150" s="163">
        <v>0</v>
      </c>
      <c r="BA150" s="93">
        <v>0</v>
      </c>
      <c r="BB150" s="94">
        <v>0</v>
      </c>
      <c r="BC150" s="94">
        <v>0</v>
      </c>
      <c r="BD150" s="94">
        <v>0</v>
      </c>
      <c r="BE150" s="94">
        <v>0</v>
      </c>
      <c r="BF150" s="16">
        <v>0</v>
      </c>
    </row>
    <row r="151" spans="1:58" x14ac:dyDescent="0.35">
      <c r="A151" t="s">
        <v>45</v>
      </c>
      <c r="B151" t="s">
        <v>105</v>
      </c>
      <c r="C151" s="4" t="s">
        <v>53</v>
      </c>
      <c r="D151" s="4" t="s">
        <v>115</v>
      </c>
      <c r="E151" s="21"/>
      <c r="F151" s="21"/>
      <c r="G151" s="21"/>
      <c r="H151" s="21"/>
      <c r="I151" s="78"/>
      <c r="J151" s="78"/>
      <c r="K151" s="75"/>
      <c r="L151" s="78"/>
      <c r="M151" s="78"/>
      <c r="Q151" s="21"/>
      <c r="AC151" s="141">
        <v>0</v>
      </c>
      <c r="AD151" s="141">
        <v>0</v>
      </c>
      <c r="AE151" s="141">
        <v>0</v>
      </c>
      <c r="AF151" s="142">
        <v>0</v>
      </c>
      <c r="AG151" s="141">
        <v>0</v>
      </c>
      <c r="AH151" s="141">
        <v>0</v>
      </c>
      <c r="AI151" s="141">
        <v>0</v>
      </c>
      <c r="AJ151" s="142">
        <v>0</v>
      </c>
      <c r="AK151" s="141">
        <v>0</v>
      </c>
      <c r="AL151" s="141">
        <v>0</v>
      </c>
      <c r="AM151" s="141">
        <v>0</v>
      </c>
      <c r="AN151" s="142">
        <v>0</v>
      </c>
      <c r="AO151" s="141">
        <v>0</v>
      </c>
      <c r="AP151" s="141">
        <v>0</v>
      </c>
      <c r="AQ151" s="141">
        <v>0</v>
      </c>
      <c r="AR151" s="142">
        <v>0</v>
      </c>
      <c r="AS151" s="141">
        <v>0</v>
      </c>
      <c r="AT151" s="141">
        <v>0</v>
      </c>
      <c r="AU151" s="141">
        <v>0</v>
      </c>
      <c r="AV151" s="142">
        <v>0</v>
      </c>
      <c r="AW151" s="141">
        <v>0</v>
      </c>
      <c r="AX151" s="141">
        <v>0</v>
      </c>
      <c r="AY151" s="141">
        <v>0</v>
      </c>
      <c r="AZ151" s="163">
        <v>0</v>
      </c>
      <c r="BA151" s="93">
        <v>0</v>
      </c>
      <c r="BB151" s="94">
        <v>0</v>
      </c>
      <c r="BC151" s="94">
        <v>0</v>
      </c>
      <c r="BD151" s="94">
        <v>0</v>
      </c>
      <c r="BE151" s="94">
        <v>0</v>
      </c>
      <c r="BF151" s="16">
        <v>0</v>
      </c>
    </row>
    <row r="152" spans="1:58" ht="15" thickBot="1" x14ac:dyDescent="0.4">
      <c r="A152" t="s">
        <v>95</v>
      </c>
      <c r="B152" t="s">
        <v>105</v>
      </c>
      <c r="C152" s="4" t="s">
        <v>53</v>
      </c>
      <c r="D152" s="4" t="s">
        <v>116</v>
      </c>
      <c r="L152" s="53"/>
      <c r="AC152" s="145">
        <v>0</v>
      </c>
      <c r="AD152" s="145">
        <v>0</v>
      </c>
      <c r="AE152" s="145">
        <v>0</v>
      </c>
      <c r="AF152" s="146">
        <v>0</v>
      </c>
      <c r="AG152" s="145">
        <v>0</v>
      </c>
      <c r="AH152" s="145">
        <v>0</v>
      </c>
      <c r="AI152" s="145">
        <v>0</v>
      </c>
      <c r="AJ152" s="146">
        <v>0</v>
      </c>
      <c r="AK152" s="145">
        <v>0</v>
      </c>
      <c r="AL152" s="145">
        <v>0</v>
      </c>
      <c r="AM152" s="145">
        <v>0</v>
      </c>
      <c r="AN152" s="146">
        <v>0</v>
      </c>
      <c r="AO152" s="145">
        <v>0</v>
      </c>
      <c r="AP152" s="145">
        <v>0</v>
      </c>
      <c r="AQ152" s="145">
        <v>0</v>
      </c>
      <c r="AR152" s="146">
        <v>0</v>
      </c>
      <c r="AS152" s="145">
        <v>0</v>
      </c>
      <c r="AT152" s="145">
        <v>0</v>
      </c>
      <c r="AU152" s="145">
        <v>0</v>
      </c>
      <c r="AV152" s="146">
        <v>0</v>
      </c>
      <c r="AW152" s="145">
        <v>0</v>
      </c>
      <c r="AX152" s="145">
        <v>0</v>
      </c>
      <c r="AY152" s="145">
        <v>0</v>
      </c>
      <c r="AZ152" s="164">
        <v>0</v>
      </c>
      <c r="BA152" s="95">
        <v>0</v>
      </c>
      <c r="BB152" s="96">
        <v>0</v>
      </c>
      <c r="BC152" s="96">
        <v>0</v>
      </c>
      <c r="BD152" s="96">
        <v>0</v>
      </c>
      <c r="BE152" s="96">
        <v>0</v>
      </c>
      <c r="BF152" s="97">
        <v>0</v>
      </c>
    </row>
    <row r="153" spans="1:58" x14ac:dyDescent="0.35">
      <c r="A153" t="s">
        <v>110</v>
      </c>
      <c r="B153" t="s">
        <v>106</v>
      </c>
      <c r="C153" s="4" t="s">
        <v>111</v>
      </c>
      <c r="D153" s="4" t="s">
        <v>112</v>
      </c>
      <c r="E153" s="75"/>
      <c r="F153" s="75"/>
      <c r="G153" s="75"/>
      <c r="H153" s="75"/>
      <c r="I153" s="75"/>
      <c r="J153" s="75"/>
      <c r="L153" s="54"/>
      <c r="AC153" s="141">
        <v>0</v>
      </c>
      <c r="AD153" s="141">
        <v>0</v>
      </c>
      <c r="AE153" s="141">
        <v>0</v>
      </c>
      <c r="AF153" s="142">
        <v>0</v>
      </c>
      <c r="AG153" s="141">
        <v>0</v>
      </c>
      <c r="AH153" s="141">
        <v>0</v>
      </c>
      <c r="AI153" s="141">
        <v>0</v>
      </c>
      <c r="AJ153" s="142">
        <v>0</v>
      </c>
      <c r="AK153" s="141">
        <v>0</v>
      </c>
      <c r="AL153" s="141">
        <v>0</v>
      </c>
      <c r="AM153" s="141">
        <v>0</v>
      </c>
      <c r="AN153" s="142">
        <v>0</v>
      </c>
      <c r="AO153" s="141">
        <v>0</v>
      </c>
      <c r="AP153" s="141">
        <v>0</v>
      </c>
      <c r="AQ153" s="141">
        <v>0</v>
      </c>
      <c r="AR153" s="142">
        <v>0</v>
      </c>
      <c r="AS153" s="141">
        <v>0</v>
      </c>
      <c r="AT153" s="141">
        <v>0</v>
      </c>
      <c r="AU153" s="141">
        <v>0</v>
      </c>
      <c r="AV153" s="142">
        <v>0</v>
      </c>
      <c r="AW153" s="141">
        <v>0</v>
      </c>
      <c r="AX153" s="141">
        <v>0</v>
      </c>
      <c r="AY153" s="141">
        <v>0</v>
      </c>
      <c r="AZ153" s="163">
        <v>0</v>
      </c>
      <c r="BA153" s="93">
        <v>0</v>
      </c>
      <c r="BB153" s="94">
        <v>0</v>
      </c>
      <c r="BC153" s="94">
        <v>0</v>
      </c>
      <c r="BD153" s="94">
        <v>0</v>
      </c>
      <c r="BE153" s="94">
        <v>0</v>
      </c>
      <c r="BF153" s="16">
        <v>0</v>
      </c>
    </row>
    <row r="154" spans="1:58" x14ac:dyDescent="0.35">
      <c r="A154" t="s">
        <v>113</v>
      </c>
      <c r="B154" t="s">
        <v>106</v>
      </c>
      <c r="C154" s="4" t="s">
        <v>111</v>
      </c>
      <c r="D154" s="4" t="s">
        <v>114</v>
      </c>
      <c r="E154" s="75"/>
      <c r="F154" s="75"/>
      <c r="G154" s="75"/>
      <c r="H154" s="75"/>
      <c r="I154" s="75"/>
      <c r="J154" s="75"/>
      <c r="L154" s="54"/>
      <c r="AC154" s="141">
        <v>0</v>
      </c>
      <c r="AD154" s="141">
        <v>0</v>
      </c>
      <c r="AE154" s="141">
        <v>0</v>
      </c>
      <c r="AF154" s="142">
        <v>0</v>
      </c>
      <c r="AG154" s="141">
        <v>0</v>
      </c>
      <c r="AH154" s="141">
        <v>0</v>
      </c>
      <c r="AI154" s="141">
        <v>0</v>
      </c>
      <c r="AJ154" s="142">
        <v>0</v>
      </c>
      <c r="AK154" s="141">
        <v>0</v>
      </c>
      <c r="AL154" s="141">
        <v>0</v>
      </c>
      <c r="AM154" s="141">
        <v>0</v>
      </c>
      <c r="AN154" s="142">
        <v>0</v>
      </c>
      <c r="AO154" s="141">
        <v>0</v>
      </c>
      <c r="AP154" s="141">
        <v>0</v>
      </c>
      <c r="AQ154" s="141">
        <v>0</v>
      </c>
      <c r="AR154" s="142">
        <v>0</v>
      </c>
      <c r="AS154" s="141">
        <v>0</v>
      </c>
      <c r="AT154" s="141">
        <v>0</v>
      </c>
      <c r="AU154" s="141">
        <v>0</v>
      </c>
      <c r="AV154" s="142">
        <v>0</v>
      </c>
      <c r="AW154" s="141">
        <v>0</v>
      </c>
      <c r="AX154" s="141">
        <v>0</v>
      </c>
      <c r="AY154" s="141">
        <v>0</v>
      </c>
      <c r="AZ154" s="163">
        <v>0</v>
      </c>
      <c r="BA154" s="93">
        <v>0</v>
      </c>
      <c r="BB154" s="94">
        <v>0</v>
      </c>
      <c r="BC154" s="94">
        <v>0</v>
      </c>
      <c r="BD154" s="94">
        <v>0</v>
      </c>
      <c r="BE154" s="94">
        <v>0</v>
      </c>
      <c r="BF154" s="16">
        <v>0</v>
      </c>
    </row>
    <row r="155" spans="1:58" x14ac:dyDescent="0.35">
      <c r="A155" t="s">
        <v>45</v>
      </c>
      <c r="B155" t="s">
        <v>106</v>
      </c>
      <c r="C155" s="4" t="s">
        <v>53</v>
      </c>
      <c r="D155" s="4" t="s">
        <v>115</v>
      </c>
      <c r="E155" s="4"/>
      <c r="F155" s="4"/>
      <c r="G155" s="4"/>
      <c r="H155" s="4"/>
      <c r="I155" s="4"/>
      <c r="J155" s="4"/>
      <c r="K155" s="4"/>
      <c r="L155" s="4"/>
      <c r="AC155" s="141">
        <v>0</v>
      </c>
      <c r="AD155" s="141">
        <v>0</v>
      </c>
      <c r="AE155" s="141">
        <v>0</v>
      </c>
      <c r="AF155" s="142">
        <v>0</v>
      </c>
      <c r="AG155" s="141">
        <v>0</v>
      </c>
      <c r="AH155" s="141">
        <v>0</v>
      </c>
      <c r="AI155" s="141">
        <v>0</v>
      </c>
      <c r="AJ155" s="142">
        <v>0</v>
      </c>
      <c r="AK155" s="141">
        <v>0</v>
      </c>
      <c r="AL155" s="141">
        <v>0</v>
      </c>
      <c r="AM155" s="141">
        <v>0</v>
      </c>
      <c r="AN155" s="142">
        <v>0</v>
      </c>
      <c r="AO155" s="141">
        <v>0</v>
      </c>
      <c r="AP155" s="141">
        <v>0</v>
      </c>
      <c r="AQ155" s="141">
        <v>0</v>
      </c>
      <c r="AR155" s="142">
        <v>0</v>
      </c>
      <c r="AS155" s="141">
        <v>0</v>
      </c>
      <c r="AT155" s="141">
        <v>0</v>
      </c>
      <c r="AU155" s="141">
        <v>0</v>
      </c>
      <c r="AV155" s="142">
        <v>0</v>
      </c>
      <c r="AW155" s="141">
        <v>0</v>
      </c>
      <c r="AX155" s="141">
        <v>0</v>
      </c>
      <c r="AY155" s="141">
        <v>0</v>
      </c>
      <c r="AZ155" s="163">
        <v>0</v>
      </c>
      <c r="BA155" s="93">
        <v>0</v>
      </c>
      <c r="BB155" s="94">
        <v>0</v>
      </c>
      <c r="BC155" s="94">
        <v>0</v>
      </c>
      <c r="BD155" s="94">
        <v>0</v>
      </c>
      <c r="BE155" s="94">
        <v>0</v>
      </c>
      <c r="BF155" s="16">
        <v>0</v>
      </c>
    </row>
    <row r="156" spans="1:58" s="12" customFormat="1" x14ac:dyDescent="0.35">
      <c r="A156" s="12" t="s">
        <v>95</v>
      </c>
      <c r="B156" s="12" t="s">
        <v>106</v>
      </c>
      <c r="C156" s="13" t="s">
        <v>53</v>
      </c>
      <c r="D156" s="13" t="s">
        <v>116</v>
      </c>
      <c r="E156" s="22"/>
      <c r="F156" s="22"/>
      <c r="G156" s="22"/>
      <c r="H156" s="22"/>
      <c r="I156" s="133"/>
      <c r="J156" s="133"/>
      <c r="K156" s="77"/>
      <c r="L156" s="133"/>
      <c r="M156" s="18"/>
      <c r="N156" s="13"/>
      <c r="O156" s="13"/>
      <c r="S156" s="13"/>
      <c r="U156" s="13"/>
      <c r="AB156" s="86"/>
      <c r="AC156" s="83">
        <v>0</v>
      </c>
      <c r="AD156" s="83">
        <v>0</v>
      </c>
      <c r="AE156" s="83">
        <v>0</v>
      </c>
      <c r="AF156" s="144">
        <v>0</v>
      </c>
      <c r="AG156" s="83">
        <v>0</v>
      </c>
      <c r="AH156" s="83">
        <v>0</v>
      </c>
      <c r="AI156" s="83">
        <v>0</v>
      </c>
      <c r="AJ156" s="144">
        <v>0</v>
      </c>
      <c r="AK156" s="83">
        <v>0</v>
      </c>
      <c r="AL156" s="83">
        <v>0</v>
      </c>
      <c r="AM156" s="83">
        <v>0</v>
      </c>
      <c r="AN156" s="144">
        <v>0</v>
      </c>
      <c r="AO156" s="83">
        <v>0</v>
      </c>
      <c r="AP156" s="83">
        <v>0</v>
      </c>
      <c r="AQ156" s="83">
        <v>0</v>
      </c>
      <c r="AR156" s="144">
        <v>0</v>
      </c>
      <c r="AS156" s="83">
        <v>0</v>
      </c>
      <c r="AT156" s="83">
        <v>0</v>
      </c>
      <c r="AU156" s="83">
        <v>0</v>
      </c>
      <c r="AV156" s="144">
        <v>0</v>
      </c>
      <c r="AW156" s="83">
        <v>0</v>
      </c>
      <c r="AX156" s="83">
        <v>0</v>
      </c>
      <c r="AY156" s="83">
        <v>0</v>
      </c>
      <c r="AZ156" s="165">
        <v>0</v>
      </c>
      <c r="BA156" s="98">
        <v>0</v>
      </c>
      <c r="BB156" s="99">
        <v>0</v>
      </c>
      <c r="BC156" s="99">
        <v>0</v>
      </c>
      <c r="BD156" s="99">
        <v>0</v>
      </c>
      <c r="BE156" s="99">
        <v>0</v>
      </c>
      <c r="BF156" s="23">
        <v>0</v>
      </c>
    </row>
    <row r="157" spans="1:58" x14ac:dyDescent="0.35">
      <c r="A157" t="s">
        <v>117</v>
      </c>
      <c r="B157" t="s">
        <v>101</v>
      </c>
      <c r="C157" s="4" t="s">
        <v>111</v>
      </c>
      <c r="D157" s="4" t="s">
        <v>118</v>
      </c>
      <c r="E157" s="85" cm="1">
        <f t="array" ref="E157:H160">MMULT(E28:H31,MINVERSE(_xlfn.MUNIT(4)*BH4:BH7))</f>
        <v>1</v>
      </c>
      <c r="F157" s="85">
        <v>0</v>
      </c>
      <c r="G157" s="85">
        <v>0</v>
      </c>
      <c r="H157" s="151">
        <v>0</v>
      </c>
      <c r="I157" s="139">
        <v>0</v>
      </c>
      <c r="J157" s="139">
        <v>0</v>
      </c>
      <c r="K157" s="139">
        <v>0</v>
      </c>
      <c r="L157" s="153">
        <v>0</v>
      </c>
      <c r="M157" s="139">
        <v>0</v>
      </c>
      <c r="N157" s="139">
        <v>0</v>
      </c>
      <c r="O157" s="139">
        <v>0</v>
      </c>
      <c r="P157" s="153">
        <v>0</v>
      </c>
      <c r="Q157" s="139">
        <v>0</v>
      </c>
      <c r="R157" s="139">
        <v>0</v>
      </c>
      <c r="S157" s="139">
        <v>0</v>
      </c>
      <c r="T157" s="153">
        <v>0</v>
      </c>
      <c r="U157" s="139">
        <v>0</v>
      </c>
      <c r="V157" s="139">
        <v>0</v>
      </c>
      <c r="W157" s="139">
        <v>0</v>
      </c>
      <c r="X157" s="153">
        <v>0</v>
      </c>
      <c r="Y157" s="139">
        <v>0</v>
      </c>
      <c r="Z157" s="139">
        <v>0</v>
      </c>
      <c r="AA157" s="139">
        <v>0</v>
      </c>
      <c r="AB157" s="148">
        <v>0</v>
      </c>
    </row>
    <row r="158" spans="1:58" x14ac:dyDescent="0.35">
      <c r="A158" t="s">
        <v>119</v>
      </c>
      <c r="B158" t="s">
        <v>101</v>
      </c>
      <c r="C158" s="4" t="s">
        <v>111</v>
      </c>
      <c r="D158" s="4" t="s">
        <v>120</v>
      </c>
      <c r="E158" s="85">
        <v>0</v>
      </c>
      <c r="F158" s="85">
        <v>1</v>
      </c>
      <c r="G158" s="85">
        <v>0</v>
      </c>
      <c r="H158" s="152">
        <v>0</v>
      </c>
      <c r="I158" s="139">
        <v>0</v>
      </c>
      <c r="J158" s="139">
        <v>0</v>
      </c>
      <c r="K158" s="139">
        <v>0</v>
      </c>
      <c r="L158" s="147">
        <v>0</v>
      </c>
      <c r="M158" s="139">
        <v>0</v>
      </c>
      <c r="N158" s="139">
        <v>0</v>
      </c>
      <c r="O158" s="139">
        <v>0</v>
      </c>
      <c r="P158" s="147">
        <v>0</v>
      </c>
      <c r="Q158" s="139">
        <v>0</v>
      </c>
      <c r="R158" s="139">
        <v>0</v>
      </c>
      <c r="S158" s="139">
        <v>0</v>
      </c>
      <c r="T158" s="147">
        <v>0</v>
      </c>
      <c r="U158" s="139">
        <v>0</v>
      </c>
      <c r="V158" s="139">
        <v>0</v>
      </c>
      <c r="W158" s="139">
        <v>0</v>
      </c>
      <c r="X158" s="147">
        <v>0</v>
      </c>
      <c r="Y158" s="139">
        <v>0</v>
      </c>
      <c r="Z158" s="139">
        <v>0</v>
      </c>
      <c r="AA158" s="139">
        <v>0</v>
      </c>
      <c r="AB158" s="148">
        <v>0</v>
      </c>
    </row>
    <row r="159" spans="1:58" x14ac:dyDescent="0.35">
      <c r="A159" t="s">
        <v>121</v>
      </c>
      <c r="B159" t="s">
        <v>101</v>
      </c>
      <c r="C159" s="4" t="s">
        <v>53</v>
      </c>
      <c r="D159" s="4" t="s">
        <v>122</v>
      </c>
      <c r="E159" s="85">
        <v>0</v>
      </c>
      <c r="F159" s="85">
        <v>0</v>
      </c>
      <c r="G159" s="85">
        <v>1</v>
      </c>
      <c r="H159" s="152">
        <v>0</v>
      </c>
      <c r="I159" s="139">
        <v>0</v>
      </c>
      <c r="J159" s="139">
        <v>0</v>
      </c>
      <c r="K159" s="139">
        <v>0</v>
      </c>
      <c r="L159" s="147">
        <v>0</v>
      </c>
      <c r="M159" s="139">
        <v>0</v>
      </c>
      <c r="N159" s="139">
        <v>0</v>
      </c>
      <c r="O159" s="139">
        <v>0</v>
      </c>
      <c r="P159" s="147">
        <v>0</v>
      </c>
      <c r="Q159" s="139">
        <v>0</v>
      </c>
      <c r="R159" s="139">
        <v>0</v>
      </c>
      <c r="S159" s="139">
        <v>0</v>
      </c>
      <c r="T159" s="147">
        <v>0</v>
      </c>
      <c r="U159" s="139">
        <v>0</v>
      </c>
      <c r="V159" s="139">
        <v>0</v>
      </c>
      <c r="W159" s="139">
        <v>0</v>
      </c>
      <c r="X159" s="147">
        <v>0</v>
      </c>
      <c r="Y159" s="139">
        <v>0</v>
      </c>
      <c r="Z159" s="139">
        <v>0</v>
      </c>
      <c r="AA159" s="139">
        <v>0</v>
      </c>
      <c r="AB159" s="148">
        <v>0</v>
      </c>
    </row>
    <row r="160" spans="1:58" ht="15" thickBot="1" x14ac:dyDescent="0.4">
      <c r="A160" t="s">
        <v>123</v>
      </c>
      <c r="B160" t="s">
        <v>101</v>
      </c>
      <c r="C160" s="4" t="s">
        <v>53</v>
      </c>
      <c r="D160" s="4" t="s">
        <v>124</v>
      </c>
      <c r="E160" s="155">
        <v>0</v>
      </c>
      <c r="F160" s="155">
        <v>0</v>
      </c>
      <c r="G160" s="155">
        <v>0</v>
      </c>
      <c r="H160" s="156">
        <v>1</v>
      </c>
      <c r="I160" s="157">
        <v>0</v>
      </c>
      <c r="J160" s="157">
        <v>0</v>
      </c>
      <c r="K160" s="157">
        <v>0</v>
      </c>
      <c r="L160" s="158">
        <v>0</v>
      </c>
      <c r="M160" s="157">
        <v>0</v>
      </c>
      <c r="N160" s="157">
        <v>0</v>
      </c>
      <c r="O160" s="157">
        <v>0</v>
      </c>
      <c r="P160" s="158">
        <v>0</v>
      </c>
      <c r="Q160" s="157">
        <v>0</v>
      </c>
      <c r="R160" s="157">
        <v>0</v>
      </c>
      <c r="S160" s="157">
        <v>0</v>
      </c>
      <c r="T160" s="158">
        <v>0</v>
      </c>
      <c r="U160" s="157">
        <v>0</v>
      </c>
      <c r="V160" s="157">
        <v>0</v>
      </c>
      <c r="W160" s="157">
        <v>0</v>
      </c>
      <c r="X160" s="158">
        <v>0</v>
      </c>
      <c r="Y160" s="157">
        <v>0</v>
      </c>
      <c r="Z160" s="157">
        <v>0</v>
      </c>
      <c r="AA160" s="157">
        <v>0</v>
      </c>
      <c r="AB160" s="159">
        <v>0</v>
      </c>
    </row>
    <row r="161" spans="1:52" x14ac:dyDescent="0.35">
      <c r="A161" t="s">
        <v>117</v>
      </c>
      <c r="B161" t="s">
        <v>102</v>
      </c>
      <c r="C161" s="4" t="s">
        <v>111</v>
      </c>
      <c r="D161" s="4" t="s">
        <v>118</v>
      </c>
      <c r="E161" s="139">
        <v>0</v>
      </c>
      <c r="F161" s="139">
        <v>0</v>
      </c>
      <c r="G161" s="139">
        <v>0</v>
      </c>
      <c r="H161" s="147">
        <v>0</v>
      </c>
      <c r="I161" s="139">
        <v>0</v>
      </c>
      <c r="J161" s="139">
        <v>0</v>
      </c>
      <c r="K161" s="139">
        <v>0</v>
      </c>
      <c r="L161" s="147">
        <v>0</v>
      </c>
      <c r="M161" s="139">
        <v>0</v>
      </c>
      <c r="N161" s="139">
        <v>0</v>
      </c>
      <c r="O161" s="139">
        <v>0</v>
      </c>
      <c r="P161" s="147">
        <v>0</v>
      </c>
      <c r="Q161" s="139">
        <v>0</v>
      </c>
      <c r="R161" s="139">
        <v>0</v>
      </c>
      <c r="S161" s="139">
        <v>0</v>
      </c>
      <c r="T161" s="147">
        <v>0</v>
      </c>
      <c r="U161" s="139">
        <v>0</v>
      </c>
      <c r="V161" s="139">
        <v>0</v>
      </c>
      <c r="W161" s="139">
        <v>0</v>
      </c>
      <c r="X161" s="147">
        <v>0</v>
      </c>
      <c r="Y161" s="139">
        <v>0</v>
      </c>
      <c r="Z161" s="139">
        <v>0</v>
      </c>
      <c r="AA161" s="139">
        <v>0</v>
      </c>
      <c r="AB161" s="148">
        <v>0</v>
      </c>
    </row>
    <row r="162" spans="1:52" x14ac:dyDescent="0.35">
      <c r="A162" t="s">
        <v>119</v>
      </c>
      <c r="B162" t="s">
        <v>102</v>
      </c>
      <c r="C162" s="4" t="s">
        <v>111</v>
      </c>
      <c r="D162" s="4" t="s">
        <v>120</v>
      </c>
      <c r="E162" s="139">
        <v>0</v>
      </c>
      <c r="F162" s="139">
        <v>0</v>
      </c>
      <c r="G162" s="139">
        <v>0</v>
      </c>
      <c r="H162" s="147">
        <v>0</v>
      </c>
      <c r="I162" s="139">
        <v>0</v>
      </c>
      <c r="J162" s="139">
        <v>0</v>
      </c>
      <c r="K162" s="139">
        <v>0</v>
      </c>
      <c r="L162" s="147">
        <v>0</v>
      </c>
      <c r="M162" s="139">
        <v>0</v>
      </c>
      <c r="N162" s="139">
        <v>0</v>
      </c>
      <c r="O162" s="139">
        <v>0</v>
      </c>
      <c r="P162" s="147">
        <v>0</v>
      </c>
      <c r="Q162" s="139">
        <v>0</v>
      </c>
      <c r="R162" s="139">
        <v>0</v>
      </c>
      <c r="S162" s="139">
        <v>0</v>
      </c>
      <c r="T162" s="147">
        <v>0</v>
      </c>
      <c r="U162" s="139">
        <v>0</v>
      </c>
      <c r="V162" s="139">
        <v>0</v>
      </c>
      <c r="W162" s="139">
        <v>0</v>
      </c>
      <c r="X162" s="147">
        <v>0</v>
      </c>
      <c r="Y162" s="139">
        <v>0</v>
      </c>
      <c r="Z162" s="139">
        <v>0</v>
      </c>
      <c r="AA162" s="139">
        <v>0</v>
      </c>
      <c r="AB162" s="148">
        <v>0</v>
      </c>
    </row>
    <row r="163" spans="1:52" x14ac:dyDescent="0.35">
      <c r="A163" t="s">
        <v>121</v>
      </c>
      <c r="B163" t="s">
        <v>102</v>
      </c>
      <c r="C163" s="4" t="s">
        <v>53</v>
      </c>
      <c r="D163" s="4" t="s">
        <v>122</v>
      </c>
      <c r="E163" s="139">
        <v>0</v>
      </c>
      <c r="F163" s="139">
        <v>0</v>
      </c>
      <c r="G163" s="139">
        <v>0</v>
      </c>
      <c r="H163" s="147">
        <v>0</v>
      </c>
      <c r="I163" s="139">
        <v>0</v>
      </c>
      <c r="J163" s="139">
        <v>0</v>
      </c>
      <c r="K163" s="139">
        <v>0</v>
      </c>
      <c r="L163" s="147">
        <v>0</v>
      </c>
      <c r="M163" s="139">
        <v>0</v>
      </c>
      <c r="N163" s="139">
        <v>0</v>
      </c>
      <c r="O163" s="139">
        <v>0</v>
      </c>
      <c r="P163" s="147">
        <v>0</v>
      </c>
      <c r="Q163" s="139">
        <v>0</v>
      </c>
      <c r="R163" s="139">
        <v>0</v>
      </c>
      <c r="S163" s="139">
        <v>0</v>
      </c>
      <c r="T163" s="147">
        <v>0</v>
      </c>
      <c r="U163" s="139">
        <v>0</v>
      </c>
      <c r="V163" s="139">
        <v>0</v>
      </c>
      <c r="W163" s="139">
        <v>0</v>
      </c>
      <c r="X163" s="147">
        <v>0</v>
      </c>
      <c r="Y163" s="139">
        <v>0</v>
      </c>
      <c r="Z163" s="139">
        <v>0</v>
      </c>
      <c r="AA163" s="139">
        <v>0</v>
      </c>
      <c r="AB163" s="148">
        <v>0</v>
      </c>
    </row>
    <row r="164" spans="1:52" ht="15" thickBot="1" x14ac:dyDescent="0.4">
      <c r="A164" t="s">
        <v>123</v>
      </c>
      <c r="B164" t="s">
        <v>102</v>
      </c>
      <c r="C164" s="4" t="s">
        <v>53</v>
      </c>
      <c r="D164" s="4" t="s">
        <v>124</v>
      </c>
      <c r="E164" s="160">
        <v>0</v>
      </c>
      <c r="F164" s="160">
        <v>0</v>
      </c>
      <c r="G164" s="160">
        <v>0</v>
      </c>
      <c r="H164" s="161">
        <v>0</v>
      </c>
      <c r="I164" s="160">
        <v>0</v>
      </c>
      <c r="J164" s="160">
        <v>0</v>
      </c>
      <c r="K164" s="160">
        <v>0</v>
      </c>
      <c r="L164" s="161">
        <v>0</v>
      </c>
      <c r="M164" s="160">
        <v>0</v>
      </c>
      <c r="N164" s="160">
        <v>0</v>
      </c>
      <c r="O164" s="160">
        <v>0</v>
      </c>
      <c r="P164" s="161">
        <v>0</v>
      </c>
      <c r="Q164" s="160">
        <v>0</v>
      </c>
      <c r="R164" s="160">
        <v>0</v>
      </c>
      <c r="S164" s="160">
        <v>0</v>
      </c>
      <c r="T164" s="161">
        <v>0</v>
      </c>
      <c r="U164" s="160">
        <v>0</v>
      </c>
      <c r="V164" s="160">
        <v>0</v>
      </c>
      <c r="W164" s="160">
        <v>0</v>
      </c>
      <c r="X164" s="161">
        <v>0</v>
      </c>
      <c r="Y164" s="160">
        <v>0</v>
      </c>
      <c r="Z164" s="160">
        <v>0</v>
      </c>
      <c r="AA164" s="160">
        <v>0</v>
      </c>
      <c r="AB164" s="162">
        <v>0</v>
      </c>
    </row>
    <row r="165" spans="1:52" x14ac:dyDescent="0.35">
      <c r="A165" t="s">
        <v>117</v>
      </c>
      <c r="B165" t="s">
        <v>103</v>
      </c>
      <c r="C165" s="4" t="s">
        <v>111</v>
      </c>
      <c r="D165" s="4" t="s">
        <v>118</v>
      </c>
      <c r="E165" s="139">
        <v>0</v>
      </c>
      <c r="F165" s="139">
        <v>0</v>
      </c>
      <c r="G165" s="139">
        <v>0</v>
      </c>
      <c r="H165" s="147">
        <v>0</v>
      </c>
      <c r="I165" s="139">
        <v>0</v>
      </c>
      <c r="J165" s="139">
        <v>0</v>
      </c>
      <c r="K165" s="139">
        <v>0</v>
      </c>
      <c r="L165" s="147">
        <v>0</v>
      </c>
      <c r="M165" s="139">
        <v>0</v>
      </c>
      <c r="N165" s="139">
        <v>0</v>
      </c>
      <c r="O165" s="139">
        <v>0</v>
      </c>
      <c r="P165" s="147">
        <v>0</v>
      </c>
      <c r="Q165" s="139">
        <v>0</v>
      </c>
      <c r="R165" s="139">
        <v>0</v>
      </c>
      <c r="S165" s="139">
        <v>0</v>
      </c>
      <c r="T165" s="147">
        <v>0</v>
      </c>
      <c r="U165" s="139">
        <v>0</v>
      </c>
      <c r="V165" s="139">
        <v>0</v>
      </c>
      <c r="W165" s="139">
        <v>0</v>
      </c>
      <c r="X165" s="147">
        <v>0</v>
      </c>
      <c r="Y165" s="139">
        <v>0</v>
      </c>
      <c r="Z165" s="139">
        <v>0</v>
      </c>
      <c r="AA165" s="139">
        <v>0</v>
      </c>
      <c r="AB165" s="148">
        <v>0</v>
      </c>
    </row>
    <row r="166" spans="1:52" x14ac:dyDescent="0.35">
      <c r="A166" t="s">
        <v>119</v>
      </c>
      <c r="B166" t="s">
        <v>103</v>
      </c>
      <c r="C166" s="4" t="s">
        <v>111</v>
      </c>
      <c r="D166" s="4" t="s">
        <v>120</v>
      </c>
      <c r="E166" s="139">
        <v>0</v>
      </c>
      <c r="F166" s="139">
        <v>0</v>
      </c>
      <c r="G166" s="139">
        <v>0</v>
      </c>
      <c r="H166" s="147">
        <v>0</v>
      </c>
      <c r="I166" s="139">
        <v>0</v>
      </c>
      <c r="J166" s="139">
        <v>0</v>
      </c>
      <c r="K166" s="139">
        <v>0</v>
      </c>
      <c r="L166" s="147">
        <v>0</v>
      </c>
      <c r="M166" s="139">
        <v>0</v>
      </c>
      <c r="N166" s="139">
        <v>0</v>
      </c>
      <c r="O166" s="139">
        <v>0</v>
      </c>
      <c r="P166" s="147">
        <v>0</v>
      </c>
      <c r="Q166" s="139">
        <v>0</v>
      </c>
      <c r="R166" s="139">
        <v>0</v>
      </c>
      <c r="S166" s="139">
        <v>0</v>
      </c>
      <c r="T166" s="147">
        <v>0</v>
      </c>
      <c r="U166" s="139">
        <v>0</v>
      </c>
      <c r="V166" s="139">
        <v>0</v>
      </c>
      <c r="W166" s="139">
        <v>0</v>
      </c>
      <c r="X166" s="147">
        <v>0</v>
      </c>
      <c r="Y166" s="139">
        <v>0</v>
      </c>
      <c r="Z166" s="139">
        <v>0</v>
      </c>
      <c r="AA166" s="139">
        <v>0</v>
      </c>
      <c r="AB166" s="148">
        <v>0</v>
      </c>
    </row>
    <row r="167" spans="1:52" x14ac:dyDescent="0.35">
      <c r="A167" t="s">
        <v>121</v>
      </c>
      <c r="B167" t="s">
        <v>103</v>
      </c>
      <c r="C167" s="4" t="s">
        <v>53</v>
      </c>
      <c r="D167" s="4" t="s">
        <v>122</v>
      </c>
      <c r="E167" s="139">
        <v>0</v>
      </c>
      <c r="F167" s="139">
        <v>0</v>
      </c>
      <c r="G167" s="139">
        <v>0</v>
      </c>
      <c r="H167" s="147">
        <v>0</v>
      </c>
      <c r="I167" s="139">
        <v>0</v>
      </c>
      <c r="J167" s="139">
        <v>0</v>
      </c>
      <c r="K167" s="139">
        <v>0</v>
      </c>
      <c r="L167" s="147">
        <v>0</v>
      </c>
      <c r="M167" s="139">
        <v>0</v>
      </c>
      <c r="N167" s="139">
        <v>0</v>
      </c>
      <c r="O167" s="139">
        <v>0</v>
      </c>
      <c r="P167" s="147">
        <v>0</v>
      </c>
      <c r="Q167" s="139">
        <v>0</v>
      </c>
      <c r="R167" s="139">
        <v>0</v>
      </c>
      <c r="S167" s="139">
        <v>0</v>
      </c>
      <c r="T167" s="147">
        <v>0</v>
      </c>
      <c r="U167" s="139">
        <v>0</v>
      </c>
      <c r="V167" s="139">
        <v>0</v>
      </c>
      <c r="W167" s="139">
        <v>0</v>
      </c>
      <c r="X167" s="147">
        <v>0</v>
      </c>
      <c r="Y167" s="139">
        <v>0</v>
      </c>
      <c r="Z167" s="139">
        <v>0</v>
      </c>
      <c r="AA167" s="139">
        <v>0</v>
      </c>
      <c r="AB167" s="148">
        <v>0</v>
      </c>
    </row>
    <row r="168" spans="1:52" ht="15" thickBot="1" x14ac:dyDescent="0.4">
      <c r="A168" t="s">
        <v>123</v>
      </c>
      <c r="B168" t="s">
        <v>103</v>
      </c>
      <c r="C168" s="4" t="s">
        <v>53</v>
      </c>
      <c r="D168" s="4" t="s">
        <v>124</v>
      </c>
      <c r="E168" s="160">
        <v>0</v>
      </c>
      <c r="F168" s="160">
        <v>0</v>
      </c>
      <c r="G168" s="160">
        <v>0</v>
      </c>
      <c r="H168" s="161">
        <v>0</v>
      </c>
      <c r="I168" s="160">
        <v>0</v>
      </c>
      <c r="J168" s="160">
        <v>0</v>
      </c>
      <c r="K168" s="160">
        <v>0</v>
      </c>
      <c r="L168" s="161">
        <v>0</v>
      </c>
      <c r="M168" s="160">
        <v>0</v>
      </c>
      <c r="N168" s="160">
        <v>0</v>
      </c>
      <c r="O168" s="160">
        <v>0</v>
      </c>
      <c r="P168" s="161">
        <v>0</v>
      </c>
      <c r="Q168" s="160">
        <v>0</v>
      </c>
      <c r="R168" s="160">
        <v>0</v>
      </c>
      <c r="S168" s="160">
        <v>0</v>
      </c>
      <c r="T168" s="161">
        <v>0</v>
      </c>
      <c r="U168" s="160">
        <v>0</v>
      </c>
      <c r="V168" s="160">
        <v>0</v>
      </c>
      <c r="W168" s="160">
        <v>0</v>
      </c>
      <c r="X168" s="161">
        <v>0</v>
      </c>
      <c r="Y168" s="160">
        <v>0</v>
      </c>
      <c r="Z168" s="160">
        <v>0</v>
      </c>
      <c r="AA168" s="160">
        <v>0</v>
      </c>
      <c r="AB168" s="162">
        <v>0</v>
      </c>
    </row>
    <row r="169" spans="1:52" x14ac:dyDescent="0.35">
      <c r="A169" t="s">
        <v>117</v>
      </c>
      <c r="B169" t="s">
        <v>104</v>
      </c>
      <c r="C169" s="4" t="s">
        <v>111</v>
      </c>
      <c r="D169" s="4" t="s">
        <v>118</v>
      </c>
      <c r="E169" s="139">
        <v>0</v>
      </c>
      <c r="F169" s="139">
        <v>0</v>
      </c>
      <c r="G169" s="139">
        <v>0</v>
      </c>
      <c r="H169" s="147">
        <v>0</v>
      </c>
      <c r="I169" s="139">
        <v>0</v>
      </c>
      <c r="J169" s="139">
        <v>0</v>
      </c>
      <c r="K169" s="139">
        <v>0</v>
      </c>
      <c r="L169" s="147">
        <v>0</v>
      </c>
      <c r="M169" s="139">
        <v>0</v>
      </c>
      <c r="N169" s="139">
        <v>0</v>
      </c>
      <c r="O169" s="139">
        <v>0</v>
      </c>
      <c r="P169" s="147">
        <v>0</v>
      </c>
      <c r="Q169" s="139">
        <v>0</v>
      </c>
      <c r="R169" s="139">
        <v>0</v>
      </c>
      <c r="S169" s="139">
        <v>0</v>
      </c>
      <c r="T169" s="147">
        <v>0</v>
      </c>
      <c r="U169" s="139">
        <v>0</v>
      </c>
      <c r="V169" s="139">
        <v>0</v>
      </c>
      <c r="W169" s="139">
        <v>0</v>
      </c>
      <c r="X169" s="147">
        <v>0</v>
      </c>
      <c r="Y169" s="139">
        <v>0</v>
      </c>
      <c r="Z169" s="139">
        <v>0</v>
      </c>
      <c r="AA169" s="139">
        <v>0</v>
      </c>
      <c r="AB169" s="148">
        <v>0</v>
      </c>
    </row>
    <row r="170" spans="1:52" x14ac:dyDescent="0.35">
      <c r="A170" t="s">
        <v>119</v>
      </c>
      <c r="B170" t="s">
        <v>104</v>
      </c>
      <c r="C170" s="4" t="s">
        <v>111</v>
      </c>
      <c r="D170" s="4" t="s">
        <v>120</v>
      </c>
      <c r="E170" s="139">
        <v>0</v>
      </c>
      <c r="F170" s="139">
        <v>0</v>
      </c>
      <c r="G170" s="139">
        <v>0</v>
      </c>
      <c r="H170" s="147">
        <v>0</v>
      </c>
      <c r="I170" s="139">
        <v>0</v>
      </c>
      <c r="J170" s="139">
        <v>0</v>
      </c>
      <c r="K170" s="139">
        <v>0</v>
      </c>
      <c r="L170" s="147">
        <v>0</v>
      </c>
      <c r="M170" s="139">
        <v>0</v>
      </c>
      <c r="N170" s="139">
        <v>0</v>
      </c>
      <c r="O170" s="139">
        <v>0</v>
      </c>
      <c r="P170" s="147">
        <v>0</v>
      </c>
      <c r="Q170" s="139">
        <v>0</v>
      </c>
      <c r="R170" s="139">
        <v>0</v>
      </c>
      <c r="S170" s="139">
        <v>0</v>
      </c>
      <c r="T170" s="147">
        <v>0</v>
      </c>
      <c r="U170" s="139">
        <v>0</v>
      </c>
      <c r="V170" s="139">
        <v>0</v>
      </c>
      <c r="W170" s="139">
        <v>0</v>
      </c>
      <c r="X170" s="147">
        <v>0</v>
      </c>
      <c r="Y170" s="139">
        <v>0</v>
      </c>
      <c r="Z170" s="139">
        <v>0</v>
      </c>
      <c r="AA170" s="139">
        <v>0</v>
      </c>
      <c r="AB170" s="148">
        <v>0</v>
      </c>
    </row>
    <row r="171" spans="1:52" x14ac:dyDescent="0.35">
      <c r="A171" t="s">
        <v>121</v>
      </c>
      <c r="B171" t="s">
        <v>104</v>
      </c>
      <c r="C171" s="4" t="s">
        <v>53</v>
      </c>
      <c r="D171" s="4" t="s">
        <v>122</v>
      </c>
      <c r="E171" s="139">
        <v>0</v>
      </c>
      <c r="F171" s="139">
        <v>0</v>
      </c>
      <c r="G171" s="139">
        <v>0</v>
      </c>
      <c r="H171" s="147">
        <v>0</v>
      </c>
      <c r="I171" s="139">
        <v>0</v>
      </c>
      <c r="J171" s="139">
        <v>0</v>
      </c>
      <c r="K171" s="139">
        <v>0</v>
      </c>
      <c r="L171" s="147">
        <v>0</v>
      </c>
      <c r="M171" s="139">
        <v>0</v>
      </c>
      <c r="N171" s="139">
        <v>0</v>
      </c>
      <c r="O171" s="139">
        <v>0</v>
      </c>
      <c r="P171" s="147">
        <v>0</v>
      </c>
      <c r="Q171" s="139">
        <v>0</v>
      </c>
      <c r="R171" s="139">
        <v>0</v>
      </c>
      <c r="S171" s="139">
        <v>0</v>
      </c>
      <c r="T171" s="147">
        <v>0</v>
      </c>
      <c r="U171" s="139">
        <v>0</v>
      </c>
      <c r="V171" s="139">
        <v>0</v>
      </c>
      <c r="W171" s="139">
        <v>0</v>
      </c>
      <c r="X171" s="147">
        <v>0</v>
      </c>
      <c r="Y171" s="139">
        <v>0</v>
      </c>
      <c r="Z171" s="139">
        <v>0</v>
      </c>
      <c r="AA171" s="139">
        <v>0</v>
      </c>
      <c r="AB171" s="148">
        <v>0</v>
      </c>
    </row>
    <row r="172" spans="1:52" ht="15" thickBot="1" x14ac:dyDescent="0.4">
      <c r="A172" t="s">
        <v>123</v>
      </c>
      <c r="B172" t="s">
        <v>104</v>
      </c>
      <c r="C172" s="4" t="s">
        <v>53</v>
      </c>
      <c r="D172" s="4" t="s">
        <v>124</v>
      </c>
      <c r="E172" s="160">
        <v>0</v>
      </c>
      <c r="F172" s="160">
        <v>0</v>
      </c>
      <c r="G172" s="160">
        <v>0</v>
      </c>
      <c r="H172" s="161">
        <v>0</v>
      </c>
      <c r="I172" s="160">
        <v>0</v>
      </c>
      <c r="J172" s="160">
        <v>0</v>
      </c>
      <c r="K172" s="160">
        <v>0</v>
      </c>
      <c r="L172" s="161">
        <v>0</v>
      </c>
      <c r="M172" s="160">
        <v>0</v>
      </c>
      <c r="N172" s="160">
        <v>0</v>
      </c>
      <c r="O172" s="160">
        <v>0</v>
      </c>
      <c r="P172" s="161">
        <v>0</v>
      </c>
      <c r="Q172" s="160">
        <v>0</v>
      </c>
      <c r="R172" s="160">
        <v>0</v>
      </c>
      <c r="S172" s="160">
        <v>0</v>
      </c>
      <c r="T172" s="161">
        <v>0</v>
      </c>
      <c r="U172" s="160">
        <v>0</v>
      </c>
      <c r="V172" s="160">
        <v>0</v>
      </c>
      <c r="W172" s="160">
        <v>0</v>
      </c>
      <c r="X172" s="161">
        <v>0</v>
      </c>
      <c r="Y172" s="160">
        <v>0</v>
      </c>
      <c r="Z172" s="160">
        <v>0</v>
      </c>
      <c r="AA172" s="160">
        <v>0</v>
      </c>
      <c r="AB172" s="162">
        <v>0</v>
      </c>
    </row>
    <row r="173" spans="1:52" x14ac:dyDescent="0.35">
      <c r="A173" t="s">
        <v>117</v>
      </c>
      <c r="B173" t="s">
        <v>105</v>
      </c>
      <c r="C173" s="4" t="s">
        <v>111</v>
      </c>
      <c r="D173" s="4" t="s">
        <v>118</v>
      </c>
      <c r="E173" s="139">
        <v>0</v>
      </c>
      <c r="F173" s="139">
        <v>0</v>
      </c>
      <c r="G173" s="139">
        <v>0</v>
      </c>
      <c r="H173" s="147">
        <v>0</v>
      </c>
      <c r="I173" s="139">
        <v>0</v>
      </c>
      <c r="J173" s="139">
        <v>0</v>
      </c>
      <c r="K173" s="139">
        <v>0</v>
      </c>
      <c r="L173" s="147">
        <v>0</v>
      </c>
      <c r="M173" s="139">
        <v>0</v>
      </c>
      <c r="N173" s="139">
        <v>0</v>
      </c>
      <c r="O173" s="139">
        <v>0</v>
      </c>
      <c r="P173" s="147">
        <v>0</v>
      </c>
      <c r="Q173" s="139">
        <v>0</v>
      </c>
      <c r="R173" s="139">
        <v>0</v>
      </c>
      <c r="S173" s="139">
        <v>0</v>
      </c>
      <c r="T173" s="147">
        <v>0</v>
      </c>
      <c r="U173" s="139">
        <v>0</v>
      </c>
      <c r="V173" s="139">
        <v>0</v>
      </c>
      <c r="W173" s="139">
        <v>0</v>
      </c>
      <c r="X173" s="147">
        <v>0</v>
      </c>
      <c r="Y173" s="139">
        <v>0</v>
      </c>
      <c r="Z173" s="139">
        <v>0</v>
      </c>
      <c r="AA173" s="139">
        <v>0</v>
      </c>
      <c r="AB173" s="148">
        <v>0</v>
      </c>
    </row>
    <row r="174" spans="1:52" s="4" customFormat="1" x14ac:dyDescent="0.35">
      <c r="A174" t="s">
        <v>119</v>
      </c>
      <c r="B174" t="s">
        <v>105</v>
      </c>
      <c r="C174" s="4" t="s">
        <v>111</v>
      </c>
      <c r="D174" s="4" t="s">
        <v>120</v>
      </c>
      <c r="E174" s="139">
        <v>0</v>
      </c>
      <c r="F174" s="139">
        <v>0</v>
      </c>
      <c r="G174" s="139">
        <v>0</v>
      </c>
      <c r="H174" s="147">
        <v>0</v>
      </c>
      <c r="I174" s="139">
        <v>0</v>
      </c>
      <c r="J174" s="139">
        <v>0</v>
      </c>
      <c r="K174" s="139">
        <v>0</v>
      </c>
      <c r="L174" s="147">
        <v>0</v>
      </c>
      <c r="M174" s="139">
        <v>0</v>
      </c>
      <c r="N174" s="139">
        <v>0</v>
      </c>
      <c r="O174" s="139">
        <v>0</v>
      </c>
      <c r="P174" s="147">
        <v>0</v>
      </c>
      <c r="Q174" s="139">
        <v>0</v>
      </c>
      <c r="R174" s="139">
        <v>0</v>
      </c>
      <c r="S174" s="139">
        <v>0</v>
      </c>
      <c r="T174" s="147">
        <v>0</v>
      </c>
      <c r="U174" s="139">
        <v>0</v>
      </c>
      <c r="V174" s="139">
        <v>0</v>
      </c>
      <c r="W174" s="139">
        <v>0</v>
      </c>
      <c r="X174" s="147">
        <v>0</v>
      </c>
      <c r="Y174" s="139">
        <v>0</v>
      </c>
      <c r="Z174" s="139">
        <v>0</v>
      </c>
      <c r="AA174" s="139">
        <v>0</v>
      </c>
      <c r="AB174" s="148">
        <v>0</v>
      </c>
      <c r="AZ174" s="55"/>
    </row>
    <row r="175" spans="1:52" s="4" customFormat="1" x14ac:dyDescent="0.35">
      <c r="A175" t="s">
        <v>121</v>
      </c>
      <c r="B175" t="s">
        <v>105</v>
      </c>
      <c r="C175" s="4" t="s">
        <v>53</v>
      </c>
      <c r="D175" s="4" t="s">
        <v>122</v>
      </c>
      <c r="E175" s="139">
        <v>0</v>
      </c>
      <c r="F175" s="139">
        <v>0</v>
      </c>
      <c r="G175" s="139">
        <v>0</v>
      </c>
      <c r="H175" s="147">
        <v>0</v>
      </c>
      <c r="I175" s="139">
        <v>0</v>
      </c>
      <c r="J175" s="139">
        <v>0</v>
      </c>
      <c r="K175" s="139">
        <v>0</v>
      </c>
      <c r="L175" s="147">
        <v>0</v>
      </c>
      <c r="M175" s="139">
        <v>0</v>
      </c>
      <c r="N175" s="139">
        <v>0</v>
      </c>
      <c r="O175" s="139">
        <v>0</v>
      </c>
      <c r="P175" s="147">
        <v>0</v>
      </c>
      <c r="Q175" s="139">
        <v>0</v>
      </c>
      <c r="R175" s="139">
        <v>0</v>
      </c>
      <c r="S175" s="139">
        <v>0</v>
      </c>
      <c r="T175" s="147">
        <v>0</v>
      </c>
      <c r="U175" s="139">
        <v>0</v>
      </c>
      <c r="V175" s="139">
        <v>0</v>
      </c>
      <c r="W175" s="139">
        <v>0</v>
      </c>
      <c r="X175" s="147">
        <v>0</v>
      </c>
      <c r="Y175" s="139">
        <v>0</v>
      </c>
      <c r="Z175" s="139">
        <v>0</v>
      </c>
      <c r="AA175" s="139">
        <v>0</v>
      </c>
      <c r="AB175" s="148">
        <v>0</v>
      </c>
      <c r="AZ175" s="55"/>
    </row>
    <row r="176" spans="1:52" s="4" customFormat="1" ht="15" thickBot="1" x14ac:dyDescent="0.4">
      <c r="A176" t="s">
        <v>123</v>
      </c>
      <c r="B176" t="s">
        <v>105</v>
      </c>
      <c r="C176" s="4" t="s">
        <v>53</v>
      </c>
      <c r="D176" s="4" t="s">
        <v>124</v>
      </c>
      <c r="E176" s="160">
        <v>0</v>
      </c>
      <c r="F176" s="160">
        <v>0</v>
      </c>
      <c r="G176" s="160">
        <v>0</v>
      </c>
      <c r="H176" s="161">
        <v>0</v>
      </c>
      <c r="I176" s="160">
        <v>0</v>
      </c>
      <c r="J176" s="160">
        <v>0</v>
      </c>
      <c r="K176" s="160">
        <v>0</v>
      </c>
      <c r="L176" s="161">
        <v>0</v>
      </c>
      <c r="M176" s="160">
        <v>0</v>
      </c>
      <c r="N176" s="160">
        <v>0</v>
      </c>
      <c r="O176" s="160">
        <v>0</v>
      </c>
      <c r="P176" s="161">
        <v>0</v>
      </c>
      <c r="Q176" s="160">
        <v>0</v>
      </c>
      <c r="R176" s="160">
        <v>0</v>
      </c>
      <c r="S176" s="160">
        <v>0</v>
      </c>
      <c r="T176" s="161">
        <v>0</v>
      </c>
      <c r="U176" s="160">
        <v>0</v>
      </c>
      <c r="V176" s="160">
        <v>0</v>
      </c>
      <c r="W176" s="160">
        <v>0</v>
      </c>
      <c r="X176" s="161">
        <v>0</v>
      </c>
      <c r="Y176" s="160">
        <v>0</v>
      </c>
      <c r="Z176" s="160">
        <v>0</v>
      </c>
      <c r="AA176" s="160">
        <v>0</v>
      </c>
      <c r="AB176" s="162">
        <v>0</v>
      </c>
      <c r="AZ176" s="55"/>
    </row>
    <row r="177" spans="1:52" s="4" customFormat="1" x14ac:dyDescent="0.35">
      <c r="A177" t="s">
        <v>117</v>
      </c>
      <c r="B177" t="s">
        <v>106</v>
      </c>
      <c r="C177" s="4" t="s">
        <v>111</v>
      </c>
      <c r="D177" s="4" t="s">
        <v>118</v>
      </c>
      <c r="E177" s="139">
        <v>0</v>
      </c>
      <c r="F177" s="139">
        <v>0</v>
      </c>
      <c r="G177" s="139">
        <v>0</v>
      </c>
      <c r="H177" s="147">
        <v>0</v>
      </c>
      <c r="I177" s="139">
        <v>0</v>
      </c>
      <c r="J177" s="139">
        <v>0</v>
      </c>
      <c r="K177" s="139">
        <v>0</v>
      </c>
      <c r="L177" s="147">
        <v>0</v>
      </c>
      <c r="M177" s="139">
        <v>0</v>
      </c>
      <c r="N177" s="139">
        <v>0</v>
      </c>
      <c r="O177" s="139">
        <v>0</v>
      </c>
      <c r="P177" s="147">
        <v>0</v>
      </c>
      <c r="Q177" s="139">
        <v>0</v>
      </c>
      <c r="R177" s="139">
        <v>0</v>
      </c>
      <c r="S177" s="139">
        <v>0</v>
      </c>
      <c r="T177" s="147">
        <v>0</v>
      </c>
      <c r="U177" s="139">
        <v>0</v>
      </c>
      <c r="V177" s="139">
        <v>0</v>
      </c>
      <c r="W177" s="139">
        <v>0</v>
      </c>
      <c r="X177" s="147">
        <v>0</v>
      </c>
      <c r="Y177" s="139">
        <v>0</v>
      </c>
      <c r="Z177" s="139">
        <v>0</v>
      </c>
      <c r="AA177" s="139">
        <v>0</v>
      </c>
      <c r="AB177" s="148">
        <v>0</v>
      </c>
      <c r="AE177" s="75"/>
      <c r="AZ177" s="55"/>
    </row>
    <row r="178" spans="1:52" s="4" customFormat="1" x14ac:dyDescent="0.35">
      <c r="A178" t="s">
        <v>119</v>
      </c>
      <c r="B178" t="s">
        <v>106</v>
      </c>
      <c r="C178" s="4" t="s">
        <v>111</v>
      </c>
      <c r="D178" s="4" t="s">
        <v>120</v>
      </c>
      <c r="E178" s="139">
        <v>0</v>
      </c>
      <c r="F178" s="139">
        <v>0</v>
      </c>
      <c r="G178" s="139">
        <v>0</v>
      </c>
      <c r="H178" s="147">
        <v>0</v>
      </c>
      <c r="I178" s="139">
        <v>0</v>
      </c>
      <c r="J178" s="139">
        <v>0</v>
      </c>
      <c r="K178" s="139">
        <v>0</v>
      </c>
      <c r="L178" s="147">
        <v>0</v>
      </c>
      <c r="M178" s="139">
        <v>0</v>
      </c>
      <c r="N178" s="139">
        <v>0</v>
      </c>
      <c r="O178" s="139">
        <v>0</v>
      </c>
      <c r="P178" s="147">
        <v>0</v>
      </c>
      <c r="Q178" s="139">
        <v>0</v>
      </c>
      <c r="R178" s="139">
        <v>0</v>
      </c>
      <c r="S178" s="139">
        <v>0</v>
      </c>
      <c r="T178" s="147">
        <v>0</v>
      </c>
      <c r="U178" s="139">
        <v>0</v>
      </c>
      <c r="V178" s="139">
        <v>0</v>
      </c>
      <c r="W178" s="139">
        <v>0</v>
      </c>
      <c r="X178" s="147">
        <v>0</v>
      </c>
      <c r="Y178" s="139">
        <v>0</v>
      </c>
      <c r="Z178" s="139">
        <v>0</v>
      </c>
      <c r="AA178" s="139">
        <v>0</v>
      </c>
      <c r="AB178" s="148">
        <v>0</v>
      </c>
      <c r="AZ178" s="55"/>
    </row>
    <row r="179" spans="1:52" s="4" customFormat="1" x14ac:dyDescent="0.35">
      <c r="A179" t="s">
        <v>121</v>
      </c>
      <c r="B179" t="s">
        <v>106</v>
      </c>
      <c r="C179" s="4" t="s">
        <v>53</v>
      </c>
      <c r="D179" s="4" t="s">
        <v>122</v>
      </c>
      <c r="E179" s="139">
        <v>0</v>
      </c>
      <c r="F179" s="139">
        <v>0</v>
      </c>
      <c r="G179" s="139">
        <v>0</v>
      </c>
      <c r="H179" s="147">
        <v>0</v>
      </c>
      <c r="I179" s="139">
        <v>0</v>
      </c>
      <c r="J179" s="139">
        <v>0</v>
      </c>
      <c r="K179" s="139">
        <v>0</v>
      </c>
      <c r="L179" s="147">
        <v>0</v>
      </c>
      <c r="M179" s="139">
        <v>0</v>
      </c>
      <c r="N179" s="139">
        <v>0</v>
      </c>
      <c r="O179" s="139">
        <v>0</v>
      </c>
      <c r="P179" s="147">
        <v>0</v>
      </c>
      <c r="Q179" s="139">
        <v>0</v>
      </c>
      <c r="R179" s="139">
        <v>0</v>
      </c>
      <c r="S179" s="139">
        <v>0</v>
      </c>
      <c r="T179" s="147">
        <v>0</v>
      </c>
      <c r="U179" s="139">
        <v>0</v>
      </c>
      <c r="V179" s="139">
        <v>0</v>
      </c>
      <c r="W179" s="139">
        <v>0</v>
      </c>
      <c r="X179" s="147">
        <v>0</v>
      </c>
      <c r="Y179" s="139">
        <v>0</v>
      </c>
      <c r="Z179" s="139">
        <v>0</v>
      </c>
      <c r="AA179" s="139">
        <v>0</v>
      </c>
      <c r="AB179" s="148">
        <v>0</v>
      </c>
      <c r="AZ179" s="55"/>
    </row>
    <row r="180" spans="1:52" s="13" customFormat="1" x14ac:dyDescent="0.35">
      <c r="A180" s="12" t="s">
        <v>123</v>
      </c>
      <c r="B180" s="12" t="s">
        <v>106</v>
      </c>
      <c r="C180" s="13" t="s">
        <v>53</v>
      </c>
      <c r="D180" s="13" t="s">
        <v>124</v>
      </c>
      <c r="E180" s="149">
        <v>0</v>
      </c>
      <c r="F180" s="149">
        <v>0</v>
      </c>
      <c r="G180" s="149">
        <v>0</v>
      </c>
      <c r="H180" s="154">
        <v>0</v>
      </c>
      <c r="I180" s="149">
        <v>0</v>
      </c>
      <c r="J180" s="149">
        <v>0</v>
      </c>
      <c r="K180" s="149">
        <v>0</v>
      </c>
      <c r="L180" s="154">
        <v>0</v>
      </c>
      <c r="M180" s="149">
        <v>0</v>
      </c>
      <c r="N180" s="149">
        <v>0</v>
      </c>
      <c r="O180" s="149">
        <v>0</v>
      </c>
      <c r="P180" s="154">
        <v>0</v>
      </c>
      <c r="Q180" s="149">
        <v>0</v>
      </c>
      <c r="R180" s="149">
        <v>0</v>
      </c>
      <c r="S180" s="149">
        <v>0</v>
      </c>
      <c r="T180" s="154">
        <v>0</v>
      </c>
      <c r="U180" s="149">
        <v>0</v>
      </c>
      <c r="V180" s="149">
        <v>0</v>
      </c>
      <c r="W180" s="149">
        <v>0</v>
      </c>
      <c r="X180" s="154">
        <v>0</v>
      </c>
      <c r="Y180" s="149">
        <v>0</v>
      </c>
      <c r="Z180" s="149">
        <v>0</v>
      </c>
      <c r="AA180" s="149">
        <v>0</v>
      </c>
      <c r="AB180" s="150">
        <v>0</v>
      </c>
      <c r="AZ180" s="140"/>
    </row>
    <row r="181" spans="1:52" s="4" customFormat="1" x14ac:dyDescent="0.35">
      <c r="A181" t="s">
        <v>125</v>
      </c>
      <c r="B181" t="s">
        <v>101</v>
      </c>
      <c r="C181" s="4" t="s">
        <v>18</v>
      </c>
      <c r="D181" s="4" t="s">
        <v>126</v>
      </c>
      <c r="E181" s="21"/>
      <c r="F181" s="21"/>
      <c r="G181" s="21"/>
      <c r="H181" s="21"/>
      <c r="I181" s="21"/>
      <c r="J181" s="21"/>
      <c r="K181" s="21"/>
      <c r="L181" s="21"/>
      <c r="M181" s="21"/>
      <c r="P181"/>
      <c r="Q181"/>
      <c r="R181"/>
      <c r="T181"/>
      <c r="V181"/>
      <c r="AB181" s="55"/>
      <c r="AC181" s="168" t="e" cm="1">
        <f t="array" ref="AC181">MMULT(AC52:AF123,MINVERSE(_xlfn.MUNIT(4)*BH28:BH31))</f>
        <v>#REF!</v>
      </c>
      <c r="AD181" s="168"/>
      <c r="AE181" s="166"/>
      <c r="AF181" s="169"/>
      <c r="AG181" s="166">
        <v>0</v>
      </c>
      <c r="AH181" s="166">
        <v>0</v>
      </c>
      <c r="AI181" s="166">
        <v>0</v>
      </c>
      <c r="AJ181" s="169">
        <v>0</v>
      </c>
      <c r="AK181" s="166">
        <v>0</v>
      </c>
      <c r="AL181" s="166">
        <v>0</v>
      </c>
      <c r="AM181" s="166">
        <v>0</v>
      </c>
      <c r="AN181" s="169">
        <v>0</v>
      </c>
      <c r="AO181" s="166">
        <v>0</v>
      </c>
      <c r="AP181" s="166">
        <v>0</v>
      </c>
      <c r="AQ181" s="166">
        <v>0</v>
      </c>
      <c r="AR181" s="169">
        <v>0</v>
      </c>
      <c r="AS181" s="166">
        <v>0</v>
      </c>
      <c r="AT181" s="166">
        <v>0</v>
      </c>
      <c r="AU181" s="166">
        <v>0</v>
      </c>
      <c r="AV181" s="169">
        <v>0</v>
      </c>
      <c r="AW181" s="166">
        <v>0</v>
      </c>
      <c r="AX181" s="166">
        <v>0</v>
      </c>
      <c r="AY181" s="166">
        <v>0</v>
      </c>
      <c r="AZ181" s="326">
        <v>0</v>
      </c>
    </row>
    <row r="182" spans="1:52" x14ac:dyDescent="0.35">
      <c r="A182" t="s">
        <v>127</v>
      </c>
      <c r="B182" t="s">
        <v>101</v>
      </c>
      <c r="C182" s="4" t="s">
        <v>18</v>
      </c>
      <c r="D182" s="4" t="s">
        <v>128</v>
      </c>
      <c r="AC182" s="168"/>
      <c r="AD182" s="166"/>
      <c r="AE182" s="166"/>
      <c r="AF182" s="170"/>
      <c r="AG182" s="166">
        <v>0</v>
      </c>
      <c r="AH182" s="166">
        <v>0</v>
      </c>
      <c r="AI182" s="166">
        <v>0</v>
      </c>
      <c r="AJ182" s="170">
        <v>0</v>
      </c>
      <c r="AK182" s="166">
        <v>0</v>
      </c>
      <c r="AL182" s="166">
        <v>0</v>
      </c>
      <c r="AM182" s="166">
        <v>0</v>
      </c>
      <c r="AN182" s="170">
        <v>0</v>
      </c>
      <c r="AO182" s="166">
        <v>0</v>
      </c>
      <c r="AP182" s="166">
        <v>0</v>
      </c>
      <c r="AQ182" s="166">
        <v>0</v>
      </c>
      <c r="AR182" s="170">
        <v>0</v>
      </c>
      <c r="AS182" s="166">
        <v>0</v>
      </c>
      <c r="AT182" s="166">
        <v>0</v>
      </c>
      <c r="AU182" s="166">
        <v>0</v>
      </c>
      <c r="AV182" s="170">
        <v>0</v>
      </c>
      <c r="AW182" s="166">
        <v>0</v>
      </c>
      <c r="AX182" s="166">
        <v>0</v>
      </c>
      <c r="AY182" s="166">
        <v>0</v>
      </c>
      <c r="AZ182" s="167">
        <v>0</v>
      </c>
    </row>
    <row r="183" spans="1:52" x14ac:dyDescent="0.35">
      <c r="A183" t="s">
        <v>129</v>
      </c>
      <c r="B183" t="s">
        <v>101</v>
      </c>
      <c r="C183" s="4" t="s">
        <v>18</v>
      </c>
      <c r="D183" s="4" t="s">
        <v>130</v>
      </c>
      <c r="AC183" s="168"/>
      <c r="AD183" s="168"/>
      <c r="AE183" s="166"/>
      <c r="AF183" s="170"/>
      <c r="AG183" s="166">
        <v>0</v>
      </c>
      <c r="AH183" s="166">
        <v>0</v>
      </c>
      <c r="AI183" s="166">
        <v>0</v>
      </c>
      <c r="AJ183" s="170">
        <v>0</v>
      </c>
      <c r="AK183" s="166">
        <v>0</v>
      </c>
      <c r="AL183" s="166">
        <v>0</v>
      </c>
      <c r="AM183" s="166">
        <v>0</v>
      </c>
      <c r="AN183" s="170">
        <v>0</v>
      </c>
      <c r="AO183" s="166">
        <v>0</v>
      </c>
      <c r="AP183" s="166">
        <v>0</v>
      </c>
      <c r="AQ183" s="166">
        <v>0</v>
      </c>
      <c r="AR183" s="170">
        <v>0</v>
      </c>
      <c r="AS183" s="166">
        <v>0</v>
      </c>
      <c r="AT183" s="166">
        <v>0</v>
      </c>
      <c r="AU183" s="166">
        <v>0</v>
      </c>
      <c r="AV183" s="170">
        <v>0</v>
      </c>
      <c r="AW183" s="166">
        <v>0</v>
      </c>
      <c r="AX183" s="166">
        <v>0</v>
      </c>
      <c r="AY183" s="166">
        <v>0</v>
      </c>
      <c r="AZ183" s="167">
        <v>0</v>
      </c>
    </row>
    <row r="184" spans="1:52" x14ac:dyDescent="0.35">
      <c r="A184" t="s">
        <v>131</v>
      </c>
      <c r="B184" t="s">
        <v>101</v>
      </c>
      <c r="C184" s="4" t="s">
        <v>18</v>
      </c>
      <c r="D184" s="4" t="s">
        <v>132</v>
      </c>
      <c r="AC184" s="168"/>
      <c r="AD184" s="166"/>
      <c r="AE184" s="166"/>
      <c r="AF184" s="170"/>
      <c r="AG184" s="166">
        <v>0</v>
      </c>
      <c r="AH184" s="166">
        <v>0</v>
      </c>
      <c r="AI184" s="166">
        <v>0</v>
      </c>
      <c r="AJ184" s="170">
        <v>0</v>
      </c>
      <c r="AK184" s="166">
        <v>0</v>
      </c>
      <c r="AL184" s="166">
        <v>0</v>
      </c>
      <c r="AM184" s="166">
        <v>0</v>
      </c>
      <c r="AN184" s="170">
        <v>0</v>
      </c>
      <c r="AO184" s="166">
        <v>0</v>
      </c>
      <c r="AP184" s="166">
        <v>0</v>
      </c>
      <c r="AQ184" s="166">
        <v>0</v>
      </c>
      <c r="AR184" s="170">
        <v>0</v>
      </c>
      <c r="AS184" s="166">
        <v>0</v>
      </c>
      <c r="AT184" s="166">
        <v>0</v>
      </c>
      <c r="AU184" s="166">
        <v>0</v>
      </c>
      <c r="AV184" s="170">
        <v>0</v>
      </c>
      <c r="AW184" s="166">
        <v>0</v>
      </c>
      <c r="AX184" s="166">
        <v>0</v>
      </c>
      <c r="AY184" s="166">
        <v>0</v>
      </c>
      <c r="AZ184" s="167">
        <v>0</v>
      </c>
    </row>
    <row r="185" spans="1:52" x14ac:dyDescent="0.35">
      <c r="A185" t="s">
        <v>133</v>
      </c>
      <c r="B185" t="s">
        <v>101</v>
      </c>
      <c r="C185" s="4" t="s">
        <v>18</v>
      </c>
      <c r="D185" s="4" t="s">
        <v>134</v>
      </c>
      <c r="AC185" s="166"/>
      <c r="AD185" s="276"/>
      <c r="AE185" s="166"/>
      <c r="AF185" s="170"/>
      <c r="AG185" s="166">
        <v>0</v>
      </c>
      <c r="AH185" s="166">
        <v>0</v>
      </c>
      <c r="AI185" s="166">
        <v>0</v>
      </c>
      <c r="AJ185" s="170">
        <v>0</v>
      </c>
      <c r="AK185" s="166">
        <v>0</v>
      </c>
      <c r="AL185" s="166">
        <v>0</v>
      </c>
      <c r="AM185" s="166">
        <v>0</v>
      </c>
      <c r="AN185" s="170">
        <v>0</v>
      </c>
      <c r="AO185" s="166">
        <v>0</v>
      </c>
      <c r="AP185" s="166">
        <v>0</v>
      </c>
      <c r="AQ185" s="166">
        <v>0</v>
      </c>
      <c r="AR185" s="170">
        <v>0</v>
      </c>
      <c r="AS185" s="166">
        <v>0</v>
      </c>
      <c r="AT185" s="166">
        <v>0</v>
      </c>
      <c r="AU185" s="166">
        <v>0</v>
      </c>
      <c r="AV185" s="170">
        <v>0</v>
      </c>
      <c r="AW185" s="166">
        <v>0</v>
      </c>
      <c r="AX185" s="166">
        <v>0</v>
      </c>
      <c r="AY185" s="166">
        <v>0</v>
      </c>
      <c r="AZ185" s="167">
        <v>0</v>
      </c>
    </row>
    <row r="186" spans="1:52" x14ac:dyDescent="0.35">
      <c r="A186" t="s">
        <v>135</v>
      </c>
      <c r="B186" t="s">
        <v>101</v>
      </c>
      <c r="C186" s="4" t="s">
        <v>18</v>
      </c>
      <c r="D186" s="4" t="s">
        <v>136</v>
      </c>
      <c r="AC186" s="166"/>
      <c r="AD186" s="276"/>
      <c r="AE186" s="166"/>
      <c r="AF186" s="170"/>
      <c r="AG186" s="166">
        <v>0</v>
      </c>
      <c r="AH186" s="166">
        <v>0</v>
      </c>
      <c r="AI186" s="166">
        <v>0</v>
      </c>
      <c r="AJ186" s="170">
        <v>0</v>
      </c>
      <c r="AK186" s="166">
        <v>0</v>
      </c>
      <c r="AL186" s="166">
        <v>0</v>
      </c>
      <c r="AM186" s="166">
        <v>0</v>
      </c>
      <c r="AN186" s="170">
        <v>0</v>
      </c>
      <c r="AO186" s="166">
        <v>0</v>
      </c>
      <c r="AP186" s="166">
        <v>0</v>
      </c>
      <c r="AQ186" s="166">
        <v>0</v>
      </c>
      <c r="AR186" s="170">
        <v>0</v>
      </c>
      <c r="AS186" s="166">
        <v>0</v>
      </c>
      <c r="AT186" s="166">
        <v>0</v>
      </c>
      <c r="AU186" s="166">
        <v>0</v>
      </c>
      <c r="AV186" s="170">
        <v>0</v>
      </c>
      <c r="AW186" s="166">
        <v>0</v>
      </c>
      <c r="AX186" s="166">
        <v>0</v>
      </c>
      <c r="AY186" s="166">
        <v>0</v>
      </c>
      <c r="AZ186" s="167">
        <v>0</v>
      </c>
    </row>
    <row r="187" spans="1:52" x14ac:dyDescent="0.35">
      <c r="A187" t="s">
        <v>137</v>
      </c>
      <c r="B187" t="s">
        <v>101</v>
      </c>
      <c r="C187" s="4" t="s">
        <v>18</v>
      </c>
      <c r="D187" s="4" t="s">
        <v>138</v>
      </c>
      <c r="AC187" s="166"/>
      <c r="AD187" s="276"/>
      <c r="AE187" s="166"/>
      <c r="AF187" s="170"/>
      <c r="AG187" s="166">
        <v>0</v>
      </c>
      <c r="AH187" s="166">
        <v>0</v>
      </c>
      <c r="AI187" s="166">
        <v>0</v>
      </c>
      <c r="AJ187" s="170">
        <v>0</v>
      </c>
      <c r="AK187" s="166">
        <v>0</v>
      </c>
      <c r="AL187" s="166">
        <v>0</v>
      </c>
      <c r="AM187" s="166">
        <v>0</v>
      </c>
      <c r="AN187" s="170">
        <v>0</v>
      </c>
      <c r="AO187" s="166">
        <v>0</v>
      </c>
      <c r="AP187" s="166">
        <v>0</v>
      </c>
      <c r="AQ187" s="166">
        <v>0</v>
      </c>
      <c r="AR187" s="170">
        <v>0</v>
      </c>
      <c r="AS187" s="166">
        <v>0</v>
      </c>
      <c r="AT187" s="166">
        <v>0</v>
      </c>
      <c r="AU187" s="166">
        <v>0</v>
      </c>
      <c r="AV187" s="170">
        <v>0</v>
      </c>
      <c r="AW187" s="166">
        <v>0</v>
      </c>
      <c r="AX187" s="166">
        <v>0</v>
      </c>
      <c r="AY187" s="166">
        <v>0</v>
      </c>
      <c r="AZ187" s="167">
        <v>0</v>
      </c>
    </row>
    <row r="188" spans="1:52" x14ac:dyDescent="0.35">
      <c r="A188" t="s">
        <v>139</v>
      </c>
      <c r="B188" t="s">
        <v>101</v>
      </c>
      <c r="C188" s="4" t="s">
        <v>52</v>
      </c>
      <c r="D188" s="4" t="s">
        <v>140</v>
      </c>
      <c r="AC188" s="166"/>
      <c r="AD188" s="166"/>
      <c r="AE188" s="276"/>
      <c r="AF188" s="277"/>
      <c r="AG188" s="166">
        <v>0</v>
      </c>
      <c r="AH188" s="166">
        <v>0</v>
      </c>
      <c r="AI188" s="166">
        <v>0</v>
      </c>
      <c r="AJ188" s="170">
        <v>0</v>
      </c>
      <c r="AK188" s="166">
        <v>0</v>
      </c>
      <c r="AL188" s="166">
        <v>0</v>
      </c>
      <c r="AM188" s="166">
        <v>0</v>
      </c>
      <c r="AN188" s="170">
        <v>0</v>
      </c>
      <c r="AO188" s="166">
        <v>0</v>
      </c>
      <c r="AP188" s="166">
        <v>0</v>
      </c>
      <c r="AQ188" s="166">
        <v>0</v>
      </c>
      <c r="AR188" s="170">
        <v>0</v>
      </c>
      <c r="AS188" s="166">
        <v>0</v>
      </c>
      <c r="AT188" s="166">
        <v>0</v>
      </c>
      <c r="AU188" s="166">
        <v>0</v>
      </c>
      <c r="AV188" s="170">
        <v>0</v>
      </c>
      <c r="AW188" s="166">
        <v>0</v>
      </c>
      <c r="AX188" s="166">
        <v>0</v>
      </c>
      <c r="AY188" s="166">
        <v>0</v>
      </c>
      <c r="AZ188" s="167">
        <v>0</v>
      </c>
    </row>
    <row r="189" spans="1:52" x14ac:dyDescent="0.35">
      <c r="A189" t="s">
        <v>24</v>
      </c>
      <c r="B189" t="s">
        <v>101</v>
      </c>
      <c r="C189" s="4" t="s">
        <v>52</v>
      </c>
      <c r="D189" s="4" t="s">
        <v>141</v>
      </c>
      <c r="AC189" s="168"/>
      <c r="AD189" s="168"/>
      <c r="AE189" s="276"/>
      <c r="AF189" s="277"/>
      <c r="AG189" s="166">
        <v>0</v>
      </c>
      <c r="AH189" s="166">
        <v>0</v>
      </c>
      <c r="AI189" s="166">
        <v>0</v>
      </c>
      <c r="AJ189" s="170">
        <v>0</v>
      </c>
      <c r="AK189" s="166">
        <v>0</v>
      </c>
      <c r="AL189" s="166">
        <v>0</v>
      </c>
      <c r="AM189" s="166">
        <v>0</v>
      </c>
      <c r="AN189" s="170">
        <v>0</v>
      </c>
      <c r="AO189" s="166">
        <v>0</v>
      </c>
      <c r="AP189" s="166">
        <v>0</v>
      </c>
      <c r="AQ189" s="166">
        <v>0</v>
      </c>
      <c r="AR189" s="170">
        <v>0</v>
      </c>
      <c r="AS189" s="166">
        <v>0</v>
      </c>
      <c r="AT189" s="166">
        <v>0</v>
      </c>
      <c r="AU189" s="166">
        <v>0</v>
      </c>
      <c r="AV189" s="170">
        <v>0</v>
      </c>
      <c r="AW189" s="166">
        <v>0</v>
      </c>
      <c r="AX189" s="166">
        <v>0</v>
      </c>
      <c r="AY189" s="166">
        <v>0</v>
      </c>
      <c r="AZ189" s="167">
        <v>0</v>
      </c>
    </row>
    <row r="190" spans="1:52" x14ac:dyDescent="0.35">
      <c r="A190" t="s">
        <v>142</v>
      </c>
      <c r="B190" t="s">
        <v>101</v>
      </c>
      <c r="C190" s="4" t="s">
        <v>52</v>
      </c>
      <c r="D190" s="4" t="s">
        <v>143</v>
      </c>
      <c r="AC190" s="168"/>
      <c r="AD190" s="168"/>
      <c r="AE190" s="276"/>
      <c r="AF190" s="277"/>
      <c r="AG190" s="166">
        <v>0</v>
      </c>
      <c r="AH190" s="166">
        <v>0</v>
      </c>
      <c r="AI190" s="166">
        <v>0</v>
      </c>
      <c r="AJ190" s="170">
        <v>0</v>
      </c>
      <c r="AK190" s="166">
        <v>0</v>
      </c>
      <c r="AL190" s="166">
        <v>0</v>
      </c>
      <c r="AM190" s="166">
        <v>0</v>
      </c>
      <c r="AN190" s="170">
        <v>0</v>
      </c>
      <c r="AO190" s="166">
        <v>0</v>
      </c>
      <c r="AP190" s="166">
        <v>0</v>
      </c>
      <c r="AQ190" s="166">
        <v>0</v>
      </c>
      <c r="AR190" s="170">
        <v>0</v>
      </c>
      <c r="AS190" s="166">
        <v>0</v>
      </c>
      <c r="AT190" s="166">
        <v>0</v>
      </c>
      <c r="AU190" s="166">
        <v>0</v>
      </c>
      <c r="AV190" s="170">
        <v>0</v>
      </c>
      <c r="AW190" s="166">
        <v>0</v>
      </c>
      <c r="AX190" s="166">
        <v>0</v>
      </c>
      <c r="AY190" s="166">
        <v>0</v>
      </c>
      <c r="AZ190" s="167">
        <v>0</v>
      </c>
    </row>
    <row r="191" spans="1:52" x14ac:dyDescent="0.35">
      <c r="A191" t="s">
        <v>29</v>
      </c>
      <c r="B191" t="s">
        <v>101</v>
      </c>
      <c r="C191" s="4" t="s">
        <v>52</v>
      </c>
      <c r="D191" s="4" t="s">
        <v>144</v>
      </c>
      <c r="AC191" s="168"/>
      <c r="AD191" s="168"/>
      <c r="AE191" s="276"/>
      <c r="AF191" s="277"/>
      <c r="AG191" s="166">
        <v>0</v>
      </c>
      <c r="AH191" s="166">
        <v>0</v>
      </c>
      <c r="AI191" s="166">
        <v>0</v>
      </c>
      <c r="AJ191" s="170">
        <v>0</v>
      </c>
      <c r="AK191" s="166">
        <v>0</v>
      </c>
      <c r="AL191" s="166">
        <v>0</v>
      </c>
      <c r="AM191" s="166">
        <v>0</v>
      </c>
      <c r="AN191" s="170">
        <v>0</v>
      </c>
      <c r="AO191" s="166">
        <v>0</v>
      </c>
      <c r="AP191" s="166">
        <v>0</v>
      </c>
      <c r="AQ191" s="166">
        <v>0</v>
      </c>
      <c r="AR191" s="170">
        <v>0</v>
      </c>
      <c r="AS191" s="166">
        <v>0</v>
      </c>
      <c r="AT191" s="166">
        <v>0</v>
      </c>
      <c r="AU191" s="166">
        <v>0</v>
      </c>
      <c r="AV191" s="170">
        <v>0</v>
      </c>
      <c r="AW191" s="166">
        <v>0</v>
      </c>
      <c r="AX191" s="166">
        <v>0</v>
      </c>
      <c r="AY191" s="166">
        <v>0</v>
      </c>
      <c r="AZ191" s="167">
        <v>0</v>
      </c>
    </row>
    <row r="192" spans="1:52" ht="15" thickBot="1" x14ac:dyDescent="0.4">
      <c r="A192" t="s">
        <v>145</v>
      </c>
      <c r="B192" t="s">
        <v>101</v>
      </c>
      <c r="C192" s="4" t="s">
        <v>18</v>
      </c>
      <c r="D192" s="4" t="s">
        <v>146</v>
      </c>
      <c r="AC192" s="171"/>
      <c r="AD192" s="298"/>
      <c r="AE192" s="278"/>
      <c r="AF192" s="172"/>
      <c r="AG192" s="171">
        <v>0</v>
      </c>
      <c r="AH192" s="171">
        <v>0</v>
      </c>
      <c r="AI192" s="171">
        <v>0</v>
      </c>
      <c r="AJ192" s="172">
        <v>0</v>
      </c>
      <c r="AK192" s="171">
        <v>0</v>
      </c>
      <c r="AL192" s="171">
        <v>0</v>
      </c>
      <c r="AM192" s="171">
        <v>0</v>
      </c>
      <c r="AN192" s="172">
        <v>0</v>
      </c>
      <c r="AO192" s="171">
        <v>0</v>
      </c>
      <c r="AP192" s="171">
        <v>0</v>
      </c>
      <c r="AQ192" s="171">
        <v>0</v>
      </c>
      <c r="AR192" s="172">
        <v>0</v>
      </c>
      <c r="AS192" s="171">
        <v>0</v>
      </c>
      <c r="AT192" s="171">
        <v>0</v>
      </c>
      <c r="AU192" s="171">
        <v>0</v>
      </c>
      <c r="AV192" s="172">
        <v>0</v>
      </c>
      <c r="AW192" s="171">
        <v>0</v>
      </c>
      <c r="AX192" s="171">
        <v>0</v>
      </c>
      <c r="AY192" s="171">
        <v>0</v>
      </c>
      <c r="AZ192" s="173">
        <v>0</v>
      </c>
    </row>
    <row r="193" spans="1:52" x14ac:dyDescent="0.35">
      <c r="A193" t="s">
        <v>125</v>
      </c>
      <c r="B193" t="s">
        <v>102</v>
      </c>
      <c r="C193" s="4" t="s">
        <v>18</v>
      </c>
      <c r="D193" s="4" t="s">
        <v>126</v>
      </c>
      <c r="AC193" s="168"/>
      <c r="AD193" s="168"/>
      <c r="AE193" s="166"/>
      <c r="AF193" s="170"/>
      <c r="AG193" s="166">
        <v>0</v>
      </c>
      <c r="AH193" s="166">
        <v>0</v>
      </c>
      <c r="AI193" s="166">
        <v>0</v>
      </c>
      <c r="AJ193" s="170">
        <v>0</v>
      </c>
      <c r="AK193" s="166">
        <v>0</v>
      </c>
      <c r="AL193" s="166">
        <v>0</v>
      </c>
      <c r="AM193" s="166">
        <v>0</v>
      </c>
      <c r="AN193" s="170">
        <v>0</v>
      </c>
      <c r="AO193" s="166">
        <v>0</v>
      </c>
      <c r="AP193" s="166">
        <v>0</v>
      </c>
      <c r="AQ193" s="166">
        <v>0</v>
      </c>
      <c r="AR193" s="170">
        <v>0</v>
      </c>
      <c r="AS193" s="166">
        <v>0</v>
      </c>
      <c r="AT193" s="166">
        <v>0</v>
      </c>
      <c r="AU193" s="166">
        <v>0</v>
      </c>
      <c r="AV193" s="170">
        <v>0</v>
      </c>
      <c r="AW193" s="166">
        <v>0</v>
      </c>
      <c r="AX193" s="166">
        <v>0</v>
      </c>
      <c r="AY193" s="166">
        <v>0</v>
      </c>
      <c r="AZ193" s="167">
        <v>0</v>
      </c>
    </row>
    <row r="194" spans="1:52" x14ac:dyDescent="0.35">
      <c r="A194" t="s">
        <v>127</v>
      </c>
      <c r="B194" t="s">
        <v>102</v>
      </c>
      <c r="C194" s="4" t="s">
        <v>18</v>
      </c>
      <c r="D194" s="4" t="s">
        <v>128</v>
      </c>
      <c r="AC194" s="168"/>
      <c r="AD194" s="166"/>
      <c r="AE194" s="166"/>
      <c r="AF194" s="170"/>
      <c r="AG194" s="166">
        <v>0</v>
      </c>
      <c r="AH194" s="166">
        <v>0</v>
      </c>
      <c r="AI194" s="166">
        <v>0</v>
      </c>
      <c r="AJ194" s="170">
        <v>0</v>
      </c>
      <c r="AK194" s="166">
        <v>0</v>
      </c>
      <c r="AL194" s="166">
        <v>0</v>
      </c>
      <c r="AM194" s="166">
        <v>0</v>
      </c>
      <c r="AN194" s="170">
        <v>0</v>
      </c>
      <c r="AO194" s="166">
        <v>0</v>
      </c>
      <c r="AP194" s="166">
        <v>0</v>
      </c>
      <c r="AQ194" s="166">
        <v>0</v>
      </c>
      <c r="AR194" s="170">
        <v>0</v>
      </c>
      <c r="AS194" s="166">
        <v>0</v>
      </c>
      <c r="AT194" s="166">
        <v>0</v>
      </c>
      <c r="AU194" s="166">
        <v>0</v>
      </c>
      <c r="AV194" s="170">
        <v>0</v>
      </c>
      <c r="AW194" s="166">
        <v>0</v>
      </c>
      <c r="AX194" s="166">
        <v>0</v>
      </c>
      <c r="AY194" s="166">
        <v>0</v>
      </c>
      <c r="AZ194" s="167">
        <v>0</v>
      </c>
    </row>
    <row r="195" spans="1:52" x14ac:dyDescent="0.35">
      <c r="A195" t="s">
        <v>129</v>
      </c>
      <c r="B195" t="s">
        <v>102</v>
      </c>
      <c r="C195" s="4" t="s">
        <v>18</v>
      </c>
      <c r="D195" s="4" t="s">
        <v>130</v>
      </c>
      <c r="AC195" s="168"/>
      <c r="AD195" s="166"/>
      <c r="AE195" s="166"/>
      <c r="AF195" s="170"/>
      <c r="AG195" s="166">
        <v>0</v>
      </c>
      <c r="AH195" s="166">
        <v>0</v>
      </c>
      <c r="AI195" s="166">
        <v>0</v>
      </c>
      <c r="AJ195" s="170">
        <v>0</v>
      </c>
      <c r="AK195" s="166">
        <v>0</v>
      </c>
      <c r="AL195" s="166">
        <v>0</v>
      </c>
      <c r="AM195" s="166">
        <v>0</v>
      </c>
      <c r="AN195" s="170">
        <v>0</v>
      </c>
      <c r="AO195" s="166">
        <v>0</v>
      </c>
      <c r="AP195" s="166">
        <v>0</v>
      </c>
      <c r="AQ195" s="166">
        <v>0</v>
      </c>
      <c r="AR195" s="170">
        <v>0</v>
      </c>
      <c r="AS195" s="166">
        <v>0</v>
      </c>
      <c r="AT195" s="166">
        <v>0</v>
      </c>
      <c r="AU195" s="166">
        <v>0</v>
      </c>
      <c r="AV195" s="170">
        <v>0</v>
      </c>
      <c r="AW195" s="166">
        <v>0</v>
      </c>
      <c r="AX195" s="166">
        <v>0</v>
      </c>
      <c r="AY195" s="166">
        <v>0</v>
      </c>
      <c r="AZ195" s="167">
        <v>0</v>
      </c>
    </row>
    <row r="196" spans="1:52" x14ac:dyDescent="0.35">
      <c r="A196" t="s">
        <v>131</v>
      </c>
      <c r="B196" t="s">
        <v>102</v>
      </c>
      <c r="C196" s="4" t="s">
        <v>18</v>
      </c>
      <c r="D196" s="4" t="s">
        <v>132</v>
      </c>
      <c r="AC196" s="168"/>
      <c r="AD196" s="166"/>
      <c r="AE196" s="166"/>
      <c r="AF196" s="170"/>
      <c r="AG196" s="166">
        <v>0</v>
      </c>
      <c r="AH196" s="166">
        <v>0</v>
      </c>
      <c r="AI196" s="166">
        <v>0</v>
      </c>
      <c r="AJ196" s="170">
        <v>0</v>
      </c>
      <c r="AK196" s="166">
        <v>0</v>
      </c>
      <c r="AL196" s="166">
        <v>0</v>
      </c>
      <c r="AM196" s="166">
        <v>0</v>
      </c>
      <c r="AN196" s="170">
        <v>0</v>
      </c>
      <c r="AO196" s="166">
        <v>0</v>
      </c>
      <c r="AP196" s="166">
        <v>0</v>
      </c>
      <c r="AQ196" s="166">
        <v>0</v>
      </c>
      <c r="AR196" s="170">
        <v>0</v>
      </c>
      <c r="AS196" s="166">
        <v>0</v>
      </c>
      <c r="AT196" s="166">
        <v>0</v>
      </c>
      <c r="AU196" s="166">
        <v>0</v>
      </c>
      <c r="AV196" s="170">
        <v>0</v>
      </c>
      <c r="AW196" s="166">
        <v>0</v>
      </c>
      <c r="AX196" s="166">
        <v>0</v>
      </c>
      <c r="AY196" s="166">
        <v>0</v>
      </c>
      <c r="AZ196" s="167">
        <v>0</v>
      </c>
    </row>
    <row r="197" spans="1:52" x14ac:dyDescent="0.35">
      <c r="A197" t="s">
        <v>133</v>
      </c>
      <c r="B197" t="s">
        <v>102</v>
      </c>
      <c r="C197" s="4" t="s">
        <v>18</v>
      </c>
      <c r="D197" s="4" t="s">
        <v>134</v>
      </c>
      <c r="AC197" s="166"/>
      <c r="AD197" s="168"/>
      <c r="AE197" s="166"/>
      <c r="AF197" s="170"/>
      <c r="AG197" s="166">
        <v>0</v>
      </c>
      <c r="AH197" s="166">
        <v>0</v>
      </c>
      <c r="AI197" s="166">
        <v>0</v>
      </c>
      <c r="AJ197" s="170">
        <v>0</v>
      </c>
      <c r="AK197" s="166">
        <v>0</v>
      </c>
      <c r="AL197" s="166">
        <v>0</v>
      </c>
      <c r="AM197" s="166">
        <v>0</v>
      </c>
      <c r="AN197" s="170">
        <v>0</v>
      </c>
      <c r="AO197" s="166">
        <v>0</v>
      </c>
      <c r="AP197" s="166">
        <v>0</v>
      </c>
      <c r="AQ197" s="166">
        <v>0</v>
      </c>
      <c r="AR197" s="170">
        <v>0</v>
      </c>
      <c r="AS197" s="166">
        <v>0</v>
      </c>
      <c r="AT197" s="166">
        <v>0</v>
      </c>
      <c r="AU197" s="166">
        <v>0</v>
      </c>
      <c r="AV197" s="170">
        <v>0</v>
      </c>
      <c r="AW197" s="166">
        <v>0</v>
      </c>
      <c r="AX197" s="166">
        <v>0</v>
      </c>
      <c r="AY197" s="166">
        <v>0</v>
      </c>
      <c r="AZ197" s="167">
        <v>0</v>
      </c>
    </row>
    <row r="198" spans="1:52" x14ac:dyDescent="0.35">
      <c r="A198" t="s">
        <v>135</v>
      </c>
      <c r="B198" t="s">
        <v>102</v>
      </c>
      <c r="C198" s="4" t="s">
        <v>18</v>
      </c>
      <c r="D198" s="4" t="s">
        <v>136</v>
      </c>
      <c r="AC198" s="166"/>
      <c r="AD198" s="168"/>
      <c r="AE198" s="166"/>
      <c r="AF198" s="170"/>
      <c r="AG198" s="166">
        <v>0</v>
      </c>
      <c r="AH198" s="166">
        <v>0</v>
      </c>
      <c r="AI198" s="166">
        <v>0</v>
      </c>
      <c r="AJ198" s="170">
        <v>0</v>
      </c>
      <c r="AK198" s="166">
        <v>0</v>
      </c>
      <c r="AL198" s="166">
        <v>0</v>
      </c>
      <c r="AM198" s="166">
        <v>0</v>
      </c>
      <c r="AN198" s="170">
        <v>0</v>
      </c>
      <c r="AO198" s="166">
        <v>0</v>
      </c>
      <c r="AP198" s="166">
        <v>0</v>
      </c>
      <c r="AQ198" s="166">
        <v>0</v>
      </c>
      <c r="AR198" s="170">
        <v>0</v>
      </c>
      <c r="AS198" s="166">
        <v>0</v>
      </c>
      <c r="AT198" s="166">
        <v>0</v>
      </c>
      <c r="AU198" s="166">
        <v>0</v>
      </c>
      <c r="AV198" s="170">
        <v>0</v>
      </c>
      <c r="AW198" s="166">
        <v>0</v>
      </c>
      <c r="AX198" s="166">
        <v>0</v>
      </c>
      <c r="AY198" s="166">
        <v>0</v>
      </c>
      <c r="AZ198" s="167">
        <v>0</v>
      </c>
    </row>
    <row r="199" spans="1:52" x14ac:dyDescent="0.35">
      <c r="A199" t="s">
        <v>137</v>
      </c>
      <c r="B199" t="s">
        <v>102</v>
      </c>
      <c r="C199" s="4" t="s">
        <v>18</v>
      </c>
      <c r="D199" s="4" t="s">
        <v>138</v>
      </c>
      <c r="AC199" s="166"/>
      <c r="AD199" s="168"/>
      <c r="AE199" s="166"/>
      <c r="AF199" s="170"/>
      <c r="AG199" s="166">
        <v>0</v>
      </c>
      <c r="AH199" s="166">
        <v>0</v>
      </c>
      <c r="AI199" s="166">
        <v>0</v>
      </c>
      <c r="AJ199" s="170">
        <v>0</v>
      </c>
      <c r="AK199" s="166">
        <v>0</v>
      </c>
      <c r="AL199" s="166">
        <v>0</v>
      </c>
      <c r="AM199" s="166">
        <v>0</v>
      </c>
      <c r="AN199" s="170">
        <v>0</v>
      </c>
      <c r="AO199" s="166">
        <v>0</v>
      </c>
      <c r="AP199" s="166">
        <v>0</v>
      </c>
      <c r="AQ199" s="166">
        <v>0</v>
      </c>
      <c r="AR199" s="170">
        <v>0</v>
      </c>
      <c r="AS199" s="166">
        <v>0</v>
      </c>
      <c r="AT199" s="166">
        <v>0</v>
      </c>
      <c r="AU199" s="166">
        <v>0</v>
      </c>
      <c r="AV199" s="170">
        <v>0</v>
      </c>
      <c r="AW199" s="166">
        <v>0</v>
      </c>
      <c r="AX199" s="166">
        <v>0</v>
      </c>
      <c r="AY199" s="166">
        <v>0</v>
      </c>
      <c r="AZ199" s="167">
        <v>0</v>
      </c>
    </row>
    <row r="200" spans="1:52" x14ac:dyDescent="0.35">
      <c r="A200" t="s">
        <v>139</v>
      </c>
      <c r="B200" t="s">
        <v>102</v>
      </c>
      <c r="C200" s="4" t="s">
        <v>52</v>
      </c>
      <c r="D200" s="4" t="s">
        <v>140</v>
      </c>
      <c r="AC200" s="166"/>
      <c r="AD200" s="166"/>
      <c r="AE200" s="166"/>
      <c r="AF200" s="170"/>
      <c r="AG200" s="166">
        <v>0</v>
      </c>
      <c r="AH200" s="166">
        <v>0</v>
      </c>
      <c r="AI200" s="166">
        <v>0</v>
      </c>
      <c r="AJ200" s="170">
        <v>0</v>
      </c>
      <c r="AK200" s="166">
        <v>0</v>
      </c>
      <c r="AL200" s="166">
        <v>0</v>
      </c>
      <c r="AM200" s="166">
        <v>0</v>
      </c>
      <c r="AN200" s="170">
        <v>0</v>
      </c>
      <c r="AO200" s="166">
        <v>0</v>
      </c>
      <c r="AP200" s="166">
        <v>0</v>
      </c>
      <c r="AQ200" s="166">
        <v>0</v>
      </c>
      <c r="AR200" s="170">
        <v>0</v>
      </c>
      <c r="AS200" s="166">
        <v>0</v>
      </c>
      <c r="AT200" s="166">
        <v>0</v>
      </c>
      <c r="AU200" s="166">
        <v>0</v>
      </c>
      <c r="AV200" s="170">
        <v>0</v>
      </c>
      <c r="AW200" s="166">
        <v>0</v>
      </c>
      <c r="AX200" s="166">
        <v>0</v>
      </c>
      <c r="AY200" s="166">
        <v>0</v>
      </c>
      <c r="AZ200" s="167">
        <v>0</v>
      </c>
    </row>
    <row r="201" spans="1:52" x14ac:dyDescent="0.35">
      <c r="A201" t="s">
        <v>24</v>
      </c>
      <c r="B201" t="s">
        <v>102</v>
      </c>
      <c r="C201" s="4" t="s">
        <v>52</v>
      </c>
      <c r="D201" s="4" t="s">
        <v>141</v>
      </c>
      <c r="AC201" s="166"/>
      <c r="AD201" s="166"/>
      <c r="AE201" s="166"/>
      <c r="AF201" s="170"/>
      <c r="AG201" s="166">
        <v>0</v>
      </c>
      <c r="AH201" s="166">
        <v>0</v>
      </c>
      <c r="AI201" s="166">
        <v>0</v>
      </c>
      <c r="AJ201" s="170">
        <v>0</v>
      </c>
      <c r="AK201" s="166">
        <v>0</v>
      </c>
      <c r="AL201" s="166">
        <v>0</v>
      </c>
      <c r="AM201" s="166">
        <v>0</v>
      </c>
      <c r="AN201" s="170">
        <v>0</v>
      </c>
      <c r="AO201" s="166">
        <v>0</v>
      </c>
      <c r="AP201" s="166">
        <v>0</v>
      </c>
      <c r="AQ201" s="166">
        <v>0</v>
      </c>
      <c r="AR201" s="170">
        <v>0</v>
      </c>
      <c r="AS201" s="166">
        <v>0</v>
      </c>
      <c r="AT201" s="166">
        <v>0</v>
      </c>
      <c r="AU201" s="166">
        <v>0</v>
      </c>
      <c r="AV201" s="170">
        <v>0</v>
      </c>
      <c r="AW201" s="166">
        <v>0</v>
      </c>
      <c r="AX201" s="166">
        <v>0</v>
      </c>
      <c r="AY201" s="166">
        <v>0</v>
      </c>
      <c r="AZ201" s="167">
        <v>0</v>
      </c>
    </row>
    <row r="202" spans="1:52" x14ac:dyDescent="0.35">
      <c r="A202" t="s">
        <v>142</v>
      </c>
      <c r="B202" t="s">
        <v>102</v>
      </c>
      <c r="C202" s="4" t="s">
        <v>52</v>
      </c>
      <c r="D202" s="4" t="s">
        <v>143</v>
      </c>
      <c r="AC202" s="166"/>
      <c r="AD202" s="166"/>
      <c r="AE202" s="166"/>
      <c r="AF202" s="170"/>
      <c r="AG202" s="166">
        <v>0</v>
      </c>
      <c r="AH202" s="166">
        <v>0</v>
      </c>
      <c r="AI202" s="166">
        <v>0</v>
      </c>
      <c r="AJ202" s="170">
        <v>0</v>
      </c>
      <c r="AK202" s="166">
        <v>0</v>
      </c>
      <c r="AL202" s="166">
        <v>0</v>
      </c>
      <c r="AM202" s="166">
        <v>0</v>
      </c>
      <c r="AN202" s="170">
        <v>0</v>
      </c>
      <c r="AO202" s="166">
        <v>0</v>
      </c>
      <c r="AP202" s="166">
        <v>0</v>
      </c>
      <c r="AQ202" s="166">
        <v>0</v>
      </c>
      <c r="AR202" s="170">
        <v>0</v>
      </c>
      <c r="AS202" s="166">
        <v>0</v>
      </c>
      <c r="AT202" s="166">
        <v>0</v>
      </c>
      <c r="AU202" s="166">
        <v>0</v>
      </c>
      <c r="AV202" s="170">
        <v>0</v>
      </c>
      <c r="AW202" s="166">
        <v>0</v>
      </c>
      <c r="AX202" s="166">
        <v>0</v>
      </c>
      <c r="AY202" s="166">
        <v>0</v>
      </c>
      <c r="AZ202" s="167">
        <v>0</v>
      </c>
    </row>
    <row r="203" spans="1:52" x14ac:dyDescent="0.35">
      <c r="A203" t="s">
        <v>29</v>
      </c>
      <c r="B203" t="s">
        <v>102</v>
      </c>
      <c r="C203" s="4" t="s">
        <v>52</v>
      </c>
      <c r="D203" s="4" t="s">
        <v>144</v>
      </c>
      <c r="AC203" s="166"/>
      <c r="AD203" s="166"/>
      <c r="AE203" s="166"/>
      <c r="AF203" s="170"/>
      <c r="AG203" s="166">
        <v>0</v>
      </c>
      <c r="AH203" s="166">
        <v>0</v>
      </c>
      <c r="AI203" s="166">
        <v>0</v>
      </c>
      <c r="AJ203" s="170">
        <v>0</v>
      </c>
      <c r="AK203" s="166">
        <v>0</v>
      </c>
      <c r="AL203" s="166">
        <v>0</v>
      </c>
      <c r="AM203" s="166">
        <v>0</v>
      </c>
      <c r="AN203" s="170">
        <v>0</v>
      </c>
      <c r="AO203" s="166">
        <v>0</v>
      </c>
      <c r="AP203" s="166">
        <v>0</v>
      </c>
      <c r="AQ203" s="166">
        <v>0</v>
      </c>
      <c r="AR203" s="170">
        <v>0</v>
      </c>
      <c r="AS203" s="166">
        <v>0</v>
      </c>
      <c r="AT203" s="166">
        <v>0</v>
      </c>
      <c r="AU203" s="166">
        <v>0</v>
      </c>
      <c r="AV203" s="170">
        <v>0</v>
      </c>
      <c r="AW203" s="166">
        <v>0</v>
      </c>
      <c r="AX203" s="166">
        <v>0</v>
      </c>
      <c r="AY203" s="166">
        <v>0</v>
      </c>
      <c r="AZ203" s="167">
        <v>0</v>
      </c>
    </row>
    <row r="204" spans="1:52" ht="15" thickBot="1" x14ac:dyDescent="0.4">
      <c r="A204" t="s">
        <v>145</v>
      </c>
      <c r="B204" t="s">
        <v>102</v>
      </c>
      <c r="C204" s="4" t="s">
        <v>18</v>
      </c>
      <c r="D204" s="4" t="s">
        <v>146</v>
      </c>
      <c r="AC204" s="171"/>
      <c r="AD204" s="298"/>
      <c r="AE204" s="298"/>
      <c r="AF204" s="172"/>
      <c r="AG204" s="171">
        <v>0</v>
      </c>
      <c r="AH204" s="171">
        <v>0</v>
      </c>
      <c r="AI204" s="171">
        <v>0</v>
      </c>
      <c r="AJ204" s="172">
        <v>0</v>
      </c>
      <c r="AK204" s="171">
        <v>0</v>
      </c>
      <c r="AL204" s="171">
        <v>0</v>
      </c>
      <c r="AM204" s="171">
        <v>0</v>
      </c>
      <c r="AN204" s="172">
        <v>0</v>
      </c>
      <c r="AO204" s="171">
        <v>0</v>
      </c>
      <c r="AP204" s="171">
        <v>0</v>
      </c>
      <c r="AQ204" s="171">
        <v>0</v>
      </c>
      <c r="AR204" s="172">
        <v>0</v>
      </c>
      <c r="AS204" s="171">
        <v>0</v>
      </c>
      <c r="AT204" s="171">
        <v>0</v>
      </c>
      <c r="AU204" s="171">
        <v>0</v>
      </c>
      <c r="AV204" s="172">
        <v>0</v>
      </c>
      <c r="AW204" s="171">
        <v>0</v>
      </c>
      <c r="AX204" s="171">
        <v>0</v>
      </c>
      <c r="AY204" s="171">
        <v>0</v>
      </c>
      <c r="AZ204" s="173">
        <v>0</v>
      </c>
    </row>
    <row r="205" spans="1:52" x14ac:dyDescent="0.35">
      <c r="A205" t="s">
        <v>125</v>
      </c>
      <c r="B205" t="s">
        <v>103</v>
      </c>
      <c r="C205" s="4" t="s">
        <v>18</v>
      </c>
      <c r="D205" s="4" t="s">
        <v>126</v>
      </c>
      <c r="AC205" s="168"/>
      <c r="AD205" s="168"/>
      <c r="AE205" s="166"/>
      <c r="AF205" s="170"/>
      <c r="AG205" s="166">
        <v>0</v>
      </c>
      <c r="AH205" s="166">
        <v>0</v>
      </c>
      <c r="AI205" s="166">
        <v>0</v>
      </c>
      <c r="AJ205" s="170">
        <v>0</v>
      </c>
      <c r="AK205" s="166">
        <v>0</v>
      </c>
      <c r="AL205" s="166">
        <v>0</v>
      </c>
      <c r="AM205" s="166">
        <v>0</v>
      </c>
      <c r="AN205" s="170">
        <v>0</v>
      </c>
      <c r="AO205" s="166">
        <v>0</v>
      </c>
      <c r="AP205" s="166">
        <v>0</v>
      </c>
      <c r="AQ205" s="166">
        <v>0</v>
      </c>
      <c r="AR205" s="170">
        <v>0</v>
      </c>
      <c r="AS205" s="166">
        <v>0</v>
      </c>
      <c r="AT205" s="166">
        <v>0</v>
      </c>
      <c r="AU205" s="166">
        <v>0</v>
      </c>
      <c r="AV205" s="170">
        <v>0</v>
      </c>
      <c r="AW205" s="166">
        <v>0</v>
      </c>
      <c r="AX205" s="166">
        <v>0</v>
      </c>
      <c r="AY205" s="166">
        <v>0</v>
      </c>
      <c r="AZ205" s="167">
        <v>0</v>
      </c>
    </row>
    <row r="206" spans="1:52" x14ac:dyDescent="0.35">
      <c r="A206" t="s">
        <v>127</v>
      </c>
      <c r="B206" t="s">
        <v>103</v>
      </c>
      <c r="C206" s="4" t="s">
        <v>18</v>
      </c>
      <c r="D206" s="4" t="s">
        <v>128</v>
      </c>
      <c r="AC206" s="168"/>
      <c r="AD206" s="166"/>
      <c r="AE206" s="166"/>
      <c r="AF206" s="170"/>
      <c r="AG206" s="166">
        <v>0</v>
      </c>
      <c r="AH206" s="166">
        <v>0</v>
      </c>
      <c r="AI206" s="166">
        <v>0</v>
      </c>
      <c r="AJ206" s="170">
        <v>0</v>
      </c>
      <c r="AK206" s="166">
        <v>0</v>
      </c>
      <c r="AL206" s="166">
        <v>0</v>
      </c>
      <c r="AM206" s="166">
        <v>0</v>
      </c>
      <c r="AN206" s="170">
        <v>0</v>
      </c>
      <c r="AO206" s="166">
        <v>0</v>
      </c>
      <c r="AP206" s="166">
        <v>0</v>
      </c>
      <c r="AQ206" s="166">
        <v>0</v>
      </c>
      <c r="AR206" s="170">
        <v>0</v>
      </c>
      <c r="AS206" s="166">
        <v>0</v>
      </c>
      <c r="AT206" s="166">
        <v>0</v>
      </c>
      <c r="AU206" s="166">
        <v>0</v>
      </c>
      <c r="AV206" s="170">
        <v>0</v>
      </c>
      <c r="AW206" s="166">
        <v>0</v>
      </c>
      <c r="AX206" s="166">
        <v>0</v>
      </c>
      <c r="AY206" s="166">
        <v>0</v>
      </c>
      <c r="AZ206" s="167">
        <v>0</v>
      </c>
    </row>
    <row r="207" spans="1:52" x14ac:dyDescent="0.35">
      <c r="A207" t="s">
        <v>129</v>
      </c>
      <c r="B207" t="s">
        <v>103</v>
      </c>
      <c r="C207" s="4" t="s">
        <v>18</v>
      </c>
      <c r="D207" s="4" t="s">
        <v>130</v>
      </c>
      <c r="AC207" s="168"/>
      <c r="AD207" s="166"/>
      <c r="AE207" s="166"/>
      <c r="AF207" s="170"/>
      <c r="AG207" s="166">
        <v>0</v>
      </c>
      <c r="AH207" s="166">
        <v>0</v>
      </c>
      <c r="AI207" s="166">
        <v>0</v>
      </c>
      <c r="AJ207" s="170">
        <v>0</v>
      </c>
      <c r="AK207" s="166">
        <v>0</v>
      </c>
      <c r="AL207" s="166">
        <v>0</v>
      </c>
      <c r="AM207" s="166">
        <v>0</v>
      </c>
      <c r="AN207" s="170">
        <v>0</v>
      </c>
      <c r="AO207" s="166">
        <v>0</v>
      </c>
      <c r="AP207" s="166">
        <v>0</v>
      </c>
      <c r="AQ207" s="166">
        <v>0</v>
      </c>
      <c r="AR207" s="170">
        <v>0</v>
      </c>
      <c r="AS207" s="166">
        <v>0</v>
      </c>
      <c r="AT207" s="166">
        <v>0</v>
      </c>
      <c r="AU207" s="166">
        <v>0</v>
      </c>
      <c r="AV207" s="170">
        <v>0</v>
      </c>
      <c r="AW207" s="166">
        <v>0</v>
      </c>
      <c r="AX207" s="166">
        <v>0</v>
      </c>
      <c r="AY207" s="166">
        <v>0</v>
      </c>
      <c r="AZ207" s="167">
        <v>0</v>
      </c>
    </row>
    <row r="208" spans="1:52" x14ac:dyDescent="0.35">
      <c r="A208" t="s">
        <v>131</v>
      </c>
      <c r="B208" t="s">
        <v>103</v>
      </c>
      <c r="C208" s="4" t="s">
        <v>18</v>
      </c>
      <c r="D208" s="4" t="s">
        <v>132</v>
      </c>
      <c r="AC208" s="168"/>
      <c r="AD208" s="166"/>
      <c r="AE208" s="166"/>
      <c r="AF208" s="170"/>
      <c r="AG208" s="166">
        <v>0</v>
      </c>
      <c r="AH208" s="166">
        <v>0</v>
      </c>
      <c r="AI208" s="166">
        <v>0</v>
      </c>
      <c r="AJ208" s="170">
        <v>0</v>
      </c>
      <c r="AK208" s="166">
        <v>0</v>
      </c>
      <c r="AL208" s="166">
        <v>0</v>
      </c>
      <c r="AM208" s="166">
        <v>0</v>
      </c>
      <c r="AN208" s="170">
        <v>0</v>
      </c>
      <c r="AO208" s="166">
        <v>0</v>
      </c>
      <c r="AP208" s="166">
        <v>0</v>
      </c>
      <c r="AQ208" s="166">
        <v>0</v>
      </c>
      <c r="AR208" s="170">
        <v>0</v>
      </c>
      <c r="AS208" s="166">
        <v>0</v>
      </c>
      <c r="AT208" s="166">
        <v>0</v>
      </c>
      <c r="AU208" s="166">
        <v>0</v>
      </c>
      <c r="AV208" s="170">
        <v>0</v>
      </c>
      <c r="AW208" s="166">
        <v>0</v>
      </c>
      <c r="AX208" s="166">
        <v>0</v>
      </c>
      <c r="AY208" s="166">
        <v>0</v>
      </c>
      <c r="AZ208" s="167">
        <v>0</v>
      </c>
    </row>
    <row r="209" spans="1:52" x14ac:dyDescent="0.35">
      <c r="A209" t="s">
        <v>133</v>
      </c>
      <c r="B209" t="s">
        <v>103</v>
      </c>
      <c r="C209" s="4" t="s">
        <v>18</v>
      </c>
      <c r="D209" s="4" t="s">
        <v>134</v>
      </c>
      <c r="AC209" s="166"/>
      <c r="AD209" s="168"/>
      <c r="AE209" s="166"/>
      <c r="AF209" s="170"/>
      <c r="AG209" s="166">
        <v>0</v>
      </c>
      <c r="AH209" s="166">
        <v>0</v>
      </c>
      <c r="AI209" s="166">
        <v>0</v>
      </c>
      <c r="AJ209" s="170">
        <v>0</v>
      </c>
      <c r="AK209" s="166">
        <v>0</v>
      </c>
      <c r="AL209" s="166">
        <v>0</v>
      </c>
      <c r="AM209" s="166">
        <v>0</v>
      </c>
      <c r="AN209" s="170">
        <v>0</v>
      </c>
      <c r="AO209" s="166">
        <v>0</v>
      </c>
      <c r="AP209" s="166">
        <v>0</v>
      </c>
      <c r="AQ209" s="166">
        <v>0</v>
      </c>
      <c r="AR209" s="170">
        <v>0</v>
      </c>
      <c r="AS209" s="166">
        <v>0</v>
      </c>
      <c r="AT209" s="166">
        <v>0</v>
      </c>
      <c r="AU209" s="166">
        <v>0</v>
      </c>
      <c r="AV209" s="170">
        <v>0</v>
      </c>
      <c r="AW209" s="166">
        <v>0</v>
      </c>
      <c r="AX209" s="166">
        <v>0</v>
      </c>
      <c r="AY209" s="166">
        <v>0</v>
      </c>
      <c r="AZ209" s="167">
        <v>0</v>
      </c>
    </row>
    <row r="210" spans="1:52" x14ac:dyDescent="0.35">
      <c r="A210" t="s">
        <v>135</v>
      </c>
      <c r="B210" t="s">
        <v>103</v>
      </c>
      <c r="C210" s="4" t="s">
        <v>18</v>
      </c>
      <c r="D210" s="4" t="s">
        <v>136</v>
      </c>
      <c r="AC210" s="166"/>
      <c r="AD210" s="168"/>
      <c r="AE210" s="166"/>
      <c r="AF210" s="170"/>
      <c r="AG210" s="166">
        <v>0</v>
      </c>
      <c r="AH210" s="166">
        <v>0</v>
      </c>
      <c r="AI210" s="166">
        <v>0</v>
      </c>
      <c r="AJ210" s="170">
        <v>0</v>
      </c>
      <c r="AK210" s="166">
        <v>0</v>
      </c>
      <c r="AL210" s="166">
        <v>0</v>
      </c>
      <c r="AM210" s="166">
        <v>0</v>
      </c>
      <c r="AN210" s="170">
        <v>0</v>
      </c>
      <c r="AO210" s="166">
        <v>0</v>
      </c>
      <c r="AP210" s="166">
        <v>0</v>
      </c>
      <c r="AQ210" s="166">
        <v>0</v>
      </c>
      <c r="AR210" s="170">
        <v>0</v>
      </c>
      <c r="AS210" s="166">
        <v>0</v>
      </c>
      <c r="AT210" s="166">
        <v>0</v>
      </c>
      <c r="AU210" s="166">
        <v>0</v>
      </c>
      <c r="AV210" s="170">
        <v>0</v>
      </c>
      <c r="AW210" s="166">
        <v>0</v>
      </c>
      <c r="AX210" s="166">
        <v>0</v>
      </c>
      <c r="AY210" s="166">
        <v>0</v>
      </c>
      <c r="AZ210" s="167">
        <v>0</v>
      </c>
    </row>
    <row r="211" spans="1:52" x14ac:dyDescent="0.35">
      <c r="A211" t="s">
        <v>137</v>
      </c>
      <c r="B211" t="s">
        <v>103</v>
      </c>
      <c r="C211" s="4" t="s">
        <v>18</v>
      </c>
      <c r="D211" s="4" t="s">
        <v>138</v>
      </c>
      <c r="AC211" s="166"/>
      <c r="AD211" s="168"/>
      <c r="AE211" s="166"/>
      <c r="AF211" s="170"/>
      <c r="AG211" s="166">
        <v>0</v>
      </c>
      <c r="AH211" s="166">
        <v>0</v>
      </c>
      <c r="AI211" s="166">
        <v>0</v>
      </c>
      <c r="AJ211" s="170">
        <v>0</v>
      </c>
      <c r="AK211" s="166">
        <v>0</v>
      </c>
      <c r="AL211" s="166">
        <v>0</v>
      </c>
      <c r="AM211" s="166">
        <v>0</v>
      </c>
      <c r="AN211" s="170">
        <v>0</v>
      </c>
      <c r="AO211" s="166">
        <v>0</v>
      </c>
      <c r="AP211" s="166">
        <v>0</v>
      </c>
      <c r="AQ211" s="166">
        <v>0</v>
      </c>
      <c r="AR211" s="170">
        <v>0</v>
      </c>
      <c r="AS211" s="166">
        <v>0</v>
      </c>
      <c r="AT211" s="166">
        <v>0</v>
      </c>
      <c r="AU211" s="166">
        <v>0</v>
      </c>
      <c r="AV211" s="170">
        <v>0</v>
      </c>
      <c r="AW211" s="166">
        <v>0</v>
      </c>
      <c r="AX211" s="166">
        <v>0</v>
      </c>
      <c r="AY211" s="166">
        <v>0</v>
      </c>
      <c r="AZ211" s="167">
        <v>0</v>
      </c>
    </row>
    <row r="212" spans="1:52" x14ac:dyDescent="0.35">
      <c r="A212" t="s">
        <v>139</v>
      </c>
      <c r="B212" t="s">
        <v>103</v>
      </c>
      <c r="C212" s="4" t="s">
        <v>52</v>
      </c>
      <c r="D212" s="4" t="s">
        <v>140</v>
      </c>
      <c r="AC212" s="166"/>
      <c r="AD212" s="166"/>
      <c r="AE212" s="166"/>
      <c r="AF212" s="170"/>
      <c r="AG212" s="166">
        <v>0</v>
      </c>
      <c r="AH212" s="166">
        <v>0</v>
      </c>
      <c r="AI212" s="166">
        <v>0</v>
      </c>
      <c r="AJ212" s="170">
        <v>0</v>
      </c>
      <c r="AK212" s="166">
        <v>0</v>
      </c>
      <c r="AL212" s="166">
        <v>0</v>
      </c>
      <c r="AM212" s="166">
        <v>0</v>
      </c>
      <c r="AN212" s="170">
        <v>0</v>
      </c>
      <c r="AO212" s="166">
        <v>0</v>
      </c>
      <c r="AP212" s="166">
        <v>0</v>
      </c>
      <c r="AQ212" s="166">
        <v>0</v>
      </c>
      <c r="AR212" s="170">
        <v>0</v>
      </c>
      <c r="AS212" s="166">
        <v>0</v>
      </c>
      <c r="AT212" s="166">
        <v>0</v>
      </c>
      <c r="AU212" s="166">
        <v>0</v>
      </c>
      <c r="AV212" s="170">
        <v>0</v>
      </c>
      <c r="AW212" s="166">
        <v>0</v>
      </c>
      <c r="AX212" s="166">
        <v>0</v>
      </c>
      <c r="AY212" s="166">
        <v>0</v>
      </c>
      <c r="AZ212" s="167">
        <v>0</v>
      </c>
    </row>
    <row r="213" spans="1:52" x14ac:dyDescent="0.35">
      <c r="A213" t="s">
        <v>24</v>
      </c>
      <c r="B213" t="s">
        <v>103</v>
      </c>
      <c r="C213" s="4" t="s">
        <v>52</v>
      </c>
      <c r="D213" s="4" t="s">
        <v>141</v>
      </c>
      <c r="AC213" s="166"/>
      <c r="AD213" s="166"/>
      <c r="AE213" s="166"/>
      <c r="AF213" s="170"/>
      <c r="AG213" s="166">
        <v>0</v>
      </c>
      <c r="AH213" s="166">
        <v>0</v>
      </c>
      <c r="AI213" s="166">
        <v>0</v>
      </c>
      <c r="AJ213" s="170">
        <v>0</v>
      </c>
      <c r="AK213" s="166">
        <v>0</v>
      </c>
      <c r="AL213" s="166">
        <v>0</v>
      </c>
      <c r="AM213" s="166">
        <v>0</v>
      </c>
      <c r="AN213" s="170">
        <v>0</v>
      </c>
      <c r="AO213" s="166">
        <v>0</v>
      </c>
      <c r="AP213" s="166">
        <v>0</v>
      </c>
      <c r="AQ213" s="166">
        <v>0</v>
      </c>
      <c r="AR213" s="170">
        <v>0</v>
      </c>
      <c r="AS213" s="166">
        <v>0</v>
      </c>
      <c r="AT213" s="166">
        <v>0</v>
      </c>
      <c r="AU213" s="166">
        <v>0</v>
      </c>
      <c r="AV213" s="170">
        <v>0</v>
      </c>
      <c r="AW213" s="166">
        <v>0</v>
      </c>
      <c r="AX213" s="166">
        <v>0</v>
      </c>
      <c r="AY213" s="166">
        <v>0</v>
      </c>
      <c r="AZ213" s="167">
        <v>0</v>
      </c>
    </row>
    <row r="214" spans="1:52" x14ac:dyDescent="0.35">
      <c r="A214" t="s">
        <v>142</v>
      </c>
      <c r="B214" t="s">
        <v>103</v>
      </c>
      <c r="C214" s="4" t="s">
        <v>52</v>
      </c>
      <c r="D214" s="4" t="s">
        <v>143</v>
      </c>
      <c r="AC214" s="166"/>
      <c r="AD214" s="166"/>
      <c r="AE214" s="166"/>
      <c r="AF214" s="170"/>
      <c r="AG214" s="166">
        <v>0</v>
      </c>
      <c r="AH214" s="166">
        <v>0</v>
      </c>
      <c r="AI214" s="166">
        <v>0</v>
      </c>
      <c r="AJ214" s="170">
        <v>0</v>
      </c>
      <c r="AK214" s="166">
        <v>0</v>
      </c>
      <c r="AL214" s="166">
        <v>0</v>
      </c>
      <c r="AM214" s="166">
        <v>0</v>
      </c>
      <c r="AN214" s="170">
        <v>0</v>
      </c>
      <c r="AO214" s="166">
        <v>0</v>
      </c>
      <c r="AP214" s="166">
        <v>0</v>
      </c>
      <c r="AQ214" s="166">
        <v>0</v>
      </c>
      <c r="AR214" s="170">
        <v>0</v>
      </c>
      <c r="AS214" s="166">
        <v>0</v>
      </c>
      <c r="AT214" s="166">
        <v>0</v>
      </c>
      <c r="AU214" s="166">
        <v>0</v>
      </c>
      <c r="AV214" s="170">
        <v>0</v>
      </c>
      <c r="AW214" s="166">
        <v>0</v>
      </c>
      <c r="AX214" s="166">
        <v>0</v>
      </c>
      <c r="AY214" s="166">
        <v>0</v>
      </c>
      <c r="AZ214" s="167">
        <v>0</v>
      </c>
    </row>
    <row r="215" spans="1:52" x14ac:dyDescent="0.35">
      <c r="A215" t="s">
        <v>29</v>
      </c>
      <c r="B215" t="s">
        <v>103</v>
      </c>
      <c r="C215" s="4" t="s">
        <v>52</v>
      </c>
      <c r="D215" s="4" t="s">
        <v>144</v>
      </c>
      <c r="AC215" s="166"/>
      <c r="AD215" s="166"/>
      <c r="AE215" s="166"/>
      <c r="AF215" s="170"/>
      <c r="AG215" s="166">
        <v>0</v>
      </c>
      <c r="AH215" s="166">
        <v>0</v>
      </c>
      <c r="AI215" s="166">
        <v>0</v>
      </c>
      <c r="AJ215" s="170">
        <v>0</v>
      </c>
      <c r="AK215" s="166">
        <v>0</v>
      </c>
      <c r="AL215" s="166">
        <v>0</v>
      </c>
      <c r="AM215" s="166">
        <v>0</v>
      </c>
      <c r="AN215" s="170">
        <v>0</v>
      </c>
      <c r="AO215" s="166">
        <v>0</v>
      </c>
      <c r="AP215" s="166">
        <v>0</v>
      </c>
      <c r="AQ215" s="166">
        <v>0</v>
      </c>
      <c r="AR215" s="170">
        <v>0</v>
      </c>
      <c r="AS215" s="166">
        <v>0</v>
      </c>
      <c r="AT215" s="166">
        <v>0</v>
      </c>
      <c r="AU215" s="166">
        <v>0</v>
      </c>
      <c r="AV215" s="170">
        <v>0</v>
      </c>
      <c r="AW215" s="166">
        <v>0</v>
      </c>
      <c r="AX215" s="166">
        <v>0</v>
      </c>
      <c r="AY215" s="166">
        <v>0</v>
      </c>
      <c r="AZ215" s="167">
        <v>0</v>
      </c>
    </row>
    <row r="216" spans="1:52" ht="15" thickBot="1" x14ac:dyDescent="0.4">
      <c r="A216" t="s">
        <v>145</v>
      </c>
      <c r="B216" t="s">
        <v>103</v>
      </c>
      <c r="C216" s="4" t="s">
        <v>18</v>
      </c>
      <c r="D216" s="4" t="s">
        <v>146</v>
      </c>
      <c r="AC216" s="171"/>
      <c r="AD216" s="298"/>
      <c r="AE216" s="298"/>
      <c r="AF216" s="172"/>
      <c r="AG216" s="171">
        <v>0</v>
      </c>
      <c r="AH216" s="171">
        <v>0</v>
      </c>
      <c r="AI216" s="171">
        <v>0</v>
      </c>
      <c r="AJ216" s="172">
        <v>0</v>
      </c>
      <c r="AK216" s="171">
        <v>0</v>
      </c>
      <c r="AL216" s="171">
        <v>0</v>
      </c>
      <c r="AM216" s="171">
        <v>0</v>
      </c>
      <c r="AN216" s="172">
        <v>0</v>
      </c>
      <c r="AO216" s="171">
        <v>0</v>
      </c>
      <c r="AP216" s="171">
        <v>0</v>
      </c>
      <c r="AQ216" s="171">
        <v>0</v>
      </c>
      <c r="AR216" s="172">
        <v>0</v>
      </c>
      <c r="AS216" s="171">
        <v>0</v>
      </c>
      <c r="AT216" s="171">
        <v>0</v>
      </c>
      <c r="AU216" s="171">
        <v>0</v>
      </c>
      <c r="AV216" s="172">
        <v>0</v>
      </c>
      <c r="AW216" s="171">
        <v>0</v>
      </c>
      <c r="AX216" s="171">
        <v>0</v>
      </c>
      <c r="AY216" s="171">
        <v>0</v>
      </c>
      <c r="AZ216" s="173">
        <v>0</v>
      </c>
    </row>
    <row r="217" spans="1:52" x14ac:dyDescent="0.35">
      <c r="A217" t="s">
        <v>125</v>
      </c>
      <c r="B217" t="s">
        <v>104</v>
      </c>
      <c r="C217" s="4" t="s">
        <v>18</v>
      </c>
      <c r="D217" s="4" t="s">
        <v>126</v>
      </c>
      <c r="AC217" s="168"/>
      <c r="AD217" s="168"/>
      <c r="AE217" s="166"/>
      <c r="AF217" s="170"/>
      <c r="AG217" s="166">
        <v>0</v>
      </c>
      <c r="AH217" s="166">
        <v>0</v>
      </c>
      <c r="AI217" s="166">
        <v>0</v>
      </c>
      <c r="AJ217" s="170">
        <v>0</v>
      </c>
      <c r="AK217" s="166">
        <v>0</v>
      </c>
      <c r="AL217" s="166">
        <v>0</v>
      </c>
      <c r="AM217" s="166">
        <v>0</v>
      </c>
      <c r="AN217" s="170">
        <v>0</v>
      </c>
      <c r="AO217" s="166">
        <v>0</v>
      </c>
      <c r="AP217" s="166">
        <v>0</v>
      </c>
      <c r="AQ217" s="166">
        <v>0</v>
      </c>
      <c r="AR217" s="170">
        <v>0</v>
      </c>
      <c r="AS217" s="166">
        <v>0</v>
      </c>
      <c r="AT217" s="166">
        <v>0</v>
      </c>
      <c r="AU217" s="166">
        <v>0</v>
      </c>
      <c r="AV217" s="170">
        <v>0</v>
      </c>
      <c r="AW217" s="166">
        <v>0</v>
      </c>
      <c r="AX217" s="166">
        <v>0</v>
      </c>
      <c r="AY217" s="166">
        <v>0</v>
      </c>
      <c r="AZ217" s="167">
        <v>0</v>
      </c>
    </row>
    <row r="218" spans="1:52" x14ac:dyDescent="0.35">
      <c r="A218" t="s">
        <v>127</v>
      </c>
      <c r="B218" t="s">
        <v>104</v>
      </c>
      <c r="C218" s="4" t="s">
        <v>18</v>
      </c>
      <c r="D218" s="4" t="s">
        <v>128</v>
      </c>
      <c r="AC218" s="168"/>
      <c r="AD218" s="166"/>
      <c r="AE218" s="166"/>
      <c r="AF218" s="170"/>
      <c r="AG218" s="166">
        <v>0</v>
      </c>
      <c r="AH218" s="166">
        <v>0</v>
      </c>
      <c r="AI218" s="166">
        <v>0</v>
      </c>
      <c r="AJ218" s="170">
        <v>0</v>
      </c>
      <c r="AK218" s="166">
        <v>0</v>
      </c>
      <c r="AL218" s="166">
        <v>0</v>
      </c>
      <c r="AM218" s="166">
        <v>0</v>
      </c>
      <c r="AN218" s="170">
        <v>0</v>
      </c>
      <c r="AO218" s="166">
        <v>0</v>
      </c>
      <c r="AP218" s="166">
        <v>0</v>
      </c>
      <c r="AQ218" s="166">
        <v>0</v>
      </c>
      <c r="AR218" s="170">
        <v>0</v>
      </c>
      <c r="AS218" s="166">
        <v>0</v>
      </c>
      <c r="AT218" s="166">
        <v>0</v>
      </c>
      <c r="AU218" s="166">
        <v>0</v>
      </c>
      <c r="AV218" s="170">
        <v>0</v>
      </c>
      <c r="AW218" s="166">
        <v>0</v>
      </c>
      <c r="AX218" s="166">
        <v>0</v>
      </c>
      <c r="AY218" s="166">
        <v>0</v>
      </c>
      <c r="AZ218" s="167">
        <v>0</v>
      </c>
    </row>
    <row r="219" spans="1:52" x14ac:dyDescent="0.35">
      <c r="A219" t="s">
        <v>129</v>
      </c>
      <c r="B219" t="s">
        <v>104</v>
      </c>
      <c r="C219" s="4" t="s">
        <v>18</v>
      </c>
      <c r="D219" s="4" t="s">
        <v>130</v>
      </c>
      <c r="AC219" s="168"/>
      <c r="AD219" s="166"/>
      <c r="AE219" s="166"/>
      <c r="AF219" s="170"/>
      <c r="AG219" s="166">
        <v>0</v>
      </c>
      <c r="AH219" s="166">
        <v>0</v>
      </c>
      <c r="AI219" s="166">
        <v>0</v>
      </c>
      <c r="AJ219" s="170">
        <v>0</v>
      </c>
      <c r="AK219" s="166">
        <v>0</v>
      </c>
      <c r="AL219" s="166">
        <v>0</v>
      </c>
      <c r="AM219" s="166">
        <v>0</v>
      </c>
      <c r="AN219" s="170">
        <v>0</v>
      </c>
      <c r="AO219" s="166">
        <v>0</v>
      </c>
      <c r="AP219" s="166">
        <v>0</v>
      </c>
      <c r="AQ219" s="166">
        <v>0</v>
      </c>
      <c r="AR219" s="170">
        <v>0</v>
      </c>
      <c r="AS219" s="166">
        <v>0</v>
      </c>
      <c r="AT219" s="166">
        <v>0</v>
      </c>
      <c r="AU219" s="166">
        <v>0</v>
      </c>
      <c r="AV219" s="170">
        <v>0</v>
      </c>
      <c r="AW219" s="166">
        <v>0</v>
      </c>
      <c r="AX219" s="166">
        <v>0</v>
      </c>
      <c r="AY219" s="166">
        <v>0</v>
      </c>
      <c r="AZ219" s="167">
        <v>0</v>
      </c>
    </row>
    <row r="220" spans="1:52" x14ac:dyDescent="0.35">
      <c r="A220" t="s">
        <v>131</v>
      </c>
      <c r="B220" t="s">
        <v>104</v>
      </c>
      <c r="C220" s="4" t="s">
        <v>18</v>
      </c>
      <c r="D220" s="4" t="s">
        <v>132</v>
      </c>
      <c r="AC220" s="168"/>
      <c r="AD220" s="166"/>
      <c r="AE220" s="166"/>
      <c r="AF220" s="170"/>
      <c r="AG220" s="166">
        <v>0</v>
      </c>
      <c r="AH220" s="166">
        <v>0</v>
      </c>
      <c r="AI220" s="166">
        <v>0</v>
      </c>
      <c r="AJ220" s="170">
        <v>0</v>
      </c>
      <c r="AK220" s="166">
        <v>0</v>
      </c>
      <c r="AL220" s="166">
        <v>0</v>
      </c>
      <c r="AM220" s="166">
        <v>0</v>
      </c>
      <c r="AN220" s="170">
        <v>0</v>
      </c>
      <c r="AO220" s="166">
        <v>0</v>
      </c>
      <c r="AP220" s="166">
        <v>0</v>
      </c>
      <c r="AQ220" s="166">
        <v>0</v>
      </c>
      <c r="AR220" s="170">
        <v>0</v>
      </c>
      <c r="AS220" s="166">
        <v>0</v>
      </c>
      <c r="AT220" s="166">
        <v>0</v>
      </c>
      <c r="AU220" s="166">
        <v>0</v>
      </c>
      <c r="AV220" s="170">
        <v>0</v>
      </c>
      <c r="AW220" s="166">
        <v>0</v>
      </c>
      <c r="AX220" s="166">
        <v>0</v>
      </c>
      <c r="AY220" s="166">
        <v>0</v>
      </c>
      <c r="AZ220" s="167">
        <v>0</v>
      </c>
    </row>
    <row r="221" spans="1:52" x14ac:dyDescent="0.35">
      <c r="A221" t="s">
        <v>133</v>
      </c>
      <c r="B221" t="s">
        <v>104</v>
      </c>
      <c r="C221" s="4" t="s">
        <v>18</v>
      </c>
      <c r="D221" s="4" t="s">
        <v>134</v>
      </c>
      <c r="AC221" s="166"/>
      <c r="AD221" s="168"/>
      <c r="AE221" s="166"/>
      <c r="AF221" s="170"/>
      <c r="AG221" s="166">
        <v>0</v>
      </c>
      <c r="AH221" s="166">
        <v>0</v>
      </c>
      <c r="AI221" s="166">
        <v>0</v>
      </c>
      <c r="AJ221" s="170">
        <v>0</v>
      </c>
      <c r="AK221" s="166">
        <v>0</v>
      </c>
      <c r="AL221" s="166">
        <v>0</v>
      </c>
      <c r="AM221" s="166">
        <v>0</v>
      </c>
      <c r="AN221" s="170">
        <v>0</v>
      </c>
      <c r="AO221" s="166">
        <v>0</v>
      </c>
      <c r="AP221" s="166">
        <v>0</v>
      </c>
      <c r="AQ221" s="166">
        <v>0</v>
      </c>
      <c r="AR221" s="170">
        <v>0</v>
      </c>
      <c r="AS221" s="166">
        <v>0</v>
      </c>
      <c r="AT221" s="166">
        <v>0</v>
      </c>
      <c r="AU221" s="166">
        <v>0</v>
      </c>
      <c r="AV221" s="170">
        <v>0</v>
      </c>
      <c r="AW221" s="166">
        <v>0</v>
      </c>
      <c r="AX221" s="166">
        <v>0</v>
      </c>
      <c r="AY221" s="166">
        <v>0</v>
      </c>
      <c r="AZ221" s="167">
        <v>0</v>
      </c>
    </row>
    <row r="222" spans="1:52" x14ac:dyDescent="0.35">
      <c r="A222" t="s">
        <v>135</v>
      </c>
      <c r="B222" t="s">
        <v>104</v>
      </c>
      <c r="C222" s="4" t="s">
        <v>18</v>
      </c>
      <c r="D222" s="4" t="s">
        <v>136</v>
      </c>
      <c r="AC222" s="166"/>
      <c r="AD222" s="168"/>
      <c r="AE222" s="166"/>
      <c r="AF222" s="170"/>
      <c r="AG222" s="166">
        <v>0</v>
      </c>
      <c r="AH222" s="166">
        <v>0</v>
      </c>
      <c r="AI222" s="166">
        <v>0</v>
      </c>
      <c r="AJ222" s="170">
        <v>0</v>
      </c>
      <c r="AK222" s="166">
        <v>0</v>
      </c>
      <c r="AL222" s="166">
        <v>0</v>
      </c>
      <c r="AM222" s="166">
        <v>0</v>
      </c>
      <c r="AN222" s="170">
        <v>0</v>
      </c>
      <c r="AO222" s="166">
        <v>0</v>
      </c>
      <c r="AP222" s="166">
        <v>0</v>
      </c>
      <c r="AQ222" s="166">
        <v>0</v>
      </c>
      <c r="AR222" s="170">
        <v>0</v>
      </c>
      <c r="AS222" s="166">
        <v>0</v>
      </c>
      <c r="AT222" s="166">
        <v>0</v>
      </c>
      <c r="AU222" s="166">
        <v>0</v>
      </c>
      <c r="AV222" s="170">
        <v>0</v>
      </c>
      <c r="AW222" s="166">
        <v>0</v>
      </c>
      <c r="AX222" s="166">
        <v>0</v>
      </c>
      <c r="AY222" s="166">
        <v>0</v>
      </c>
      <c r="AZ222" s="167">
        <v>0</v>
      </c>
    </row>
    <row r="223" spans="1:52" x14ac:dyDescent="0.35">
      <c r="A223" t="s">
        <v>137</v>
      </c>
      <c r="B223" t="s">
        <v>104</v>
      </c>
      <c r="C223" s="4" t="s">
        <v>18</v>
      </c>
      <c r="D223" s="4" t="s">
        <v>138</v>
      </c>
      <c r="AC223" s="166"/>
      <c r="AD223" s="168"/>
      <c r="AE223" s="166"/>
      <c r="AF223" s="170"/>
      <c r="AG223" s="166">
        <v>0</v>
      </c>
      <c r="AH223" s="166">
        <v>0</v>
      </c>
      <c r="AI223" s="166">
        <v>0</v>
      </c>
      <c r="AJ223" s="170">
        <v>0</v>
      </c>
      <c r="AK223" s="166">
        <v>0</v>
      </c>
      <c r="AL223" s="166">
        <v>0</v>
      </c>
      <c r="AM223" s="166">
        <v>0</v>
      </c>
      <c r="AN223" s="170">
        <v>0</v>
      </c>
      <c r="AO223" s="166">
        <v>0</v>
      </c>
      <c r="AP223" s="166">
        <v>0</v>
      </c>
      <c r="AQ223" s="166">
        <v>0</v>
      </c>
      <c r="AR223" s="170">
        <v>0</v>
      </c>
      <c r="AS223" s="166">
        <v>0</v>
      </c>
      <c r="AT223" s="166">
        <v>0</v>
      </c>
      <c r="AU223" s="166">
        <v>0</v>
      </c>
      <c r="AV223" s="170">
        <v>0</v>
      </c>
      <c r="AW223" s="166">
        <v>0</v>
      </c>
      <c r="AX223" s="166">
        <v>0</v>
      </c>
      <c r="AY223" s="166">
        <v>0</v>
      </c>
      <c r="AZ223" s="167">
        <v>0</v>
      </c>
    </row>
    <row r="224" spans="1:52" x14ac:dyDescent="0.35">
      <c r="A224" t="s">
        <v>139</v>
      </c>
      <c r="B224" t="s">
        <v>104</v>
      </c>
      <c r="C224" s="4" t="s">
        <v>52</v>
      </c>
      <c r="D224" s="4" t="s">
        <v>140</v>
      </c>
      <c r="AC224" s="166"/>
      <c r="AD224" s="166"/>
      <c r="AE224" s="166"/>
      <c r="AF224" s="170"/>
      <c r="AG224" s="166">
        <v>0</v>
      </c>
      <c r="AH224" s="166">
        <v>0</v>
      </c>
      <c r="AI224" s="166">
        <v>0</v>
      </c>
      <c r="AJ224" s="170">
        <v>0</v>
      </c>
      <c r="AK224" s="166">
        <v>0</v>
      </c>
      <c r="AL224" s="166">
        <v>0</v>
      </c>
      <c r="AM224" s="166">
        <v>0</v>
      </c>
      <c r="AN224" s="170">
        <v>0</v>
      </c>
      <c r="AO224" s="166">
        <v>0</v>
      </c>
      <c r="AP224" s="166">
        <v>0</v>
      </c>
      <c r="AQ224" s="166">
        <v>0</v>
      </c>
      <c r="AR224" s="170">
        <v>0</v>
      </c>
      <c r="AS224" s="166">
        <v>0</v>
      </c>
      <c r="AT224" s="166">
        <v>0</v>
      </c>
      <c r="AU224" s="166">
        <v>0</v>
      </c>
      <c r="AV224" s="170">
        <v>0</v>
      </c>
      <c r="AW224" s="166">
        <v>0</v>
      </c>
      <c r="AX224" s="166">
        <v>0</v>
      </c>
      <c r="AY224" s="166">
        <v>0</v>
      </c>
      <c r="AZ224" s="167">
        <v>0</v>
      </c>
    </row>
    <row r="225" spans="1:52" x14ac:dyDescent="0.35">
      <c r="A225" t="s">
        <v>24</v>
      </c>
      <c r="B225" t="s">
        <v>104</v>
      </c>
      <c r="C225" s="4" t="s">
        <v>52</v>
      </c>
      <c r="D225" s="4" t="s">
        <v>141</v>
      </c>
      <c r="AC225" s="166"/>
      <c r="AD225" s="166"/>
      <c r="AE225" s="166"/>
      <c r="AF225" s="170"/>
      <c r="AG225" s="166">
        <v>0</v>
      </c>
      <c r="AH225" s="166">
        <v>0</v>
      </c>
      <c r="AI225" s="166">
        <v>0</v>
      </c>
      <c r="AJ225" s="170">
        <v>0</v>
      </c>
      <c r="AK225" s="166">
        <v>0</v>
      </c>
      <c r="AL225" s="166">
        <v>0</v>
      </c>
      <c r="AM225" s="166">
        <v>0</v>
      </c>
      <c r="AN225" s="170">
        <v>0</v>
      </c>
      <c r="AO225" s="166">
        <v>0</v>
      </c>
      <c r="AP225" s="166">
        <v>0</v>
      </c>
      <c r="AQ225" s="166">
        <v>0</v>
      </c>
      <c r="AR225" s="170">
        <v>0</v>
      </c>
      <c r="AS225" s="166">
        <v>0</v>
      </c>
      <c r="AT225" s="166">
        <v>0</v>
      </c>
      <c r="AU225" s="166">
        <v>0</v>
      </c>
      <c r="AV225" s="170">
        <v>0</v>
      </c>
      <c r="AW225" s="166">
        <v>0</v>
      </c>
      <c r="AX225" s="166">
        <v>0</v>
      </c>
      <c r="AY225" s="166">
        <v>0</v>
      </c>
      <c r="AZ225" s="167">
        <v>0</v>
      </c>
    </row>
    <row r="226" spans="1:52" x14ac:dyDescent="0.35">
      <c r="A226" t="s">
        <v>142</v>
      </c>
      <c r="B226" t="s">
        <v>104</v>
      </c>
      <c r="C226" s="4" t="s">
        <v>52</v>
      </c>
      <c r="D226" s="4" t="s">
        <v>143</v>
      </c>
      <c r="AC226" s="166"/>
      <c r="AD226" s="166"/>
      <c r="AE226" s="166"/>
      <c r="AF226" s="170"/>
      <c r="AG226" s="166">
        <v>0</v>
      </c>
      <c r="AH226" s="166">
        <v>0</v>
      </c>
      <c r="AI226" s="166">
        <v>0</v>
      </c>
      <c r="AJ226" s="170">
        <v>0</v>
      </c>
      <c r="AK226" s="166">
        <v>0</v>
      </c>
      <c r="AL226" s="166">
        <v>0</v>
      </c>
      <c r="AM226" s="166">
        <v>0</v>
      </c>
      <c r="AN226" s="170">
        <v>0</v>
      </c>
      <c r="AO226" s="166">
        <v>0</v>
      </c>
      <c r="AP226" s="166">
        <v>0</v>
      </c>
      <c r="AQ226" s="166">
        <v>0</v>
      </c>
      <c r="AR226" s="170">
        <v>0</v>
      </c>
      <c r="AS226" s="166">
        <v>0</v>
      </c>
      <c r="AT226" s="166">
        <v>0</v>
      </c>
      <c r="AU226" s="166">
        <v>0</v>
      </c>
      <c r="AV226" s="170">
        <v>0</v>
      </c>
      <c r="AW226" s="166">
        <v>0</v>
      </c>
      <c r="AX226" s="166">
        <v>0</v>
      </c>
      <c r="AY226" s="166">
        <v>0</v>
      </c>
      <c r="AZ226" s="167">
        <v>0</v>
      </c>
    </row>
    <row r="227" spans="1:52" x14ac:dyDescent="0.35">
      <c r="A227" t="s">
        <v>29</v>
      </c>
      <c r="B227" t="s">
        <v>104</v>
      </c>
      <c r="C227" s="4" t="s">
        <v>52</v>
      </c>
      <c r="D227" s="4" t="s">
        <v>144</v>
      </c>
      <c r="AC227" s="166"/>
      <c r="AD227" s="166"/>
      <c r="AE227" s="166"/>
      <c r="AF227" s="170"/>
      <c r="AG227" s="166">
        <v>0</v>
      </c>
      <c r="AH227" s="166">
        <v>0</v>
      </c>
      <c r="AI227" s="166">
        <v>0</v>
      </c>
      <c r="AJ227" s="170">
        <v>0</v>
      </c>
      <c r="AK227" s="166">
        <v>0</v>
      </c>
      <c r="AL227" s="166">
        <v>0</v>
      </c>
      <c r="AM227" s="166">
        <v>0</v>
      </c>
      <c r="AN227" s="170">
        <v>0</v>
      </c>
      <c r="AO227" s="166">
        <v>0</v>
      </c>
      <c r="AP227" s="166">
        <v>0</v>
      </c>
      <c r="AQ227" s="166">
        <v>0</v>
      </c>
      <c r="AR227" s="170">
        <v>0</v>
      </c>
      <c r="AS227" s="166">
        <v>0</v>
      </c>
      <c r="AT227" s="166">
        <v>0</v>
      </c>
      <c r="AU227" s="166">
        <v>0</v>
      </c>
      <c r="AV227" s="170">
        <v>0</v>
      </c>
      <c r="AW227" s="166">
        <v>0</v>
      </c>
      <c r="AX227" s="166">
        <v>0</v>
      </c>
      <c r="AY227" s="166">
        <v>0</v>
      </c>
      <c r="AZ227" s="167">
        <v>0</v>
      </c>
    </row>
    <row r="228" spans="1:52" ht="15" thickBot="1" x14ac:dyDescent="0.4">
      <c r="A228" t="s">
        <v>145</v>
      </c>
      <c r="B228" t="s">
        <v>104</v>
      </c>
      <c r="C228" s="4" t="s">
        <v>18</v>
      </c>
      <c r="D228" s="4" t="s">
        <v>146</v>
      </c>
      <c r="AC228" s="171"/>
      <c r="AD228" s="298"/>
      <c r="AE228" s="298"/>
      <c r="AF228" s="172"/>
      <c r="AG228" s="171">
        <v>0</v>
      </c>
      <c r="AH228" s="171">
        <v>0</v>
      </c>
      <c r="AI228" s="171">
        <v>0</v>
      </c>
      <c r="AJ228" s="172">
        <v>0</v>
      </c>
      <c r="AK228" s="171">
        <v>0</v>
      </c>
      <c r="AL228" s="171">
        <v>0</v>
      </c>
      <c r="AM228" s="171">
        <v>0</v>
      </c>
      <c r="AN228" s="172">
        <v>0</v>
      </c>
      <c r="AO228" s="171">
        <v>0</v>
      </c>
      <c r="AP228" s="171">
        <v>0</v>
      </c>
      <c r="AQ228" s="171">
        <v>0</v>
      </c>
      <c r="AR228" s="172">
        <v>0</v>
      </c>
      <c r="AS228" s="171">
        <v>0</v>
      </c>
      <c r="AT228" s="171">
        <v>0</v>
      </c>
      <c r="AU228" s="171">
        <v>0</v>
      </c>
      <c r="AV228" s="172">
        <v>0</v>
      </c>
      <c r="AW228" s="171">
        <v>0</v>
      </c>
      <c r="AX228" s="171">
        <v>0</v>
      </c>
      <c r="AY228" s="171">
        <v>0</v>
      </c>
      <c r="AZ228" s="173">
        <v>0</v>
      </c>
    </row>
    <row r="229" spans="1:52" x14ac:dyDescent="0.35">
      <c r="A229" t="s">
        <v>125</v>
      </c>
      <c r="B229" t="s">
        <v>105</v>
      </c>
      <c r="C229" s="4" t="s">
        <v>18</v>
      </c>
      <c r="D229" s="4" t="s">
        <v>126</v>
      </c>
      <c r="AC229" s="168"/>
      <c r="AD229" s="166"/>
      <c r="AE229" s="166"/>
      <c r="AF229" s="170"/>
      <c r="AG229" s="166">
        <v>0</v>
      </c>
      <c r="AH229" s="166">
        <v>0</v>
      </c>
      <c r="AI229" s="166">
        <v>0</v>
      </c>
      <c r="AJ229" s="170">
        <v>0</v>
      </c>
      <c r="AK229" s="166">
        <v>0</v>
      </c>
      <c r="AL229" s="166">
        <v>0</v>
      </c>
      <c r="AM229" s="166">
        <v>0</v>
      </c>
      <c r="AN229" s="170">
        <v>0</v>
      </c>
      <c r="AO229" s="166">
        <v>0</v>
      </c>
      <c r="AP229" s="166">
        <v>0</v>
      </c>
      <c r="AQ229" s="166">
        <v>0</v>
      </c>
      <c r="AR229" s="170">
        <v>0</v>
      </c>
      <c r="AS229" s="166">
        <v>0</v>
      </c>
      <c r="AT229" s="166">
        <v>0</v>
      </c>
      <c r="AU229" s="166">
        <v>0</v>
      </c>
      <c r="AV229" s="170">
        <v>0</v>
      </c>
      <c r="AW229" s="166">
        <v>0</v>
      </c>
      <c r="AX229" s="166">
        <v>0</v>
      </c>
      <c r="AY229" s="166">
        <v>0</v>
      </c>
      <c r="AZ229" s="167">
        <v>0</v>
      </c>
    </row>
    <row r="230" spans="1:52" x14ac:dyDescent="0.35">
      <c r="A230" t="s">
        <v>127</v>
      </c>
      <c r="B230" t="s">
        <v>105</v>
      </c>
      <c r="C230" s="4" t="s">
        <v>18</v>
      </c>
      <c r="D230" s="4" t="s">
        <v>128</v>
      </c>
      <c r="AC230" s="168"/>
      <c r="AD230" s="166"/>
      <c r="AE230" s="166"/>
      <c r="AF230" s="170"/>
      <c r="AG230" s="166">
        <v>0</v>
      </c>
      <c r="AH230" s="166">
        <v>0</v>
      </c>
      <c r="AI230" s="166">
        <v>0</v>
      </c>
      <c r="AJ230" s="170">
        <v>0</v>
      </c>
      <c r="AK230" s="166">
        <v>0</v>
      </c>
      <c r="AL230" s="166">
        <v>0</v>
      </c>
      <c r="AM230" s="166">
        <v>0</v>
      </c>
      <c r="AN230" s="170">
        <v>0</v>
      </c>
      <c r="AO230" s="166">
        <v>0</v>
      </c>
      <c r="AP230" s="166">
        <v>0</v>
      </c>
      <c r="AQ230" s="166">
        <v>0</v>
      </c>
      <c r="AR230" s="170">
        <v>0</v>
      </c>
      <c r="AS230" s="166">
        <v>0</v>
      </c>
      <c r="AT230" s="166">
        <v>0</v>
      </c>
      <c r="AU230" s="166">
        <v>0</v>
      </c>
      <c r="AV230" s="170">
        <v>0</v>
      </c>
      <c r="AW230" s="166">
        <v>0</v>
      </c>
      <c r="AX230" s="166">
        <v>0</v>
      </c>
      <c r="AY230" s="166">
        <v>0</v>
      </c>
      <c r="AZ230" s="167">
        <v>0</v>
      </c>
    </row>
    <row r="231" spans="1:52" x14ac:dyDescent="0.35">
      <c r="A231" t="s">
        <v>129</v>
      </c>
      <c r="B231" t="s">
        <v>105</v>
      </c>
      <c r="C231" s="4" t="s">
        <v>18</v>
      </c>
      <c r="D231" s="4" t="s">
        <v>130</v>
      </c>
      <c r="AC231" s="168"/>
      <c r="AD231" s="166"/>
      <c r="AE231" s="166"/>
      <c r="AF231" s="170"/>
      <c r="AG231" s="166">
        <v>0</v>
      </c>
      <c r="AH231" s="166">
        <v>0</v>
      </c>
      <c r="AI231" s="166">
        <v>0</v>
      </c>
      <c r="AJ231" s="170">
        <v>0</v>
      </c>
      <c r="AK231" s="166">
        <v>0</v>
      </c>
      <c r="AL231" s="166">
        <v>0</v>
      </c>
      <c r="AM231" s="166">
        <v>0</v>
      </c>
      <c r="AN231" s="170">
        <v>0</v>
      </c>
      <c r="AO231" s="166">
        <v>0</v>
      </c>
      <c r="AP231" s="166">
        <v>0</v>
      </c>
      <c r="AQ231" s="166">
        <v>0</v>
      </c>
      <c r="AR231" s="170">
        <v>0</v>
      </c>
      <c r="AS231" s="166">
        <v>0</v>
      </c>
      <c r="AT231" s="166">
        <v>0</v>
      </c>
      <c r="AU231" s="166">
        <v>0</v>
      </c>
      <c r="AV231" s="170">
        <v>0</v>
      </c>
      <c r="AW231" s="166">
        <v>0</v>
      </c>
      <c r="AX231" s="166">
        <v>0</v>
      </c>
      <c r="AY231" s="166">
        <v>0</v>
      </c>
      <c r="AZ231" s="167">
        <v>0</v>
      </c>
    </row>
    <row r="232" spans="1:52" x14ac:dyDescent="0.35">
      <c r="A232" t="s">
        <v>131</v>
      </c>
      <c r="B232" t="s">
        <v>105</v>
      </c>
      <c r="C232" s="4" t="s">
        <v>18</v>
      </c>
      <c r="D232" s="4" t="s">
        <v>132</v>
      </c>
      <c r="AC232" s="168"/>
      <c r="AD232" s="166"/>
      <c r="AE232" s="166"/>
      <c r="AF232" s="170"/>
      <c r="AG232" s="166">
        <v>0</v>
      </c>
      <c r="AH232" s="166">
        <v>0</v>
      </c>
      <c r="AI232" s="166">
        <v>0</v>
      </c>
      <c r="AJ232" s="170">
        <v>0</v>
      </c>
      <c r="AK232" s="166">
        <v>0</v>
      </c>
      <c r="AL232" s="166">
        <v>0</v>
      </c>
      <c r="AM232" s="166">
        <v>0</v>
      </c>
      <c r="AN232" s="170">
        <v>0</v>
      </c>
      <c r="AO232" s="166">
        <v>0</v>
      </c>
      <c r="AP232" s="166">
        <v>0</v>
      </c>
      <c r="AQ232" s="166">
        <v>0</v>
      </c>
      <c r="AR232" s="170">
        <v>0</v>
      </c>
      <c r="AS232" s="166">
        <v>0</v>
      </c>
      <c r="AT232" s="166">
        <v>0</v>
      </c>
      <c r="AU232" s="166">
        <v>0</v>
      </c>
      <c r="AV232" s="170">
        <v>0</v>
      </c>
      <c r="AW232" s="166">
        <v>0</v>
      </c>
      <c r="AX232" s="166">
        <v>0</v>
      </c>
      <c r="AY232" s="166">
        <v>0</v>
      </c>
      <c r="AZ232" s="167">
        <v>0</v>
      </c>
    </row>
    <row r="233" spans="1:52" x14ac:dyDescent="0.35">
      <c r="A233" t="s">
        <v>133</v>
      </c>
      <c r="B233" t="s">
        <v>105</v>
      </c>
      <c r="C233" s="4" t="s">
        <v>18</v>
      </c>
      <c r="D233" s="4" t="s">
        <v>134</v>
      </c>
      <c r="AC233" s="166"/>
      <c r="AD233" s="168"/>
      <c r="AE233" s="166"/>
      <c r="AF233" s="170"/>
      <c r="AG233" s="166">
        <v>0</v>
      </c>
      <c r="AH233" s="166">
        <v>0</v>
      </c>
      <c r="AI233" s="166">
        <v>0</v>
      </c>
      <c r="AJ233" s="170">
        <v>0</v>
      </c>
      <c r="AK233" s="166">
        <v>0</v>
      </c>
      <c r="AL233" s="166">
        <v>0</v>
      </c>
      <c r="AM233" s="166">
        <v>0</v>
      </c>
      <c r="AN233" s="170">
        <v>0</v>
      </c>
      <c r="AO233" s="166">
        <v>0</v>
      </c>
      <c r="AP233" s="166">
        <v>0</v>
      </c>
      <c r="AQ233" s="166">
        <v>0</v>
      </c>
      <c r="AR233" s="170">
        <v>0</v>
      </c>
      <c r="AS233" s="166">
        <v>0</v>
      </c>
      <c r="AT233" s="166">
        <v>0</v>
      </c>
      <c r="AU233" s="166">
        <v>0</v>
      </c>
      <c r="AV233" s="170">
        <v>0</v>
      </c>
      <c r="AW233" s="166">
        <v>0</v>
      </c>
      <c r="AX233" s="166">
        <v>0</v>
      </c>
      <c r="AY233" s="166">
        <v>0</v>
      </c>
      <c r="AZ233" s="167">
        <v>0</v>
      </c>
    </row>
    <row r="234" spans="1:52" x14ac:dyDescent="0.35">
      <c r="A234" t="s">
        <v>135</v>
      </c>
      <c r="B234" t="s">
        <v>105</v>
      </c>
      <c r="C234" s="4" t="s">
        <v>18</v>
      </c>
      <c r="D234" s="4" t="s">
        <v>136</v>
      </c>
      <c r="AC234" s="166"/>
      <c r="AD234" s="168"/>
      <c r="AE234" s="166"/>
      <c r="AF234" s="170"/>
      <c r="AG234" s="166">
        <v>0</v>
      </c>
      <c r="AH234" s="166">
        <v>0</v>
      </c>
      <c r="AI234" s="166">
        <v>0</v>
      </c>
      <c r="AJ234" s="170">
        <v>0</v>
      </c>
      <c r="AK234" s="166">
        <v>0</v>
      </c>
      <c r="AL234" s="166">
        <v>0</v>
      </c>
      <c r="AM234" s="166">
        <v>0</v>
      </c>
      <c r="AN234" s="170">
        <v>0</v>
      </c>
      <c r="AO234" s="166">
        <v>0</v>
      </c>
      <c r="AP234" s="166">
        <v>0</v>
      </c>
      <c r="AQ234" s="166">
        <v>0</v>
      </c>
      <c r="AR234" s="170">
        <v>0</v>
      </c>
      <c r="AS234" s="166">
        <v>0</v>
      </c>
      <c r="AT234" s="166">
        <v>0</v>
      </c>
      <c r="AU234" s="166">
        <v>0</v>
      </c>
      <c r="AV234" s="170">
        <v>0</v>
      </c>
      <c r="AW234" s="166">
        <v>0</v>
      </c>
      <c r="AX234" s="166">
        <v>0</v>
      </c>
      <c r="AY234" s="166">
        <v>0</v>
      </c>
      <c r="AZ234" s="167">
        <v>0</v>
      </c>
    </row>
    <row r="235" spans="1:52" x14ac:dyDescent="0.35">
      <c r="A235" t="s">
        <v>137</v>
      </c>
      <c r="B235" t="s">
        <v>105</v>
      </c>
      <c r="C235" s="4" t="s">
        <v>18</v>
      </c>
      <c r="D235" s="4" t="s">
        <v>138</v>
      </c>
      <c r="AC235" s="166"/>
      <c r="AD235" s="168"/>
      <c r="AE235" s="166"/>
      <c r="AF235" s="170"/>
      <c r="AG235" s="166">
        <v>0</v>
      </c>
      <c r="AH235" s="166">
        <v>0</v>
      </c>
      <c r="AI235" s="166">
        <v>0</v>
      </c>
      <c r="AJ235" s="170">
        <v>0</v>
      </c>
      <c r="AK235" s="166">
        <v>0</v>
      </c>
      <c r="AL235" s="166">
        <v>0</v>
      </c>
      <c r="AM235" s="166">
        <v>0</v>
      </c>
      <c r="AN235" s="170">
        <v>0</v>
      </c>
      <c r="AO235" s="166">
        <v>0</v>
      </c>
      <c r="AP235" s="166">
        <v>0</v>
      </c>
      <c r="AQ235" s="166">
        <v>0</v>
      </c>
      <c r="AR235" s="170">
        <v>0</v>
      </c>
      <c r="AS235" s="166">
        <v>0</v>
      </c>
      <c r="AT235" s="166">
        <v>0</v>
      </c>
      <c r="AU235" s="166">
        <v>0</v>
      </c>
      <c r="AV235" s="170">
        <v>0</v>
      </c>
      <c r="AW235" s="166">
        <v>0</v>
      </c>
      <c r="AX235" s="166">
        <v>0</v>
      </c>
      <c r="AY235" s="166">
        <v>0</v>
      </c>
      <c r="AZ235" s="167">
        <v>0</v>
      </c>
    </row>
    <row r="236" spans="1:52" x14ac:dyDescent="0.35">
      <c r="A236" t="s">
        <v>139</v>
      </c>
      <c r="B236" t="s">
        <v>105</v>
      </c>
      <c r="C236" s="4" t="s">
        <v>52</v>
      </c>
      <c r="D236" s="4" t="s">
        <v>140</v>
      </c>
      <c r="AC236" s="166"/>
      <c r="AD236" s="166"/>
      <c r="AE236" s="166"/>
      <c r="AF236" s="170"/>
      <c r="AG236" s="166">
        <v>0</v>
      </c>
      <c r="AH236" s="166">
        <v>0</v>
      </c>
      <c r="AI236" s="166">
        <v>0</v>
      </c>
      <c r="AJ236" s="170">
        <v>0</v>
      </c>
      <c r="AK236" s="166">
        <v>0</v>
      </c>
      <c r="AL236" s="166">
        <v>0</v>
      </c>
      <c r="AM236" s="166">
        <v>0</v>
      </c>
      <c r="AN236" s="170">
        <v>0</v>
      </c>
      <c r="AO236" s="166">
        <v>0</v>
      </c>
      <c r="AP236" s="166">
        <v>0</v>
      </c>
      <c r="AQ236" s="166">
        <v>0</v>
      </c>
      <c r="AR236" s="170">
        <v>0</v>
      </c>
      <c r="AS236" s="166">
        <v>0</v>
      </c>
      <c r="AT236" s="166">
        <v>0</v>
      </c>
      <c r="AU236" s="166">
        <v>0</v>
      </c>
      <c r="AV236" s="170">
        <v>0</v>
      </c>
      <c r="AW236" s="166">
        <v>0</v>
      </c>
      <c r="AX236" s="166">
        <v>0</v>
      </c>
      <c r="AY236" s="166">
        <v>0</v>
      </c>
      <c r="AZ236" s="167">
        <v>0</v>
      </c>
    </row>
    <row r="237" spans="1:52" x14ac:dyDescent="0.35">
      <c r="A237" t="s">
        <v>24</v>
      </c>
      <c r="B237" t="s">
        <v>105</v>
      </c>
      <c r="C237" s="4" t="s">
        <v>52</v>
      </c>
      <c r="D237" s="4" t="s">
        <v>141</v>
      </c>
      <c r="AC237" s="166"/>
      <c r="AD237" s="166"/>
      <c r="AE237" s="166"/>
      <c r="AF237" s="170"/>
      <c r="AG237" s="166">
        <v>0</v>
      </c>
      <c r="AH237" s="166">
        <v>0</v>
      </c>
      <c r="AI237" s="166">
        <v>0</v>
      </c>
      <c r="AJ237" s="170">
        <v>0</v>
      </c>
      <c r="AK237" s="166">
        <v>0</v>
      </c>
      <c r="AL237" s="166">
        <v>0</v>
      </c>
      <c r="AM237" s="166">
        <v>0</v>
      </c>
      <c r="AN237" s="170">
        <v>0</v>
      </c>
      <c r="AO237" s="166">
        <v>0</v>
      </c>
      <c r="AP237" s="166">
        <v>0</v>
      </c>
      <c r="AQ237" s="166">
        <v>0</v>
      </c>
      <c r="AR237" s="170">
        <v>0</v>
      </c>
      <c r="AS237" s="166">
        <v>0</v>
      </c>
      <c r="AT237" s="166">
        <v>0</v>
      </c>
      <c r="AU237" s="166">
        <v>0</v>
      </c>
      <c r="AV237" s="170">
        <v>0</v>
      </c>
      <c r="AW237" s="166">
        <v>0</v>
      </c>
      <c r="AX237" s="166">
        <v>0</v>
      </c>
      <c r="AY237" s="166">
        <v>0</v>
      </c>
      <c r="AZ237" s="167">
        <v>0</v>
      </c>
    </row>
    <row r="238" spans="1:52" x14ac:dyDescent="0.35">
      <c r="A238" t="s">
        <v>142</v>
      </c>
      <c r="B238" t="s">
        <v>105</v>
      </c>
      <c r="C238" s="4" t="s">
        <v>52</v>
      </c>
      <c r="D238" s="4" t="s">
        <v>143</v>
      </c>
      <c r="AC238" s="166"/>
      <c r="AD238" s="166"/>
      <c r="AE238" s="166"/>
      <c r="AF238" s="170"/>
      <c r="AG238" s="166">
        <v>0</v>
      </c>
      <c r="AH238" s="166">
        <v>0</v>
      </c>
      <c r="AI238" s="166">
        <v>0</v>
      </c>
      <c r="AJ238" s="170">
        <v>0</v>
      </c>
      <c r="AK238" s="166">
        <v>0</v>
      </c>
      <c r="AL238" s="166">
        <v>0</v>
      </c>
      <c r="AM238" s="166">
        <v>0</v>
      </c>
      <c r="AN238" s="170">
        <v>0</v>
      </c>
      <c r="AO238" s="166">
        <v>0</v>
      </c>
      <c r="AP238" s="166">
        <v>0</v>
      </c>
      <c r="AQ238" s="166">
        <v>0</v>
      </c>
      <c r="AR238" s="170">
        <v>0</v>
      </c>
      <c r="AS238" s="166">
        <v>0</v>
      </c>
      <c r="AT238" s="166">
        <v>0</v>
      </c>
      <c r="AU238" s="166">
        <v>0</v>
      </c>
      <c r="AV238" s="170">
        <v>0</v>
      </c>
      <c r="AW238" s="166">
        <v>0</v>
      </c>
      <c r="AX238" s="166">
        <v>0</v>
      </c>
      <c r="AY238" s="166">
        <v>0</v>
      </c>
      <c r="AZ238" s="167">
        <v>0</v>
      </c>
    </row>
    <row r="239" spans="1:52" x14ac:dyDescent="0.35">
      <c r="A239" t="s">
        <v>29</v>
      </c>
      <c r="B239" t="s">
        <v>105</v>
      </c>
      <c r="C239" s="4" t="s">
        <v>52</v>
      </c>
      <c r="D239" s="4" t="s">
        <v>144</v>
      </c>
      <c r="AC239" s="166"/>
      <c r="AD239" s="166"/>
      <c r="AE239" s="166"/>
      <c r="AF239" s="170"/>
      <c r="AG239" s="166">
        <v>0</v>
      </c>
      <c r="AH239" s="166">
        <v>0</v>
      </c>
      <c r="AI239" s="166">
        <v>0</v>
      </c>
      <c r="AJ239" s="170">
        <v>0</v>
      </c>
      <c r="AK239" s="166">
        <v>0</v>
      </c>
      <c r="AL239" s="166">
        <v>0</v>
      </c>
      <c r="AM239" s="166">
        <v>0</v>
      </c>
      <c r="AN239" s="170">
        <v>0</v>
      </c>
      <c r="AO239" s="166">
        <v>0</v>
      </c>
      <c r="AP239" s="166">
        <v>0</v>
      </c>
      <c r="AQ239" s="166">
        <v>0</v>
      </c>
      <c r="AR239" s="170">
        <v>0</v>
      </c>
      <c r="AS239" s="166">
        <v>0</v>
      </c>
      <c r="AT239" s="166">
        <v>0</v>
      </c>
      <c r="AU239" s="166">
        <v>0</v>
      </c>
      <c r="AV239" s="170">
        <v>0</v>
      </c>
      <c r="AW239" s="166">
        <v>0</v>
      </c>
      <c r="AX239" s="166">
        <v>0</v>
      </c>
      <c r="AY239" s="166">
        <v>0</v>
      </c>
      <c r="AZ239" s="167">
        <v>0</v>
      </c>
    </row>
    <row r="240" spans="1:52" ht="15" thickBot="1" x14ac:dyDescent="0.4">
      <c r="A240" t="s">
        <v>145</v>
      </c>
      <c r="B240" t="s">
        <v>105</v>
      </c>
      <c r="C240" s="4" t="s">
        <v>18</v>
      </c>
      <c r="D240" s="4" t="s">
        <v>146</v>
      </c>
      <c r="AC240" s="171"/>
      <c r="AD240" s="298"/>
      <c r="AE240" s="298"/>
      <c r="AF240" s="172"/>
      <c r="AG240" s="171">
        <v>0</v>
      </c>
      <c r="AH240" s="171">
        <v>0</v>
      </c>
      <c r="AI240" s="171">
        <v>0</v>
      </c>
      <c r="AJ240" s="172">
        <v>0</v>
      </c>
      <c r="AK240" s="171">
        <v>0</v>
      </c>
      <c r="AL240" s="171">
        <v>0</v>
      </c>
      <c r="AM240" s="171">
        <v>0</v>
      </c>
      <c r="AN240" s="172">
        <v>0</v>
      </c>
      <c r="AO240" s="171">
        <v>0</v>
      </c>
      <c r="AP240" s="171">
        <v>0</v>
      </c>
      <c r="AQ240" s="171">
        <v>0</v>
      </c>
      <c r="AR240" s="172">
        <v>0</v>
      </c>
      <c r="AS240" s="171">
        <v>0</v>
      </c>
      <c r="AT240" s="171">
        <v>0</v>
      </c>
      <c r="AU240" s="171">
        <v>0</v>
      </c>
      <c r="AV240" s="172">
        <v>0</v>
      </c>
      <c r="AW240" s="171">
        <v>0</v>
      </c>
      <c r="AX240" s="171">
        <v>0</v>
      </c>
      <c r="AY240" s="171">
        <v>0</v>
      </c>
      <c r="AZ240" s="173">
        <v>0</v>
      </c>
    </row>
    <row r="241" spans="1:76" x14ac:dyDescent="0.35">
      <c r="A241" t="s">
        <v>125</v>
      </c>
      <c r="B241" t="s">
        <v>106</v>
      </c>
      <c r="C241" s="4" t="s">
        <v>18</v>
      </c>
      <c r="D241" s="4" t="s">
        <v>126</v>
      </c>
      <c r="AC241" s="168"/>
      <c r="AD241" s="168"/>
      <c r="AE241" s="166"/>
      <c r="AF241" s="170"/>
      <c r="AG241" s="166">
        <v>0</v>
      </c>
      <c r="AH241" s="166">
        <v>0</v>
      </c>
      <c r="AI241" s="166">
        <v>0</v>
      </c>
      <c r="AJ241" s="170">
        <v>0</v>
      </c>
      <c r="AK241" s="166">
        <v>0</v>
      </c>
      <c r="AL241" s="166">
        <v>0</v>
      </c>
      <c r="AM241" s="166">
        <v>0</v>
      </c>
      <c r="AN241" s="170">
        <v>0</v>
      </c>
      <c r="AO241" s="166">
        <v>0</v>
      </c>
      <c r="AP241" s="166">
        <v>0</v>
      </c>
      <c r="AQ241" s="166">
        <v>0</v>
      </c>
      <c r="AR241" s="170">
        <v>0</v>
      </c>
      <c r="AS241" s="166">
        <v>0</v>
      </c>
      <c r="AT241" s="166">
        <v>0</v>
      </c>
      <c r="AU241" s="166">
        <v>0</v>
      </c>
      <c r="AV241" s="170">
        <v>0</v>
      </c>
      <c r="AW241" s="166">
        <v>0</v>
      </c>
      <c r="AX241" s="166">
        <v>0</v>
      </c>
      <c r="AY241" s="166">
        <v>0</v>
      </c>
      <c r="AZ241" s="167">
        <v>0</v>
      </c>
    </row>
    <row r="242" spans="1:76" x14ac:dyDescent="0.35">
      <c r="A242" t="s">
        <v>127</v>
      </c>
      <c r="B242" t="s">
        <v>106</v>
      </c>
      <c r="C242" s="4" t="s">
        <v>18</v>
      </c>
      <c r="D242" s="4" t="s">
        <v>128</v>
      </c>
      <c r="AC242" s="168"/>
      <c r="AD242" s="166"/>
      <c r="AE242" s="166"/>
      <c r="AF242" s="170"/>
      <c r="AG242" s="166">
        <v>0</v>
      </c>
      <c r="AH242" s="166">
        <v>0</v>
      </c>
      <c r="AI242" s="166">
        <v>0</v>
      </c>
      <c r="AJ242" s="170">
        <v>0</v>
      </c>
      <c r="AK242" s="166">
        <v>0</v>
      </c>
      <c r="AL242" s="166">
        <v>0</v>
      </c>
      <c r="AM242" s="166">
        <v>0</v>
      </c>
      <c r="AN242" s="170">
        <v>0</v>
      </c>
      <c r="AO242" s="166">
        <v>0</v>
      </c>
      <c r="AP242" s="166">
        <v>0</v>
      </c>
      <c r="AQ242" s="166">
        <v>0</v>
      </c>
      <c r="AR242" s="170">
        <v>0</v>
      </c>
      <c r="AS242" s="166">
        <v>0</v>
      </c>
      <c r="AT242" s="166">
        <v>0</v>
      </c>
      <c r="AU242" s="166">
        <v>0</v>
      </c>
      <c r="AV242" s="170">
        <v>0</v>
      </c>
      <c r="AW242" s="166">
        <v>0</v>
      </c>
      <c r="AX242" s="166">
        <v>0</v>
      </c>
      <c r="AY242" s="166">
        <v>0</v>
      </c>
      <c r="AZ242" s="167">
        <v>0</v>
      </c>
    </row>
    <row r="243" spans="1:76" x14ac:dyDescent="0.35">
      <c r="A243" t="s">
        <v>129</v>
      </c>
      <c r="B243" t="s">
        <v>106</v>
      </c>
      <c r="C243" s="4" t="s">
        <v>18</v>
      </c>
      <c r="D243" s="4" t="s">
        <v>130</v>
      </c>
      <c r="AC243" s="168"/>
      <c r="AD243" s="166"/>
      <c r="AE243" s="166"/>
      <c r="AF243" s="170"/>
      <c r="AG243" s="166">
        <v>0</v>
      </c>
      <c r="AH243" s="166">
        <v>0</v>
      </c>
      <c r="AI243" s="166">
        <v>0</v>
      </c>
      <c r="AJ243" s="170">
        <v>0</v>
      </c>
      <c r="AK243" s="166">
        <v>0</v>
      </c>
      <c r="AL243" s="166">
        <v>0</v>
      </c>
      <c r="AM243" s="166">
        <v>0</v>
      </c>
      <c r="AN243" s="170">
        <v>0</v>
      </c>
      <c r="AO243" s="166">
        <v>0</v>
      </c>
      <c r="AP243" s="166">
        <v>0</v>
      </c>
      <c r="AQ243" s="166">
        <v>0</v>
      </c>
      <c r="AR243" s="170">
        <v>0</v>
      </c>
      <c r="AS243" s="166">
        <v>0</v>
      </c>
      <c r="AT243" s="166">
        <v>0</v>
      </c>
      <c r="AU243" s="166">
        <v>0</v>
      </c>
      <c r="AV243" s="170">
        <v>0</v>
      </c>
      <c r="AW243" s="166">
        <v>0</v>
      </c>
      <c r="AX243" s="166">
        <v>0</v>
      </c>
      <c r="AY243" s="166">
        <v>0</v>
      </c>
      <c r="AZ243" s="167">
        <v>0</v>
      </c>
    </row>
    <row r="244" spans="1:76" x14ac:dyDescent="0.35">
      <c r="A244" t="s">
        <v>131</v>
      </c>
      <c r="B244" t="s">
        <v>106</v>
      </c>
      <c r="C244" s="4" t="s">
        <v>18</v>
      </c>
      <c r="D244" s="4" t="s">
        <v>132</v>
      </c>
      <c r="AC244" s="168"/>
      <c r="AD244" s="166"/>
      <c r="AE244" s="166"/>
      <c r="AF244" s="170"/>
      <c r="AG244" s="166">
        <v>0</v>
      </c>
      <c r="AH244" s="166">
        <v>0</v>
      </c>
      <c r="AI244" s="166">
        <v>0</v>
      </c>
      <c r="AJ244" s="170">
        <v>0</v>
      </c>
      <c r="AK244" s="166">
        <v>0</v>
      </c>
      <c r="AL244" s="166">
        <v>0</v>
      </c>
      <c r="AM244" s="166">
        <v>0</v>
      </c>
      <c r="AN244" s="170">
        <v>0</v>
      </c>
      <c r="AO244" s="166">
        <v>0</v>
      </c>
      <c r="AP244" s="166">
        <v>0</v>
      </c>
      <c r="AQ244" s="166">
        <v>0</v>
      </c>
      <c r="AR244" s="170">
        <v>0</v>
      </c>
      <c r="AS244" s="166">
        <v>0</v>
      </c>
      <c r="AT244" s="166">
        <v>0</v>
      </c>
      <c r="AU244" s="166">
        <v>0</v>
      </c>
      <c r="AV244" s="170">
        <v>0</v>
      </c>
      <c r="AW244" s="166">
        <v>0</v>
      </c>
      <c r="AX244" s="166">
        <v>0</v>
      </c>
      <c r="AY244" s="166">
        <v>0</v>
      </c>
      <c r="AZ244" s="167">
        <v>0</v>
      </c>
    </row>
    <row r="245" spans="1:76" x14ac:dyDescent="0.35">
      <c r="A245" t="s">
        <v>133</v>
      </c>
      <c r="B245" t="s">
        <v>106</v>
      </c>
      <c r="C245" s="4" t="s">
        <v>18</v>
      </c>
      <c r="D245" s="4" t="s">
        <v>134</v>
      </c>
      <c r="AC245" s="166"/>
      <c r="AD245" s="168"/>
      <c r="AE245" s="166"/>
      <c r="AF245" s="170"/>
      <c r="AG245" s="166">
        <v>0</v>
      </c>
      <c r="AH245" s="166">
        <v>0</v>
      </c>
      <c r="AI245" s="166">
        <v>0</v>
      </c>
      <c r="AJ245" s="170">
        <v>0</v>
      </c>
      <c r="AK245" s="166">
        <v>0</v>
      </c>
      <c r="AL245" s="166">
        <v>0</v>
      </c>
      <c r="AM245" s="166">
        <v>0</v>
      </c>
      <c r="AN245" s="170">
        <v>0</v>
      </c>
      <c r="AO245" s="166">
        <v>0</v>
      </c>
      <c r="AP245" s="166">
        <v>0</v>
      </c>
      <c r="AQ245" s="166">
        <v>0</v>
      </c>
      <c r="AR245" s="170">
        <v>0</v>
      </c>
      <c r="AS245" s="166">
        <v>0</v>
      </c>
      <c r="AT245" s="166">
        <v>0</v>
      </c>
      <c r="AU245" s="166">
        <v>0</v>
      </c>
      <c r="AV245" s="170">
        <v>0</v>
      </c>
      <c r="AW245" s="166">
        <v>0</v>
      </c>
      <c r="AX245" s="166">
        <v>0</v>
      </c>
      <c r="AY245" s="166">
        <v>0</v>
      </c>
      <c r="AZ245" s="167">
        <v>0</v>
      </c>
    </row>
    <row r="246" spans="1:76" x14ac:dyDescent="0.35">
      <c r="A246" t="s">
        <v>135</v>
      </c>
      <c r="B246" t="s">
        <v>106</v>
      </c>
      <c r="C246" s="4" t="s">
        <v>18</v>
      </c>
      <c r="D246" s="4" t="s">
        <v>136</v>
      </c>
      <c r="AC246" s="166"/>
      <c r="AD246" s="168"/>
      <c r="AE246" s="166"/>
      <c r="AF246" s="170"/>
      <c r="AG246" s="166">
        <v>0</v>
      </c>
      <c r="AH246" s="166">
        <v>0</v>
      </c>
      <c r="AI246" s="166">
        <v>0</v>
      </c>
      <c r="AJ246" s="170">
        <v>0</v>
      </c>
      <c r="AK246" s="166">
        <v>0</v>
      </c>
      <c r="AL246" s="166">
        <v>0</v>
      </c>
      <c r="AM246" s="166">
        <v>0</v>
      </c>
      <c r="AN246" s="170">
        <v>0</v>
      </c>
      <c r="AO246" s="166">
        <v>0</v>
      </c>
      <c r="AP246" s="166">
        <v>0</v>
      </c>
      <c r="AQ246" s="166">
        <v>0</v>
      </c>
      <c r="AR246" s="170">
        <v>0</v>
      </c>
      <c r="AS246" s="166">
        <v>0</v>
      </c>
      <c r="AT246" s="166">
        <v>0</v>
      </c>
      <c r="AU246" s="166">
        <v>0</v>
      </c>
      <c r="AV246" s="170">
        <v>0</v>
      </c>
      <c r="AW246" s="166">
        <v>0</v>
      </c>
      <c r="AX246" s="166">
        <v>0</v>
      </c>
      <c r="AY246" s="166">
        <v>0</v>
      </c>
      <c r="AZ246" s="167">
        <v>0</v>
      </c>
    </row>
    <row r="247" spans="1:76" x14ac:dyDescent="0.35">
      <c r="A247" t="s">
        <v>137</v>
      </c>
      <c r="B247" t="s">
        <v>106</v>
      </c>
      <c r="C247" s="4" t="s">
        <v>18</v>
      </c>
      <c r="D247" s="4" t="s">
        <v>138</v>
      </c>
      <c r="AC247" s="166"/>
      <c r="AD247" s="168"/>
      <c r="AE247" s="166"/>
      <c r="AF247" s="170"/>
      <c r="AG247" s="166">
        <v>0</v>
      </c>
      <c r="AH247" s="166">
        <v>0</v>
      </c>
      <c r="AI247" s="166">
        <v>0</v>
      </c>
      <c r="AJ247" s="170">
        <v>0</v>
      </c>
      <c r="AK247" s="166">
        <v>0</v>
      </c>
      <c r="AL247" s="166">
        <v>0</v>
      </c>
      <c r="AM247" s="166">
        <v>0</v>
      </c>
      <c r="AN247" s="170">
        <v>0</v>
      </c>
      <c r="AO247" s="166">
        <v>0</v>
      </c>
      <c r="AP247" s="166">
        <v>0</v>
      </c>
      <c r="AQ247" s="166">
        <v>0</v>
      </c>
      <c r="AR247" s="170">
        <v>0</v>
      </c>
      <c r="AS247" s="166">
        <v>0</v>
      </c>
      <c r="AT247" s="166">
        <v>0</v>
      </c>
      <c r="AU247" s="166">
        <v>0</v>
      </c>
      <c r="AV247" s="170">
        <v>0</v>
      </c>
      <c r="AW247" s="166">
        <v>0</v>
      </c>
      <c r="AX247" s="166">
        <v>0</v>
      </c>
      <c r="AY247" s="166">
        <v>0</v>
      </c>
      <c r="AZ247" s="167">
        <v>0</v>
      </c>
    </row>
    <row r="248" spans="1:76" x14ac:dyDescent="0.35">
      <c r="A248" t="s">
        <v>139</v>
      </c>
      <c r="B248" t="s">
        <v>106</v>
      </c>
      <c r="C248" s="4" t="s">
        <v>52</v>
      </c>
      <c r="D248" s="4" t="s">
        <v>140</v>
      </c>
      <c r="AC248" s="166"/>
      <c r="AD248" s="166"/>
      <c r="AE248" s="166"/>
      <c r="AF248" s="170"/>
      <c r="AG248" s="166">
        <v>0</v>
      </c>
      <c r="AH248" s="166">
        <v>0</v>
      </c>
      <c r="AI248" s="166">
        <v>0</v>
      </c>
      <c r="AJ248" s="170">
        <v>0</v>
      </c>
      <c r="AK248" s="166">
        <v>0</v>
      </c>
      <c r="AL248" s="166">
        <v>0</v>
      </c>
      <c r="AM248" s="166">
        <v>0</v>
      </c>
      <c r="AN248" s="170">
        <v>0</v>
      </c>
      <c r="AO248" s="166">
        <v>0</v>
      </c>
      <c r="AP248" s="166">
        <v>0</v>
      </c>
      <c r="AQ248" s="166">
        <v>0</v>
      </c>
      <c r="AR248" s="170">
        <v>0</v>
      </c>
      <c r="AS248" s="166">
        <v>0</v>
      </c>
      <c r="AT248" s="166">
        <v>0</v>
      </c>
      <c r="AU248" s="166">
        <v>0</v>
      </c>
      <c r="AV248" s="170">
        <v>0</v>
      </c>
      <c r="AW248" s="166">
        <v>0</v>
      </c>
      <c r="AX248" s="166">
        <v>0</v>
      </c>
      <c r="AY248" s="166">
        <v>0</v>
      </c>
      <c r="AZ248" s="167">
        <v>0</v>
      </c>
    </row>
    <row r="249" spans="1:76" x14ac:dyDescent="0.35">
      <c r="A249" t="s">
        <v>24</v>
      </c>
      <c r="B249" t="s">
        <v>106</v>
      </c>
      <c r="C249" s="4" t="s">
        <v>52</v>
      </c>
      <c r="D249" s="4" t="s">
        <v>141</v>
      </c>
      <c r="AC249" s="166"/>
      <c r="AD249" s="166"/>
      <c r="AE249" s="166"/>
      <c r="AF249" s="170"/>
      <c r="AG249" s="166">
        <v>0</v>
      </c>
      <c r="AH249" s="166">
        <v>0</v>
      </c>
      <c r="AI249" s="166">
        <v>0</v>
      </c>
      <c r="AJ249" s="170">
        <v>0</v>
      </c>
      <c r="AK249" s="166">
        <v>0</v>
      </c>
      <c r="AL249" s="166">
        <v>0</v>
      </c>
      <c r="AM249" s="166">
        <v>0</v>
      </c>
      <c r="AN249" s="170">
        <v>0</v>
      </c>
      <c r="AO249" s="166">
        <v>0</v>
      </c>
      <c r="AP249" s="166">
        <v>0</v>
      </c>
      <c r="AQ249" s="166">
        <v>0</v>
      </c>
      <c r="AR249" s="170">
        <v>0</v>
      </c>
      <c r="AS249" s="166">
        <v>0</v>
      </c>
      <c r="AT249" s="166">
        <v>0</v>
      </c>
      <c r="AU249" s="166">
        <v>0</v>
      </c>
      <c r="AV249" s="170">
        <v>0</v>
      </c>
      <c r="AW249" s="166">
        <v>0</v>
      </c>
      <c r="AX249" s="166">
        <v>0</v>
      </c>
      <c r="AY249" s="166">
        <v>0</v>
      </c>
      <c r="AZ249" s="167">
        <v>0</v>
      </c>
    </row>
    <row r="250" spans="1:76" x14ac:dyDescent="0.35">
      <c r="A250" t="s">
        <v>142</v>
      </c>
      <c r="B250" t="s">
        <v>106</v>
      </c>
      <c r="C250" s="4" t="s">
        <v>52</v>
      </c>
      <c r="D250" s="4" t="s">
        <v>143</v>
      </c>
      <c r="AC250" s="166"/>
      <c r="AD250" s="166"/>
      <c r="AE250" s="166"/>
      <c r="AF250" s="170"/>
      <c r="AG250" s="166">
        <v>0</v>
      </c>
      <c r="AH250" s="166">
        <v>0</v>
      </c>
      <c r="AI250" s="166">
        <v>0</v>
      </c>
      <c r="AJ250" s="170">
        <v>0</v>
      </c>
      <c r="AK250" s="166">
        <v>0</v>
      </c>
      <c r="AL250" s="166">
        <v>0</v>
      </c>
      <c r="AM250" s="166">
        <v>0</v>
      </c>
      <c r="AN250" s="170">
        <v>0</v>
      </c>
      <c r="AO250" s="166">
        <v>0</v>
      </c>
      <c r="AP250" s="166">
        <v>0</v>
      </c>
      <c r="AQ250" s="166">
        <v>0</v>
      </c>
      <c r="AR250" s="170">
        <v>0</v>
      </c>
      <c r="AS250" s="166">
        <v>0</v>
      </c>
      <c r="AT250" s="166">
        <v>0</v>
      </c>
      <c r="AU250" s="166">
        <v>0</v>
      </c>
      <c r="AV250" s="170">
        <v>0</v>
      </c>
      <c r="AW250" s="166">
        <v>0</v>
      </c>
      <c r="AX250" s="166">
        <v>0</v>
      </c>
      <c r="AY250" s="166">
        <v>0</v>
      </c>
      <c r="AZ250" s="167">
        <v>0</v>
      </c>
    </row>
    <row r="251" spans="1:76" x14ac:dyDescent="0.35">
      <c r="A251" t="s">
        <v>29</v>
      </c>
      <c r="B251" t="s">
        <v>106</v>
      </c>
      <c r="C251" s="4" t="s">
        <v>52</v>
      </c>
      <c r="D251" s="4" t="s">
        <v>144</v>
      </c>
      <c r="AC251" s="166"/>
      <c r="AD251" s="166"/>
      <c r="AE251" s="166"/>
      <c r="AF251" s="170"/>
      <c r="AG251" s="166">
        <v>0</v>
      </c>
      <c r="AH251" s="166">
        <v>0</v>
      </c>
      <c r="AI251" s="166">
        <v>0</v>
      </c>
      <c r="AJ251" s="170">
        <v>0</v>
      </c>
      <c r="AK251" s="166">
        <v>0</v>
      </c>
      <c r="AL251" s="166">
        <v>0</v>
      </c>
      <c r="AM251" s="166">
        <v>0</v>
      </c>
      <c r="AN251" s="170">
        <v>0</v>
      </c>
      <c r="AO251" s="166">
        <v>0</v>
      </c>
      <c r="AP251" s="166">
        <v>0</v>
      </c>
      <c r="AQ251" s="166">
        <v>0</v>
      </c>
      <c r="AR251" s="170">
        <v>0</v>
      </c>
      <c r="AS251" s="166">
        <v>0</v>
      </c>
      <c r="AT251" s="166">
        <v>0</v>
      </c>
      <c r="AU251" s="166">
        <v>0</v>
      </c>
      <c r="AV251" s="170">
        <v>0</v>
      </c>
      <c r="AW251" s="166">
        <v>0</v>
      </c>
      <c r="AX251" s="166">
        <v>0</v>
      </c>
      <c r="AY251" s="166">
        <v>0</v>
      </c>
      <c r="AZ251" s="167">
        <v>0</v>
      </c>
      <c r="BA251" s="19"/>
    </row>
    <row r="252" spans="1:76" ht="15" thickBot="1" x14ac:dyDescent="0.4">
      <c r="A252" t="s">
        <v>145</v>
      </c>
      <c r="B252" t="s">
        <v>106</v>
      </c>
      <c r="C252" s="4" t="s">
        <v>18</v>
      </c>
      <c r="D252" s="4" t="s">
        <v>146</v>
      </c>
      <c r="AC252" s="171"/>
      <c r="AD252" s="298"/>
      <c r="AE252" s="298"/>
      <c r="AF252" s="172"/>
      <c r="AG252" s="171">
        <v>0</v>
      </c>
      <c r="AH252" s="171">
        <v>0</v>
      </c>
      <c r="AI252" s="171">
        <v>0</v>
      </c>
      <c r="AJ252" s="172">
        <v>0</v>
      </c>
      <c r="AK252" s="171">
        <v>0</v>
      </c>
      <c r="AL252" s="171">
        <v>0</v>
      </c>
      <c r="AM252" s="171">
        <v>0</v>
      </c>
      <c r="AN252" s="172">
        <v>0</v>
      </c>
      <c r="AO252" s="171">
        <v>0</v>
      </c>
      <c r="AP252" s="171">
        <v>0</v>
      </c>
      <c r="AQ252" s="171">
        <v>0</v>
      </c>
      <c r="AR252" s="172">
        <v>0</v>
      </c>
      <c r="AS252" s="171">
        <v>0</v>
      </c>
      <c r="AT252" s="171">
        <v>0</v>
      </c>
      <c r="AU252" s="171">
        <v>0</v>
      </c>
      <c r="AV252" s="172">
        <v>0</v>
      </c>
      <c r="AW252" s="171">
        <v>0</v>
      </c>
      <c r="AX252" s="171">
        <v>0</v>
      </c>
      <c r="AY252" s="171">
        <v>0</v>
      </c>
      <c r="AZ252" s="173">
        <v>0</v>
      </c>
    </row>
    <row r="253" spans="1:76" x14ac:dyDescent="0.35">
      <c r="A253" t="s">
        <v>147</v>
      </c>
      <c r="B253" t="s">
        <v>101</v>
      </c>
      <c r="C253" s="4" t="s">
        <v>18</v>
      </c>
      <c r="D253" s="4" t="s">
        <v>47</v>
      </c>
      <c r="AC253" s="279" cm="1">
        <f t="array" ref="AC253:AF255">MMULT(AC124:AF126,MINVERSE(_xlfn.MUNIT(4)*BH28:BH31))</f>
        <v>0</v>
      </c>
      <c r="AD253" s="279">
        <v>0</v>
      </c>
      <c r="AE253" s="280">
        <v>9.2847034381941373E-3</v>
      </c>
      <c r="AF253" s="281">
        <v>0</v>
      </c>
      <c r="AG253" s="279">
        <v>0</v>
      </c>
      <c r="AH253" s="279">
        <v>0</v>
      </c>
      <c r="AI253" s="279">
        <v>0</v>
      </c>
      <c r="AJ253" s="281">
        <v>0</v>
      </c>
      <c r="AK253" s="279">
        <v>0</v>
      </c>
      <c r="AL253" s="279">
        <v>0</v>
      </c>
      <c r="AM253" s="279">
        <v>0</v>
      </c>
      <c r="AN253" s="281">
        <v>0</v>
      </c>
      <c r="AO253" s="279">
        <v>0</v>
      </c>
      <c r="AP253" s="279">
        <v>0</v>
      </c>
      <c r="AQ253" s="279">
        <v>0</v>
      </c>
      <c r="AR253" s="281">
        <v>0</v>
      </c>
      <c r="AS253" s="279">
        <v>0</v>
      </c>
      <c r="AT253" s="279">
        <v>0</v>
      </c>
      <c r="AU253" s="279">
        <v>0</v>
      </c>
      <c r="AV253" s="281">
        <v>0</v>
      </c>
      <c r="AW253" s="279">
        <v>0</v>
      </c>
      <c r="AX253" s="279">
        <v>0</v>
      </c>
      <c r="AY253" s="279">
        <v>0</v>
      </c>
      <c r="AZ253" s="315">
        <v>0</v>
      </c>
      <c r="BA253" s="75"/>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row>
    <row r="254" spans="1:76" x14ac:dyDescent="0.35">
      <c r="A254" t="s">
        <v>56</v>
      </c>
      <c r="B254" t="s">
        <v>101</v>
      </c>
      <c r="C254" s="4" t="s">
        <v>18</v>
      </c>
      <c r="D254" s="4" t="s">
        <v>56</v>
      </c>
      <c r="AC254" s="279">
        <v>0</v>
      </c>
      <c r="AD254" s="279">
        <v>0</v>
      </c>
      <c r="AE254" s="280">
        <v>1.0805744449389311E-5</v>
      </c>
      <c r="AF254" s="281">
        <v>0</v>
      </c>
      <c r="AG254" s="279">
        <v>0</v>
      </c>
      <c r="AH254" s="279">
        <v>0</v>
      </c>
      <c r="AI254" s="279">
        <v>0</v>
      </c>
      <c r="AJ254" s="281">
        <v>0</v>
      </c>
      <c r="AK254" s="279">
        <v>0</v>
      </c>
      <c r="AL254" s="279">
        <v>0</v>
      </c>
      <c r="AM254" s="279">
        <v>0</v>
      </c>
      <c r="AN254" s="281">
        <v>0</v>
      </c>
      <c r="AO254" s="279">
        <v>0</v>
      </c>
      <c r="AP254" s="279">
        <v>0</v>
      </c>
      <c r="AQ254" s="279">
        <v>0</v>
      </c>
      <c r="AR254" s="281">
        <v>0</v>
      </c>
      <c r="AS254" s="279">
        <v>0</v>
      </c>
      <c r="AT254" s="279">
        <v>0</v>
      </c>
      <c r="AU254" s="279">
        <v>0</v>
      </c>
      <c r="AV254" s="281">
        <v>0</v>
      </c>
      <c r="AW254" s="279">
        <v>0</v>
      </c>
      <c r="AX254" s="279">
        <v>0</v>
      </c>
      <c r="AY254" s="279">
        <v>0</v>
      </c>
      <c r="AZ254" s="315">
        <v>0</v>
      </c>
      <c r="BA254" s="75"/>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row>
    <row r="255" spans="1:76" x14ac:dyDescent="0.35">
      <c r="A255" t="s">
        <v>58</v>
      </c>
      <c r="B255" t="s">
        <v>101</v>
      </c>
      <c r="C255" s="4" t="s">
        <v>18</v>
      </c>
      <c r="D255" s="4" t="s">
        <v>58</v>
      </c>
      <c r="AC255" s="279">
        <v>0</v>
      </c>
      <c r="AD255" s="279">
        <v>0</v>
      </c>
      <c r="AE255" s="280">
        <v>1.9244424664985413E-8</v>
      </c>
      <c r="AF255" s="281">
        <v>0</v>
      </c>
      <c r="AG255" s="279">
        <v>0</v>
      </c>
      <c r="AH255" s="279">
        <v>0</v>
      </c>
      <c r="AI255" s="279">
        <v>0</v>
      </c>
      <c r="AJ255" s="281">
        <v>0</v>
      </c>
      <c r="AK255" s="279">
        <v>0</v>
      </c>
      <c r="AL255" s="279">
        <v>0</v>
      </c>
      <c r="AM255" s="279">
        <v>0</v>
      </c>
      <c r="AN255" s="281">
        <v>0</v>
      </c>
      <c r="AO255" s="279">
        <v>0</v>
      </c>
      <c r="AP255" s="279">
        <v>0</v>
      </c>
      <c r="AQ255" s="279">
        <v>0</v>
      </c>
      <c r="AR255" s="281">
        <v>0</v>
      </c>
      <c r="AS255" s="279">
        <v>0</v>
      </c>
      <c r="AT255" s="279">
        <v>0</v>
      </c>
      <c r="AU255" s="279">
        <v>0</v>
      </c>
      <c r="AV255" s="281">
        <v>0</v>
      </c>
      <c r="AW255" s="279">
        <v>0</v>
      </c>
      <c r="AX255" s="279">
        <v>0</v>
      </c>
      <c r="AY255" s="279">
        <v>0</v>
      </c>
      <c r="AZ255" s="315">
        <v>0</v>
      </c>
      <c r="BA255" s="75"/>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row>
  </sheetData>
  <phoneticPr fontId="6"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384CA-C9C4-40C3-B080-8110C1D4302D}">
  <dimension ref="A1:AE175"/>
  <sheetViews>
    <sheetView zoomScale="67" zoomScaleNormal="67" workbookViewId="0">
      <pane xSplit="4" ySplit="3" topLeftCell="E4" activePane="bottomRight" state="frozen"/>
      <selection pane="topRight" activeCell="D1" sqref="D1"/>
      <selection pane="bottomLeft" activeCell="A3" sqref="A3"/>
      <selection pane="bottomRight" activeCell="P116" sqref="P116"/>
    </sheetView>
  </sheetViews>
  <sheetFormatPr defaultRowHeight="14.5" x14ac:dyDescent="0.35"/>
  <cols>
    <col min="1" max="1" width="37" customWidth="1"/>
    <col min="2" max="2" width="9.81640625" customWidth="1"/>
    <col min="3" max="3" width="8.7265625" style="4"/>
    <col min="4" max="4" width="8.7265625" style="55"/>
    <col min="5" max="5" width="10.453125" customWidth="1"/>
    <col min="7" max="7" width="9.54296875" customWidth="1"/>
    <col min="8" max="8" width="8.7265625" style="59"/>
    <col min="10" max="11" width="8.7265625" style="4"/>
    <col min="12" max="12" width="8.7265625" style="55"/>
    <col min="13" max="13" width="12.453125" customWidth="1"/>
  </cols>
  <sheetData>
    <row r="1" spans="1:17" x14ac:dyDescent="0.35">
      <c r="A1" s="20" t="s">
        <v>97</v>
      </c>
      <c r="D1" s="274" t="s">
        <v>98</v>
      </c>
      <c r="E1" s="4" t="str" cm="1">
        <f t="array" ref="E1:H1">TRANSPOSE(D4:D7)</f>
        <v>SR</v>
      </c>
      <c r="F1" s="4" t="str">
        <v>ELE</v>
      </c>
      <c r="G1" s="4" t="str">
        <v>SR_H2</v>
      </c>
      <c r="H1" s="55" t="str">
        <v>ELE_H2</v>
      </c>
      <c r="I1" s="4" t="str" cm="1">
        <f t="array" ref="I1:L1">TRANSPOSE(D8:D11)</f>
        <v>M_SR</v>
      </c>
      <c r="J1" s="4" t="str">
        <v>M_ELE</v>
      </c>
      <c r="K1" s="4" t="str">
        <v>SR_H2_P</v>
      </c>
      <c r="L1" s="55" t="str">
        <v>ELE_H2_P</v>
      </c>
      <c r="M1" s="4" t="s">
        <v>99</v>
      </c>
    </row>
    <row r="2" spans="1:17" s="4" customFormat="1" x14ac:dyDescent="0.35">
      <c r="D2" s="274" t="s">
        <v>100</v>
      </c>
      <c r="E2" s="4" t="str" cm="1">
        <f t="array" ref="E2:H2">TRANSPOSE(B4:B7)</f>
        <v>EU27</v>
      </c>
      <c r="F2" s="4" t="str">
        <v>EU27</v>
      </c>
      <c r="G2" s="4" t="str">
        <v>EU27</v>
      </c>
      <c r="H2" s="55" t="str">
        <v>EU27</v>
      </c>
      <c r="I2" s="4" t="str" cm="1">
        <f t="array" ref="I2:L2">TRANSPOSE(B8:B11)</f>
        <v>EU27</v>
      </c>
      <c r="J2" s="4" t="str">
        <v>EU27</v>
      </c>
      <c r="K2" s="4" t="str">
        <v>EU27</v>
      </c>
      <c r="L2" s="55" t="str">
        <v>EU27</v>
      </c>
      <c r="M2" s="4" t="s">
        <v>101</v>
      </c>
      <c r="Q2" s="4" t="s">
        <v>107</v>
      </c>
    </row>
    <row r="3" spans="1:17" ht="15" thickBot="1" x14ac:dyDescent="0.4">
      <c r="A3" s="6" t="s">
        <v>108</v>
      </c>
      <c r="B3" s="6" t="s">
        <v>100</v>
      </c>
      <c r="C3" s="5" t="s">
        <v>109</v>
      </c>
    </row>
    <row r="4" spans="1:17" x14ac:dyDescent="0.35">
      <c r="A4" t="s">
        <v>110</v>
      </c>
      <c r="B4" t="s">
        <v>101</v>
      </c>
      <c r="C4" s="4" t="s">
        <v>111</v>
      </c>
      <c r="D4" s="55" t="s">
        <v>112</v>
      </c>
      <c r="I4" s="24">
        <v>0</v>
      </c>
      <c r="J4" s="24">
        <v>0</v>
      </c>
      <c r="K4" s="24">
        <v>1</v>
      </c>
      <c r="L4" s="100">
        <v>0</v>
      </c>
      <c r="M4" s="16">
        <v>0</v>
      </c>
      <c r="O4" s="132">
        <f>SUM(I4:M4)</f>
        <v>1</v>
      </c>
      <c r="Q4" s="4" t="str" cm="1">
        <f t="array" ref="Q4:Q7">IF(O4:O7=TRANSPOSE(E88:H88),"ok","error")</f>
        <v>ok</v>
      </c>
    </row>
    <row r="5" spans="1:17" x14ac:dyDescent="0.35">
      <c r="A5" t="s">
        <v>113</v>
      </c>
      <c r="B5" t="s">
        <v>101</v>
      </c>
      <c r="C5" s="4" t="s">
        <v>111</v>
      </c>
      <c r="D5" s="55" t="s">
        <v>114</v>
      </c>
      <c r="I5" s="24">
        <v>0</v>
      </c>
      <c r="J5" s="24">
        <v>0</v>
      </c>
      <c r="K5" s="24">
        <v>0</v>
      </c>
      <c r="L5" s="100">
        <v>1</v>
      </c>
      <c r="M5" s="16">
        <v>0</v>
      </c>
      <c r="O5" s="30">
        <f>SUM(I5:M5)</f>
        <v>1</v>
      </c>
      <c r="Q5" s="4" t="str">
        <v>ok</v>
      </c>
    </row>
    <row r="6" spans="1:17" x14ac:dyDescent="0.35">
      <c r="A6" t="s">
        <v>45</v>
      </c>
      <c r="B6" t="s">
        <v>101</v>
      </c>
      <c r="C6" s="4" t="s">
        <v>53</v>
      </c>
      <c r="D6" s="55" t="s">
        <v>115</v>
      </c>
      <c r="I6" s="24">
        <v>0</v>
      </c>
      <c r="J6" s="24">
        <v>0</v>
      </c>
      <c r="K6" s="24">
        <v>0</v>
      </c>
      <c r="L6" s="100">
        <v>0</v>
      </c>
      <c r="M6" s="316">
        <f>H2_NGSR!H50</f>
        <v>44288370</v>
      </c>
      <c r="O6" s="34">
        <f>SUM(I6:M6)</f>
        <v>44288370</v>
      </c>
      <c r="Q6" s="4" t="str">
        <v>ok</v>
      </c>
    </row>
    <row r="7" spans="1:17" s="12" customFormat="1" ht="15" thickBot="1" x14ac:dyDescent="0.4">
      <c r="A7" s="12" t="s">
        <v>95</v>
      </c>
      <c r="B7" s="12" t="s">
        <v>101</v>
      </c>
      <c r="C7" s="13" t="s">
        <v>53</v>
      </c>
      <c r="D7" s="140" t="s">
        <v>116</v>
      </c>
      <c r="H7" s="86"/>
      <c r="I7" s="25">
        <v>0</v>
      </c>
      <c r="J7" s="25">
        <v>0</v>
      </c>
      <c r="K7" s="25">
        <v>0</v>
      </c>
      <c r="L7" s="102">
        <v>0</v>
      </c>
      <c r="M7" s="23">
        <f>H2_ELE!H52</f>
        <v>5200</v>
      </c>
      <c r="O7" s="31">
        <f>SUM(I7:M7)</f>
        <v>5200</v>
      </c>
      <c r="Q7" s="13" t="str">
        <v>ok</v>
      </c>
    </row>
    <row r="8" spans="1:17" x14ac:dyDescent="0.35">
      <c r="A8" t="s">
        <v>117</v>
      </c>
      <c r="B8" t="s">
        <v>101</v>
      </c>
      <c r="C8" s="4" t="s">
        <v>111</v>
      </c>
      <c r="D8" s="55" t="s">
        <v>118</v>
      </c>
      <c r="E8" s="26">
        <v>1</v>
      </c>
      <c r="F8" s="26">
        <v>0</v>
      </c>
      <c r="G8" s="26">
        <v>0</v>
      </c>
      <c r="H8" s="107">
        <v>0</v>
      </c>
      <c r="O8" s="132">
        <f>SUM(E8:H8)</f>
        <v>1</v>
      </c>
    </row>
    <row r="9" spans="1:17" x14ac:dyDescent="0.35">
      <c r="A9" t="s">
        <v>119</v>
      </c>
      <c r="B9" t="s">
        <v>101</v>
      </c>
      <c r="C9" s="4" t="s">
        <v>111</v>
      </c>
      <c r="D9" s="55" t="s">
        <v>120</v>
      </c>
      <c r="E9" s="26">
        <v>0</v>
      </c>
      <c r="F9" s="26">
        <v>1</v>
      </c>
      <c r="G9" s="26">
        <v>0</v>
      </c>
      <c r="H9" s="107">
        <v>0</v>
      </c>
      <c r="O9" s="30">
        <f>SUM(E9:H9)</f>
        <v>1</v>
      </c>
    </row>
    <row r="10" spans="1:17" x14ac:dyDescent="0.35">
      <c r="A10" t="s">
        <v>121</v>
      </c>
      <c r="B10" t="s">
        <v>101</v>
      </c>
      <c r="C10" s="4" t="s">
        <v>53</v>
      </c>
      <c r="D10" s="55" t="s">
        <v>122</v>
      </c>
      <c r="E10" s="26">
        <v>0</v>
      </c>
      <c r="F10" s="26">
        <v>0</v>
      </c>
      <c r="G10" s="28">
        <f>H2_NGSR!H50</f>
        <v>44288370</v>
      </c>
      <c r="H10" s="107">
        <v>0</v>
      </c>
      <c r="O10" s="34">
        <f>SUM(E10:H10)</f>
        <v>44288370</v>
      </c>
    </row>
    <row r="11" spans="1:17" s="12" customFormat="1" ht="15" thickBot="1" x14ac:dyDescent="0.4">
      <c r="A11" s="12" t="s">
        <v>123</v>
      </c>
      <c r="B11" s="12" t="s">
        <v>101</v>
      </c>
      <c r="C11" s="13" t="s">
        <v>53</v>
      </c>
      <c r="D11" s="140" t="s">
        <v>124</v>
      </c>
      <c r="E11" s="27">
        <v>0</v>
      </c>
      <c r="F11" s="27">
        <v>0</v>
      </c>
      <c r="G11" s="27">
        <v>0</v>
      </c>
      <c r="H11" s="114">
        <f>H2_ELE!H52</f>
        <v>5200</v>
      </c>
      <c r="J11" s="13"/>
      <c r="K11" s="13"/>
      <c r="L11" s="140"/>
      <c r="O11" s="31">
        <f>SUM(E11:H11)</f>
        <v>5200</v>
      </c>
    </row>
    <row r="12" spans="1:17" x14ac:dyDescent="0.35">
      <c r="A12" t="s">
        <v>125</v>
      </c>
      <c r="B12" t="s">
        <v>101</v>
      </c>
      <c r="C12" s="4" t="s">
        <v>18</v>
      </c>
      <c r="D12" s="4" t="s">
        <v>126</v>
      </c>
      <c r="E12" s="17"/>
      <c r="F12" s="17"/>
      <c r="G12" s="17"/>
      <c r="H12" s="118"/>
      <c r="I12" s="80" cm="1">
        <f t="array" ref="I12:L86">MSUT!AC52:AF126</f>
        <v>20.996100000000002</v>
      </c>
      <c r="J12" s="80">
        <v>1.1932942595726979E-3</v>
      </c>
      <c r="K12" s="119">
        <v>0</v>
      </c>
      <c r="L12" s="120">
        <v>0</v>
      </c>
    </row>
    <row r="13" spans="1:17" x14ac:dyDescent="0.35">
      <c r="A13" t="s">
        <v>127</v>
      </c>
      <c r="B13" t="s">
        <v>101</v>
      </c>
      <c r="C13" s="4" t="s">
        <v>18</v>
      </c>
      <c r="D13" s="4" t="s">
        <v>128</v>
      </c>
      <c r="E13" s="17"/>
      <c r="F13" s="17"/>
      <c r="G13" s="17"/>
      <c r="H13" s="118"/>
      <c r="I13" s="80">
        <v>11.9232</v>
      </c>
      <c r="J13" s="119">
        <v>0</v>
      </c>
      <c r="K13" s="119">
        <v>0</v>
      </c>
      <c r="L13" s="121">
        <v>0</v>
      </c>
    </row>
    <row r="14" spans="1:17" x14ac:dyDescent="0.35">
      <c r="A14" t="s">
        <v>129</v>
      </c>
      <c r="B14" t="s">
        <v>101</v>
      </c>
      <c r="C14" s="4" t="s">
        <v>18</v>
      </c>
      <c r="D14" s="4" t="s">
        <v>130</v>
      </c>
      <c r="E14" s="17"/>
      <c r="F14" s="17"/>
      <c r="G14" s="17"/>
      <c r="H14" s="118"/>
      <c r="I14" s="119">
        <v>0</v>
      </c>
      <c r="J14" s="80" t="e">
        <v>#REF!</v>
      </c>
      <c r="K14" s="119">
        <v>0</v>
      </c>
      <c r="L14" s="121">
        <v>0</v>
      </c>
    </row>
    <row r="15" spans="1:17" x14ac:dyDescent="0.35">
      <c r="A15" t="s">
        <v>131</v>
      </c>
      <c r="B15" t="s">
        <v>101</v>
      </c>
      <c r="C15" s="4" t="s">
        <v>18</v>
      </c>
      <c r="D15" s="4" t="s">
        <v>132</v>
      </c>
      <c r="E15" s="17"/>
      <c r="F15" s="17"/>
      <c r="G15" s="17"/>
      <c r="H15" s="118"/>
      <c r="I15" s="80">
        <v>4.0293188059701494E-2</v>
      </c>
      <c r="J15" s="119">
        <v>0</v>
      </c>
      <c r="K15" s="119">
        <v>0</v>
      </c>
      <c r="L15" s="121">
        <v>0</v>
      </c>
    </row>
    <row r="16" spans="1:17" x14ac:dyDescent="0.35">
      <c r="A16" t="s">
        <v>133</v>
      </c>
      <c r="B16" t="s">
        <v>101</v>
      </c>
      <c r="C16" s="4" t="s">
        <v>18</v>
      </c>
      <c r="D16" s="4" t="s">
        <v>134</v>
      </c>
      <c r="E16" s="17"/>
      <c r="F16" s="17"/>
      <c r="G16" s="17"/>
      <c r="H16" s="118"/>
      <c r="I16" s="119">
        <v>0</v>
      </c>
      <c r="J16" s="80">
        <v>1.4582562144772118E-3</v>
      </c>
      <c r="K16" s="119">
        <v>0</v>
      </c>
      <c r="L16" s="121">
        <v>0</v>
      </c>
    </row>
    <row r="17" spans="1:12" x14ac:dyDescent="0.35">
      <c r="A17" t="s">
        <v>135</v>
      </c>
      <c r="B17" t="s">
        <v>101</v>
      </c>
      <c r="C17" s="4" t="s">
        <v>18</v>
      </c>
      <c r="D17" s="4" t="s">
        <v>136</v>
      </c>
      <c r="E17" s="17"/>
      <c r="F17" s="17"/>
      <c r="G17" s="17"/>
      <c r="H17" s="118"/>
      <c r="I17" s="119">
        <v>0</v>
      </c>
      <c r="J17" s="80">
        <v>8.4634636521458274E-4</v>
      </c>
      <c r="K17" s="119">
        <v>0</v>
      </c>
      <c r="L17" s="121">
        <v>0</v>
      </c>
    </row>
    <row r="18" spans="1:12" x14ac:dyDescent="0.35">
      <c r="A18" t="s">
        <v>137</v>
      </c>
      <c r="B18" t="s">
        <v>101</v>
      </c>
      <c r="C18" s="4" t="s">
        <v>18</v>
      </c>
      <c r="D18" s="4" t="s">
        <v>138</v>
      </c>
      <c r="E18" s="17"/>
      <c r="F18" s="17"/>
      <c r="G18" s="17"/>
      <c r="H18" s="118"/>
      <c r="I18" s="119">
        <v>0</v>
      </c>
      <c r="J18" s="80">
        <v>1.2517329093179335E-4</v>
      </c>
      <c r="K18" s="119">
        <v>0</v>
      </c>
      <c r="L18" s="121">
        <v>0</v>
      </c>
    </row>
    <row r="19" spans="1:12" x14ac:dyDescent="0.35">
      <c r="A19" t="s">
        <v>139</v>
      </c>
      <c r="B19" t="s">
        <v>101</v>
      </c>
      <c r="C19" s="4" t="s">
        <v>52</v>
      </c>
      <c r="D19" s="4" t="s">
        <v>140</v>
      </c>
      <c r="E19" s="17"/>
      <c r="F19" s="17"/>
      <c r="G19" s="17"/>
      <c r="H19" s="118"/>
      <c r="I19" s="119">
        <v>0</v>
      </c>
      <c r="J19" s="119">
        <v>0</v>
      </c>
      <c r="K19" s="80">
        <v>1.7780055929999998</v>
      </c>
      <c r="L19" s="327">
        <v>2.6153290799999998E-4</v>
      </c>
    </row>
    <row r="20" spans="1:12" x14ac:dyDescent="0.35">
      <c r="A20" t="s">
        <v>24</v>
      </c>
      <c r="B20" t="s">
        <v>101</v>
      </c>
      <c r="C20" s="4" t="s">
        <v>52</v>
      </c>
      <c r="D20" s="4" t="s">
        <v>141</v>
      </c>
      <c r="E20" s="17"/>
      <c r="F20" s="17"/>
      <c r="G20" s="17"/>
      <c r="H20" s="118"/>
      <c r="I20" s="80">
        <v>0.51705287995693072</v>
      </c>
      <c r="J20" s="80">
        <v>9.3634951329599192E-4</v>
      </c>
      <c r="K20" s="80">
        <v>20.761594576163542</v>
      </c>
      <c r="L20" s="327">
        <v>0.35781423439569965</v>
      </c>
    </row>
    <row r="21" spans="1:12" x14ac:dyDescent="0.35">
      <c r="A21" t="s">
        <v>142</v>
      </c>
      <c r="B21" t="s">
        <v>101</v>
      </c>
      <c r="C21" s="4" t="s">
        <v>52</v>
      </c>
      <c r="D21" s="4" t="s">
        <v>143</v>
      </c>
      <c r="E21" s="17"/>
      <c r="F21" s="17"/>
      <c r="G21" s="17"/>
      <c r="H21" s="118"/>
      <c r="I21" s="80">
        <v>0.29649301958370766</v>
      </c>
      <c r="J21" s="80">
        <v>5.3692979063570611E-4</v>
      </c>
      <c r="K21" s="80">
        <v>11.905296548724781</v>
      </c>
      <c r="L21" s="327">
        <v>0.20518099196130682</v>
      </c>
    </row>
    <row r="22" spans="1:12" x14ac:dyDescent="0.35">
      <c r="A22" t="s">
        <v>29</v>
      </c>
      <c r="B22" t="s">
        <v>101</v>
      </c>
      <c r="C22" s="4" t="s">
        <v>52</v>
      </c>
      <c r="D22" s="4" t="s">
        <v>144</v>
      </c>
      <c r="E22" s="17"/>
      <c r="F22" s="17"/>
      <c r="G22" s="17"/>
      <c r="H22" s="118"/>
      <c r="I22" s="80">
        <v>0.44070073885936156</v>
      </c>
      <c r="J22" s="80">
        <v>7.9808069606830158E-4</v>
      </c>
      <c r="K22" s="80">
        <v>17.695772375111673</v>
      </c>
      <c r="L22" s="327">
        <v>0.30497653834887589</v>
      </c>
    </row>
    <row r="23" spans="1:12" ht="15" thickBot="1" x14ac:dyDescent="0.4">
      <c r="A23" t="s">
        <v>145</v>
      </c>
      <c r="B23" t="s">
        <v>101</v>
      </c>
      <c r="C23" s="4" t="s">
        <v>18</v>
      </c>
      <c r="D23" s="4" t="s">
        <v>146</v>
      </c>
      <c r="E23" s="17"/>
      <c r="F23" s="17"/>
      <c r="G23" s="17"/>
      <c r="H23" s="118"/>
      <c r="I23" s="125">
        <v>0</v>
      </c>
      <c r="J23" s="297">
        <v>1.3185336960284879E-4</v>
      </c>
      <c r="K23" s="297">
        <v>1452.3683787526584</v>
      </c>
      <c r="L23" s="126">
        <v>0</v>
      </c>
    </row>
    <row r="24" spans="1:12" x14ac:dyDescent="0.35">
      <c r="A24" t="s">
        <v>125</v>
      </c>
      <c r="B24" t="s">
        <v>102</v>
      </c>
      <c r="C24" s="4" t="s">
        <v>18</v>
      </c>
      <c r="D24" s="4" t="s">
        <v>126</v>
      </c>
      <c r="E24" s="17"/>
      <c r="F24" s="17"/>
      <c r="G24" s="17"/>
      <c r="H24" s="118"/>
      <c r="I24" s="80">
        <v>286.26390000000004</v>
      </c>
      <c r="J24" s="80">
        <v>9.9090099874062521E-4</v>
      </c>
      <c r="K24" s="119">
        <v>0</v>
      </c>
      <c r="L24" s="121">
        <v>0</v>
      </c>
    </row>
    <row r="25" spans="1:12" x14ac:dyDescent="0.35">
      <c r="A25" t="s">
        <v>127</v>
      </c>
      <c r="B25" t="s">
        <v>102</v>
      </c>
      <c r="C25" s="4" t="s">
        <v>18</v>
      </c>
      <c r="D25" s="4" t="s">
        <v>128</v>
      </c>
      <c r="E25" s="17"/>
      <c r="F25" s="17"/>
      <c r="G25" s="17"/>
      <c r="H25" s="118"/>
      <c r="I25" s="80">
        <v>89.424000000000007</v>
      </c>
      <c r="J25" s="119">
        <v>0</v>
      </c>
      <c r="K25" s="119">
        <v>0</v>
      </c>
      <c r="L25" s="121">
        <v>0</v>
      </c>
    </row>
    <row r="26" spans="1:12" x14ac:dyDescent="0.35">
      <c r="A26" t="s">
        <v>129</v>
      </c>
      <c r="B26" t="s">
        <v>102</v>
      </c>
      <c r="C26" s="4" t="s">
        <v>18</v>
      </c>
      <c r="D26" s="4" t="s">
        <v>130</v>
      </c>
      <c r="E26" s="17"/>
      <c r="F26" s="17"/>
      <c r="G26" s="17"/>
      <c r="H26" s="118"/>
      <c r="I26" s="119">
        <v>0</v>
      </c>
      <c r="J26" s="119">
        <v>0</v>
      </c>
      <c r="K26" s="119">
        <v>0</v>
      </c>
      <c r="L26" s="121">
        <v>0</v>
      </c>
    </row>
    <row r="27" spans="1:12" x14ac:dyDescent="0.35">
      <c r="A27" t="s">
        <v>131</v>
      </c>
      <c r="B27" t="s">
        <v>102</v>
      </c>
      <c r="C27" s="4" t="s">
        <v>18</v>
      </c>
      <c r="D27" s="4" t="s">
        <v>132</v>
      </c>
      <c r="E27" s="17"/>
      <c r="F27" s="17"/>
      <c r="G27" s="17"/>
      <c r="H27" s="118"/>
      <c r="I27" s="80">
        <v>0.77579865671641801</v>
      </c>
      <c r="J27" s="119">
        <v>0</v>
      </c>
      <c r="K27" s="119">
        <v>0</v>
      </c>
      <c r="L27" s="121">
        <v>0</v>
      </c>
    </row>
    <row r="28" spans="1:12" x14ac:dyDescent="0.35">
      <c r="A28" t="s">
        <v>133</v>
      </c>
      <c r="B28" t="s">
        <v>102</v>
      </c>
      <c r="C28" s="4" t="s">
        <v>18</v>
      </c>
      <c r="D28" s="4" t="s">
        <v>134</v>
      </c>
      <c r="E28" s="17"/>
      <c r="F28" s="17"/>
      <c r="G28" s="17"/>
      <c r="H28" s="118"/>
      <c r="I28" s="119">
        <v>0</v>
      </c>
      <c r="J28" s="80">
        <v>3.3029309855227888E-2</v>
      </c>
      <c r="K28" s="119">
        <v>0</v>
      </c>
      <c r="L28" s="121">
        <v>0</v>
      </c>
    </row>
    <row r="29" spans="1:12" x14ac:dyDescent="0.35">
      <c r="A29" t="s">
        <v>135</v>
      </c>
      <c r="B29" t="s">
        <v>102</v>
      </c>
      <c r="C29" s="4" t="s">
        <v>18</v>
      </c>
      <c r="D29" s="4" t="s">
        <v>136</v>
      </c>
      <c r="E29" s="17"/>
      <c r="F29" s="17"/>
      <c r="G29" s="17"/>
      <c r="H29" s="118"/>
      <c r="I29" s="119">
        <v>0</v>
      </c>
      <c r="J29" s="80">
        <v>6.9915569300335089E-3</v>
      </c>
      <c r="K29" s="119">
        <v>0</v>
      </c>
      <c r="L29" s="121">
        <v>0</v>
      </c>
    </row>
    <row r="30" spans="1:12" x14ac:dyDescent="0.35">
      <c r="A30" t="s">
        <v>137</v>
      </c>
      <c r="B30" t="s">
        <v>102</v>
      </c>
      <c r="C30" s="4" t="s">
        <v>18</v>
      </c>
      <c r="D30" s="4" t="s">
        <v>138</v>
      </c>
      <c r="E30" s="17"/>
      <c r="F30" s="17"/>
      <c r="G30" s="17"/>
      <c r="H30" s="118"/>
      <c r="I30" s="119">
        <v>0</v>
      </c>
      <c r="J30" s="80">
        <v>1.5283979779928203E-3</v>
      </c>
      <c r="K30" s="119">
        <v>0</v>
      </c>
      <c r="L30" s="121">
        <v>0</v>
      </c>
    </row>
    <row r="31" spans="1:12" x14ac:dyDescent="0.35">
      <c r="A31" t="s">
        <v>139</v>
      </c>
      <c r="B31" t="s">
        <v>102</v>
      </c>
      <c r="C31" s="4" t="s">
        <v>52</v>
      </c>
      <c r="D31" s="4" t="s">
        <v>140</v>
      </c>
      <c r="E31" s="17"/>
      <c r="F31" s="17"/>
      <c r="G31" s="17"/>
      <c r="H31" s="118"/>
      <c r="I31" s="119">
        <v>0</v>
      </c>
      <c r="J31" s="119">
        <v>0</v>
      </c>
      <c r="K31" s="119">
        <v>0</v>
      </c>
      <c r="L31" s="121">
        <v>0</v>
      </c>
    </row>
    <row r="32" spans="1:12" x14ac:dyDescent="0.35">
      <c r="A32" t="s">
        <v>24</v>
      </c>
      <c r="B32" t="s">
        <v>102</v>
      </c>
      <c r="C32" s="4" t="s">
        <v>52</v>
      </c>
      <c r="D32" s="4" t="s">
        <v>141</v>
      </c>
      <c r="E32" s="17"/>
      <c r="F32" s="17"/>
      <c r="G32" s="17"/>
      <c r="H32" s="118"/>
      <c r="I32" s="119">
        <v>0</v>
      </c>
      <c r="J32" s="119">
        <v>0</v>
      </c>
      <c r="K32" s="119">
        <v>0</v>
      </c>
      <c r="L32" s="121">
        <v>0</v>
      </c>
    </row>
    <row r="33" spans="1:12" x14ac:dyDescent="0.35">
      <c r="A33" t="s">
        <v>142</v>
      </c>
      <c r="B33" t="s">
        <v>102</v>
      </c>
      <c r="C33" s="4" t="s">
        <v>52</v>
      </c>
      <c r="D33" s="4" t="s">
        <v>143</v>
      </c>
      <c r="E33" s="17"/>
      <c r="F33" s="17"/>
      <c r="G33" s="17"/>
      <c r="H33" s="118"/>
      <c r="I33" s="119">
        <v>0</v>
      </c>
      <c r="J33" s="119">
        <v>0</v>
      </c>
      <c r="K33" s="119">
        <v>0</v>
      </c>
      <c r="L33" s="121">
        <v>0</v>
      </c>
    </row>
    <row r="34" spans="1:12" x14ac:dyDescent="0.35">
      <c r="A34" t="s">
        <v>29</v>
      </c>
      <c r="B34" t="s">
        <v>102</v>
      </c>
      <c r="C34" s="4" t="s">
        <v>52</v>
      </c>
      <c r="D34" s="4" t="s">
        <v>144</v>
      </c>
      <c r="E34" s="17"/>
      <c r="F34" s="17"/>
      <c r="G34" s="17"/>
      <c r="H34" s="118"/>
      <c r="I34" s="119">
        <v>0</v>
      </c>
      <c r="J34" s="119">
        <v>0</v>
      </c>
      <c r="K34" s="119">
        <v>0</v>
      </c>
      <c r="L34" s="121">
        <v>0</v>
      </c>
    </row>
    <row r="35" spans="1:12" ht="15" thickBot="1" x14ac:dyDescent="0.4">
      <c r="A35" t="s">
        <v>145</v>
      </c>
      <c r="B35" t="s">
        <v>102</v>
      </c>
      <c r="C35" s="4" t="s">
        <v>18</v>
      </c>
      <c r="D35" s="4" t="s">
        <v>146</v>
      </c>
      <c r="E35" s="17"/>
      <c r="F35" s="17"/>
      <c r="G35" s="17"/>
      <c r="H35" s="118"/>
      <c r="I35" s="125">
        <v>0</v>
      </c>
      <c r="J35" s="297">
        <v>7.1155906028982636E-4</v>
      </c>
      <c r="K35" s="297">
        <v>7837.8420050447594</v>
      </c>
      <c r="L35" s="126">
        <v>0</v>
      </c>
    </row>
    <row r="36" spans="1:12" x14ac:dyDescent="0.35">
      <c r="A36" t="s">
        <v>125</v>
      </c>
      <c r="B36" t="s">
        <v>103</v>
      </c>
      <c r="C36" s="4" t="s">
        <v>18</v>
      </c>
      <c r="D36" s="4" t="s">
        <v>126</v>
      </c>
      <c r="E36" s="17"/>
      <c r="F36" s="17"/>
      <c r="G36" s="17"/>
      <c r="H36" s="118"/>
      <c r="I36" s="80">
        <v>11.2662</v>
      </c>
      <c r="J36" s="80">
        <v>1.1930979242119881E-3</v>
      </c>
      <c r="K36" s="119">
        <v>0</v>
      </c>
      <c r="L36" s="121">
        <v>0</v>
      </c>
    </row>
    <row r="37" spans="1:12" x14ac:dyDescent="0.35">
      <c r="A37" t="s">
        <v>127</v>
      </c>
      <c r="B37" t="s">
        <v>103</v>
      </c>
      <c r="C37" s="4" t="s">
        <v>18</v>
      </c>
      <c r="D37" s="4" t="s">
        <v>128</v>
      </c>
      <c r="E37" s="17"/>
      <c r="F37" s="17"/>
      <c r="G37" s="17"/>
      <c r="H37" s="118"/>
      <c r="I37" s="80">
        <v>7.0750451119838651</v>
      </c>
      <c r="J37" s="119">
        <v>0</v>
      </c>
      <c r="K37" s="119">
        <v>0</v>
      </c>
      <c r="L37" s="121">
        <v>0</v>
      </c>
    </row>
    <row r="38" spans="1:12" x14ac:dyDescent="0.35">
      <c r="A38" t="s">
        <v>129</v>
      </c>
      <c r="B38" t="s">
        <v>103</v>
      </c>
      <c r="C38" s="4" t="s">
        <v>18</v>
      </c>
      <c r="D38" s="4" t="s">
        <v>130</v>
      </c>
      <c r="E38" s="17"/>
      <c r="F38" s="17"/>
      <c r="G38" s="17"/>
      <c r="H38" s="118"/>
      <c r="I38" s="119">
        <v>0</v>
      </c>
      <c r="J38" s="119">
        <v>0</v>
      </c>
      <c r="K38" s="119">
        <v>0</v>
      </c>
      <c r="L38" s="121">
        <v>0</v>
      </c>
    </row>
    <row r="39" spans="1:12" x14ac:dyDescent="0.35">
      <c r="A39" t="s">
        <v>131</v>
      </c>
      <c r="B39" t="s">
        <v>103</v>
      </c>
      <c r="C39" s="4" t="s">
        <v>18</v>
      </c>
      <c r="D39" s="4" t="s">
        <v>132</v>
      </c>
      <c r="E39" s="17"/>
      <c r="F39" s="17"/>
      <c r="G39" s="17"/>
      <c r="H39" s="118"/>
      <c r="I39" s="80">
        <v>1.8292419402985077E-2</v>
      </c>
      <c r="J39" s="119">
        <v>0</v>
      </c>
      <c r="K39" s="119">
        <v>0</v>
      </c>
      <c r="L39" s="121">
        <v>0</v>
      </c>
    </row>
    <row r="40" spans="1:12" x14ac:dyDescent="0.35">
      <c r="A40" t="s">
        <v>133</v>
      </c>
      <c r="B40" t="s">
        <v>103</v>
      </c>
      <c r="C40" s="4" t="s">
        <v>18</v>
      </c>
      <c r="D40" s="4" t="s">
        <v>134</v>
      </c>
      <c r="E40" s="17"/>
      <c r="F40" s="17"/>
      <c r="G40" s="17"/>
      <c r="H40" s="118"/>
      <c r="I40" s="119">
        <v>0</v>
      </c>
      <c r="J40" s="80">
        <v>4.323194595174263E-3</v>
      </c>
      <c r="K40" s="119">
        <v>0</v>
      </c>
      <c r="L40" s="121">
        <v>0</v>
      </c>
    </row>
    <row r="41" spans="1:12" x14ac:dyDescent="0.35">
      <c r="A41" t="s">
        <v>135</v>
      </c>
      <c r="B41" t="s">
        <v>103</v>
      </c>
      <c r="C41" s="4" t="s">
        <v>18</v>
      </c>
      <c r="D41" s="4" t="s">
        <v>136</v>
      </c>
      <c r="E41" s="17"/>
      <c r="F41" s="17"/>
      <c r="G41" s="17"/>
      <c r="H41" s="118"/>
      <c r="I41" s="119">
        <v>0</v>
      </c>
      <c r="J41" s="80">
        <v>1.2800331672655335E-3</v>
      </c>
      <c r="K41" s="119">
        <v>0</v>
      </c>
      <c r="L41" s="121">
        <v>0</v>
      </c>
    </row>
    <row r="42" spans="1:12" x14ac:dyDescent="0.35">
      <c r="A42" t="s">
        <v>137</v>
      </c>
      <c r="B42" t="s">
        <v>103</v>
      </c>
      <c r="C42" s="4" t="s">
        <v>18</v>
      </c>
      <c r="D42" s="4" t="s">
        <v>138</v>
      </c>
      <c r="E42" s="17"/>
      <c r="F42" s="17"/>
      <c r="G42" s="17"/>
      <c r="H42" s="118"/>
      <c r="I42" s="119">
        <v>0</v>
      </c>
      <c r="J42" s="80">
        <v>5.6700291220540041E-3</v>
      </c>
      <c r="K42" s="119">
        <v>0</v>
      </c>
      <c r="L42" s="121">
        <v>0</v>
      </c>
    </row>
    <row r="43" spans="1:12" x14ac:dyDescent="0.35">
      <c r="A43" t="s">
        <v>139</v>
      </c>
      <c r="B43" t="s">
        <v>103</v>
      </c>
      <c r="C43" s="4" t="s">
        <v>52</v>
      </c>
      <c r="D43" s="4" t="s">
        <v>140</v>
      </c>
      <c r="E43" s="17"/>
      <c r="F43" s="17"/>
      <c r="G43" s="17"/>
      <c r="H43" s="118"/>
      <c r="I43" s="119">
        <v>0</v>
      </c>
      <c r="J43" s="119">
        <v>0</v>
      </c>
      <c r="K43" s="119">
        <v>0</v>
      </c>
      <c r="L43" s="121">
        <v>0</v>
      </c>
    </row>
    <row r="44" spans="1:12" x14ac:dyDescent="0.35">
      <c r="A44" t="s">
        <v>24</v>
      </c>
      <c r="B44" t="s">
        <v>103</v>
      </c>
      <c r="C44" s="4" t="s">
        <v>52</v>
      </c>
      <c r="D44" s="4" t="s">
        <v>141</v>
      </c>
      <c r="E44" s="17"/>
      <c r="F44" s="17"/>
      <c r="G44" s="17"/>
      <c r="H44" s="118"/>
      <c r="I44" s="119">
        <v>0</v>
      </c>
      <c r="J44" s="119">
        <v>0</v>
      </c>
      <c r="K44" s="119">
        <v>0</v>
      </c>
      <c r="L44" s="121">
        <v>0</v>
      </c>
    </row>
    <row r="45" spans="1:12" x14ac:dyDescent="0.35">
      <c r="A45" t="s">
        <v>142</v>
      </c>
      <c r="B45" t="s">
        <v>103</v>
      </c>
      <c r="C45" s="4" t="s">
        <v>52</v>
      </c>
      <c r="D45" s="4" t="s">
        <v>143</v>
      </c>
      <c r="E45" s="17"/>
      <c r="F45" s="17"/>
      <c r="G45" s="17"/>
      <c r="H45" s="118"/>
      <c r="I45" s="119">
        <v>0</v>
      </c>
      <c r="J45" s="119">
        <v>0</v>
      </c>
      <c r="K45" s="119">
        <v>0</v>
      </c>
      <c r="L45" s="121">
        <v>0</v>
      </c>
    </row>
    <row r="46" spans="1:12" x14ac:dyDescent="0.35">
      <c r="A46" t="s">
        <v>29</v>
      </c>
      <c r="B46" t="s">
        <v>103</v>
      </c>
      <c r="C46" s="4" t="s">
        <v>52</v>
      </c>
      <c r="D46" s="4" t="s">
        <v>144</v>
      </c>
      <c r="E46" s="17"/>
      <c r="F46" s="17"/>
      <c r="G46" s="17"/>
      <c r="H46" s="118"/>
      <c r="I46" s="119">
        <v>0</v>
      </c>
      <c r="J46" s="119">
        <v>0</v>
      </c>
      <c r="K46" s="119">
        <v>0</v>
      </c>
      <c r="L46" s="121">
        <v>0</v>
      </c>
    </row>
    <row r="47" spans="1:12" ht="15" thickBot="1" x14ac:dyDescent="0.4">
      <c r="A47" t="s">
        <v>145</v>
      </c>
      <c r="B47" t="s">
        <v>103</v>
      </c>
      <c r="C47" s="4" t="s">
        <v>18</v>
      </c>
      <c r="D47" s="4" t="s">
        <v>146</v>
      </c>
      <c r="E47" s="17"/>
      <c r="F47" s="17"/>
      <c r="G47" s="17"/>
      <c r="H47" s="118"/>
      <c r="I47" s="125">
        <v>0</v>
      </c>
      <c r="J47" s="297">
        <v>3.139457603244473E-3</v>
      </c>
      <c r="K47" s="297">
        <v>34581.209134972058</v>
      </c>
      <c r="L47" s="126">
        <v>0</v>
      </c>
    </row>
    <row r="48" spans="1:12" x14ac:dyDescent="0.35">
      <c r="A48" t="s">
        <v>125</v>
      </c>
      <c r="B48" t="s">
        <v>104</v>
      </c>
      <c r="C48" s="4" t="s">
        <v>18</v>
      </c>
      <c r="D48" s="4" t="s">
        <v>126</v>
      </c>
      <c r="E48" s="17"/>
      <c r="F48" s="17"/>
      <c r="G48" s="17"/>
      <c r="H48" s="118"/>
      <c r="I48" s="80">
        <v>41.4801</v>
      </c>
      <c r="J48" s="80">
        <v>1.1485683451306521E-3</v>
      </c>
      <c r="K48" s="119">
        <v>0</v>
      </c>
      <c r="L48" s="121">
        <v>0</v>
      </c>
    </row>
    <row r="49" spans="1:12" x14ac:dyDescent="0.35">
      <c r="A49" t="s">
        <v>127</v>
      </c>
      <c r="B49" t="s">
        <v>104</v>
      </c>
      <c r="C49" s="4" t="s">
        <v>18</v>
      </c>
      <c r="D49" s="4" t="s">
        <v>128</v>
      </c>
      <c r="E49" s="17"/>
      <c r="F49" s="17"/>
      <c r="G49" s="17"/>
      <c r="H49" s="118"/>
      <c r="I49" s="80">
        <v>10.929600000000001</v>
      </c>
      <c r="J49" s="119">
        <v>0</v>
      </c>
      <c r="K49" s="119">
        <v>0</v>
      </c>
      <c r="L49" s="121">
        <v>0</v>
      </c>
    </row>
    <row r="50" spans="1:12" x14ac:dyDescent="0.35">
      <c r="A50" t="s">
        <v>129</v>
      </c>
      <c r="B50" t="s">
        <v>104</v>
      </c>
      <c r="C50" s="4" t="s">
        <v>18</v>
      </c>
      <c r="D50" s="4" t="s">
        <v>130</v>
      </c>
      <c r="E50" s="17"/>
      <c r="F50" s="17"/>
      <c r="G50" s="17"/>
      <c r="H50" s="118"/>
      <c r="I50" s="119">
        <v>0</v>
      </c>
      <c r="J50" s="119">
        <v>0</v>
      </c>
      <c r="K50" s="119">
        <v>0</v>
      </c>
      <c r="L50" s="121">
        <v>0</v>
      </c>
    </row>
    <row r="51" spans="1:12" x14ac:dyDescent="0.35">
      <c r="A51" t="s">
        <v>131</v>
      </c>
      <c r="B51" t="s">
        <v>104</v>
      </c>
      <c r="C51" s="4" t="s">
        <v>18</v>
      </c>
      <c r="D51" s="4" t="s">
        <v>132</v>
      </c>
      <c r="E51" s="17"/>
      <c r="F51" s="17"/>
      <c r="G51" s="17"/>
      <c r="H51" s="118"/>
      <c r="I51" s="80">
        <v>7.2210895522388061E-2</v>
      </c>
      <c r="J51" s="119">
        <v>0</v>
      </c>
      <c r="K51" s="119">
        <v>0</v>
      </c>
      <c r="L51" s="121">
        <v>0</v>
      </c>
    </row>
    <row r="52" spans="1:12" x14ac:dyDescent="0.35">
      <c r="A52" t="s">
        <v>133</v>
      </c>
      <c r="B52" t="s">
        <v>104</v>
      </c>
      <c r="C52" s="4" t="s">
        <v>18</v>
      </c>
      <c r="D52" s="4" t="s">
        <v>134</v>
      </c>
      <c r="E52" s="17"/>
      <c r="F52" s="17"/>
      <c r="G52" s="17"/>
      <c r="H52" s="118"/>
      <c r="I52" s="119">
        <v>0</v>
      </c>
      <c r="J52" s="80">
        <v>5.3791732332439677E-3</v>
      </c>
      <c r="K52" s="119">
        <v>0</v>
      </c>
      <c r="L52" s="121">
        <v>0</v>
      </c>
    </row>
    <row r="53" spans="1:12" x14ac:dyDescent="0.35">
      <c r="A53" t="s">
        <v>135</v>
      </c>
      <c r="B53" t="s">
        <v>104</v>
      </c>
      <c r="C53" s="4" t="s">
        <v>18</v>
      </c>
      <c r="D53" s="4" t="s">
        <v>136</v>
      </c>
      <c r="E53" s="17"/>
      <c r="F53" s="17"/>
      <c r="G53" s="17"/>
      <c r="H53" s="118"/>
      <c r="I53" s="119">
        <v>0</v>
      </c>
      <c r="J53" s="80">
        <v>6.5526133182607291E-3</v>
      </c>
      <c r="K53" s="119">
        <v>0</v>
      </c>
      <c r="L53" s="121">
        <v>0</v>
      </c>
    </row>
    <row r="54" spans="1:12" x14ac:dyDescent="0.35">
      <c r="A54" t="s">
        <v>137</v>
      </c>
      <c r="B54" t="s">
        <v>104</v>
      </c>
      <c r="C54" s="4" t="s">
        <v>18</v>
      </c>
      <c r="D54" s="4" t="s">
        <v>138</v>
      </c>
      <c r="E54" s="17"/>
      <c r="F54" s="17"/>
      <c r="G54" s="17"/>
      <c r="H54" s="118"/>
      <c r="I54" s="119">
        <v>0</v>
      </c>
      <c r="J54" s="80">
        <v>2.464950959887623E-4</v>
      </c>
      <c r="K54" s="119">
        <v>0</v>
      </c>
      <c r="L54" s="121">
        <v>0</v>
      </c>
    </row>
    <row r="55" spans="1:12" x14ac:dyDescent="0.35">
      <c r="A55" t="s">
        <v>139</v>
      </c>
      <c r="B55" t="s">
        <v>104</v>
      </c>
      <c r="C55" s="4" t="s">
        <v>52</v>
      </c>
      <c r="D55" s="4" t="s">
        <v>140</v>
      </c>
      <c r="E55" s="17"/>
      <c r="F55" s="17"/>
      <c r="G55" s="17"/>
      <c r="H55" s="118"/>
      <c r="I55" s="119">
        <v>0</v>
      </c>
      <c r="J55" s="119">
        <v>0</v>
      </c>
      <c r="K55" s="119">
        <v>0</v>
      </c>
      <c r="L55" s="121">
        <v>0</v>
      </c>
    </row>
    <row r="56" spans="1:12" x14ac:dyDescent="0.35">
      <c r="A56" t="s">
        <v>24</v>
      </c>
      <c r="B56" t="s">
        <v>104</v>
      </c>
      <c r="C56" s="4" t="s">
        <v>52</v>
      </c>
      <c r="D56" s="4" t="s">
        <v>141</v>
      </c>
      <c r="E56" s="17"/>
      <c r="F56" s="17"/>
      <c r="G56" s="17"/>
      <c r="H56" s="118"/>
      <c r="I56" s="119">
        <v>0</v>
      </c>
      <c r="J56" s="119">
        <v>0</v>
      </c>
      <c r="K56" s="119">
        <v>0</v>
      </c>
      <c r="L56" s="121">
        <v>0</v>
      </c>
    </row>
    <row r="57" spans="1:12" x14ac:dyDescent="0.35">
      <c r="A57" t="s">
        <v>142</v>
      </c>
      <c r="B57" t="s">
        <v>104</v>
      </c>
      <c r="C57" s="4" t="s">
        <v>52</v>
      </c>
      <c r="D57" s="4" t="s">
        <v>143</v>
      </c>
      <c r="E57" s="17"/>
      <c r="F57" s="17"/>
      <c r="G57" s="17"/>
      <c r="H57" s="118"/>
      <c r="I57" s="119">
        <v>0</v>
      </c>
      <c r="J57" s="119">
        <v>0</v>
      </c>
      <c r="K57" s="119">
        <v>0</v>
      </c>
      <c r="L57" s="121">
        <v>0</v>
      </c>
    </row>
    <row r="58" spans="1:12" x14ac:dyDescent="0.35">
      <c r="A58" t="s">
        <v>29</v>
      </c>
      <c r="B58" t="s">
        <v>104</v>
      </c>
      <c r="C58" s="4" t="s">
        <v>52</v>
      </c>
      <c r="D58" s="4" t="s">
        <v>144</v>
      </c>
      <c r="E58" s="17"/>
      <c r="F58" s="17"/>
      <c r="G58" s="17"/>
      <c r="H58" s="118"/>
      <c r="I58" s="119">
        <v>0</v>
      </c>
      <c r="J58" s="119">
        <v>0</v>
      </c>
      <c r="K58" s="119">
        <v>0</v>
      </c>
      <c r="L58" s="121">
        <v>0</v>
      </c>
    </row>
    <row r="59" spans="1:12" ht="15" thickBot="1" x14ac:dyDescent="0.4">
      <c r="A59" t="s">
        <v>145</v>
      </c>
      <c r="B59" t="s">
        <v>104</v>
      </c>
      <c r="C59" s="4" t="s">
        <v>18</v>
      </c>
      <c r="D59" s="4" t="s">
        <v>146</v>
      </c>
      <c r="E59" s="17"/>
      <c r="F59" s="17"/>
      <c r="G59" s="17"/>
      <c r="H59" s="118"/>
      <c r="I59" s="125">
        <v>0</v>
      </c>
      <c r="J59" s="297">
        <v>9.5601713240021753E-5</v>
      </c>
      <c r="K59" s="297">
        <v>1053.0554181710272</v>
      </c>
      <c r="L59" s="126">
        <v>0</v>
      </c>
    </row>
    <row r="60" spans="1:12" x14ac:dyDescent="0.35">
      <c r="A60" t="s">
        <v>125</v>
      </c>
      <c r="B60" t="s">
        <v>105</v>
      </c>
      <c r="C60" s="4" t="s">
        <v>18</v>
      </c>
      <c r="D60" s="4" t="s">
        <v>126</v>
      </c>
      <c r="E60" s="17"/>
      <c r="F60" s="17"/>
      <c r="G60" s="17"/>
      <c r="H60" s="118"/>
      <c r="I60" s="80">
        <v>13.3146</v>
      </c>
      <c r="J60" s="119">
        <v>0</v>
      </c>
      <c r="K60" s="119">
        <v>0</v>
      </c>
      <c r="L60" s="121">
        <v>0</v>
      </c>
    </row>
    <row r="61" spans="1:12" x14ac:dyDescent="0.35">
      <c r="A61" t="s">
        <v>127</v>
      </c>
      <c r="B61" t="s">
        <v>105</v>
      </c>
      <c r="C61" s="4" t="s">
        <v>18</v>
      </c>
      <c r="D61" s="4" t="s">
        <v>128</v>
      </c>
      <c r="E61" s="17"/>
      <c r="F61" s="17"/>
      <c r="G61" s="17"/>
      <c r="H61" s="118"/>
      <c r="I61" s="80">
        <v>6.2840462795881535</v>
      </c>
      <c r="J61" s="119">
        <v>0</v>
      </c>
      <c r="K61" s="119">
        <v>0</v>
      </c>
      <c r="L61" s="121">
        <v>0</v>
      </c>
    </row>
    <row r="62" spans="1:12" x14ac:dyDescent="0.35">
      <c r="A62" t="s">
        <v>129</v>
      </c>
      <c r="B62" t="s">
        <v>105</v>
      </c>
      <c r="C62" s="4" t="s">
        <v>18</v>
      </c>
      <c r="D62" s="4" t="s">
        <v>130</v>
      </c>
      <c r="E62" s="17"/>
      <c r="F62" s="17"/>
      <c r="G62" s="17"/>
      <c r="H62" s="118"/>
      <c r="I62" s="119">
        <v>0</v>
      </c>
      <c r="J62" s="119">
        <v>0</v>
      </c>
      <c r="K62" s="119">
        <v>0</v>
      </c>
      <c r="L62" s="121">
        <v>0</v>
      </c>
    </row>
    <row r="63" spans="1:12" x14ac:dyDescent="0.35">
      <c r="A63" t="s">
        <v>131</v>
      </c>
      <c r="B63" t="s">
        <v>105</v>
      </c>
      <c r="C63" s="4" t="s">
        <v>18</v>
      </c>
      <c r="D63" s="4" t="s">
        <v>132</v>
      </c>
      <c r="E63" s="17"/>
      <c r="F63" s="17"/>
      <c r="G63" s="17"/>
      <c r="H63" s="118"/>
      <c r="I63" s="80">
        <v>7.3343283582089552E-2</v>
      </c>
      <c r="J63" s="119">
        <v>0</v>
      </c>
      <c r="K63" s="119">
        <v>0</v>
      </c>
      <c r="L63" s="121">
        <v>0</v>
      </c>
    </row>
    <row r="64" spans="1:12" x14ac:dyDescent="0.35">
      <c r="A64" t="s">
        <v>133</v>
      </c>
      <c r="B64" t="s">
        <v>105</v>
      </c>
      <c r="C64" s="4" t="s">
        <v>18</v>
      </c>
      <c r="D64" s="4" t="s">
        <v>134</v>
      </c>
      <c r="E64" s="17"/>
      <c r="F64" s="17"/>
      <c r="G64" s="17"/>
      <c r="H64" s="118"/>
      <c r="I64" s="119">
        <v>0</v>
      </c>
      <c r="J64" s="80">
        <v>3.3497344343163542E-3</v>
      </c>
      <c r="K64" s="119">
        <v>0</v>
      </c>
      <c r="L64" s="121">
        <v>0</v>
      </c>
    </row>
    <row r="65" spans="1:12" x14ac:dyDescent="0.35">
      <c r="A65" t="s">
        <v>135</v>
      </c>
      <c r="B65" t="s">
        <v>105</v>
      </c>
      <c r="C65" s="4" t="s">
        <v>18</v>
      </c>
      <c r="D65" s="4" t="s">
        <v>136</v>
      </c>
      <c r="E65" s="17"/>
      <c r="F65" s="17"/>
      <c r="G65" s="17"/>
      <c r="H65" s="118"/>
      <c r="I65" s="119">
        <v>0</v>
      </c>
      <c r="J65" s="80">
        <v>6.0269323460777589E-3</v>
      </c>
      <c r="K65" s="119">
        <v>0</v>
      </c>
      <c r="L65" s="121">
        <v>0</v>
      </c>
    </row>
    <row r="66" spans="1:12" x14ac:dyDescent="0.35">
      <c r="A66" t="s">
        <v>137</v>
      </c>
      <c r="B66" t="s">
        <v>105</v>
      </c>
      <c r="C66" s="4" t="s">
        <v>18</v>
      </c>
      <c r="D66" s="4" t="s">
        <v>138</v>
      </c>
      <c r="E66" s="17"/>
      <c r="F66" s="17"/>
      <c r="G66" s="17"/>
      <c r="H66" s="118"/>
      <c r="I66" s="119">
        <v>0</v>
      </c>
      <c r="J66" s="80">
        <v>4.0947713992508196E-3</v>
      </c>
      <c r="K66" s="119">
        <v>0</v>
      </c>
      <c r="L66" s="121">
        <v>0</v>
      </c>
    </row>
    <row r="67" spans="1:12" x14ac:dyDescent="0.35">
      <c r="A67" t="s">
        <v>139</v>
      </c>
      <c r="B67" t="s">
        <v>105</v>
      </c>
      <c r="C67" s="4" t="s">
        <v>52</v>
      </c>
      <c r="D67" s="4" t="s">
        <v>140</v>
      </c>
      <c r="E67" s="17"/>
      <c r="F67" s="17"/>
      <c r="G67" s="17"/>
      <c r="H67" s="118"/>
      <c r="I67" s="119">
        <v>0</v>
      </c>
      <c r="J67" s="119">
        <v>0</v>
      </c>
      <c r="K67" s="119">
        <v>0</v>
      </c>
      <c r="L67" s="121">
        <v>0</v>
      </c>
    </row>
    <row r="68" spans="1:12" x14ac:dyDescent="0.35">
      <c r="A68" t="s">
        <v>24</v>
      </c>
      <c r="B68" t="s">
        <v>105</v>
      </c>
      <c r="C68" s="4" t="s">
        <v>52</v>
      </c>
      <c r="D68" s="4" t="s">
        <v>141</v>
      </c>
      <c r="E68" s="17"/>
      <c r="F68" s="17"/>
      <c r="G68" s="17"/>
      <c r="H68" s="118"/>
      <c r="I68" s="119">
        <v>0</v>
      </c>
      <c r="J68" s="119">
        <v>0</v>
      </c>
      <c r="K68" s="119">
        <v>0</v>
      </c>
      <c r="L68" s="121">
        <v>0</v>
      </c>
    </row>
    <row r="69" spans="1:12" x14ac:dyDescent="0.35">
      <c r="A69" t="s">
        <v>142</v>
      </c>
      <c r="B69" t="s">
        <v>105</v>
      </c>
      <c r="C69" s="4" t="s">
        <v>52</v>
      </c>
      <c r="D69" s="4" t="s">
        <v>143</v>
      </c>
      <c r="E69" s="17"/>
      <c r="F69" s="17"/>
      <c r="G69" s="17"/>
      <c r="H69" s="118"/>
      <c r="I69" s="119">
        <v>0</v>
      </c>
      <c r="J69" s="119">
        <v>0</v>
      </c>
      <c r="K69" s="119">
        <v>0</v>
      </c>
      <c r="L69" s="121">
        <v>0</v>
      </c>
    </row>
    <row r="70" spans="1:12" x14ac:dyDescent="0.35">
      <c r="A70" t="s">
        <v>29</v>
      </c>
      <c r="B70" t="s">
        <v>105</v>
      </c>
      <c r="C70" s="4" t="s">
        <v>52</v>
      </c>
      <c r="D70" s="4" t="s">
        <v>144</v>
      </c>
      <c r="E70" s="17"/>
      <c r="F70" s="17"/>
      <c r="G70" s="17"/>
      <c r="H70" s="118"/>
      <c r="I70" s="119">
        <v>0</v>
      </c>
      <c r="J70" s="119">
        <v>0</v>
      </c>
      <c r="K70" s="119">
        <v>0</v>
      </c>
      <c r="L70" s="121">
        <v>0</v>
      </c>
    </row>
    <row r="71" spans="1:12" ht="15" thickBot="1" x14ac:dyDescent="0.4">
      <c r="A71" t="s">
        <v>145</v>
      </c>
      <c r="B71" t="s">
        <v>105</v>
      </c>
      <c r="C71" s="4" t="s">
        <v>18</v>
      </c>
      <c r="D71" s="4" t="s">
        <v>146</v>
      </c>
      <c r="E71" s="17"/>
      <c r="F71" s="17"/>
      <c r="G71" s="17"/>
      <c r="H71" s="118"/>
      <c r="I71" s="125">
        <v>0</v>
      </c>
      <c r="J71" s="297">
        <v>1.9838959552895791E-3</v>
      </c>
      <c r="K71" s="297">
        <v>21852.666798555816</v>
      </c>
      <c r="L71" s="126">
        <v>0</v>
      </c>
    </row>
    <row r="72" spans="1:12" x14ac:dyDescent="0.35">
      <c r="A72" t="s">
        <v>125</v>
      </c>
      <c r="B72" t="s">
        <v>106</v>
      </c>
      <c r="C72" s="4" t="s">
        <v>18</v>
      </c>
      <c r="D72" s="4" t="s">
        <v>126</v>
      </c>
      <c r="E72" s="17"/>
      <c r="F72" s="17"/>
      <c r="G72" s="17"/>
      <c r="H72" s="118"/>
      <c r="I72" s="80">
        <v>138.77909999999997</v>
      </c>
      <c r="J72" s="80">
        <v>1.1930984723440377E-3</v>
      </c>
      <c r="K72" s="119">
        <v>0</v>
      </c>
      <c r="L72" s="121">
        <v>0</v>
      </c>
    </row>
    <row r="73" spans="1:12" x14ac:dyDescent="0.35">
      <c r="A73" t="s">
        <v>127</v>
      </c>
      <c r="B73" t="s">
        <v>106</v>
      </c>
      <c r="C73" s="4" t="s">
        <v>18</v>
      </c>
      <c r="D73" s="4" t="s">
        <v>128</v>
      </c>
      <c r="E73" s="17"/>
      <c r="F73" s="17"/>
      <c r="G73" s="17"/>
      <c r="H73" s="118"/>
      <c r="I73" s="80">
        <v>39.964108608427985</v>
      </c>
      <c r="J73" s="119">
        <v>0</v>
      </c>
      <c r="K73" s="119">
        <v>0</v>
      </c>
      <c r="L73" s="121">
        <v>0</v>
      </c>
    </row>
    <row r="74" spans="1:12" x14ac:dyDescent="0.35">
      <c r="A74" t="s">
        <v>129</v>
      </c>
      <c r="B74" t="s">
        <v>106</v>
      </c>
      <c r="C74" s="4" t="s">
        <v>18</v>
      </c>
      <c r="D74" s="4" t="s">
        <v>130</v>
      </c>
      <c r="E74" s="17"/>
      <c r="F74" s="17"/>
      <c r="G74" s="17"/>
      <c r="H74" s="118"/>
      <c r="I74" s="119">
        <v>0</v>
      </c>
      <c r="J74" s="119">
        <v>0</v>
      </c>
      <c r="K74" s="119">
        <v>0</v>
      </c>
      <c r="L74" s="121">
        <v>0</v>
      </c>
    </row>
    <row r="75" spans="1:12" x14ac:dyDescent="0.35">
      <c r="A75" t="s">
        <v>131</v>
      </c>
      <c r="B75" t="s">
        <v>106</v>
      </c>
      <c r="C75" s="4" t="s">
        <v>18</v>
      </c>
      <c r="D75" s="4" t="s">
        <v>132</v>
      </c>
      <c r="E75" s="17"/>
      <c r="F75" s="17"/>
      <c r="G75" s="17"/>
      <c r="H75" s="118"/>
      <c r="I75" s="80">
        <v>0.37006155671641811</v>
      </c>
      <c r="J75" s="119">
        <v>0</v>
      </c>
      <c r="K75" s="119">
        <v>0</v>
      </c>
      <c r="L75" s="121">
        <v>0</v>
      </c>
    </row>
    <row r="76" spans="1:12" x14ac:dyDescent="0.35">
      <c r="A76" t="s">
        <v>133</v>
      </c>
      <c r="B76" t="s">
        <v>106</v>
      </c>
      <c r="C76" s="4" t="s">
        <v>18</v>
      </c>
      <c r="D76" s="4" t="s">
        <v>134</v>
      </c>
      <c r="E76" s="17"/>
      <c r="F76" s="17"/>
      <c r="G76" s="17"/>
      <c r="H76" s="118"/>
      <c r="I76" s="119">
        <v>0</v>
      </c>
      <c r="J76" s="80">
        <v>1.4980971667560324E-2</v>
      </c>
      <c r="K76" s="119">
        <v>0</v>
      </c>
      <c r="L76" s="121">
        <v>0</v>
      </c>
    </row>
    <row r="77" spans="1:12" x14ac:dyDescent="0.35">
      <c r="A77" t="s">
        <v>135</v>
      </c>
      <c r="B77" t="s">
        <v>106</v>
      </c>
      <c r="C77" s="4" t="s">
        <v>18</v>
      </c>
      <c r="D77" s="4" t="s">
        <v>136</v>
      </c>
      <c r="E77" s="17"/>
      <c r="F77" s="17"/>
      <c r="G77" s="17"/>
      <c r="H77" s="118"/>
      <c r="I77" s="119">
        <v>0</v>
      </c>
      <c r="J77" s="80">
        <v>4.3405477873147885E-2</v>
      </c>
      <c r="K77" s="119">
        <v>0</v>
      </c>
      <c r="L77" s="121">
        <v>0</v>
      </c>
    </row>
    <row r="78" spans="1:12" x14ac:dyDescent="0.35">
      <c r="A78" t="s">
        <v>137</v>
      </c>
      <c r="B78" t="s">
        <v>106</v>
      </c>
      <c r="C78" s="4" t="s">
        <v>18</v>
      </c>
      <c r="D78" s="4" t="s">
        <v>138</v>
      </c>
      <c r="E78" s="17"/>
      <c r="F78" s="17"/>
      <c r="G78" s="17"/>
      <c r="H78" s="118"/>
      <c r="I78" s="119">
        <v>0</v>
      </c>
      <c r="J78" s="80">
        <v>2.1237093113781802E-2</v>
      </c>
      <c r="K78" s="119">
        <v>0</v>
      </c>
      <c r="L78" s="121">
        <v>0</v>
      </c>
    </row>
    <row r="79" spans="1:12" x14ac:dyDescent="0.35">
      <c r="A79" t="s">
        <v>139</v>
      </c>
      <c r="B79" t="s">
        <v>106</v>
      </c>
      <c r="C79" s="4" t="s">
        <v>52</v>
      </c>
      <c r="D79" s="4" t="s">
        <v>140</v>
      </c>
      <c r="E79" s="17"/>
      <c r="F79" s="17"/>
      <c r="G79" s="17"/>
      <c r="H79" s="118"/>
      <c r="I79" s="119">
        <v>0</v>
      </c>
      <c r="J79" s="119">
        <v>0</v>
      </c>
      <c r="K79" s="119">
        <v>0</v>
      </c>
      <c r="L79" s="121">
        <v>0</v>
      </c>
    </row>
    <row r="80" spans="1:12" x14ac:dyDescent="0.35">
      <c r="A80" t="s">
        <v>24</v>
      </c>
      <c r="B80" t="s">
        <v>106</v>
      </c>
      <c r="C80" s="4" t="s">
        <v>52</v>
      </c>
      <c r="D80" s="4" t="s">
        <v>141</v>
      </c>
      <c r="E80" s="17"/>
      <c r="F80" s="17"/>
      <c r="G80" s="17"/>
      <c r="H80" s="118"/>
      <c r="I80" s="119">
        <v>0</v>
      </c>
      <c r="J80" s="119">
        <v>0</v>
      </c>
      <c r="K80" s="119">
        <v>0</v>
      </c>
      <c r="L80" s="121">
        <v>0</v>
      </c>
    </row>
    <row r="81" spans="1:13" x14ac:dyDescent="0.35">
      <c r="A81" t="s">
        <v>142</v>
      </c>
      <c r="B81" t="s">
        <v>106</v>
      </c>
      <c r="C81" s="4" t="s">
        <v>52</v>
      </c>
      <c r="D81" s="4" t="s">
        <v>143</v>
      </c>
      <c r="E81" s="17"/>
      <c r="F81" s="17"/>
      <c r="G81" s="17"/>
      <c r="H81" s="118"/>
      <c r="I81" s="119">
        <v>0</v>
      </c>
      <c r="J81" s="119">
        <v>0</v>
      </c>
      <c r="K81" s="119">
        <v>0</v>
      </c>
      <c r="L81" s="121">
        <v>0</v>
      </c>
    </row>
    <row r="82" spans="1:13" x14ac:dyDescent="0.35">
      <c r="A82" t="s">
        <v>29</v>
      </c>
      <c r="B82" t="s">
        <v>106</v>
      </c>
      <c r="C82" s="4" t="s">
        <v>52</v>
      </c>
      <c r="D82" s="4" t="s">
        <v>144</v>
      </c>
      <c r="E82" s="17"/>
      <c r="F82" s="17"/>
      <c r="G82" s="17"/>
      <c r="H82" s="118"/>
      <c r="I82" s="119">
        <v>0</v>
      </c>
      <c r="J82" s="119">
        <v>0</v>
      </c>
      <c r="K82" s="119">
        <v>0</v>
      </c>
      <c r="L82" s="121">
        <v>0</v>
      </c>
    </row>
    <row r="83" spans="1:13" ht="15" thickBot="1" x14ac:dyDescent="0.4">
      <c r="A83" t="s">
        <v>145</v>
      </c>
      <c r="B83" t="s">
        <v>106</v>
      </c>
      <c r="C83" s="4" t="s">
        <v>18</v>
      </c>
      <c r="D83" s="4" t="s">
        <v>146</v>
      </c>
      <c r="E83" s="17"/>
      <c r="F83" s="17"/>
      <c r="G83" s="17"/>
      <c r="H83" s="118"/>
      <c r="I83" s="125">
        <v>0</v>
      </c>
      <c r="J83" s="297">
        <v>6.9105922983332497E-3</v>
      </c>
      <c r="K83" s="297">
        <v>76120.35826450368</v>
      </c>
      <c r="L83" s="126">
        <v>0</v>
      </c>
    </row>
    <row r="84" spans="1:13" x14ac:dyDescent="0.35">
      <c r="A84" t="s">
        <v>47</v>
      </c>
      <c r="B84" t="s">
        <v>101</v>
      </c>
      <c r="C84" s="4" t="s">
        <v>18</v>
      </c>
      <c r="D84" s="4" t="s">
        <v>47</v>
      </c>
      <c r="E84" s="21"/>
      <c r="F84" s="21"/>
      <c r="G84" s="17"/>
      <c r="H84" s="118"/>
      <c r="I84" s="122">
        <v>0</v>
      </c>
      <c r="J84" s="122">
        <v>0</v>
      </c>
      <c r="K84" s="129">
        <v>411204.38121101406</v>
      </c>
      <c r="L84" s="123">
        <v>0</v>
      </c>
    </row>
    <row r="85" spans="1:13" x14ac:dyDescent="0.35">
      <c r="A85" t="s">
        <v>56</v>
      </c>
      <c r="B85" t="s">
        <v>101</v>
      </c>
      <c r="C85" s="4" t="s">
        <v>18</v>
      </c>
      <c r="D85" s="4" t="s">
        <v>56</v>
      </c>
      <c r="E85" s="21"/>
      <c r="F85" s="21"/>
      <c r="G85" s="17"/>
      <c r="H85" s="118"/>
      <c r="I85" s="122">
        <v>0</v>
      </c>
      <c r="J85" s="122">
        <v>0</v>
      </c>
      <c r="K85" s="129">
        <v>478.56880830000011</v>
      </c>
      <c r="L85" s="123">
        <v>0</v>
      </c>
    </row>
    <row r="86" spans="1:13" x14ac:dyDescent="0.35">
      <c r="A86" t="s">
        <v>58</v>
      </c>
      <c r="B86" t="s">
        <v>101</v>
      </c>
      <c r="C86" s="4" t="s">
        <v>18</v>
      </c>
      <c r="D86" s="4" t="s">
        <v>58</v>
      </c>
      <c r="E86" s="21"/>
      <c r="F86" s="21"/>
      <c r="G86" s="17"/>
      <c r="H86" s="118"/>
      <c r="I86" s="122">
        <v>0</v>
      </c>
      <c r="J86" s="122">
        <v>0</v>
      </c>
      <c r="K86" s="129">
        <v>0.85230420000000007</v>
      </c>
      <c r="L86" s="123">
        <v>0</v>
      </c>
    </row>
    <row r="87" spans="1:13" ht="15" thickBot="1" x14ac:dyDescent="0.4"/>
    <row r="88" spans="1:13" ht="15" thickBot="1" x14ac:dyDescent="0.4">
      <c r="D88" s="4"/>
      <c r="E88" s="130">
        <f>SUM(E8:E11)</f>
        <v>1</v>
      </c>
      <c r="F88" s="131">
        <f>SUM(F8:F11)</f>
        <v>1</v>
      </c>
      <c r="G88" s="32">
        <f>SUM(G8:G11)</f>
        <v>44288370</v>
      </c>
      <c r="H88" s="275">
        <f>SUM(H8:H11)</f>
        <v>5200</v>
      </c>
    </row>
    <row r="89" spans="1:13" x14ac:dyDescent="0.35">
      <c r="E89" s="21"/>
      <c r="F89" s="21"/>
      <c r="G89" s="17"/>
      <c r="H89" s="118"/>
    </row>
    <row r="90" spans="1:13" s="4" customFormat="1" x14ac:dyDescent="0.35">
      <c r="A90" s="20" t="s">
        <v>97</v>
      </c>
      <c r="D90" s="274" t="s">
        <v>98</v>
      </c>
      <c r="E90" s="17" t="str" cm="1">
        <f t="array" ref="E90:H90">TRANSPOSE(D93:D96)</f>
        <v>SR</v>
      </c>
      <c r="F90" s="17" t="str">
        <v>ELE</v>
      </c>
      <c r="G90" s="17" t="str">
        <v>SR_H2</v>
      </c>
      <c r="H90" s="118" t="str">
        <v>ELE_H2</v>
      </c>
      <c r="I90" s="4" t="str" cm="1">
        <f t="array" ref="I90:L90">TRANSPOSE(D97:D100)</f>
        <v>M_SR</v>
      </c>
      <c r="J90" s="4" t="str">
        <v>M_ELE</v>
      </c>
      <c r="K90" s="4" t="str">
        <v>SR_H2_P</v>
      </c>
      <c r="L90" s="55" t="str">
        <v>ELE_H2_P</v>
      </c>
      <c r="M90" t="s">
        <v>99</v>
      </c>
    </row>
    <row r="91" spans="1:13" s="4" customFormat="1" x14ac:dyDescent="0.35">
      <c r="D91" s="274" t="s">
        <v>100</v>
      </c>
      <c r="E91" s="17" t="str" cm="1">
        <f t="array" ref="E91:H91">TRANSPOSE(B93:B96)</f>
        <v>EU27</v>
      </c>
      <c r="F91" s="17" t="str">
        <v>EU27</v>
      </c>
      <c r="G91" s="17" t="str">
        <v>EU27</v>
      </c>
      <c r="H91" s="118" t="str">
        <v>EU27</v>
      </c>
      <c r="I91" s="4" t="str" cm="1">
        <f t="array" ref="I91:L91">TRANSPOSE(B97:B100)</f>
        <v>EU27</v>
      </c>
      <c r="J91" s="4" t="str">
        <v>EU27</v>
      </c>
      <c r="K91" s="4" t="str">
        <v>EU27</v>
      </c>
      <c r="L91" s="55" t="str">
        <v>EU27</v>
      </c>
      <c r="M91" s="4" t="s">
        <v>101</v>
      </c>
    </row>
    <row r="92" spans="1:13" s="4" customFormat="1" x14ac:dyDescent="0.35">
      <c r="A92" s="6" t="s">
        <v>108</v>
      </c>
      <c r="B92" s="6" t="s">
        <v>100</v>
      </c>
      <c r="C92" s="5" t="s">
        <v>109</v>
      </c>
      <c r="D92" s="55"/>
      <c r="E92" s="17" t="str" cm="1">
        <f t="array" ref="E92:H92">TRANSPOSE(C93:C96)</f>
        <v>no.</v>
      </c>
      <c r="F92" s="17" t="str">
        <v>no.</v>
      </c>
      <c r="G92" s="17" t="str">
        <v>kgH2</v>
      </c>
      <c r="H92" s="118" t="str">
        <v>kgH2</v>
      </c>
      <c r="I92" s="4" t="str" cm="1">
        <f t="array" ref="I92:L92">TRANSPOSE(C97:C100)</f>
        <v>no.</v>
      </c>
      <c r="J92" s="4" t="str">
        <v>no.</v>
      </c>
      <c r="K92" s="4" t="str">
        <v>kgH2</v>
      </c>
      <c r="L92" s="55" t="str">
        <v>kgH2</v>
      </c>
    </row>
    <row r="93" spans="1:13" x14ac:dyDescent="0.35">
      <c r="A93" t="s">
        <v>110</v>
      </c>
      <c r="B93" t="s">
        <v>101</v>
      </c>
      <c r="C93" s="4" t="s">
        <v>111</v>
      </c>
      <c r="D93" s="55" t="s">
        <v>112</v>
      </c>
      <c r="E93" s="21"/>
      <c r="F93" s="21"/>
      <c r="G93" s="17"/>
      <c r="H93" s="118"/>
      <c r="I93" s="141" cm="1">
        <f t="array" ref="I93:L96">MMULT(I4:L7,MINVERSE(_xlfn.MUNIT(4)*O8:O11))</f>
        <v>0</v>
      </c>
      <c r="J93" s="141">
        <v>0</v>
      </c>
      <c r="K93" s="84">
        <v>2.2579291132186622E-8</v>
      </c>
      <c r="L93" s="163">
        <v>0</v>
      </c>
      <c r="M93" s="16">
        <f>M4</f>
        <v>0</v>
      </c>
    </row>
    <row r="94" spans="1:13" x14ac:dyDescent="0.35">
      <c r="A94" t="s">
        <v>113</v>
      </c>
      <c r="B94" t="s">
        <v>101</v>
      </c>
      <c r="C94" s="4" t="s">
        <v>111</v>
      </c>
      <c r="D94" s="55" t="s">
        <v>114</v>
      </c>
      <c r="E94" s="21"/>
      <c r="F94" s="21"/>
      <c r="G94" s="17"/>
      <c r="H94" s="118"/>
      <c r="I94" s="141">
        <v>0</v>
      </c>
      <c r="J94" s="141">
        <v>0</v>
      </c>
      <c r="K94" s="141">
        <v>0</v>
      </c>
      <c r="L94" s="317">
        <v>1.9230769230769231E-4</v>
      </c>
      <c r="M94" s="16">
        <f t="shared" ref="M94:M96" si="0">M5</f>
        <v>0</v>
      </c>
    </row>
    <row r="95" spans="1:13" x14ac:dyDescent="0.35">
      <c r="A95" t="s">
        <v>45</v>
      </c>
      <c r="B95" t="s">
        <v>101</v>
      </c>
      <c r="C95" s="4" t="s">
        <v>53</v>
      </c>
      <c r="D95" s="55" t="s">
        <v>115</v>
      </c>
      <c r="E95" s="21"/>
      <c r="F95" s="21"/>
      <c r="G95" s="21"/>
      <c r="H95" s="269"/>
      <c r="I95" s="141">
        <v>0</v>
      </c>
      <c r="J95" s="141">
        <v>0</v>
      </c>
      <c r="K95" s="141">
        <v>0</v>
      </c>
      <c r="L95" s="163">
        <v>0</v>
      </c>
      <c r="M95" s="316">
        <f t="shared" si="0"/>
        <v>44288370</v>
      </c>
    </row>
    <row r="96" spans="1:13" s="12" customFormat="1" x14ac:dyDescent="0.35">
      <c r="A96" s="12" t="s">
        <v>95</v>
      </c>
      <c r="B96" s="12" t="s">
        <v>101</v>
      </c>
      <c r="C96" s="13" t="s">
        <v>53</v>
      </c>
      <c r="D96" s="140" t="s">
        <v>116</v>
      </c>
      <c r="E96" s="22"/>
      <c r="F96" s="22"/>
      <c r="G96" s="22"/>
      <c r="H96" s="270"/>
      <c r="I96" s="83">
        <v>0</v>
      </c>
      <c r="J96" s="83">
        <v>0</v>
      </c>
      <c r="K96" s="83">
        <v>0</v>
      </c>
      <c r="L96" s="165">
        <v>0</v>
      </c>
      <c r="M96" s="23">
        <f t="shared" si="0"/>
        <v>5200</v>
      </c>
    </row>
    <row r="97" spans="1:20" x14ac:dyDescent="0.35">
      <c r="A97" t="s">
        <v>117</v>
      </c>
      <c r="B97" t="s">
        <v>101</v>
      </c>
      <c r="C97" s="4" t="s">
        <v>111</v>
      </c>
      <c r="D97" s="55" t="s">
        <v>118</v>
      </c>
      <c r="E97" s="85" cm="1">
        <f t="array" ref="E97:H100">MMULT(E8:H11,MINVERSE(_xlfn.MUNIT(4)*O4:O7))</f>
        <v>1</v>
      </c>
      <c r="F97" s="85">
        <v>0</v>
      </c>
      <c r="G97" s="85">
        <v>0</v>
      </c>
      <c r="H97" s="271">
        <v>0</v>
      </c>
    </row>
    <row r="98" spans="1:20" x14ac:dyDescent="0.35">
      <c r="A98" t="s">
        <v>119</v>
      </c>
      <c r="B98" t="s">
        <v>101</v>
      </c>
      <c r="C98" s="4" t="s">
        <v>111</v>
      </c>
      <c r="D98" s="55" t="s">
        <v>120</v>
      </c>
      <c r="E98" s="85">
        <v>0</v>
      </c>
      <c r="F98" s="85">
        <v>1</v>
      </c>
      <c r="G98" s="85">
        <v>0</v>
      </c>
      <c r="H98" s="271">
        <v>0</v>
      </c>
    </row>
    <row r="99" spans="1:20" x14ac:dyDescent="0.35">
      <c r="A99" t="s">
        <v>121</v>
      </c>
      <c r="B99" t="s">
        <v>101</v>
      </c>
      <c r="C99" s="4" t="s">
        <v>53</v>
      </c>
      <c r="D99" s="55" t="s">
        <v>122</v>
      </c>
      <c r="E99" s="85">
        <v>0</v>
      </c>
      <c r="F99" s="85">
        <v>0</v>
      </c>
      <c r="G99" s="85">
        <v>1</v>
      </c>
      <c r="H99" s="271">
        <v>0</v>
      </c>
    </row>
    <row r="100" spans="1:20" s="12" customFormat="1" x14ac:dyDescent="0.35">
      <c r="A100" s="12" t="s">
        <v>123</v>
      </c>
      <c r="B100" s="12" t="s">
        <v>101</v>
      </c>
      <c r="C100" s="13" t="s">
        <v>53</v>
      </c>
      <c r="D100" s="140" t="s">
        <v>124</v>
      </c>
      <c r="E100" s="272">
        <v>0</v>
      </c>
      <c r="F100" s="272">
        <v>0</v>
      </c>
      <c r="G100" s="272">
        <v>0</v>
      </c>
      <c r="H100" s="273">
        <v>1</v>
      </c>
      <c r="J100" s="13"/>
      <c r="K100" s="13"/>
      <c r="L100" s="140"/>
    </row>
    <row r="101" spans="1:20" s="4" customFormat="1" x14ac:dyDescent="0.35">
      <c r="A101" t="s">
        <v>125</v>
      </c>
      <c r="B101" t="s">
        <v>101</v>
      </c>
      <c r="C101" s="4" t="s">
        <v>18</v>
      </c>
      <c r="D101" s="4" t="s">
        <v>126</v>
      </c>
      <c r="E101" s="21"/>
      <c r="F101" s="21"/>
      <c r="G101" s="21"/>
      <c r="H101" s="269"/>
      <c r="I101" s="168" t="e" cm="1">
        <f t="array" ref="I101">MMULT(I12:L83,MINVERSE(_xlfn.MUNIT(4)*O8:O11))</f>
        <v>#REF!</v>
      </c>
      <c r="J101" s="168"/>
      <c r="K101" s="166"/>
      <c r="L101" s="169"/>
    </row>
    <row r="102" spans="1:20" x14ac:dyDescent="0.35">
      <c r="A102" t="s">
        <v>127</v>
      </c>
      <c r="B102" t="s">
        <v>101</v>
      </c>
      <c r="C102" s="4" t="s">
        <v>18</v>
      </c>
      <c r="D102" s="4" t="s">
        <v>128</v>
      </c>
      <c r="I102" s="168"/>
      <c r="J102" s="166"/>
      <c r="K102" s="166"/>
      <c r="L102" s="170"/>
    </row>
    <row r="103" spans="1:20" x14ac:dyDescent="0.35">
      <c r="A103" t="s">
        <v>129</v>
      </c>
      <c r="B103" t="s">
        <v>101</v>
      </c>
      <c r="C103" s="4" t="s">
        <v>18</v>
      </c>
      <c r="D103" s="4" t="s">
        <v>130</v>
      </c>
      <c r="I103" s="166"/>
      <c r="J103" s="168"/>
      <c r="K103" s="166"/>
      <c r="L103" s="170"/>
    </row>
    <row r="104" spans="1:20" x14ac:dyDescent="0.35">
      <c r="A104" t="s">
        <v>131</v>
      </c>
      <c r="B104" t="s">
        <v>101</v>
      </c>
      <c r="C104" s="4" t="s">
        <v>18</v>
      </c>
      <c r="D104" s="4" t="s">
        <v>132</v>
      </c>
      <c r="I104" s="168"/>
      <c r="J104" s="166"/>
      <c r="K104" s="166"/>
      <c r="L104" s="170"/>
    </row>
    <row r="105" spans="1:20" x14ac:dyDescent="0.35">
      <c r="A105" t="s">
        <v>133</v>
      </c>
      <c r="B105" t="s">
        <v>101</v>
      </c>
      <c r="C105" s="4" t="s">
        <v>18</v>
      </c>
      <c r="D105" s="4" t="s">
        <v>134</v>
      </c>
      <c r="I105" s="166"/>
      <c r="J105" s="168"/>
      <c r="K105" s="166"/>
      <c r="L105" s="170"/>
    </row>
    <row r="106" spans="1:20" x14ac:dyDescent="0.35">
      <c r="A106" t="s">
        <v>135</v>
      </c>
      <c r="B106" t="s">
        <v>101</v>
      </c>
      <c r="C106" s="4" t="s">
        <v>18</v>
      </c>
      <c r="D106" s="4" t="s">
        <v>136</v>
      </c>
      <c r="I106" s="166"/>
      <c r="J106" s="168"/>
      <c r="K106" s="166"/>
      <c r="L106" s="170"/>
      <c r="N106" s="1" t="s">
        <v>148</v>
      </c>
      <c r="R106" s="1" t="s">
        <v>149</v>
      </c>
    </row>
    <row r="107" spans="1:20" x14ac:dyDescent="0.35">
      <c r="A107" t="s">
        <v>137</v>
      </c>
      <c r="B107" t="s">
        <v>101</v>
      </c>
      <c r="C107" s="4" t="s">
        <v>18</v>
      </c>
      <c r="D107" s="4" t="s">
        <v>138</v>
      </c>
      <c r="I107" s="166"/>
      <c r="J107" s="168"/>
      <c r="K107" s="166"/>
      <c r="L107" s="170"/>
    </row>
    <row r="108" spans="1:20" x14ac:dyDescent="0.35">
      <c r="A108" t="s">
        <v>139</v>
      </c>
      <c r="B108" t="s">
        <v>101</v>
      </c>
      <c r="C108" s="4" t="s">
        <v>52</v>
      </c>
      <c r="D108" s="4" t="s">
        <v>140</v>
      </c>
      <c r="I108" s="166"/>
      <c r="J108" s="166"/>
      <c r="K108" s="168"/>
      <c r="L108" s="328"/>
      <c r="N108" t="s">
        <v>150</v>
      </c>
      <c r="O108" s="19">
        <f>SUM(L109:L111)</f>
        <v>0</v>
      </c>
      <c r="R108" t="s">
        <v>150</v>
      </c>
      <c r="S108" s="19">
        <f>SUM(L109:L111)</f>
        <v>0</v>
      </c>
    </row>
    <row r="109" spans="1:20" x14ac:dyDescent="0.35">
      <c r="A109" t="s">
        <v>24</v>
      </c>
      <c r="B109" t="s">
        <v>101</v>
      </c>
      <c r="C109" s="4" t="s">
        <v>52</v>
      </c>
      <c r="D109" s="4" t="s">
        <v>141</v>
      </c>
      <c r="I109" s="168"/>
      <c r="J109" s="168"/>
      <c r="K109" s="168"/>
      <c r="L109" s="328"/>
    </row>
    <row r="110" spans="1:20" x14ac:dyDescent="0.35">
      <c r="A110" t="s">
        <v>142</v>
      </c>
      <c r="B110" t="s">
        <v>101</v>
      </c>
      <c r="C110" s="4" t="s">
        <v>52</v>
      </c>
      <c r="D110" s="4" t="s">
        <v>143</v>
      </c>
      <c r="I110" s="168"/>
      <c r="J110" s="168"/>
      <c r="K110" s="168"/>
      <c r="L110" s="328"/>
      <c r="N110" s="19" t="s">
        <v>151</v>
      </c>
      <c r="O110" s="299">
        <v>0</v>
      </c>
      <c r="P110" s="19">
        <f>$O$108*O110</f>
        <v>0</v>
      </c>
      <c r="R110" s="19" t="s">
        <v>151</v>
      </c>
      <c r="S110" s="299">
        <v>0</v>
      </c>
      <c r="T110" s="19">
        <f>$S$108*S110</f>
        <v>0</v>
      </c>
    </row>
    <row r="111" spans="1:20" x14ac:dyDescent="0.35">
      <c r="A111" t="s">
        <v>29</v>
      </c>
      <c r="B111" t="s">
        <v>101</v>
      </c>
      <c r="C111" s="4" t="s">
        <v>52</v>
      </c>
      <c r="D111" s="4" t="s">
        <v>144</v>
      </c>
      <c r="I111" s="168"/>
      <c r="J111" s="168"/>
      <c r="K111" s="168"/>
      <c r="L111" s="328"/>
      <c r="N111" s="19" t="s">
        <v>152</v>
      </c>
      <c r="O111" s="299">
        <v>0</v>
      </c>
      <c r="P111" s="19">
        <f t="shared" ref="P111:P112" si="1">$O$108*O111</f>
        <v>0</v>
      </c>
      <c r="R111" s="368" t="s">
        <v>152</v>
      </c>
      <c r="S111" s="369">
        <v>1</v>
      </c>
      <c r="T111" s="19">
        <f t="shared" ref="T111:T112" si="2">$S$108*S111</f>
        <v>0</v>
      </c>
    </row>
    <row r="112" spans="1:20" ht="15" thickBot="1" x14ac:dyDescent="0.4">
      <c r="A112" t="s">
        <v>145</v>
      </c>
      <c r="B112" t="s">
        <v>101</v>
      </c>
      <c r="C112" s="4" t="s">
        <v>18</v>
      </c>
      <c r="D112" s="4" t="s">
        <v>146</v>
      </c>
      <c r="I112" s="171"/>
      <c r="J112" s="298"/>
      <c r="K112" s="298"/>
      <c r="L112" s="172"/>
      <c r="N112" s="368" t="s">
        <v>153</v>
      </c>
      <c r="O112" s="369">
        <v>1</v>
      </c>
      <c r="P112" s="19">
        <f t="shared" si="1"/>
        <v>0</v>
      </c>
      <c r="R112" s="19" t="s">
        <v>153</v>
      </c>
      <c r="S112" s="299">
        <v>0</v>
      </c>
      <c r="T112" s="19">
        <f t="shared" si="2"/>
        <v>0</v>
      </c>
    </row>
    <row r="113" spans="1:16" x14ac:dyDescent="0.35">
      <c r="A113" t="s">
        <v>125</v>
      </c>
      <c r="B113" t="s">
        <v>102</v>
      </c>
      <c r="C113" s="4" t="s">
        <v>18</v>
      </c>
      <c r="D113" s="4" t="s">
        <v>126</v>
      </c>
      <c r="I113" s="168"/>
      <c r="J113" s="168"/>
      <c r="K113" s="166"/>
      <c r="L113" s="170"/>
    </row>
    <row r="114" spans="1:16" x14ac:dyDescent="0.35">
      <c r="A114" t="s">
        <v>127</v>
      </c>
      <c r="B114" t="s">
        <v>102</v>
      </c>
      <c r="C114" s="4" t="s">
        <v>18</v>
      </c>
      <c r="D114" s="4" t="s">
        <v>128</v>
      </c>
      <c r="I114" s="168"/>
      <c r="J114" s="166"/>
      <c r="K114" s="166"/>
      <c r="L114" s="170"/>
      <c r="P114" s="19"/>
    </row>
    <row r="115" spans="1:16" x14ac:dyDescent="0.35">
      <c r="A115" t="s">
        <v>129</v>
      </c>
      <c r="B115" t="s">
        <v>102</v>
      </c>
      <c r="C115" s="4" t="s">
        <v>18</v>
      </c>
      <c r="D115" s="4" t="s">
        <v>130</v>
      </c>
      <c r="I115" s="168"/>
      <c r="J115" s="166"/>
      <c r="K115" s="166"/>
      <c r="L115" s="170"/>
    </row>
    <row r="116" spans="1:16" x14ac:dyDescent="0.35">
      <c r="A116" t="s">
        <v>131</v>
      </c>
      <c r="B116" t="s">
        <v>102</v>
      </c>
      <c r="C116" s="4" t="s">
        <v>18</v>
      </c>
      <c r="D116" s="4" t="s">
        <v>132</v>
      </c>
      <c r="I116" s="168"/>
      <c r="J116" s="166"/>
      <c r="K116" s="166"/>
      <c r="L116" s="170"/>
    </row>
    <row r="117" spans="1:16" x14ac:dyDescent="0.35">
      <c r="A117" t="s">
        <v>133</v>
      </c>
      <c r="B117" t="s">
        <v>102</v>
      </c>
      <c r="C117" s="4" t="s">
        <v>18</v>
      </c>
      <c r="D117" s="4" t="s">
        <v>134</v>
      </c>
      <c r="I117" s="166"/>
      <c r="J117" s="168"/>
      <c r="K117" s="166"/>
      <c r="L117" s="170"/>
    </row>
    <row r="118" spans="1:16" x14ac:dyDescent="0.35">
      <c r="A118" t="s">
        <v>135</v>
      </c>
      <c r="B118" t="s">
        <v>102</v>
      </c>
      <c r="C118" s="4" t="s">
        <v>18</v>
      </c>
      <c r="D118" s="4" t="s">
        <v>136</v>
      </c>
      <c r="I118" s="166"/>
      <c r="J118" s="168"/>
      <c r="K118" s="166"/>
      <c r="L118" s="170"/>
    </row>
    <row r="119" spans="1:16" x14ac:dyDescent="0.35">
      <c r="A119" t="s">
        <v>137</v>
      </c>
      <c r="B119" t="s">
        <v>102</v>
      </c>
      <c r="C119" s="4" t="s">
        <v>18</v>
      </c>
      <c r="D119" s="4" t="s">
        <v>138</v>
      </c>
      <c r="I119" s="166"/>
      <c r="J119" s="168"/>
      <c r="K119" s="166"/>
      <c r="L119" s="170"/>
    </row>
    <row r="120" spans="1:16" x14ac:dyDescent="0.35">
      <c r="A120" t="s">
        <v>139</v>
      </c>
      <c r="B120" t="s">
        <v>102</v>
      </c>
      <c r="C120" s="4" t="s">
        <v>52</v>
      </c>
      <c r="D120" s="4" t="s">
        <v>140</v>
      </c>
      <c r="I120" s="166"/>
      <c r="J120" s="166"/>
      <c r="K120" s="166"/>
      <c r="L120" s="170"/>
    </row>
    <row r="121" spans="1:16" x14ac:dyDescent="0.35">
      <c r="A121" t="s">
        <v>24</v>
      </c>
      <c r="B121" t="s">
        <v>102</v>
      </c>
      <c r="C121" s="4" t="s">
        <v>52</v>
      </c>
      <c r="D121" s="4" t="s">
        <v>141</v>
      </c>
      <c r="I121" s="166"/>
      <c r="J121" s="166"/>
      <c r="K121" s="166"/>
      <c r="L121" s="170"/>
    </row>
    <row r="122" spans="1:16" x14ac:dyDescent="0.35">
      <c r="A122" t="s">
        <v>142</v>
      </c>
      <c r="B122" t="s">
        <v>102</v>
      </c>
      <c r="C122" s="4" t="s">
        <v>52</v>
      </c>
      <c r="D122" s="4" t="s">
        <v>143</v>
      </c>
      <c r="I122" s="166"/>
      <c r="J122" s="166"/>
      <c r="K122" s="166"/>
      <c r="L122" s="170"/>
    </row>
    <row r="123" spans="1:16" x14ac:dyDescent="0.35">
      <c r="A123" t="s">
        <v>29</v>
      </c>
      <c r="B123" t="s">
        <v>102</v>
      </c>
      <c r="C123" s="4" t="s">
        <v>52</v>
      </c>
      <c r="D123" s="4" t="s">
        <v>144</v>
      </c>
      <c r="I123" s="166"/>
      <c r="J123" s="166"/>
      <c r="K123" s="166"/>
      <c r="L123" s="170"/>
    </row>
    <row r="124" spans="1:16" ht="15" thickBot="1" x14ac:dyDescent="0.4">
      <c r="A124" t="s">
        <v>145</v>
      </c>
      <c r="B124" t="s">
        <v>102</v>
      </c>
      <c r="C124" s="4" t="s">
        <v>18</v>
      </c>
      <c r="D124" s="4" t="s">
        <v>146</v>
      </c>
      <c r="I124" s="171"/>
      <c r="J124" s="298"/>
      <c r="K124" s="298"/>
      <c r="L124" s="172"/>
    </row>
    <row r="125" spans="1:16" x14ac:dyDescent="0.35">
      <c r="A125" t="s">
        <v>125</v>
      </c>
      <c r="B125" t="s">
        <v>103</v>
      </c>
      <c r="C125" s="4" t="s">
        <v>18</v>
      </c>
      <c r="D125" s="4" t="s">
        <v>126</v>
      </c>
      <c r="I125" s="168"/>
      <c r="J125" s="168"/>
      <c r="K125" s="166"/>
      <c r="L125" s="170"/>
    </row>
    <row r="126" spans="1:16" x14ac:dyDescent="0.35">
      <c r="A126" t="s">
        <v>127</v>
      </c>
      <c r="B126" t="s">
        <v>103</v>
      </c>
      <c r="C126" s="4" t="s">
        <v>18</v>
      </c>
      <c r="D126" s="4" t="s">
        <v>128</v>
      </c>
      <c r="I126" s="168"/>
      <c r="J126" s="166"/>
      <c r="K126" s="166"/>
      <c r="L126" s="170"/>
    </row>
    <row r="127" spans="1:16" x14ac:dyDescent="0.35">
      <c r="A127" t="s">
        <v>129</v>
      </c>
      <c r="B127" t="s">
        <v>103</v>
      </c>
      <c r="C127" s="4" t="s">
        <v>18</v>
      </c>
      <c r="D127" s="4" t="s">
        <v>130</v>
      </c>
      <c r="I127" s="168"/>
      <c r="J127" s="166"/>
      <c r="K127" s="166"/>
      <c r="L127" s="170"/>
    </row>
    <row r="128" spans="1:16" x14ac:dyDescent="0.35">
      <c r="A128" t="s">
        <v>131</v>
      </c>
      <c r="B128" t="s">
        <v>103</v>
      </c>
      <c r="C128" s="4" t="s">
        <v>18</v>
      </c>
      <c r="D128" s="4" t="s">
        <v>132</v>
      </c>
      <c r="I128" s="168"/>
      <c r="J128" s="166"/>
      <c r="K128" s="166"/>
      <c r="L128" s="170"/>
    </row>
    <row r="129" spans="1:12" x14ac:dyDescent="0.35">
      <c r="A129" t="s">
        <v>133</v>
      </c>
      <c r="B129" t="s">
        <v>103</v>
      </c>
      <c r="C129" s="4" t="s">
        <v>18</v>
      </c>
      <c r="D129" s="4" t="s">
        <v>134</v>
      </c>
      <c r="I129" s="166"/>
      <c r="J129" s="168"/>
      <c r="K129" s="166"/>
      <c r="L129" s="170"/>
    </row>
    <row r="130" spans="1:12" x14ac:dyDescent="0.35">
      <c r="A130" t="s">
        <v>135</v>
      </c>
      <c r="B130" t="s">
        <v>103</v>
      </c>
      <c r="C130" s="4" t="s">
        <v>18</v>
      </c>
      <c r="D130" s="4" t="s">
        <v>136</v>
      </c>
      <c r="I130" s="166"/>
      <c r="J130" s="168"/>
      <c r="K130" s="166"/>
      <c r="L130" s="170"/>
    </row>
    <row r="131" spans="1:12" x14ac:dyDescent="0.35">
      <c r="A131" t="s">
        <v>137</v>
      </c>
      <c r="B131" t="s">
        <v>103</v>
      </c>
      <c r="C131" s="4" t="s">
        <v>18</v>
      </c>
      <c r="D131" s="4" t="s">
        <v>138</v>
      </c>
      <c r="I131" s="166"/>
      <c r="J131" s="168"/>
      <c r="K131" s="166"/>
      <c r="L131" s="170"/>
    </row>
    <row r="132" spans="1:12" x14ac:dyDescent="0.35">
      <c r="A132" t="s">
        <v>139</v>
      </c>
      <c r="B132" t="s">
        <v>103</v>
      </c>
      <c r="C132" s="4" t="s">
        <v>52</v>
      </c>
      <c r="D132" s="4" t="s">
        <v>140</v>
      </c>
      <c r="I132" s="166"/>
      <c r="J132" s="166"/>
      <c r="K132" s="166"/>
      <c r="L132" s="170"/>
    </row>
    <row r="133" spans="1:12" x14ac:dyDescent="0.35">
      <c r="A133" t="s">
        <v>24</v>
      </c>
      <c r="B133" t="s">
        <v>103</v>
      </c>
      <c r="C133" s="4" t="s">
        <v>52</v>
      </c>
      <c r="D133" s="4" t="s">
        <v>141</v>
      </c>
      <c r="I133" s="166"/>
      <c r="J133" s="166"/>
      <c r="K133" s="166"/>
      <c r="L133" s="170"/>
    </row>
    <row r="134" spans="1:12" x14ac:dyDescent="0.35">
      <c r="A134" t="s">
        <v>142</v>
      </c>
      <c r="B134" t="s">
        <v>103</v>
      </c>
      <c r="C134" s="4" t="s">
        <v>52</v>
      </c>
      <c r="D134" s="4" t="s">
        <v>143</v>
      </c>
      <c r="I134" s="166"/>
      <c r="J134" s="166"/>
      <c r="K134" s="166"/>
      <c r="L134" s="170"/>
    </row>
    <row r="135" spans="1:12" x14ac:dyDescent="0.35">
      <c r="A135" t="s">
        <v>29</v>
      </c>
      <c r="B135" t="s">
        <v>103</v>
      </c>
      <c r="C135" s="4" t="s">
        <v>52</v>
      </c>
      <c r="D135" s="4" t="s">
        <v>144</v>
      </c>
      <c r="I135" s="166"/>
      <c r="J135" s="166"/>
      <c r="K135" s="166"/>
      <c r="L135" s="170"/>
    </row>
    <row r="136" spans="1:12" ht="15" thickBot="1" x14ac:dyDescent="0.4">
      <c r="A136" t="s">
        <v>145</v>
      </c>
      <c r="B136" t="s">
        <v>103</v>
      </c>
      <c r="C136" s="4" t="s">
        <v>18</v>
      </c>
      <c r="D136" s="4" t="s">
        <v>146</v>
      </c>
      <c r="I136" s="171"/>
      <c r="J136" s="298"/>
      <c r="K136" s="298"/>
      <c r="L136" s="172"/>
    </row>
    <row r="137" spans="1:12" x14ac:dyDescent="0.35">
      <c r="A137" t="s">
        <v>125</v>
      </c>
      <c r="B137" t="s">
        <v>104</v>
      </c>
      <c r="C137" s="4" t="s">
        <v>18</v>
      </c>
      <c r="D137" s="4" t="s">
        <v>126</v>
      </c>
      <c r="I137" s="168"/>
      <c r="J137" s="168"/>
      <c r="K137" s="166"/>
      <c r="L137" s="170"/>
    </row>
    <row r="138" spans="1:12" x14ac:dyDescent="0.35">
      <c r="A138" t="s">
        <v>127</v>
      </c>
      <c r="B138" t="s">
        <v>104</v>
      </c>
      <c r="C138" s="4" t="s">
        <v>18</v>
      </c>
      <c r="D138" s="4" t="s">
        <v>128</v>
      </c>
      <c r="I138" s="168"/>
      <c r="J138" s="166"/>
      <c r="K138" s="166"/>
      <c r="L138" s="170"/>
    </row>
    <row r="139" spans="1:12" x14ac:dyDescent="0.35">
      <c r="A139" t="s">
        <v>129</v>
      </c>
      <c r="B139" t="s">
        <v>104</v>
      </c>
      <c r="C139" s="4" t="s">
        <v>18</v>
      </c>
      <c r="D139" s="4" t="s">
        <v>130</v>
      </c>
      <c r="I139" s="168"/>
      <c r="J139" s="166"/>
      <c r="K139" s="166"/>
      <c r="L139" s="170"/>
    </row>
    <row r="140" spans="1:12" x14ac:dyDescent="0.35">
      <c r="A140" t="s">
        <v>131</v>
      </c>
      <c r="B140" t="s">
        <v>104</v>
      </c>
      <c r="C140" s="4" t="s">
        <v>18</v>
      </c>
      <c r="D140" s="4" t="s">
        <v>132</v>
      </c>
      <c r="I140" s="168"/>
      <c r="J140" s="166"/>
      <c r="K140" s="166"/>
      <c r="L140" s="170"/>
    </row>
    <row r="141" spans="1:12" x14ac:dyDescent="0.35">
      <c r="A141" t="s">
        <v>133</v>
      </c>
      <c r="B141" t="s">
        <v>104</v>
      </c>
      <c r="C141" s="4" t="s">
        <v>18</v>
      </c>
      <c r="D141" s="4" t="s">
        <v>134</v>
      </c>
      <c r="I141" s="166"/>
      <c r="J141" s="168"/>
      <c r="K141" s="166"/>
      <c r="L141" s="170"/>
    </row>
    <row r="142" spans="1:12" x14ac:dyDescent="0.35">
      <c r="A142" t="s">
        <v>135</v>
      </c>
      <c r="B142" t="s">
        <v>104</v>
      </c>
      <c r="C142" s="4" t="s">
        <v>18</v>
      </c>
      <c r="D142" s="4" t="s">
        <v>136</v>
      </c>
      <c r="I142" s="166"/>
      <c r="J142" s="168"/>
      <c r="K142" s="166"/>
      <c r="L142" s="170"/>
    </row>
    <row r="143" spans="1:12" x14ac:dyDescent="0.35">
      <c r="A143" t="s">
        <v>137</v>
      </c>
      <c r="B143" t="s">
        <v>104</v>
      </c>
      <c r="C143" s="4" t="s">
        <v>18</v>
      </c>
      <c r="D143" s="4" t="s">
        <v>138</v>
      </c>
      <c r="I143" s="166"/>
      <c r="J143" s="168"/>
      <c r="K143" s="166"/>
      <c r="L143" s="170"/>
    </row>
    <row r="144" spans="1:12" x14ac:dyDescent="0.35">
      <c r="A144" t="s">
        <v>139</v>
      </c>
      <c r="B144" t="s">
        <v>104</v>
      </c>
      <c r="C144" s="4" t="s">
        <v>52</v>
      </c>
      <c r="D144" s="4" t="s">
        <v>140</v>
      </c>
      <c r="I144" s="166"/>
      <c r="J144" s="166"/>
      <c r="K144" s="166"/>
      <c r="L144" s="170"/>
    </row>
    <row r="145" spans="1:12" x14ac:dyDescent="0.35">
      <c r="A145" t="s">
        <v>24</v>
      </c>
      <c r="B145" t="s">
        <v>104</v>
      </c>
      <c r="C145" s="4" t="s">
        <v>52</v>
      </c>
      <c r="D145" s="4" t="s">
        <v>141</v>
      </c>
      <c r="I145" s="166"/>
      <c r="J145" s="166"/>
      <c r="K145" s="166"/>
      <c r="L145" s="170"/>
    </row>
    <row r="146" spans="1:12" x14ac:dyDescent="0.35">
      <c r="A146" t="s">
        <v>142</v>
      </c>
      <c r="B146" t="s">
        <v>104</v>
      </c>
      <c r="C146" s="4" t="s">
        <v>52</v>
      </c>
      <c r="D146" s="4" t="s">
        <v>143</v>
      </c>
      <c r="I146" s="166"/>
      <c r="J146" s="166"/>
      <c r="K146" s="166"/>
      <c r="L146" s="170"/>
    </row>
    <row r="147" spans="1:12" x14ac:dyDescent="0.35">
      <c r="A147" t="s">
        <v>29</v>
      </c>
      <c r="B147" t="s">
        <v>104</v>
      </c>
      <c r="C147" s="4" t="s">
        <v>52</v>
      </c>
      <c r="D147" s="4" t="s">
        <v>144</v>
      </c>
      <c r="I147" s="166"/>
      <c r="J147" s="166"/>
      <c r="K147" s="166"/>
      <c r="L147" s="170"/>
    </row>
    <row r="148" spans="1:12" ht="15" thickBot="1" x14ac:dyDescent="0.4">
      <c r="A148" t="s">
        <v>145</v>
      </c>
      <c r="B148" t="s">
        <v>104</v>
      </c>
      <c r="C148" s="4" t="s">
        <v>18</v>
      </c>
      <c r="D148" s="4" t="s">
        <v>146</v>
      </c>
      <c r="I148" s="171"/>
      <c r="J148" s="298"/>
      <c r="K148" s="298"/>
      <c r="L148" s="172"/>
    </row>
    <row r="149" spans="1:12" x14ac:dyDescent="0.35">
      <c r="A149" t="s">
        <v>125</v>
      </c>
      <c r="B149" t="s">
        <v>105</v>
      </c>
      <c r="C149" s="4" t="s">
        <v>18</v>
      </c>
      <c r="D149" s="4" t="s">
        <v>126</v>
      </c>
      <c r="I149" s="168"/>
      <c r="J149" s="166"/>
      <c r="K149" s="166"/>
      <c r="L149" s="170"/>
    </row>
    <row r="150" spans="1:12" x14ac:dyDescent="0.35">
      <c r="A150" t="s">
        <v>127</v>
      </c>
      <c r="B150" t="s">
        <v>105</v>
      </c>
      <c r="C150" s="4" t="s">
        <v>18</v>
      </c>
      <c r="D150" s="4" t="s">
        <v>128</v>
      </c>
      <c r="I150" s="168"/>
      <c r="J150" s="166"/>
      <c r="K150" s="166"/>
      <c r="L150" s="170"/>
    </row>
    <row r="151" spans="1:12" x14ac:dyDescent="0.35">
      <c r="A151" t="s">
        <v>129</v>
      </c>
      <c r="B151" t="s">
        <v>105</v>
      </c>
      <c r="C151" s="4" t="s">
        <v>18</v>
      </c>
      <c r="D151" s="4" t="s">
        <v>130</v>
      </c>
      <c r="I151" s="168"/>
      <c r="J151" s="166"/>
      <c r="K151" s="166"/>
      <c r="L151" s="170"/>
    </row>
    <row r="152" spans="1:12" x14ac:dyDescent="0.35">
      <c r="A152" t="s">
        <v>131</v>
      </c>
      <c r="B152" t="s">
        <v>105</v>
      </c>
      <c r="C152" s="4" t="s">
        <v>18</v>
      </c>
      <c r="D152" s="4" t="s">
        <v>132</v>
      </c>
      <c r="I152" s="168"/>
      <c r="J152" s="166"/>
      <c r="K152" s="166"/>
      <c r="L152" s="170"/>
    </row>
    <row r="153" spans="1:12" x14ac:dyDescent="0.35">
      <c r="A153" t="s">
        <v>133</v>
      </c>
      <c r="B153" t="s">
        <v>105</v>
      </c>
      <c r="C153" s="4" t="s">
        <v>18</v>
      </c>
      <c r="D153" s="4" t="s">
        <v>134</v>
      </c>
      <c r="I153" s="166"/>
      <c r="J153" s="168"/>
      <c r="K153" s="166"/>
      <c r="L153" s="170"/>
    </row>
    <row r="154" spans="1:12" x14ac:dyDescent="0.35">
      <c r="A154" t="s">
        <v>135</v>
      </c>
      <c r="B154" t="s">
        <v>105</v>
      </c>
      <c r="C154" s="4" t="s">
        <v>18</v>
      </c>
      <c r="D154" s="4" t="s">
        <v>136</v>
      </c>
      <c r="I154" s="166"/>
      <c r="J154" s="168"/>
      <c r="K154" s="166"/>
      <c r="L154" s="170"/>
    </row>
    <row r="155" spans="1:12" x14ac:dyDescent="0.35">
      <c r="A155" t="s">
        <v>137</v>
      </c>
      <c r="B155" t="s">
        <v>105</v>
      </c>
      <c r="C155" s="4" t="s">
        <v>18</v>
      </c>
      <c r="D155" s="4" t="s">
        <v>138</v>
      </c>
      <c r="I155" s="166"/>
      <c r="J155" s="168"/>
      <c r="K155" s="166"/>
      <c r="L155" s="170"/>
    </row>
    <row r="156" spans="1:12" x14ac:dyDescent="0.35">
      <c r="A156" t="s">
        <v>139</v>
      </c>
      <c r="B156" t="s">
        <v>105</v>
      </c>
      <c r="C156" s="4" t="s">
        <v>52</v>
      </c>
      <c r="D156" s="4" t="s">
        <v>140</v>
      </c>
      <c r="I156" s="166"/>
      <c r="J156" s="166"/>
      <c r="K156" s="166"/>
      <c r="L156" s="170"/>
    </row>
    <row r="157" spans="1:12" x14ac:dyDescent="0.35">
      <c r="A157" t="s">
        <v>24</v>
      </c>
      <c r="B157" t="s">
        <v>105</v>
      </c>
      <c r="C157" s="4" t="s">
        <v>52</v>
      </c>
      <c r="D157" s="4" t="s">
        <v>141</v>
      </c>
      <c r="I157" s="166"/>
      <c r="J157" s="166"/>
      <c r="K157" s="166"/>
      <c r="L157" s="170"/>
    </row>
    <row r="158" spans="1:12" x14ac:dyDescent="0.35">
      <c r="A158" t="s">
        <v>142</v>
      </c>
      <c r="B158" t="s">
        <v>105</v>
      </c>
      <c r="C158" s="4" t="s">
        <v>52</v>
      </c>
      <c r="D158" s="4" t="s">
        <v>143</v>
      </c>
      <c r="I158" s="166"/>
      <c r="J158" s="166"/>
      <c r="K158" s="166"/>
      <c r="L158" s="170"/>
    </row>
    <row r="159" spans="1:12" x14ac:dyDescent="0.35">
      <c r="A159" t="s">
        <v>29</v>
      </c>
      <c r="B159" t="s">
        <v>105</v>
      </c>
      <c r="C159" s="4" t="s">
        <v>52</v>
      </c>
      <c r="D159" s="4" t="s">
        <v>144</v>
      </c>
      <c r="I159" s="166"/>
      <c r="J159" s="166"/>
      <c r="K159" s="166"/>
      <c r="L159" s="170"/>
    </row>
    <row r="160" spans="1:12" ht="15" thickBot="1" x14ac:dyDescent="0.4">
      <c r="A160" t="s">
        <v>145</v>
      </c>
      <c r="B160" t="s">
        <v>105</v>
      </c>
      <c r="C160" s="4" t="s">
        <v>18</v>
      </c>
      <c r="D160" s="4" t="s">
        <v>146</v>
      </c>
      <c r="I160" s="171"/>
      <c r="J160" s="298"/>
      <c r="K160" s="298"/>
      <c r="L160" s="172"/>
    </row>
    <row r="161" spans="1:31" x14ac:dyDescent="0.35">
      <c r="A161" t="s">
        <v>125</v>
      </c>
      <c r="B161" t="s">
        <v>106</v>
      </c>
      <c r="C161" s="4" t="s">
        <v>18</v>
      </c>
      <c r="D161" s="4" t="s">
        <v>126</v>
      </c>
      <c r="I161" s="168"/>
      <c r="J161" s="168"/>
      <c r="K161" s="166"/>
      <c r="L161" s="170"/>
    </row>
    <row r="162" spans="1:31" x14ac:dyDescent="0.35">
      <c r="A162" t="s">
        <v>127</v>
      </c>
      <c r="B162" t="s">
        <v>106</v>
      </c>
      <c r="C162" s="4" t="s">
        <v>18</v>
      </c>
      <c r="D162" s="4" t="s">
        <v>128</v>
      </c>
      <c r="I162" s="168"/>
      <c r="J162" s="166"/>
      <c r="K162" s="166"/>
      <c r="L162" s="170"/>
    </row>
    <row r="163" spans="1:31" x14ac:dyDescent="0.35">
      <c r="A163" t="s">
        <v>129</v>
      </c>
      <c r="B163" t="s">
        <v>106</v>
      </c>
      <c r="C163" s="4" t="s">
        <v>18</v>
      </c>
      <c r="D163" s="4" t="s">
        <v>130</v>
      </c>
      <c r="I163" s="168"/>
      <c r="J163" s="166"/>
      <c r="K163" s="166"/>
      <c r="L163" s="170"/>
    </row>
    <row r="164" spans="1:31" x14ac:dyDescent="0.35">
      <c r="A164" t="s">
        <v>131</v>
      </c>
      <c r="B164" t="s">
        <v>106</v>
      </c>
      <c r="C164" s="4" t="s">
        <v>18</v>
      </c>
      <c r="D164" s="4" t="s">
        <v>132</v>
      </c>
      <c r="I164" s="168"/>
      <c r="J164" s="166"/>
      <c r="K164" s="166"/>
      <c r="L164" s="170"/>
    </row>
    <row r="165" spans="1:31" x14ac:dyDescent="0.35">
      <c r="A165" t="s">
        <v>133</v>
      </c>
      <c r="B165" t="s">
        <v>106</v>
      </c>
      <c r="C165" s="4" t="s">
        <v>18</v>
      </c>
      <c r="D165" s="4" t="s">
        <v>134</v>
      </c>
      <c r="I165" s="166"/>
      <c r="J165" s="168"/>
      <c r="K165" s="166"/>
      <c r="L165" s="170"/>
    </row>
    <row r="166" spans="1:31" x14ac:dyDescent="0.35">
      <c r="A166" t="s">
        <v>135</v>
      </c>
      <c r="B166" t="s">
        <v>106</v>
      </c>
      <c r="C166" s="4" t="s">
        <v>18</v>
      </c>
      <c r="D166" s="4" t="s">
        <v>136</v>
      </c>
      <c r="I166" s="166"/>
      <c r="J166" s="168"/>
      <c r="K166" s="166"/>
      <c r="L166" s="170"/>
    </row>
    <row r="167" spans="1:31" x14ac:dyDescent="0.35">
      <c r="A167" t="s">
        <v>137</v>
      </c>
      <c r="B167" t="s">
        <v>106</v>
      </c>
      <c r="C167" s="4" t="s">
        <v>18</v>
      </c>
      <c r="D167" s="4" t="s">
        <v>138</v>
      </c>
      <c r="I167" s="166"/>
      <c r="J167" s="168"/>
      <c r="K167" s="166"/>
      <c r="L167" s="170"/>
    </row>
    <row r="168" spans="1:31" x14ac:dyDescent="0.35">
      <c r="A168" t="s">
        <v>139</v>
      </c>
      <c r="B168" t="s">
        <v>106</v>
      </c>
      <c r="C168" s="4" t="s">
        <v>52</v>
      </c>
      <c r="D168" s="4" t="s">
        <v>140</v>
      </c>
      <c r="I168" s="166"/>
      <c r="J168" s="166"/>
      <c r="K168" s="166"/>
      <c r="L168" s="170"/>
    </row>
    <row r="169" spans="1:31" x14ac:dyDescent="0.35">
      <c r="A169" t="s">
        <v>24</v>
      </c>
      <c r="B169" t="s">
        <v>106</v>
      </c>
      <c r="C169" s="4" t="s">
        <v>52</v>
      </c>
      <c r="D169" s="4" t="s">
        <v>141</v>
      </c>
      <c r="I169" s="166"/>
      <c r="J169" s="166"/>
      <c r="K169" s="166"/>
      <c r="L169" s="170"/>
    </row>
    <row r="170" spans="1:31" x14ac:dyDescent="0.35">
      <c r="A170" t="s">
        <v>142</v>
      </c>
      <c r="B170" t="s">
        <v>106</v>
      </c>
      <c r="C170" s="4" t="s">
        <v>52</v>
      </c>
      <c r="D170" s="4" t="s">
        <v>143</v>
      </c>
      <c r="I170" s="166"/>
      <c r="J170" s="166"/>
      <c r="K170" s="166"/>
      <c r="L170" s="170"/>
    </row>
    <row r="171" spans="1:31" x14ac:dyDescent="0.35">
      <c r="A171" t="s">
        <v>29</v>
      </c>
      <c r="B171" t="s">
        <v>106</v>
      </c>
      <c r="C171" s="4" t="s">
        <v>52</v>
      </c>
      <c r="D171" s="4" t="s">
        <v>144</v>
      </c>
      <c r="I171" s="166"/>
      <c r="J171" s="166"/>
      <c r="K171" s="166"/>
      <c r="L171" s="170"/>
      <c r="M171" s="19"/>
    </row>
    <row r="172" spans="1:31" ht="15" thickBot="1" x14ac:dyDescent="0.4">
      <c r="A172" t="s">
        <v>145</v>
      </c>
      <c r="B172" t="s">
        <v>106</v>
      </c>
      <c r="C172" s="4" t="s">
        <v>18</v>
      </c>
      <c r="D172" s="4" t="s">
        <v>146</v>
      </c>
      <c r="I172" s="171"/>
      <c r="J172" s="298"/>
      <c r="K172" s="298"/>
      <c r="L172" s="172"/>
    </row>
    <row r="173" spans="1:31" x14ac:dyDescent="0.35">
      <c r="A173" t="s">
        <v>47</v>
      </c>
      <c r="B173" t="s">
        <v>101</v>
      </c>
      <c r="C173" s="4" t="s">
        <v>18</v>
      </c>
      <c r="D173" s="4" t="s">
        <v>47</v>
      </c>
      <c r="I173" s="279" cm="1">
        <f t="array" ref="I173:L175">MMULT(I84:L86,MINVERSE(_xlfn.MUNIT(4)*O8:O11))</f>
        <v>0</v>
      </c>
      <c r="J173" s="279">
        <v>0</v>
      </c>
      <c r="K173" s="280">
        <v>9.2847034381941373E-3</v>
      </c>
      <c r="L173" s="281">
        <v>0</v>
      </c>
      <c r="M173" s="75"/>
      <c r="N173" s="17"/>
      <c r="O173" s="17"/>
      <c r="P173" s="17"/>
      <c r="Q173" s="17"/>
      <c r="R173" s="17"/>
      <c r="S173" s="17"/>
      <c r="T173" s="17"/>
      <c r="U173" s="17"/>
      <c r="V173" s="17"/>
      <c r="W173" s="17"/>
      <c r="X173" s="17"/>
      <c r="Y173" s="17"/>
      <c r="Z173" s="17"/>
      <c r="AA173" s="17"/>
      <c r="AB173" s="17"/>
      <c r="AC173" s="17"/>
      <c r="AD173" s="17"/>
      <c r="AE173" s="17"/>
    </row>
    <row r="174" spans="1:31" x14ac:dyDescent="0.35">
      <c r="A174" t="s">
        <v>56</v>
      </c>
      <c r="B174" t="s">
        <v>101</v>
      </c>
      <c r="C174" s="4" t="s">
        <v>18</v>
      </c>
      <c r="D174" s="4" t="s">
        <v>56</v>
      </c>
      <c r="I174" s="279">
        <v>0</v>
      </c>
      <c r="J174" s="279">
        <v>0</v>
      </c>
      <c r="K174" s="280">
        <v>1.0805744449389311E-5</v>
      </c>
      <c r="L174" s="281">
        <v>0</v>
      </c>
      <c r="M174" s="75"/>
      <c r="N174" s="17"/>
      <c r="O174" s="17"/>
      <c r="P174" s="17"/>
      <c r="Q174" s="17"/>
      <c r="R174" s="17"/>
      <c r="S174" s="17"/>
      <c r="T174" s="17"/>
      <c r="U174" s="17"/>
      <c r="V174" s="17"/>
      <c r="W174" s="17"/>
      <c r="X174" s="17"/>
      <c r="Y174" s="17"/>
      <c r="Z174" s="17"/>
      <c r="AA174" s="17"/>
      <c r="AB174" s="17"/>
      <c r="AC174" s="17"/>
      <c r="AD174" s="17"/>
      <c r="AE174" s="17"/>
    </row>
    <row r="175" spans="1:31" x14ac:dyDescent="0.35">
      <c r="A175" t="s">
        <v>58</v>
      </c>
      <c r="B175" t="s">
        <v>101</v>
      </c>
      <c r="C175" s="4" t="s">
        <v>18</v>
      </c>
      <c r="D175" s="4" t="s">
        <v>58</v>
      </c>
      <c r="I175" s="279">
        <v>0</v>
      </c>
      <c r="J175" s="279">
        <v>0</v>
      </c>
      <c r="K175" s="280">
        <v>1.9244424664985413E-8</v>
      </c>
      <c r="L175" s="281">
        <v>0</v>
      </c>
      <c r="M175" s="75"/>
      <c r="N175" s="17"/>
      <c r="O175" s="17"/>
      <c r="P175" s="17"/>
      <c r="Q175" s="17"/>
      <c r="R175" s="17"/>
      <c r="S175" s="17"/>
      <c r="T175" s="17"/>
      <c r="U175" s="17"/>
      <c r="V175" s="17"/>
      <c r="W175" s="17"/>
      <c r="X175" s="17"/>
      <c r="Y175" s="17"/>
      <c r="Z175" s="17"/>
      <c r="AA175" s="17"/>
      <c r="AB175" s="17"/>
      <c r="AC175" s="17"/>
      <c r="AD175" s="17"/>
      <c r="AE175" s="17"/>
    </row>
  </sheetData>
  <phoneticPr fontId="6"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23E78-11B8-4099-BD20-5FED859B72ED}">
  <dimension ref="B2:N96"/>
  <sheetViews>
    <sheetView showGridLines="0" tabSelected="1" zoomScale="70" zoomScaleNormal="70" workbookViewId="0">
      <pane xSplit="6" ySplit="4" topLeftCell="G5" activePane="bottomRight" state="frozen"/>
      <selection pane="topRight" activeCell="G1" sqref="G1"/>
      <selection pane="bottomLeft" activeCell="A7" sqref="A7"/>
      <selection pane="bottomRight" activeCell="D12" sqref="D12"/>
    </sheetView>
  </sheetViews>
  <sheetFormatPr defaultRowHeight="14.5" x14ac:dyDescent="0.35"/>
  <cols>
    <col min="3" max="3" width="23.54296875" bestFit="1" customWidth="1"/>
    <col min="4" max="4" width="33.54296875" style="7" bestFit="1" customWidth="1"/>
    <col min="5" max="5" width="28.81640625" style="7" bestFit="1" customWidth="1"/>
    <col min="6" max="6" width="7.81640625" style="55" customWidth="1"/>
    <col min="7" max="7" width="12" style="4" customWidth="1"/>
    <col min="8" max="10" width="12.453125" style="4" bestFit="1" customWidth="1"/>
    <col min="11" max="11" width="12" style="4" customWidth="1"/>
    <col min="12" max="12" width="12.453125" style="55" bestFit="1" customWidth="1"/>
    <col min="13" max="14" width="8.7265625" style="4"/>
  </cols>
  <sheetData>
    <row r="2" spans="2:14" x14ac:dyDescent="0.35">
      <c r="F2" s="274" t="s">
        <v>154</v>
      </c>
      <c r="G2" s="4" t="s">
        <v>101</v>
      </c>
      <c r="H2" s="4" t="s">
        <v>102</v>
      </c>
      <c r="I2" s="4" t="s">
        <v>103</v>
      </c>
      <c r="J2" s="4" t="s">
        <v>104</v>
      </c>
      <c r="K2" s="4" t="s">
        <v>105</v>
      </c>
      <c r="L2" s="55" t="s">
        <v>106</v>
      </c>
    </row>
    <row r="3" spans="2:14" x14ac:dyDescent="0.35">
      <c r="D3"/>
      <c r="G3"/>
      <c r="H3"/>
      <c r="I3"/>
      <c r="J3"/>
      <c r="K3"/>
      <c r="L3" s="59"/>
    </row>
    <row r="4" spans="2:14" s="13" customFormat="1" x14ac:dyDescent="0.35">
      <c r="C4" s="81" t="s">
        <v>155</v>
      </c>
      <c r="D4" s="81" t="s">
        <v>156</v>
      </c>
      <c r="E4" s="81" t="s">
        <v>157</v>
      </c>
      <c r="F4" s="82" t="s">
        <v>109</v>
      </c>
      <c r="G4" s="76"/>
      <c r="H4" s="76"/>
      <c r="I4" s="76"/>
      <c r="J4" s="76"/>
      <c r="K4" s="76"/>
      <c r="L4" s="82"/>
      <c r="M4" s="13" t="s">
        <v>158</v>
      </c>
    </row>
    <row r="5" spans="2:14" s="238" customFormat="1" x14ac:dyDescent="0.35">
      <c r="C5" s="239" t="s">
        <v>16</v>
      </c>
      <c r="D5" s="239" t="s">
        <v>159</v>
      </c>
      <c r="E5" s="239" t="s">
        <v>160</v>
      </c>
      <c r="F5" s="302" t="s">
        <v>161</v>
      </c>
      <c r="G5" s="240">
        <v>4.1000000000000002E-2</v>
      </c>
      <c r="H5" s="240">
        <v>0.55900000000000005</v>
      </c>
      <c r="I5" s="240">
        <v>2.1999999999999999E-2</v>
      </c>
      <c r="J5" s="240">
        <v>8.1000000000000003E-2</v>
      </c>
      <c r="K5" s="240">
        <v>2.5999999999999999E-2</v>
      </c>
      <c r="L5" s="241">
        <f>1-SUM(G5:K5)</f>
        <v>0.27099999999999991</v>
      </c>
      <c r="M5" s="242">
        <f t="shared" ref="M5:M14" si="0">SUM(G5:L5)</f>
        <v>1</v>
      </c>
      <c r="N5" s="243"/>
    </row>
    <row r="6" spans="2:14" s="214" customFormat="1" x14ac:dyDescent="0.35">
      <c r="C6" s="215" t="s">
        <v>19</v>
      </c>
      <c r="D6" s="215" t="s">
        <v>162</v>
      </c>
      <c r="E6" s="215" t="s">
        <v>163</v>
      </c>
      <c r="F6" s="303" t="s">
        <v>161</v>
      </c>
      <c r="G6" s="216">
        <v>7.1999999999999995E-2</v>
      </c>
      <c r="H6" s="217">
        <v>0.54</v>
      </c>
      <c r="I6" s="216">
        <f>80.5/1884.2</f>
        <v>4.2723702367052328E-2</v>
      </c>
      <c r="J6" s="216">
        <v>6.6000000000000003E-2</v>
      </c>
      <c r="K6" s="216">
        <f>71.5/1884.2</f>
        <v>3.7947139369493683E-2</v>
      </c>
      <c r="L6" s="218">
        <f>1-SUM(G6:K6)</f>
        <v>0.24132915826345402</v>
      </c>
      <c r="M6" s="219">
        <f t="shared" si="0"/>
        <v>1</v>
      </c>
      <c r="N6" s="220"/>
    </row>
    <row r="7" spans="2:14" s="204" customFormat="1" x14ac:dyDescent="0.35">
      <c r="B7" s="247" t="s">
        <v>164</v>
      </c>
      <c r="C7" s="205" t="s">
        <v>21</v>
      </c>
      <c r="D7" s="206" t="s">
        <v>165</v>
      </c>
      <c r="E7" s="205" t="s">
        <v>166</v>
      </c>
      <c r="F7" s="304" t="s">
        <v>161</v>
      </c>
      <c r="G7" s="207">
        <f>D50/D54</f>
        <v>2.9846805970149253E-2</v>
      </c>
      <c r="H7" s="207">
        <f>D52/D54</f>
        <v>0.57466567164179105</v>
      </c>
      <c r="I7" s="207">
        <f>D51/D54</f>
        <v>1.3549940298507463E-2</v>
      </c>
      <c r="J7" s="207">
        <f>D53/D54</f>
        <v>5.3489552238805971E-2</v>
      </c>
      <c r="K7" s="207">
        <f>D37/D54</f>
        <v>5.4328358208955221E-2</v>
      </c>
      <c r="L7" s="208">
        <f>1-SUM(G7:K7)</f>
        <v>0.27411967164179118</v>
      </c>
      <c r="M7" s="209">
        <f t="shared" si="0"/>
        <v>1</v>
      </c>
      <c r="N7" s="210"/>
    </row>
    <row r="8" spans="2:14" s="221" customFormat="1" x14ac:dyDescent="0.35">
      <c r="C8" s="222" t="s">
        <v>23</v>
      </c>
      <c r="D8" s="222" t="s">
        <v>167</v>
      </c>
      <c r="E8" s="222"/>
      <c r="F8" s="305" t="s">
        <v>161</v>
      </c>
      <c r="G8" s="223" cm="1">
        <f t="array" ref="G8:L8">G6:L6</f>
        <v>7.1999999999999995E-2</v>
      </c>
      <c r="H8" s="223">
        <v>0.54</v>
      </c>
      <c r="I8" s="223">
        <v>4.2723702367052328E-2</v>
      </c>
      <c r="J8" s="223">
        <v>6.6000000000000003E-2</v>
      </c>
      <c r="K8" s="223">
        <v>3.7947139369493683E-2</v>
      </c>
      <c r="L8" s="224">
        <v>0.24132915826345402</v>
      </c>
      <c r="M8" s="225">
        <f t="shared" si="0"/>
        <v>1</v>
      </c>
      <c r="N8" s="226"/>
    </row>
    <row r="9" spans="2:14" s="188" customFormat="1" x14ac:dyDescent="0.35">
      <c r="B9" s="182" t="s">
        <v>168</v>
      </c>
      <c r="C9" s="183" t="s">
        <v>83</v>
      </c>
      <c r="D9" s="183" t="s">
        <v>169</v>
      </c>
      <c r="E9" s="183" t="s">
        <v>170</v>
      </c>
      <c r="F9" s="306" t="s">
        <v>161</v>
      </c>
      <c r="G9" s="184">
        <f>1131/48490</f>
        <v>2.3324396782841823E-2</v>
      </c>
      <c r="H9" s="184">
        <f>25617/48490</f>
        <v>0.52829449371004333</v>
      </c>
      <c r="I9" s="184">
        <f>3353/48490</f>
        <v>6.9148277995462984E-2</v>
      </c>
      <c r="J9" s="184">
        <f>4172/48490</f>
        <v>8.6038358424417399E-2</v>
      </c>
      <c r="K9" s="184">
        <f>2598/48490</f>
        <v>5.3578057331408538E-2</v>
      </c>
      <c r="L9" s="185">
        <f>(48490-1131-25617-3353-4172-2598)/48490</f>
        <v>0.23961641575582596</v>
      </c>
      <c r="M9" s="186">
        <f t="shared" si="0"/>
        <v>1</v>
      </c>
      <c r="N9" s="187"/>
    </row>
    <row r="10" spans="2:14" s="227" customFormat="1" x14ac:dyDescent="0.35">
      <c r="C10" s="228" t="s">
        <v>85</v>
      </c>
      <c r="D10" s="228" t="s">
        <v>171</v>
      </c>
      <c r="E10" s="228" t="s">
        <v>172</v>
      </c>
      <c r="F10" s="307" t="s">
        <v>161</v>
      </c>
      <c r="G10" s="229">
        <f>32.2/2476.9</f>
        <v>1.3000121119140862E-2</v>
      </c>
      <c r="H10" s="229">
        <f>266/2476.9</f>
        <v>0.10739230489725059</v>
      </c>
      <c r="I10" s="229">
        <f>48.7/2476.9</f>
        <v>1.9661673866526706E-2</v>
      </c>
      <c r="J10" s="229">
        <f>249.3/2476.9</f>
        <v>0.10065000605595704</v>
      </c>
      <c r="K10" s="229">
        <f>229.3/2476.9</f>
        <v>9.2575396665186327E-2</v>
      </c>
      <c r="L10" s="230">
        <f>1-SUM(G10:K10)</f>
        <v>0.66672049739593842</v>
      </c>
      <c r="M10" s="231">
        <f t="shared" si="0"/>
        <v>1</v>
      </c>
      <c r="N10" s="232"/>
    </row>
    <row r="11" spans="2:14" s="233" customFormat="1" x14ac:dyDescent="0.35">
      <c r="B11" s="246" t="s">
        <v>173</v>
      </c>
      <c r="C11" s="234" t="s">
        <v>174</v>
      </c>
      <c r="D11" s="234" t="s">
        <v>162</v>
      </c>
      <c r="E11" s="234" t="s">
        <v>175</v>
      </c>
      <c r="F11" s="308" t="s">
        <v>161</v>
      </c>
      <c r="G11" s="235" t="e" cm="1">
        <f t="array" ref="G11">#REF!</f>
        <v>#REF!</v>
      </c>
      <c r="H11" s="235"/>
      <c r="I11" s="235"/>
      <c r="J11" s="235"/>
      <c r="K11" s="235"/>
      <c r="L11" s="318"/>
      <c r="M11" s="236"/>
      <c r="N11" s="237"/>
    </row>
    <row r="12" spans="2:14" s="248" customFormat="1" x14ac:dyDescent="0.35">
      <c r="C12" s="249" t="s">
        <v>89</v>
      </c>
      <c r="D12" s="249" t="s">
        <v>176</v>
      </c>
      <c r="E12" s="249" t="s">
        <v>177</v>
      </c>
      <c r="F12" s="309" t="s">
        <v>161</v>
      </c>
      <c r="G12" s="250" cm="1">
        <f t="array" ref="G12:L12">'[2]Imports by region'!$D$5:$I$5</f>
        <v>0.2086558149685778</v>
      </c>
      <c r="H12" s="250">
        <v>0.17326594323804065</v>
      </c>
      <c r="I12" s="250">
        <v>0.20862148436288905</v>
      </c>
      <c r="J12" s="250">
        <v>0.20083517722289576</v>
      </c>
      <c r="K12" s="250">
        <v>0</v>
      </c>
      <c r="L12" s="251">
        <v>0.20862158020759675</v>
      </c>
      <c r="M12" s="252">
        <f t="shared" si="0"/>
        <v>1</v>
      </c>
      <c r="N12" s="253"/>
    </row>
    <row r="13" spans="2:14" s="195" customFormat="1" x14ac:dyDescent="0.35">
      <c r="B13" s="189" t="s">
        <v>178</v>
      </c>
      <c r="C13" s="190" t="s">
        <v>90</v>
      </c>
      <c r="D13" s="190" t="s">
        <v>169</v>
      </c>
      <c r="E13" s="190" t="s">
        <v>179</v>
      </c>
      <c r="F13" s="310" t="s">
        <v>161</v>
      </c>
      <c r="G13" s="191">
        <f>195/51256</f>
        <v>3.8044326517871077E-3</v>
      </c>
      <c r="H13" s="191">
        <f>2381/51256</f>
        <v>4.6453098173872324E-2</v>
      </c>
      <c r="I13" s="191">
        <f>8833/51256</f>
        <v>0.1723310441704386</v>
      </c>
      <c r="J13" s="191">
        <f>384/51256</f>
        <v>7.4918058373653817E-3</v>
      </c>
      <c r="K13" s="191">
        <f>6379/51256</f>
        <v>0.12445372249102545</v>
      </c>
      <c r="L13" s="192">
        <f>(51256-2381-384-8833-6379-195)/51256</f>
        <v>0.64546589667551113</v>
      </c>
      <c r="M13" s="193">
        <f t="shared" si="0"/>
        <v>1</v>
      </c>
      <c r="N13" s="194"/>
    </row>
    <row r="14" spans="2:14" s="177" customFormat="1" x14ac:dyDescent="0.35">
      <c r="C14" s="178" t="s">
        <v>180</v>
      </c>
      <c r="D14" s="178" t="s">
        <v>181</v>
      </c>
      <c r="E14" s="178"/>
      <c r="F14" s="311" t="s">
        <v>161</v>
      </c>
      <c r="G14" s="179">
        <v>1</v>
      </c>
      <c r="H14" s="179">
        <v>0</v>
      </c>
      <c r="I14" s="179">
        <v>0</v>
      </c>
      <c r="J14" s="179">
        <v>0</v>
      </c>
      <c r="K14" s="179">
        <v>0</v>
      </c>
      <c r="L14" s="180">
        <v>0</v>
      </c>
      <c r="M14" s="179">
        <f t="shared" si="0"/>
        <v>1</v>
      </c>
      <c r="N14" s="181"/>
    </row>
    <row r="15" spans="2:14" s="174" customFormat="1" x14ac:dyDescent="0.35">
      <c r="B15" s="244" t="s">
        <v>182</v>
      </c>
      <c r="C15" s="175" t="s">
        <v>24</v>
      </c>
      <c r="D15" s="175" t="s">
        <v>169</v>
      </c>
      <c r="E15" s="175" t="s">
        <v>183</v>
      </c>
      <c r="F15" s="312" t="s">
        <v>161</v>
      </c>
      <c r="G15" s="319" cm="1">
        <f t="array" ref="G15:L17">G29:L31</f>
        <v>0.41224179051140819</v>
      </c>
      <c r="H15" s="319">
        <v>0</v>
      </c>
      <c r="I15" s="319">
        <v>0</v>
      </c>
      <c r="J15" s="319">
        <v>0</v>
      </c>
      <c r="K15" s="319">
        <v>0</v>
      </c>
      <c r="L15" s="320">
        <v>0</v>
      </c>
      <c r="M15" s="314"/>
    </row>
    <row r="16" spans="2:14" s="174" customFormat="1" x14ac:dyDescent="0.35">
      <c r="B16" s="244"/>
      <c r="C16" s="175" t="s">
        <v>27</v>
      </c>
      <c r="D16" s="175" t="s">
        <v>169</v>
      </c>
      <c r="E16" s="175" t="s">
        <v>183</v>
      </c>
      <c r="F16" s="312" t="s">
        <v>161</v>
      </c>
      <c r="G16" s="319">
        <v>0.23639132089836318</v>
      </c>
      <c r="H16" s="319">
        <v>0</v>
      </c>
      <c r="I16" s="319">
        <v>0</v>
      </c>
      <c r="J16" s="319">
        <v>0</v>
      </c>
      <c r="K16" s="319">
        <v>0</v>
      </c>
      <c r="L16" s="320">
        <v>0</v>
      </c>
      <c r="M16" s="314"/>
    </row>
    <row r="17" spans="2:14" s="174" customFormat="1" x14ac:dyDescent="0.35">
      <c r="B17" s="244"/>
      <c r="C17" s="175" t="s">
        <v>184</v>
      </c>
      <c r="D17" s="175" t="s">
        <v>169</v>
      </c>
      <c r="E17" s="175" t="s">
        <v>183</v>
      </c>
      <c r="F17" s="312" t="s">
        <v>161</v>
      </c>
      <c r="G17" s="319">
        <v>0.35136688859022863</v>
      </c>
      <c r="H17" s="319">
        <v>0</v>
      </c>
      <c r="I17" s="319">
        <v>0</v>
      </c>
      <c r="J17" s="319">
        <v>0</v>
      </c>
      <c r="K17" s="319">
        <v>0</v>
      </c>
      <c r="L17" s="320">
        <v>0</v>
      </c>
      <c r="M17" s="176">
        <f>SUM(_xlfn.ANCHORARRAY(G15))</f>
        <v>1</v>
      </c>
    </row>
    <row r="18" spans="2:14" s="196" customFormat="1" x14ac:dyDescent="0.35">
      <c r="B18" s="197" t="s">
        <v>185</v>
      </c>
      <c r="C18" s="198" t="s">
        <v>32</v>
      </c>
      <c r="D18" s="199" t="s">
        <v>186</v>
      </c>
      <c r="E18" s="198" t="s">
        <v>187</v>
      </c>
      <c r="F18" s="313" t="s">
        <v>161</v>
      </c>
      <c r="G18" s="200">
        <f>411/40438</f>
        <v>1.0163707403926999E-2</v>
      </c>
      <c r="H18" s="200">
        <f>2218/40438</f>
        <v>5.4849399080073198E-2</v>
      </c>
      <c r="I18" s="200">
        <f>9786/40438</f>
        <v>0.24200009891686039</v>
      </c>
      <c r="J18" s="200">
        <f>298/40438</f>
        <v>7.3693060982244424E-3</v>
      </c>
      <c r="K18" s="200">
        <f>6184/40438</f>
        <v>0.15292546614570454</v>
      </c>
      <c r="L18" s="201">
        <f>(40438-2218-298-9786-6184-411)/40438</f>
        <v>0.5326920223552104</v>
      </c>
      <c r="M18" s="202">
        <f>SUM(G18:L18)</f>
        <v>1</v>
      </c>
      <c r="N18" s="203"/>
    </row>
    <row r="19" spans="2:14" ht="16" customHeight="1" x14ac:dyDescent="0.35">
      <c r="C19" s="7"/>
    </row>
    <row r="20" spans="2:14" x14ac:dyDescent="0.35">
      <c r="B20" s="65"/>
      <c r="C20" s="64"/>
    </row>
    <row r="21" spans="2:14" x14ac:dyDescent="0.35">
      <c r="B21" s="245" t="s">
        <v>182</v>
      </c>
      <c r="C21" s="62" t="s">
        <v>189</v>
      </c>
    </row>
    <row r="23" spans="2:14" x14ac:dyDescent="0.35">
      <c r="C23" t="s">
        <v>190</v>
      </c>
      <c r="L23" s="56"/>
      <c r="M23" s="8"/>
    </row>
    <row r="24" spans="2:14" x14ac:dyDescent="0.35">
      <c r="C24" t="s">
        <v>191</v>
      </c>
      <c r="D24" s="7" t="s">
        <v>169</v>
      </c>
      <c r="E24" s="7" t="s">
        <v>192</v>
      </c>
      <c r="F24" s="55" t="s">
        <v>188</v>
      </c>
      <c r="G24" s="8">
        <f>556.16+461.21+43.93</f>
        <v>1061.3</v>
      </c>
      <c r="H24" s="8"/>
      <c r="I24" s="8"/>
      <c r="J24" s="8"/>
      <c r="K24" s="8"/>
      <c r="L24" s="60"/>
      <c r="M24" s="8"/>
    </row>
    <row r="25" spans="2:14" x14ac:dyDescent="0.35">
      <c r="C25" s="61" t="s">
        <v>193</v>
      </c>
      <c r="D25" s="7" t="s">
        <v>169</v>
      </c>
      <c r="E25" s="7" t="s">
        <v>192</v>
      </c>
      <c r="F25" s="55" t="s">
        <v>188</v>
      </c>
      <c r="G25" s="8">
        <v>608.58000000000004</v>
      </c>
      <c r="H25" s="8"/>
      <c r="I25" s="8"/>
      <c r="J25" s="8"/>
      <c r="K25" s="8"/>
      <c r="L25" s="60"/>
      <c r="M25" s="8"/>
    </row>
    <row r="26" spans="2:14" x14ac:dyDescent="0.35">
      <c r="C26" s="61" t="s">
        <v>194</v>
      </c>
      <c r="D26" s="7" t="s">
        <v>169</v>
      </c>
      <c r="E26" s="7" t="s">
        <v>192</v>
      </c>
      <c r="F26" s="55" t="s">
        <v>188</v>
      </c>
      <c r="G26" s="8">
        <f>420.48+276.86+207.24</f>
        <v>904.58</v>
      </c>
      <c r="H26" s="8"/>
      <c r="I26" s="8"/>
      <c r="J26" s="8"/>
      <c r="K26" s="8"/>
      <c r="L26" s="60"/>
      <c r="M26" s="8"/>
    </row>
    <row r="27" spans="2:14" x14ac:dyDescent="0.35">
      <c r="F27" s="55" t="s">
        <v>188</v>
      </c>
      <c r="G27" s="8">
        <f>SUM(G24:G26)</f>
        <v>2574.46</v>
      </c>
      <c r="H27" s="8"/>
      <c r="I27" s="8"/>
      <c r="J27" s="8"/>
      <c r="K27" s="8"/>
      <c r="L27" s="60"/>
    </row>
    <row r="28" spans="2:14" x14ac:dyDescent="0.35">
      <c r="C28" t="s">
        <v>190</v>
      </c>
      <c r="G28" s="8"/>
      <c r="H28" s="8"/>
      <c r="I28" s="8"/>
      <c r="J28" s="8"/>
      <c r="K28" s="8"/>
      <c r="L28" s="60"/>
    </row>
    <row r="29" spans="2:14" x14ac:dyDescent="0.35">
      <c r="C29" t="s">
        <v>191</v>
      </c>
      <c r="D29" s="7" t="s">
        <v>169</v>
      </c>
      <c r="E29" s="7" t="s">
        <v>192</v>
      </c>
      <c r="F29" s="55" t="s">
        <v>161</v>
      </c>
      <c r="G29" s="299">
        <f>G24/$G$27</f>
        <v>0.41224179051140819</v>
      </c>
      <c r="H29" s="72"/>
      <c r="I29" s="72"/>
      <c r="J29" s="72"/>
      <c r="K29" s="72"/>
      <c r="L29" s="256"/>
    </row>
    <row r="30" spans="2:14" x14ac:dyDescent="0.35">
      <c r="C30" s="61" t="s">
        <v>193</v>
      </c>
      <c r="D30" s="7" t="s">
        <v>169</v>
      </c>
      <c r="E30" s="7" t="s">
        <v>192</v>
      </c>
      <c r="F30" s="55" t="s">
        <v>161</v>
      </c>
      <c r="G30" s="299">
        <f t="shared" ref="G30:G31" si="1">G25/$G$27</f>
        <v>0.23639132089836318</v>
      </c>
      <c r="H30" s="72"/>
      <c r="I30" s="72"/>
      <c r="J30" s="72"/>
      <c r="K30" s="72"/>
      <c r="L30" s="256"/>
    </row>
    <row r="31" spans="2:14" x14ac:dyDescent="0.35">
      <c r="C31" s="61" t="s">
        <v>194</v>
      </c>
      <c r="D31" s="7" t="s">
        <v>169</v>
      </c>
      <c r="E31" s="7" t="s">
        <v>192</v>
      </c>
      <c r="F31" s="55" t="s">
        <v>161</v>
      </c>
      <c r="G31" s="299">
        <f t="shared" si="1"/>
        <v>0.35136688859022863</v>
      </c>
      <c r="H31" s="72"/>
      <c r="I31" s="72"/>
      <c r="J31" s="72"/>
      <c r="K31" s="72"/>
      <c r="L31" s="256"/>
      <c r="M31" s="8"/>
    </row>
    <row r="34" spans="2:5" x14ac:dyDescent="0.35">
      <c r="B34" s="245" t="s">
        <v>164</v>
      </c>
      <c r="C34" s="62" t="s">
        <v>195</v>
      </c>
    </row>
    <row r="35" spans="2:5" x14ac:dyDescent="0.35">
      <c r="D35" s="7" t="s">
        <v>196</v>
      </c>
    </row>
    <row r="36" spans="2:5" x14ac:dyDescent="0.35">
      <c r="C36" s="35" t="s">
        <v>197</v>
      </c>
      <c r="D36" s="69">
        <v>25724</v>
      </c>
    </row>
    <row r="37" spans="2:5" x14ac:dyDescent="0.35">
      <c r="C37" s="6" t="s">
        <v>105</v>
      </c>
      <c r="D37" s="211">
        <v>3640000</v>
      </c>
    </row>
    <row r="38" spans="2:5" x14ac:dyDescent="0.35">
      <c r="C38" s="7" t="s">
        <v>198</v>
      </c>
      <c r="D38" s="66">
        <v>262500</v>
      </c>
      <c r="E38" s="67"/>
    </row>
    <row r="39" spans="2:5" x14ac:dyDescent="0.35">
      <c r="C39" s="45" t="s">
        <v>199</v>
      </c>
      <c r="D39" s="70">
        <v>61000</v>
      </c>
      <c r="E39" s="67"/>
    </row>
    <row r="40" spans="2:5" x14ac:dyDescent="0.35">
      <c r="C40" s="68" t="s">
        <v>200</v>
      </c>
      <c r="D40" s="71">
        <f>SUM(D36:D39)</f>
        <v>3989224</v>
      </c>
      <c r="E40" s="67"/>
    </row>
    <row r="41" spans="2:5" x14ac:dyDescent="0.35">
      <c r="C41" s="7" t="s">
        <v>201</v>
      </c>
      <c r="D41" s="66">
        <v>163995</v>
      </c>
      <c r="E41" s="67"/>
    </row>
    <row r="42" spans="2:5" x14ac:dyDescent="0.35">
      <c r="C42" s="7" t="s">
        <v>202</v>
      </c>
      <c r="D42" s="66">
        <v>37867</v>
      </c>
      <c r="E42" s="67"/>
    </row>
    <row r="43" spans="2:5" x14ac:dyDescent="0.35">
      <c r="C43" s="7" t="s">
        <v>203</v>
      </c>
      <c r="D43" s="66">
        <v>190000</v>
      </c>
      <c r="E43" s="67"/>
    </row>
    <row r="44" spans="2:5" x14ac:dyDescent="0.35">
      <c r="C44" s="7" t="s">
        <v>204</v>
      </c>
      <c r="D44" s="66">
        <v>124000</v>
      </c>
      <c r="E44" s="67"/>
    </row>
    <row r="45" spans="2:5" x14ac:dyDescent="0.35">
      <c r="C45" t="s">
        <v>205</v>
      </c>
      <c r="D45" s="66">
        <v>440000</v>
      </c>
      <c r="E45" s="67"/>
    </row>
    <row r="46" spans="2:5" x14ac:dyDescent="0.35">
      <c r="C46" s="7" t="s">
        <v>206</v>
      </c>
      <c r="D46" s="66">
        <v>520000</v>
      </c>
      <c r="E46" s="67"/>
    </row>
    <row r="47" spans="2:5" x14ac:dyDescent="0.35">
      <c r="C47" s="7" t="s">
        <v>207</v>
      </c>
      <c r="D47" s="66">
        <v>183775</v>
      </c>
      <c r="E47" s="67"/>
    </row>
    <row r="48" spans="2:5" x14ac:dyDescent="0.35">
      <c r="C48" s="7" t="s">
        <v>208</v>
      </c>
      <c r="D48" s="66">
        <v>46700</v>
      </c>
    </row>
    <row r="49" spans="2:13" x14ac:dyDescent="0.35">
      <c r="C49" s="7" t="s">
        <v>209</v>
      </c>
      <c r="D49" s="66">
        <v>293399</v>
      </c>
    </row>
    <row r="50" spans="2:13" x14ac:dyDescent="0.35">
      <c r="C50" s="212" t="s">
        <v>210</v>
      </c>
      <c r="D50" s="213">
        <f>SUM(D41:D49)</f>
        <v>1999736</v>
      </c>
    </row>
    <row r="51" spans="2:13" x14ac:dyDescent="0.35">
      <c r="C51" s="212" t="s">
        <v>103</v>
      </c>
      <c r="D51" s="213">
        <v>907846</v>
      </c>
    </row>
    <row r="52" spans="2:13" x14ac:dyDescent="0.35">
      <c r="C52" s="6" t="s">
        <v>102</v>
      </c>
      <c r="D52" s="211">
        <v>38502600</v>
      </c>
    </row>
    <row r="53" spans="2:13" x14ac:dyDescent="0.35">
      <c r="C53" s="212" t="s">
        <v>104</v>
      </c>
      <c r="D53" s="213">
        <v>3583800</v>
      </c>
    </row>
    <row r="54" spans="2:13" x14ac:dyDescent="0.35">
      <c r="C54" s="7" t="s">
        <v>211</v>
      </c>
      <c r="D54" s="66">
        <v>67000000</v>
      </c>
    </row>
    <row r="57" spans="2:13" x14ac:dyDescent="0.35">
      <c r="B57" s="245" t="s">
        <v>173</v>
      </c>
      <c r="C57" s="62" t="s">
        <v>212</v>
      </c>
    </row>
    <row r="58" spans="2:13" x14ac:dyDescent="0.35">
      <c r="E58" s="7" t="s">
        <v>213</v>
      </c>
      <c r="F58" s="55" t="s">
        <v>214</v>
      </c>
      <c r="G58" s="4">
        <v>43.5</v>
      </c>
      <c r="H58" s="4">
        <v>0</v>
      </c>
      <c r="I58" s="4">
        <v>17.5</v>
      </c>
      <c r="J58" s="4" t="s">
        <v>215</v>
      </c>
      <c r="K58" s="4">
        <v>1</v>
      </c>
    </row>
    <row r="59" spans="2:13" x14ac:dyDescent="0.35">
      <c r="E59" s="7" t="s">
        <v>216</v>
      </c>
      <c r="F59" s="55" t="s">
        <v>214</v>
      </c>
      <c r="G59" s="4">
        <v>31.8</v>
      </c>
      <c r="H59" s="4">
        <v>0.6</v>
      </c>
      <c r="I59" s="4">
        <v>4.7</v>
      </c>
      <c r="J59" s="4" t="s">
        <v>215</v>
      </c>
      <c r="K59" s="4">
        <v>0</v>
      </c>
    </row>
    <row r="60" spans="2:13" x14ac:dyDescent="0.35">
      <c r="E60" s="7" t="s">
        <v>217</v>
      </c>
      <c r="F60" s="55" t="s">
        <v>214</v>
      </c>
      <c r="G60" s="4">
        <f>G58-G59</f>
        <v>11.7</v>
      </c>
      <c r="I60" s="4">
        <f>I58-I59</f>
        <v>12.8</v>
      </c>
      <c r="K60" s="4">
        <f>K58-K59</f>
        <v>1</v>
      </c>
    </row>
    <row r="61" spans="2:13" x14ac:dyDescent="0.35">
      <c r="E61" s="7" t="s">
        <v>217</v>
      </c>
      <c r="F61" s="55" t="s">
        <v>161</v>
      </c>
      <c r="G61" s="72">
        <f>G60/$F$95</f>
        <v>0.32231404958677684</v>
      </c>
      <c r="H61" s="72">
        <v>0</v>
      </c>
      <c r="I61" s="72">
        <f>I60/$F$95</f>
        <v>0.35261707988980723</v>
      </c>
      <c r="J61" s="72">
        <v>0</v>
      </c>
      <c r="K61" s="72">
        <f>K60/$F$95</f>
        <v>2.7548209366391185E-2</v>
      </c>
      <c r="L61" s="58">
        <f>1-SUM(G61:K61)</f>
        <v>0.29752066115702469</v>
      </c>
      <c r="M61" s="73">
        <f>SUM(G61:L61)</f>
        <v>1</v>
      </c>
    </row>
    <row r="65" spans="4:6" x14ac:dyDescent="0.35">
      <c r="D65" s="7" t="s">
        <v>218</v>
      </c>
      <c r="E65" s="7" t="s">
        <v>213</v>
      </c>
      <c r="F65" s="55">
        <v>10.199999999999999</v>
      </c>
    </row>
    <row r="66" spans="4:6" x14ac:dyDescent="0.35">
      <c r="E66" s="7" t="s">
        <v>216</v>
      </c>
      <c r="F66" s="55">
        <v>22.3</v>
      </c>
    </row>
    <row r="67" spans="4:6" x14ac:dyDescent="0.35">
      <c r="E67" s="7" t="s">
        <v>219</v>
      </c>
      <c r="F67" s="55">
        <f>-(F65-F66)</f>
        <v>12.100000000000001</v>
      </c>
    </row>
    <row r="68" spans="4:6" x14ac:dyDescent="0.35">
      <c r="D68" s="6" t="s">
        <v>220</v>
      </c>
      <c r="E68" s="7" t="s">
        <v>213</v>
      </c>
      <c r="F68" s="55">
        <f>24-I58</f>
        <v>6.5</v>
      </c>
    </row>
    <row r="69" spans="4:6" x14ac:dyDescent="0.35">
      <c r="E69" s="7" t="s">
        <v>216</v>
      </c>
      <c r="F69" s="55">
        <f>8.8-I59</f>
        <v>4.1000000000000005</v>
      </c>
    </row>
    <row r="70" spans="4:6" x14ac:dyDescent="0.35">
      <c r="E70" s="6" t="s">
        <v>217</v>
      </c>
      <c r="F70" s="274">
        <f>F68-F69</f>
        <v>2.3999999999999995</v>
      </c>
    </row>
    <row r="71" spans="4:6" x14ac:dyDescent="0.35">
      <c r="D71" s="6" t="s">
        <v>221</v>
      </c>
      <c r="E71" s="7" t="s">
        <v>213</v>
      </c>
      <c r="F71" s="55">
        <v>2.2000000000000002</v>
      </c>
    </row>
    <row r="72" spans="4:6" x14ac:dyDescent="0.35">
      <c r="E72" s="7" t="s">
        <v>216</v>
      </c>
      <c r="F72" s="55">
        <v>0.3</v>
      </c>
    </row>
    <row r="73" spans="4:6" x14ac:dyDescent="0.35">
      <c r="E73" s="6" t="s">
        <v>217</v>
      </c>
      <c r="F73" s="274">
        <f>F71-F72</f>
        <v>1.9000000000000001</v>
      </c>
    </row>
    <row r="74" spans="4:6" x14ac:dyDescent="0.35">
      <c r="D74" s="6" t="s">
        <v>222</v>
      </c>
      <c r="E74" s="7" t="s">
        <v>213</v>
      </c>
      <c r="F74" s="55">
        <v>1.8</v>
      </c>
    </row>
    <row r="75" spans="4:6" x14ac:dyDescent="0.35">
      <c r="E75" s="7" t="s">
        <v>216</v>
      </c>
      <c r="F75" s="55">
        <v>0.9</v>
      </c>
    </row>
    <row r="76" spans="4:6" x14ac:dyDescent="0.35">
      <c r="E76" s="6" t="s">
        <v>217</v>
      </c>
      <c r="F76" s="274">
        <f>F74-F75</f>
        <v>0.9</v>
      </c>
    </row>
    <row r="77" spans="4:6" x14ac:dyDescent="0.35">
      <c r="D77" s="6" t="s">
        <v>223</v>
      </c>
      <c r="E77" s="7" t="s">
        <v>213</v>
      </c>
      <c r="F77" s="55">
        <v>3.6</v>
      </c>
    </row>
    <row r="78" spans="4:6" x14ac:dyDescent="0.35">
      <c r="E78" s="7" t="s">
        <v>216</v>
      </c>
      <c r="F78" s="55">
        <v>0.6</v>
      </c>
    </row>
    <row r="79" spans="4:6" x14ac:dyDescent="0.35">
      <c r="E79" s="6" t="s">
        <v>217</v>
      </c>
      <c r="F79" s="274">
        <f>F77-F78</f>
        <v>3</v>
      </c>
    </row>
    <row r="80" spans="4:6" x14ac:dyDescent="0.35">
      <c r="D80" s="7" t="s">
        <v>224</v>
      </c>
      <c r="E80" s="7" t="s">
        <v>213</v>
      </c>
      <c r="F80" s="55">
        <f>9.5-H58</f>
        <v>9.5</v>
      </c>
    </row>
    <row r="81" spans="4:6" x14ac:dyDescent="0.35">
      <c r="E81" s="7" t="s">
        <v>216</v>
      </c>
      <c r="F81" s="55">
        <f>31-H59</f>
        <v>30.4</v>
      </c>
    </row>
    <row r="82" spans="4:6" x14ac:dyDescent="0.35">
      <c r="E82" s="7" t="s">
        <v>219</v>
      </c>
      <c r="F82" s="55">
        <f>-(F80-F81)</f>
        <v>20.9</v>
      </c>
    </row>
    <row r="83" spans="4:6" x14ac:dyDescent="0.35">
      <c r="D83" s="6" t="s">
        <v>225</v>
      </c>
      <c r="E83" s="7" t="s">
        <v>213</v>
      </c>
      <c r="F83" s="55">
        <f>0.1+0.1+0.2</f>
        <v>0.4</v>
      </c>
    </row>
    <row r="84" spans="4:6" x14ac:dyDescent="0.35">
      <c r="E84" s="7" t="s">
        <v>216</v>
      </c>
      <c r="F84" s="55">
        <v>0</v>
      </c>
    </row>
    <row r="85" spans="4:6" x14ac:dyDescent="0.35">
      <c r="E85" s="6" t="s">
        <v>217</v>
      </c>
      <c r="F85" s="274">
        <f>F83-F84</f>
        <v>0.4</v>
      </c>
    </row>
    <row r="86" spans="4:6" x14ac:dyDescent="0.35">
      <c r="D86" s="6" t="s">
        <v>226</v>
      </c>
      <c r="E86" s="7" t="s">
        <v>213</v>
      </c>
      <c r="F86" s="55">
        <v>2.4</v>
      </c>
    </row>
    <row r="87" spans="4:6" x14ac:dyDescent="0.35">
      <c r="E87" s="7" t="s">
        <v>216</v>
      </c>
      <c r="F87" s="55">
        <v>0.2</v>
      </c>
    </row>
    <row r="88" spans="4:6" x14ac:dyDescent="0.35">
      <c r="E88" s="6" t="s">
        <v>217</v>
      </c>
      <c r="F88" s="274">
        <f>F86-F87</f>
        <v>2.1999999999999997</v>
      </c>
    </row>
    <row r="90" spans="4:6" x14ac:dyDescent="0.35">
      <c r="D90" s="7" t="s">
        <v>227</v>
      </c>
      <c r="E90" s="7" t="s">
        <v>213</v>
      </c>
      <c r="F90" s="55">
        <f>SUM(G58:I58)+K58+F65+F68+F71+F74+F77+F80+F86+F83</f>
        <v>98.600000000000009</v>
      </c>
    </row>
    <row r="91" spans="4:6" x14ac:dyDescent="0.35">
      <c r="E91" s="7" t="s">
        <v>216</v>
      </c>
      <c r="F91" s="55">
        <f>SUM(G59:I59)+K59+F66+F69+F72+F75+F78+F81+F87+F84</f>
        <v>95.899999999999991</v>
      </c>
    </row>
    <row r="92" spans="4:6" x14ac:dyDescent="0.35">
      <c r="E92" s="6" t="s">
        <v>217</v>
      </c>
      <c r="F92" s="274">
        <f>F90-F91</f>
        <v>2.7000000000000171</v>
      </c>
    </row>
    <row r="95" spans="4:6" x14ac:dyDescent="0.35">
      <c r="D95" s="7" t="s">
        <v>228</v>
      </c>
      <c r="F95" s="55">
        <f>F70+F76+F73+F79+F85+F88+G60+I60+K60</f>
        <v>36.299999999999997</v>
      </c>
    </row>
    <row r="96" spans="4:6" x14ac:dyDescent="0.35">
      <c r="D96" s="7" t="s">
        <v>229</v>
      </c>
      <c r="F96" s="55">
        <f>F67+F82+(H59-H58)</f>
        <v>33.6</v>
      </c>
    </row>
  </sheetData>
  <phoneticPr fontId="6"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ECDF0-213E-4A8A-B3CF-295D5C0BBA9F}">
  <dimension ref="A1:R36"/>
  <sheetViews>
    <sheetView showGridLines="0" zoomScale="75" zoomScaleNormal="75" workbookViewId="0">
      <selection activeCell="R31" sqref="R31"/>
    </sheetView>
  </sheetViews>
  <sheetFormatPr defaultRowHeight="14.5" x14ac:dyDescent="0.35"/>
  <cols>
    <col min="1" max="1" width="13.1796875" customWidth="1"/>
    <col min="5" max="5" width="9.7265625" customWidth="1"/>
    <col min="6" max="6" width="17.54296875" bestFit="1" customWidth="1"/>
    <col min="7" max="7" width="16.453125" style="4" customWidth="1"/>
    <col min="8" max="8" width="15.453125" style="57" bestFit="1" customWidth="1"/>
    <col min="9" max="9" width="3.54296875" customWidth="1"/>
    <col min="10" max="10" width="9.453125" customWidth="1"/>
    <col min="11" max="11" width="13.81640625" style="4" customWidth="1"/>
    <col min="12" max="12" width="19.453125" style="4" customWidth="1"/>
    <col min="13" max="13" width="11.453125" style="4" customWidth="1"/>
  </cols>
  <sheetData>
    <row r="1" spans="1:18" x14ac:dyDescent="0.35">
      <c r="A1" s="2" t="s">
        <v>230</v>
      </c>
      <c r="B1" s="2"/>
      <c r="C1" s="2"/>
      <c r="D1" s="2"/>
    </row>
    <row r="2" spans="1:18" x14ac:dyDescent="0.35">
      <c r="A2" s="2"/>
      <c r="B2" s="2"/>
      <c r="C2" s="2"/>
      <c r="D2" s="2"/>
    </row>
    <row r="3" spans="1:18" x14ac:dyDescent="0.35">
      <c r="A3" s="2"/>
      <c r="D3" s="2"/>
      <c r="F3" s="400" t="s">
        <v>231</v>
      </c>
      <c r="G3" s="401"/>
      <c r="H3" s="402"/>
      <c r="J3" s="59"/>
      <c r="K3" s="398" t="s">
        <v>232</v>
      </c>
      <c r="L3" s="398"/>
      <c r="M3" s="399"/>
    </row>
    <row r="4" spans="1:18" x14ac:dyDescent="0.35">
      <c r="A4" s="2"/>
      <c r="B4" s="403" t="s">
        <v>233</v>
      </c>
      <c r="C4" s="403"/>
      <c r="D4" s="2"/>
      <c r="E4" s="290"/>
      <c r="F4" s="359" t="s">
        <v>234</v>
      </c>
      <c r="G4" s="345" t="s">
        <v>235</v>
      </c>
      <c r="H4" s="346" t="s">
        <v>236</v>
      </c>
      <c r="J4" s="352"/>
      <c r="K4" s="351" t="s">
        <v>234</v>
      </c>
      <c r="L4" s="347" t="s">
        <v>235</v>
      </c>
      <c r="M4" s="348" t="s">
        <v>236</v>
      </c>
    </row>
    <row r="5" spans="1:18" x14ac:dyDescent="0.35">
      <c r="A5" s="2"/>
      <c r="B5" t="s">
        <v>47</v>
      </c>
      <c r="C5" s="4">
        <v>1</v>
      </c>
      <c r="D5" s="2"/>
      <c r="E5" s="349" t="s">
        <v>47</v>
      </c>
      <c r="F5" s="361">
        <v>9.8876106296114305E-3</v>
      </c>
      <c r="G5" s="74">
        <f>F5*C5</f>
        <v>9.8876106296114305E-3</v>
      </c>
      <c r="H5" s="255">
        <f>G5/G$8</f>
        <v>0.9334003366979613</v>
      </c>
      <c r="J5" s="349" t="s">
        <v>47</v>
      </c>
      <c r="K5" s="75">
        <v>1.41287405732608E-3</v>
      </c>
      <c r="L5" s="74">
        <f>K5*C$5</f>
        <v>1.41287405732608E-3</v>
      </c>
      <c r="M5" s="255">
        <f>L5/L$8</f>
        <v>0.91161863543387089</v>
      </c>
    </row>
    <row r="6" spans="1:18" x14ac:dyDescent="0.35">
      <c r="A6" s="2"/>
      <c r="B6" t="s">
        <v>56</v>
      </c>
      <c r="C6" s="4">
        <v>25</v>
      </c>
      <c r="D6" s="2"/>
      <c r="E6" s="59" t="s">
        <v>56</v>
      </c>
      <c r="F6" s="364">
        <v>2.7909703380395801E-5</v>
      </c>
      <c r="G6" s="75">
        <f>F6*C6</f>
        <v>6.9774258450989502E-4</v>
      </c>
      <c r="H6" s="256">
        <f>G6/G$8</f>
        <v>6.5867598119166218E-2</v>
      </c>
      <c r="J6" s="59" t="s">
        <v>56</v>
      </c>
      <c r="K6" s="75">
        <v>4.57494762606715E-6</v>
      </c>
      <c r="L6" s="75">
        <f>K6*C$6</f>
        <v>1.1437369065167875E-4</v>
      </c>
      <c r="M6" s="256">
        <f>L6/L$8</f>
        <v>7.379651941429588E-2</v>
      </c>
    </row>
    <row r="7" spans="1:18" x14ac:dyDescent="0.35">
      <c r="A7" s="2"/>
      <c r="B7" t="s">
        <v>58</v>
      </c>
      <c r="C7" s="4">
        <v>298</v>
      </c>
      <c r="D7" s="2"/>
      <c r="E7" s="86" t="s">
        <v>58</v>
      </c>
      <c r="F7" s="362">
        <v>2.6022971774903001E-8</v>
      </c>
      <c r="G7" s="77">
        <f>F7*C7</f>
        <v>7.7548455889210937E-6</v>
      </c>
      <c r="H7" s="300">
        <f>G7/G$8</f>
        <v>7.3206518287260937E-4</v>
      </c>
      <c r="J7" s="86" t="s">
        <v>58</v>
      </c>
      <c r="K7" s="75">
        <v>7.5853533219929404E-8</v>
      </c>
      <c r="L7" s="77">
        <f>K7*C$7</f>
        <v>2.2604352899538963E-5</v>
      </c>
      <c r="M7" s="300">
        <f>L7/L$8</f>
        <v>1.4584845151833335E-2</v>
      </c>
    </row>
    <row r="8" spans="1:18" x14ac:dyDescent="0.35">
      <c r="A8" s="2"/>
      <c r="B8" s="344"/>
      <c r="D8" s="2"/>
      <c r="E8" s="301" t="s">
        <v>69</v>
      </c>
      <c r="F8" s="360"/>
      <c r="G8" s="321">
        <f>SUM(G5:G7)</f>
        <v>1.0593108059710246E-2</v>
      </c>
      <c r="H8" s="358" t="s">
        <v>168</v>
      </c>
      <c r="J8" s="353" t="s">
        <v>69</v>
      </c>
      <c r="K8" s="357"/>
      <c r="L8" s="341">
        <f>SUM(L5:L7)</f>
        <v>1.5498521008772976E-3</v>
      </c>
      <c r="M8" s="358" t="s">
        <v>168</v>
      </c>
    </row>
    <row r="9" spans="1:18" x14ac:dyDescent="0.35">
      <c r="A9" s="2"/>
      <c r="B9" s="350" t="s">
        <v>237</v>
      </c>
      <c r="C9" s="2"/>
      <c r="D9" s="2"/>
      <c r="J9" s="59"/>
      <c r="K9" s="398" t="s">
        <v>238</v>
      </c>
      <c r="L9" s="398"/>
      <c r="M9" s="399"/>
      <c r="O9" s="19"/>
    </row>
    <row r="10" spans="1:18" x14ac:dyDescent="0.35">
      <c r="D10" s="57"/>
      <c r="E10" s="354" t="s">
        <v>239</v>
      </c>
      <c r="J10" s="349" t="s">
        <v>47</v>
      </c>
      <c r="K10" s="75">
        <v>1.21169261000584E-3</v>
      </c>
      <c r="L10" s="74">
        <f>K10*C$5</f>
        <v>1.21169261000584E-3</v>
      </c>
      <c r="M10" s="255">
        <f>L10/L$13</f>
        <v>0.94517763812997801</v>
      </c>
      <c r="O10" s="19"/>
      <c r="P10" s="19"/>
    </row>
    <row r="11" spans="1:18" x14ac:dyDescent="0.35">
      <c r="D11" s="4"/>
      <c r="J11" s="59" t="s">
        <v>56</v>
      </c>
      <c r="K11" s="75">
        <v>2.5097744521152199E-6</v>
      </c>
      <c r="L11" s="75">
        <f>K11*C$6</f>
        <v>6.2744361302880498E-5</v>
      </c>
      <c r="M11" s="256">
        <f>L11/L$13</f>
        <v>4.8943574246891504E-2</v>
      </c>
      <c r="O11" s="19"/>
      <c r="P11" s="19"/>
    </row>
    <row r="12" spans="1:18" x14ac:dyDescent="0.35">
      <c r="D12" s="4"/>
      <c r="J12" s="86" t="s">
        <v>58</v>
      </c>
      <c r="K12" s="75">
        <v>2.5290098923862801E-8</v>
      </c>
      <c r="L12" s="77">
        <f>K12*C$7</f>
        <v>7.5364494793111143E-6</v>
      </c>
      <c r="M12" s="300">
        <f>L12/L$13</f>
        <v>5.8787876231306303E-3</v>
      </c>
      <c r="P12" s="19"/>
      <c r="Q12" s="19"/>
    </row>
    <row r="13" spans="1:18" x14ac:dyDescent="0.35">
      <c r="D13" s="4"/>
      <c r="F13" s="19"/>
      <c r="G13" s="75"/>
      <c r="J13" s="353" t="s">
        <v>69</v>
      </c>
      <c r="K13" s="357"/>
      <c r="L13" s="341">
        <f>SUM(L10:L12)</f>
        <v>1.2819734207880314E-3</v>
      </c>
      <c r="M13" s="140"/>
      <c r="P13" s="19"/>
    </row>
    <row r="14" spans="1:18" x14ac:dyDescent="0.35">
      <c r="D14" s="4"/>
      <c r="F14" s="19"/>
      <c r="G14" s="75"/>
      <c r="J14" s="356"/>
      <c r="K14" s="398" t="s">
        <v>240</v>
      </c>
      <c r="L14" s="398"/>
      <c r="M14" s="399"/>
      <c r="P14" s="19"/>
      <c r="R14" s="19"/>
    </row>
    <row r="15" spans="1:18" x14ac:dyDescent="0.35">
      <c r="F15" s="19"/>
      <c r="G15" s="75"/>
      <c r="J15" s="349" t="s">
        <v>47</v>
      </c>
      <c r="K15" s="75">
        <v>1.6008987362243599E-2</v>
      </c>
      <c r="L15" s="74">
        <f>K15*$C5</f>
        <v>1.6008987362243599E-2</v>
      </c>
      <c r="M15" s="255">
        <f>L15/L$18</f>
        <v>0.93485259108441776</v>
      </c>
      <c r="N15" s="75"/>
      <c r="O15" s="19"/>
      <c r="P15" s="19"/>
      <c r="R15" s="19"/>
    </row>
    <row r="16" spans="1:18" x14ac:dyDescent="0.35">
      <c r="D16" s="19"/>
      <c r="E16" s="19"/>
      <c r="F16" s="19"/>
      <c r="G16" s="19"/>
      <c r="J16" s="59" t="s">
        <v>56</v>
      </c>
      <c r="K16" s="75">
        <v>3.9090977938429502E-5</v>
      </c>
      <c r="L16" s="75">
        <f>K16*$C6</f>
        <v>9.7727444846073749E-4</v>
      </c>
      <c r="M16" s="256">
        <f>L16/L$18</f>
        <v>5.7068415988559884E-2</v>
      </c>
      <c r="N16" s="75"/>
      <c r="O16" s="19"/>
      <c r="P16" s="19"/>
    </row>
    <row r="17" spans="1:16" x14ac:dyDescent="0.35">
      <c r="D17" s="19"/>
      <c r="E17" s="19"/>
      <c r="F17" s="19"/>
      <c r="G17" s="19"/>
      <c r="H17"/>
      <c r="J17" s="86" t="s">
        <v>58</v>
      </c>
      <c r="K17" s="75">
        <v>4.64260451620469E-7</v>
      </c>
      <c r="L17" s="77">
        <f>K17*$C7</f>
        <v>1.3834961458289975E-4</v>
      </c>
      <c r="M17" s="300">
        <f>L17/L$18</f>
        <v>8.0789929270222351E-3</v>
      </c>
      <c r="N17" s="75"/>
      <c r="O17" s="19"/>
      <c r="P17" s="19"/>
    </row>
    <row r="18" spans="1:16" x14ac:dyDescent="0.35">
      <c r="D18" s="19"/>
      <c r="E18" s="19"/>
      <c r="F18" s="19"/>
      <c r="G18" s="19"/>
      <c r="J18" s="353" t="s">
        <v>69</v>
      </c>
      <c r="K18" s="357"/>
      <c r="L18" s="321">
        <f>SUM(L15:L17)</f>
        <v>1.7124611425287237E-2</v>
      </c>
      <c r="M18" s="358" t="s">
        <v>178</v>
      </c>
      <c r="O18" s="19"/>
      <c r="P18" s="367"/>
    </row>
    <row r="19" spans="1:16" x14ac:dyDescent="0.35">
      <c r="F19" s="367"/>
      <c r="G19" s="367"/>
    </row>
    <row r="20" spans="1:16" x14ac:dyDescent="0.35">
      <c r="J20" s="354" t="s">
        <v>241</v>
      </c>
    </row>
    <row r="21" spans="1:16" x14ac:dyDescent="0.35">
      <c r="J21" s="354" t="s">
        <v>242</v>
      </c>
    </row>
    <row r="22" spans="1:16" x14ac:dyDescent="0.35">
      <c r="A22" s="254" t="s">
        <v>243</v>
      </c>
      <c r="E22" s="254"/>
    </row>
    <row r="23" spans="1:16" x14ac:dyDescent="0.35">
      <c r="A23" t="s">
        <v>244</v>
      </c>
      <c r="B23" s="355" t="s">
        <v>245</v>
      </c>
      <c r="I23" s="19"/>
      <c r="N23" s="19"/>
    </row>
    <row r="24" spans="1:16" x14ac:dyDescent="0.35">
      <c r="A24" t="s">
        <v>153</v>
      </c>
      <c r="B24" t="s">
        <v>246</v>
      </c>
      <c r="I24" s="19"/>
      <c r="L24" s="5"/>
    </row>
    <row r="25" spans="1:16" x14ac:dyDescent="0.35">
      <c r="A25" t="s">
        <v>247</v>
      </c>
      <c r="B25" s="355" t="s">
        <v>248</v>
      </c>
      <c r="E25" s="64"/>
    </row>
    <row r="27" spans="1:16" x14ac:dyDescent="0.35">
      <c r="M27" s="75"/>
    </row>
    <row r="28" spans="1:16" x14ac:dyDescent="0.35">
      <c r="M28" s="75"/>
    </row>
    <row r="29" spans="1:16" x14ac:dyDescent="0.35">
      <c r="E29" s="254"/>
      <c r="L29" s="75"/>
      <c r="M29" s="75"/>
    </row>
    <row r="30" spans="1:16" x14ac:dyDescent="0.35">
      <c r="G30"/>
      <c r="H30"/>
      <c r="L30" s="75"/>
      <c r="M30" s="75"/>
    </row>
    <row r="31" spans="1:16" x14ac:dyDescent="0.35">
      <c r="H31"/>
      <c r="M31" s="75"/>
    </row>
    <row r="32" spans="1:16" x14ac:dyDescent="0.35">
      <c r="H32"/>
      <c r="M32" s="75"/>
    </row>
    <row r="33" spans="8:10" x14ac:dyDescent="0.35">
      <c r="H33"/>
    </row>
    <row r="34" spans="8:10" x14ac:dyDescent="0.35">
      <c r="H34"/>
    </row>
    <row r="35" spans="8:10" x14ac:dyDescent="0.35">
      <c r="H35"/>
    </row>
    <row r="36" spans="8:10" x14ac:dyDescent="0.35">
      <c r="J36" s="19"/>
    </row>
  </sheetData>
  <mergeCells count="5">
    <mergeCell ref="K14:M14"/>
    <mergeCell ref="F3:H3"/>
    <mergeCell ref="K3:M3"/>
    <mergeCell ref="B4:C4"/>
    <mergeCell ref="K9:M9"/>
  </mergeCells>
  <hyperlinks>
    <hyperlink ref="B23" r:id="rId1" xr:uid="{8733FB21-CA2E-4EDE-A435-80770DD50039}"/>
    <hyperlink ref="B25" r:id="rId2" xr:uid="{8E890491-3649-4C0F-9316-18440887C44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97FF6AC5190914D89FF8FC0AF0540FE" ma:contentTypeVersion="15" ma:contentTypeDescription="Creare un nuovo documento." ma:contentTypeScope="" ma:versionID="28a56e8dca09b467fa942315cf147876">
  <xsd:schema xmlns:xsd="http://www.w3.org/2001/XMLSchema" xmlns:xs="http://www.w3.org/2001/XMLSchema" xmlns:p="http://schemas.microsoft.com/office/2006/metadata/properties" xmlns:ns3="e657a442-71c8-406f-9398-806e25ddda86" xmlns:ns4="020d2ebf-5742-42da-963b-effaf8f11033" targetNamespace="http://schemas.microsoft.com/office/2006/metadata/properties" ma:root="true" ma:fieldsID="bde189296e3eb31998164fe61242effd" ns3:_="" ns4:_="">
    <xsd:import namespace="e657a442-71c8-406f-9398-806e25ddda86"/>
    <xsd:import namespace="020d2ebf-5742-42da-963b-effaf8f1103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657a442-71c8-406f-9398-806e25ddda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0d2ebf-5742-42da-963b-effaf8f11033" elementFormDefault="qualified">
    <xsd:import namespace="http://schemas.microsoft.com/office/2006/documentManagement/types"/>
    <xsd:import namespace="http://schemas.microsoft.com/office/infopath/2007/PartnerControls"/>
    <xsd:element name="SharedWithUsers" ma:index="14"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Condiviso con dettagli" ma:internalName="SharedWithDetails" ma:readOnly="true">
      <xsd:simpleType>
        <xsd:restriction base="dms:Note">
          <xsd:maxLength value="255"/>
        </xsd:restriction>
      </xsd:simpleType>
    </xsd:element>
    <xsd:element name="SharingHintHash" ma:index="16" nillable="true" ma:displayName="Hash suggerimento condivisione"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e657a442-71c8-406f-9398-806e25ddda8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D2045D-E160-473A-AA97-4C9DF24A85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657a442-71c8-406f-9398-806e25ddda86"/>
    <ds:schemaRef ds:uri="020d2ebf-5742-42da-963b-effaf8f110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D6C88E5-93A6-4DED-A155-74C8B3D7AF43}">
  <ds:schemaRefs>
    <ds:schemaRef ds:uri="http://schemas.microsoft.com/office/2006/metadata/properties"/>
    <ds:schemaRef ds:uri="http://schemas.microsoft.com/office/infopath/2007/PartnerControls"/>
    <ds:schemaRef ds:uri="e657a442-71c8-406f-9398-806e25ddda86"/>
  </ds:schemaRefs>
</ds:datastoreItem>
</file>

<file path=customXml/itemProps3.xml><?xml version="1.0" encoding="utf-8"?>
<ds:datastoreItem xmlns:ds="http://schemas.openxmlformats.org/officeDocument/2006/customXml" ds:itemID="{9EB05139-23D8-4E4B-B988-7D5244DA66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H2_NGSR</vt:lpstr>
      <vt:lpstr>H2_ELE</vt:lpstr>
      <vt:lpstr>MSUT</vt:lpstr>
      <vt:lpstr>SUT_EU27</vt:lpstr>
      <vt:lpstr>Inputs by region</vt:lpstr>
      <vt:lpstr>Footprint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 Ghezzi</dc:creator>
  <cp:keywords/>
  <dc:description/>
  <cp:lastModifiedBy>Debora Ghezzi</cp:lastModifiedBy>
  <cp:revision/>
  <dcterms:created xsi:type="dcterms:W3CDTF">2023-08-16T13:57:57Z</dcterms:created>
  <dcterms:modified xsi:type="dcterms:W3CDTF">2024-03-15T11:31:00Z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0x010100D97FF6AC5190914D89FF8FC0AF0540FE</vt:lpwstr>
  </property>
</Properties>
</file>