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תואר שני\סמסטר ב\בעיות סוכנים מרובים\פרויקט\data\"/>
    </mc:Choice>
  </mc:AlternateContent>
  <xr:revisionPtr revIDLastSave="0" documentId="13_ncr:1_{14BB4DA6-2ABD-4E49-AC18-9BFE7E8FF952}" xr6:coauthVersionLast="47" xr6:coauthVersionMax="47" xr10:uidLastSave="{00000000-0000-0000-0000-000000000000}"/>
  <bookViews>
    <workbookView xWindow="-108" yWindow="-108" windowWidth="23256" windowHeight="12576" xr2:uid="{1B413253-BABF-4571-ACCE-427F08F068FE}"/>
  </bookViews>
  <sheets>
    <sheet name="גיליון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" l="1"/>
  <c r="D54" i="2"/>
  <c r="D53" i="2"/>
  <c r="D52" i="2"/>
  <c r="B52" i="2" s="1"/>
  <c r="O52" i="2" s="1"/>
  <c r="D51" i="2"/>
  <c r="B51" i="2" s="1"/>
  <c r="O51" i="2" s="1"/>
  <c r="D50" i="2"/>
  <c r="B50" i="2" s="1"/>
  <c r="O50" i="2" s="1"/>
  <c r="D49" i="2"/>
  <c r="C49" i="2" s="1"/>
  <c r="D48" i="2"/>
  <c r="C48" i="2" s="1"/>
  <c r="D47" i="2"/>
  <c r="C47" i="2" s="1"/>
  <c r="B47" i="2"/>
  <c r="O47" i="2" s="1"/>
  <c r="B48" i="2"/>
  <c r="O48" i="2" s="1"/>
  <c r="B49" i="2"/>
  <c r="O49" i="2" s="1"/>
  <c r="B53" i="2"/>
  <c r="B54" i="2"/>
  <c r="O54" i="2" s="1"/>
  <c r="B55" i="2"/>
  <c r="O53" i="2"/>
  <c r="D6" i="2"/>
  <c r="C6" i="2" s="1"/>
  <c r="D2" i="2"/>
  <c r="D3" i="2"/>
  <c r="B3" i="2" s="1"/>
  <c r="O3" i="2" s="1"/>
  <c r="D4" i="2"/>
  <c r="C4" i="2" s="1"/>
  <c r="C2" i="2"/>
  <c r="D5" i="2"/>
  <c r="C5" i="2" s="1"/>
  <c r="D73" i="2"/>
  <c r="D72" i="2"/>
  <c r="D71" i="2"/>
  <c r="B71" i="2" s="1"/>
  <c r="O71" i="2" s="1"/>
  <c r="D70" i="2"/>
  <c r="C70" i="2" s="1"/>
  <c r="D69" i="2"/>
  <c r="D68" i="2"/>
  <c r="B68" i="2" s="1"/>
  <c r="O68" i="2" s="1"/>
  <c r="D67" i="2"/>
  <c r="B67" i="2" s="1"/>
  <c r="O67" i="2" s="1"/>
  <c r="D66" i="2"/>
  <c r="C66" i="2" s="1"/>
  <c r="D65" i="2"/>
  <c r="C65" i="2" s="1"/>
  <c r="D64" i="2"/>
  <c r="C64" i="2" s="1"/>
  <c r="D63" i="2"/>
  <c r="B63" i="2" s="1"/>
  <c r="O63" i="2" s="1"/>
  <c r="D62" i="2"/>
  <c r="D61" i="2"/>
  <c r="C61" i="2" s="1"/>
  <c r="D60" i="2"/>
  <c r="B60" i="2" s="1"/>
  <c r="O60" i="2" s="1"/>
  <c r="D59" i="2"/>
  <c r="D58" i="2"/>
  <c r="D57" i="2"/>
  <c r="B57" i="2" s="1"/>
  <c r="O57" i="2" s="1"/>
  <c r="D56" i="2"/>
  <c r="B56" i="2" s="1"/>
  <c r="O56" i="2" s="1"/>
  <c r="D40" i="2"/>
  <c r="B40" i="2" s="1"/>
  <c r="O40" i="2" s="1"/>
  <c r="D39" i="2"/>
  <c r="C39" i="2" s="1"/>
  <c r="D38" i="2"/>
  <c r="B38" i="2" s="1"/>
  <c r="O38" i="2" s="1"/>
  <c r="C56" i="2"/>
  <c r="C54" i="2"/>
  <c r="C53" i="2"/>
  <c r="C52" i="2"/>
  <c r="D46" i="2"/>
  <c r="B46" i="2" s="1"/>
  <c r="O46" i="2" s="1"/>
  <c r="D45" i="2"/>
  <c r="C45" i="2" s="1"/>
  <c r="D44" i="2"/>
  <c r="B44" i="2" s="1"/>
  <c r="O44" i="2" s="1"/>
  <c r="D43" i="2"/>
  <c r="D42" i="2"/>
  <c r="C42" i="2" s="1"/>
  <c r="D41" i="2"/>
  <c r="C35" i="2"/>
  <c r="C34" i="2"/>
  <c r="C33" i="2"/>
  <c r="C32" i="2"/>
  <c r="C31" i="2"/>
  <c r="C30" i="2"/>
  <c r="B34" i="2"/>
  <c r="B32" i="2"/>
  <c r="B31" i="2"/>
  <c r="B30" i="2"/>
  <c r="B29" i="2"/>
  <c r="D37" i="2"/>
  <c r="B37" i="2" s="1"/>
  <c r="O37" i="2" s="1"/>
  <c r="D36" i="2"/>
  <c r="B36" i="2" s="1"/>
  <c r="O36" i="2" s="1"/>
  <c r="D35" i="2"/>
  <c r="B35" i="2" s="1"/>
  <c r="O35" i="2" s="1"/>
  <c r="D34" i="2"/>
  <c r="D33" i="2"/>
  <c r="B33" i="2" s="1"/>
  <c r="O33" i="2" s="1"/>
  <c r="D32" i="2"/>
  <c r="D31" i="2"/>
  <c r="D30" i="2"/>
  <c r="D29" i="2"/>
  <c r="C29" i="2" s="1"/>
  <c r="O32" i="2"/>
  <c r="O31" i="2"/>
  <c r="C21" i="2"/>
  <c r="C28" i="2"/>
  <c r="B21" i="2"/>
  <c r="B22" i="2"/>
  <c r="B24" i="2"/>
  <c r="O24" i="2" s="1"/>
  <c r="B20" i="2"/>
  <c r="O20" i="2" s="1"/>
  <c r="D28" i="2"/>
  <c r="B28" i="2" s="1"/>
  <c r="O28" i="2" s="1"/>
  <c r="D27" i="2"/>
  <c r="B27" i="2" s="1"/>
  <c r="O27" i="2" s="1"/>
  <c r="D26" i="2"/>
  <c r="B26" i="2" s="1"/>
  <c r="O26" i="2" s="1"/>
  <c r="D25" i="2"/>
  <c r="B25" i="2" s="1"/>
  <c r="O25" i="2" s="1"/>
  <c r="D24" i="2"/>
  <c r="C24" i="2" s="1"/>
  <c r="D23" i="2"/>
  <c r="C23" i="2" s="1"/>
  <c r="D22" i="2"/>
  <c r="C22" i="2" s="1"/>
  <c r="D21" i="2"/>
  <c r="D20" i="2"/>
  <c r="C20" i="2" s="1"/>
  <c r="B19" i="2"/>
  <c r="B18" i="2"/>
  <c r="B16" i="2"/>
  <c r="B15" i="2"/>
  <c r="B14" i="2"/>
  <c r="O14" i="2" s="1"/>
  <c r="B13" i="2"/>
  <c r="O13" i="2" s="1"/>
  <c r="B12" i="2"/>
  <c r="O12" i="2" s="1"/>
  <c r="B11" i="2"/>
  <c r="O11" i="2" s="1"/>
  <c r="D19" i="2"/>
  <c r="D18" i="2"/>
  <c r="D17" i="2"/>
  <c r="B17" i="2" s="1"/>
  <c r="O17" i="2" s="1"/>
  <c r="D16" i="2"/>
  <c r="C16" i="2" s="1"/>
  <c r="D15" i="2"/>
  <c r="C15" i="2" s="1"/>
  <c r="D14" i="2"/>
  <c r="D13" i="2"/>
  <c r="C13" i="2" s="1"/>
  <c r="D12" i="2"/>
  <c r="C12" i="2" s="1"/>
  <c r="D11" i="2"/>
  <c r="C11" i="2" s="1"/>
  <c r="C19" i="2"/>
  <c r="C18" i="2"/>
  <c r="C17" i="2"/>
  <c r="C14" i="2"/>
  <c r="D10" i="2"/>
  <c r="C10" i="2" s="1"/>
  <c r="D9" i="2"/>
  <c r="C9" i="2" s="1"/>
  <c r="D8" i="2"/>
  <c r="C8" i="2" s="1"/>
  <c r="D7" i="2"/>
  <c r="C7" i="2" s="1"/>
  <c r="B65" i="2"/>
  <c r="O65" i="2" s="1"/>
  <c r="B66" i="2"/>
  <c r="O66" i="2" s="1"/>
  <c r="B69" i="2"/>
  <c r="O69" i="2" s="1"/>
  <c r="B70" i="2"/>
  <c r="O70" i="2" s="1"/>
  <c r="B72" i="2"/>
  <c r="B73" i="2"/>
  <c r="O73" i="2" s="1"/>
  <c r="C69" i="2"/>
  <c r="C71" i="2"/>
  <c r="C72" i="2"/>
  <c r="C73" i="2"/>
  <c r="O72" i="2"/>
  <c r="C55" i="2"/>
  <c r="C51" i="2"/>
  <c r="C50" i="2"/>
  <c r="O15" i="2"/>
  <c r="O16" i="2"/>
  <c r="O18" i="2"/>
  <c r="O19" i="2"/>
  <c r="O21" i="2"/>
  <c r="O22" i="2"/>
  <c r="C57" i="2"/>
  <c r="C58" i="2"/>
  <c r="C59" i="2"/>
  <c r="C62" i="2"/>
  <c r="C63" i="2"/>
  <c r="B58" i="2"/>
  <c r="O58" i="2" s="1"/>
  <c r="B59" i="2"/>
  <c r="O59" i="2" s="1"/>
  <c r="B61" i="2"/>
  <c r="O61" i="2" s="1"/>
  <c r="B62" i="2"/>
  <c r="O62" i="2" s="1"/>
  <c r="C41" i="2"/>
  <c r="C43" i="2"/>
  <c r="C46" i="2"/>
  <c r="B39" i="2"/>
  <c r="O39" i="2" s="1"/>
  <c r="B41" i="2"/>
  <c r="O41" i="2" s="1"/>
  <c r="B43" i="2"/>
  <c r="O43" i="2" s="1"/>
  <c r="O55" i="2" l="1"/>
  <c r="C67" i="2"/>
  <c r="C26" i="2"/>
  <c r="C36" i="2"/>
  <c r="B23" i="2"/>
  <c r="O23" i="2" s="1"/>
  <c r="B7" i="2"/>
  <c r="O7" i="2" s="1"/>
  <c r="C27" i="2"/>
  <c r="C25" i="2"/>
  <c r="C37" i="2"/>
  <c r="C3" i="2"/>
  <c r="C68" i="2"/>
  <c r="B45" i="2"/>
  <c r="O45" i="2" s="1"/>
  <c r="O34" i="2"/>
  <c r="B2" i="2"/>
  <c r="O2" i="2" s="1"/>
  <c r="B5" i="2"/>
  <c r="O5" i="2" s="1"/>
  <c r="B4" i="2"/>
  <c r="O4" i="2" s="1"/>
  <c r="B6" i="2"/>
  <c r="O6" i="2" s="1"/>
  <c r="B64" i="2"/>
  <c r="O64" i="2" s="1"/>
  <c r="C60" i="2"/>
  <c r="C40" i="2"/>
  <c r="C38" i="2"/>
  <c r="C44" i="2"/>
  <c r="B42" i="2"/>
  <c r="O42" i="2" s="1"/>
  <c r="O30" i="2"/>
  <c r="O29" i="2"/>
  <c r="B10" i="2"/>
  <c r="O10" i="2" s="1"/>
  <c r="B9" i="2"/>
  <c r="O9" i="2" s="1"/>
  <c r="B8" i="2"/>
  <c r="O8" i="2" s="1"/>
</calcChain>
</file>

<file path=xl/sharedStrings.xml><?xml version="1.0" encoding="utf-8"?>
<sst xmlns="http://schemas.openxmlformats.org/spreadsheetml/2006/main" count="231" uniqueCount="25">
  <si>
    <t>sample size</t>
  </si>
  <si>
    <t>No Vote</t>
  </si>
  <si>
    <t>VotesCand1PreVote</t>
  </si>
  <si>
    <t>VotesCand2PreVote</t>
  </si>
  <si>
    <t>Pref 1</t>
  </si>
  <si>
    <t>Pref 2</t>
  </si>
  <si>
    <t>Scenario</t>
  </si>
  <si>
    <t>A</t>
  </si>
  <si>
    <t>B</t>
  </si>
  <si>
    <t>C</t>
  </si>
  <si>
    <t>D</t>
  </si>
  <si>
    <t>description</t>
  </si>
  <si>
    <t>Winner</t>
  </si>
  <si>
    <t>Difference Votes</t>
  </si>
  <si>
    <t xml:space="preserve">B winner </t>
  </si>
  <si>
    <t>A winner</t>
  </si>
  <si>
    <t>Diff Type</t>
  </si>
  <si>
    <t>small</t>
  </si>
  <si>
    <t>medium</t>
  </si>
  <si>
    <t>large</t>
  </si>
  <si>
    <t>B winner</t>
  </si>
  <si>
    <t>UtilCand2</t>
  </si>
  <si>
    <t>Expected Utility</t>
  </si>
  <si>
    <t>UtilCand1</t>
  </si>
  <si>
    <t>Difference Votes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</si>
</sst>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NumberFormat="1" applyFill="1"/>
    <xf numFmtId="0" fontId="1" fillId="0" borderId="0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6">
    <dxf>
      <numFmt numFmtId="0" formatCode="General"/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</dxfs>
  <tableStyles count="0" defaultTableStyle="TableStyleMedium2" defaultPivotStyle="PivotStyleLight16"/>
  <colors>
    <mruColors>
      <color rgb="FFFFFF99"/>
      <color rgb="FFFF5050"/>
      <color rgb="FF00FF99"/>
      <color rgb="FFF8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4BD90-44E7-406C-9164-AE54A97567FA}" name="טבלה3" displayName="טבלה3" ref="A1:O73" totalsRowShown="0" dataDxfId="15">
  <autoFilter ref="A1:O73" xr:uid="{C654BD90-44E7-406C-9164-AE54A97567FA}"/>
  <tableColumns count="15">
    <tableColumn id="1" xr3:uid="{8B4DA49E-E097-4449-A2D4-40D8B5D78775}" name="sample size" dataDxfId="14"/>
    <tableColumn id="2" xr3:uid="{70746395-6F0F-437A-9F36-CC6782244B61}" name="VotesCand1PreVote" dataDxfId="13"/>
    <tableColumn id="3" xr3:uid="{0F65F6E8-C3BD-4DCD-8313-AD7A97093D77}" name="VotesCand2PreVote" dataDxfId="12"/>
    <tableColumn id="4" xr3:uid="{7F5AAA02-DCC5-4D0E-BE86-D2AF6B1198F3}" name="Difference Votes" dataDxfId="11"/>
    <tableColumn id="6" xr3:uid="{CE9EF84B-865A-4B78-AD07-E9B7DFB3A108}" name="Difference Votes Percentage" dataDxfId="10"/>
    <tableColumn id="5" xr3:uid="{F49418ED-A534-4B2F-9779-4D43DB9252E3}" name="No Vote" dataDxfId="9"/>
    <tableColumn id="7" xr3:uid="{CB230115-04C2-43B1-A101-98659DCAE8B8}" name="UtilCand2" dataDxfId="8"/>
    <tableColumn id="8" xr3:uid="{51184676-323C-4EC9-A254-B8F406DFB78E}" name="UtilCand1" dataDxfId="7"/>
    <tableColumn id="9" xr3:uid="{4A1B73B3-7BD2-40C6-A8CC-093B7B35A2F3}" name="Pref 1" dataDxfId="6"/>
    <tableColumn id="10" xr3:uid="{5A0A3CBE-71DF-4B00-B030-18A486757412}" name="Pref 2" dataDxfId="5"/>
    <tableColumn id="11" xr3:uid="{796537F8-C50C-4535-88B2-CF7A85F61A32}" name="Diff Type" dataDxfId="4"/>
    <tableColumn id="12" xr3:uid="{CAFE6C78-9A73-4E06-BC50-66DB7F973AF5}" name="Scenario" dataDxfId="3"/>
    <tableColumn id="13" xr3:uid="{4D6A8FB2-8085-429D-9A5A-BE5E407BBF2D}" name="description" dataDxfId="2"/>
    <tableColumn id="16" xr3:uid="{FF47A09D-35E6-4C6A-8180-BB258069E995}" name="Winner" dataDxfId="1"/>
    <tableColumn id="17" xr3:uid="{978BC330-6659-4762-97DF-6CD8A1FF32E0}" name="Expected Utility" dataDxfId="0">
      <calculatedColumnFormula>_xlfn.BINOM.DIST(טבלה3[[#This Row],[VotesCand1PreVote]],טבלה3[[#This Row],[sample size]],טבלה3[[#This Row],[VotesCand1PreVote]]/טבלה3[[#This Row],[sample size]],TRUE) * טבלה3[[#This Row],[UtilCand1]] + טבלה3[[#This Row],[No Vote]]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18B7-AD09-473F-BE07-033F501C6C50}">
  <dimension ref="A1:O77"/>
  <sheetViews>
    <sheetView rightToLeft="1" tabSelected="1" topLeftCell="A37" zoomScaleNormal="100" workbookViewId="0">
      <selection activeCell="C45" sqref="C45"/>
    </sheetView>
  </sheetViews>
  <sheetFormatPr defaultRowHeight="13.8" x14ac:dyDescent="0.25"/>
  <cols>
    <col min="1" max="1" width="11.8984375" customWidth="1"/>
    <col min="2" max="3" width="20.19921875" customWidth="1"/>
    <col min="4" max="4" width="19.3984375" customWidth="1"/>
    <col min="5" max="5" width="13.3984375" customWidth="1"/>
    <col min="11" max="11" width="9.69921875" customWidth="1"/>
    <col min="12" max="12" width="11.19921875" customWidth="1"/>
    <col min="13" max="13" width="13.09765625" customWidth="1"/>
    <col min="14" max="14" width="13.8984375" customWidth="1"/>
    <col min="16" max="16" width="12.19921875" bestFit="1" customWidth="1"/>
  </cols>
  <sheetData>
    <row r="1" spans="1:15" x14ac:dyDescent="0.25">
      <c r="A1" t="s">
        <v>0</v>
      </c>
      <c r="B1" s="1" t="s">
        <v>2</v>
      </c>
      <c r="C1" s="1" t="s">
        <v>3</v>
      </c>
      <c r="D1" s="1" t="s">
        <v>13</v>
      </c>
      <c r="E1" s="16" t="s">
        <v>24</v>
      </c>
      <c r="F1" t="s">
        <v>1</v>
      </c>
      <c r="G1" t="s">
        <v>21</v>
      </c>
      <c r="H1" t="s">
        <v>23</v>
      </c>
      <c r="I1" t="s">
        <v>4</v>
      </c>
      <c r="J1" t="s">
        <v>5</v>
      </c>
      <c r="K1" t="s">
        <v>16</v>
      </c>
      <c r="L1" t="s">
        <v>6</v>
      </c>
      <c r="M1" t="s">
        <v>11</v>
      </c>
      <c r="N1" t="s">
        <v>12</v>
      </c>
      <c r="O1" t="s">
        <v>22</v>
      </c>
    </row>
    <row r="2" spans="1:15" x14ac:dyDescent="0.25">
      <c r="A2" s="3">
        <v>100</v>
      </c>
      <c r="B2" s="3">
        <f xml:space="preserve"> (טבלה3[[#This Row],[sample size]]+טבלה3[[#This Row],[Difference Votes]])/2</f>
        <v>51</v>
      </c>
      <c r="C2" s="3">
        <f xml:space="preserve"> (טבלה3[[#This Row],[sample size]]-טבלה3[[#This Row],[Difference Votes]])/2</f>
        <v>49</v>
      </c>
      <c r="D2" s="3">
        <f>0.02*טבלה3[[#This Row],[sample size]]</f>
        <v>2</v>
      </c>
      <c r="E2" s="3">
        <v>0.02</v>
      </c>
      <c r="F2" s="3">
        <v>1</v>
      </c>
      <c r="G2" s="3">
        <v>0</v>
      </c>
      <c r="H2" s="3">
        <v>100</v>
      </c>
      <c r="I2" s="3">
        <v>1</v>
      </c>
      <c r="J2" s="3">
        <v>2</v>
      </c>
      <c r="K2" s="3" t="s">
        <v>17</v>
      </c>
      <c r="L2" s="4" t="s">
        <v>7</v>
      </c>
      <c r="M2" s="3" t="s">
        <v>15</v>
      </c>
      <c r="N2" s="3">
        <v>2</v>
      </c>
      <c r="O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54.953929410491128</v>
      </c>
    </row>
    <row r="3" spans="1:15" x14ac:dyDescent="0.25">
      <c r="A3" s="3">
        <v>100</v>
      </c>
      <c r="B3" s="3">
        <f xml:space="preserve"> (טבלה3[[#This Row],[sample size]]+טבלה3[[#This Row],[Difference Votes]])/2</f>
        <v>52</v>
      </c>
      <c r="C3" s="3">
        <f xml:space="preserve"> (טבלה3[[#This Row],[sample size]]-טבלה3[[#This Row],[Difference Votes]])/2</f>
        <v>48</v>
      </c>
      <c r="D3" s="3">
        <f xml:space="preserve"> 0.04 * טבלה3[[#This Row],[sample size]]</f>
        <v>4</v>
      </c>
      <c r="E3" s="3">
        <v>0.04</v>
      </c>
      <c r="F3" s="3">
        <v>10</v>
      </c>
      <c r="G3" s="3">
        <v>0</v>
      </c>
      <c r="H3" s="3">
        <v>100</v>
      </c>
      <c r="I3" s="3">
        <v>1</v>
      </c>
      <c r="J3" s="3">
        <v>2</v>
      </c>
      <c r="K3" s="3" t="s">
        <v>17</v>
      </c>
      <c r="L3" s="4" t="s">
        <v>7</v>
      </c>
      <c r="M3" s="3" t="s">
        <v>15</v>
      </c>
      <c r="N3" s="3">
        <v>1</v>
      </c>
      <c r="O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63.929950461151485</v>
      </c>
    </row>
    <row r="4" spans="1:15" x14ac:dyDescent="0.25">
      <c r="A4" s="3">
        <v>100</v>
      </c>
      <c r="B4" s="3">
        <f xml:space="preserve"> (טבלה3[[#This Row],[sample size]]+טבלה3[[#This Row],[Difference Votes]])/2</f>
        <v>53</v>
      </c>
      <c r="C4" s="3">
        <f xml:space="preserve"> (טבלה3[[#This Row],[sample size]]-טבלה3[[#This Row],[Difference Votes]])/2</f>
        <v>47</v>
      </c>
      <c r="D4" s="3">
        <f>0.06*טבלה3[[#This Row],[sample size]]</f>
        <v>6</v>
      </c>
      <c r="E4" s="3">
        <v>0.06</v>
      </c>
      <c r="F4" s="3">
        <v>20</v>
      </c>
      <c r="G4" s="3">
        <v>0</v>
      </c>
      <c r="H4" s="3">
        <v>100</v>
      </c>
      <c r="I4" s="3">
        <v>1</v>
      </c>
      <c r="J4" s="5">
        <v>2</v>
      </c>
      <c r="K4" s="8" t="s">
        <v>17</v>
      </c>
      <c r="L4" s="4" t="s">
        <v>7</v>
      </c>
      <c r="M4" s="3" t="s">
        <v>15</v>
      </c>
      <c r="N4" s="3">
        <v>2</v>
      </c>
      <c r="O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73.907502395113013</v>
      </c>
    </row>
    <row r="5" spans="1:15" x14ac:dyDescent="0.25">
      <c r="A5" s="3">
        <v>100</v>
      </c>
      <c r="B5" s="3">
        <f xml:space="preserve"> (טבלה3[[#This Row],[sample size]]+טבלה3[[#This Row],[Difference Votes]])/2</f>
        <v>55</v>
      </c>
      <c r="C5" s="3">
        <f xml:space="preserve"> (טבלה3[[#This Row],[sample size]]-טבלה3[[#This Row],[Difference Votes]])/2</f>
        <v>45</v>
      </c>
      <c r="D5" s="3">
        <f xml:space="preserve"> 0.1*טבלה3[[#This Row],[sample size]]</f>
        <v>10</v>
      </c>
      <c r="E5" s="3">
        <v>0.1</v>
      </c>
      <c r="F5" s="3">
        <v>1</v>
      </c>
      <c r="G5" s="3">
        <v>0</v>
      </c>
      <c r="H5" s="3">
        <v>100</v>
      </c>
      <c r="I5" s="3">
        <v>1</v>
      </c>
      <c r="J5" s="3">
        <v>2</v>
      </c>
      <c r="K5" s="3" t="s">
        <v>18</v>
      </c>
      <c r="L5" s="4" t="s">
        <v>7</v>
      </c>
      <c r="M5" s="3" t="s">
        <v>15</v>
      </c>
      <c r="N5" s="3">
        <v>2</v>
      </c>
      <c r="O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54.867135409535919</v>
      </c>
    </row>
    <row r="6" spans="1:15" x14ac:dyDescent="0.25">
      <c r="A6" s="3">
        <v>100</v>
      </c>
      <c r="B6" s="3">
        <f xml:space="preserve"> (טבלה3[[#This Row],[sample size]]+טבלה3[[#This Row],[Difference Votes]])/2</f>
        <v>56</v>
      </c>
      <c r="C6" s="3">
        <f xml:space="preserve"> (טבלה3[[#This Row],[sample size]]-טבלה3[[#This Row],[Difference Votes]])/2</f>
        <v>44</v>
      </c>
      <c r="D6" s="3">
        <f xml:space="preserve"> 0.12*טבלה3[[#This Row],[sample size]]</f>
        <v>12</v>
      </c>
      <c r="E6" s="3">
        <v>0.12</v>
      </c>
      <c r="F6" s="3">
        <v>10</v>
      </c>
      <c r="G6" s="3">
        <v>0</v>
      </c>
      <c r="H6" s="3">
        <v>100</v>
      </c>
      <c r="I6" s="3">
        <v>1</v>
      </c>
      <c r="J6" s="3">
        <v>2</v>
      </c>
      <c r="K6" s="3" t="s">
        <v>18</v>
      </c>
      <c r="L6" s="4" t="s">
        <v>7</v>
      </c>
      <c r="M6" s="3" t="s">
        <v>15</v>
      </c>
      <c r="N6" s="3">
        <v>1</v>
      </c>
      <c r="O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63.849198154271171</v>
      </c>
    </row>
    <row r="7" spans="1:15" x14ac:dyDescent="0.25">
      <c r="A7" s="3">
        <v>100</v>
      </c>
      <c r="B7" s="3">
        <f xml:space="preserve"> (טבלה3[[#This Row],[sample size]]+טבלה3[[#This Row],[Difference Votes]])/2</f>
        <v>57</v>
      </c>
      <c r="C7" s="3">
        <f xml:space="preserve"> (טבלה3[[#This Row],[sample size]]-טבלה3[[#This Row],[Difference Votes]])/2</f>
        <v>43</v>
      </c>
      <c r="D7" s="3">
        <f>0.14 *טבלה3[[#This Row],[sample size]]</f>
        <v>14.000000000000002</v>
      </c>
      <c r="E7" s="3">
        <v>0.14000000000000001</v>
      </c>
      <c r="F7" s="3">
        <v>20</v>
      </c>
      <c r="G7" s="3">
        <v>0</v>
      </c>
      <c r="H7" s="3">
        <v>100</v>
      </c>
      <c r="I7" s="3">
        <v>1</v>
      </c>
      <c r="J7" s="3">
        <v>2</v>
      </c>
      <c r="K7" s="3" t="s">
        <v>18</v>
      </c>
      <c r="L7" s="4" t="s">
        <v>7</v>
      </c>
      <c r="M7" s="3" t="s">
        <v>15</v>
      </c>
      <c r="N7" s="3">
        <v>1</v>
      </c>
      <c r="O7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73.832755180917729</v>
      </c>
    </row>
    <row r="8" spans="1:15" x14ac:dyDescent="0.25">
      <c r="A8" s="3">
        <v>100</v>
      </c>
      <c r="B8" s="3">
        <f xml:space="preserve"> (טבלה3[[#This Row],[sample size]]+טבלה3[[#This Row],[Difference Votes]])/2</f>
        <v>65</v>
      </c>
      <c r="C8" s="3">
        <f xml:space="preserve"> (טבלה3[[#This Row],[sample size]]-טבלה3[[#This Row],[Difference Votes]])/2</f>
        <v>35</v>
      </c>
      <c r="D8" s="3">
        <f xml:space="preserve"> 0.3 *טבלה3[[#This Row],[sample size]]</f>
        <v>30</v>
      </c>
      <c r="E8" s="3">
        <v>0.3</v>
      </c>
      <c r="F8" s="3">
        <v>10</v>
      </c>
      <c r="G8" s="3">
        <v>0</v>
      </c>
      <c r="H8" s="3">
        <v>100</v>
      </c>
      <c r="I8" s="3">
        <v>1</v>
      </c>
      <c r="J8" s="3">
        <v>2</v>
      </c>
      <c r="K8" s="3" t="s">
        <v>19</v>
      </c>
      <c r="L8" s="4" t="s">
        <v>7</v>
      </c>
      <c r="M8" s="3" t="s">
        <v>15</v>
      </c>
      <c r="N8" s="3">
        <v>1</v>
      </c>
      <c r="O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63.756828649146939</v>
      </c>
    </row>
    <row r="9" spans="1:15" x14ac:dyDescent="0.25">
      <c r="A9" s="3">
        <v>100</v>
      </c>
      <c r="B9" s="3">
        <f xml:space="preserve"> (טבלה3[[#This Row],[sample size]]+טבלה3[[#This Row],[Difference Votes]])/2</f>
        <v>68</v>
      </c>
      <c r="C9" s="3">
        <f xml:space="preserve"> (טבלה3[[#This Row],[sample size]]-טבלה3[[#This Row],[Difference Votes]])/2</f>
        <v>32</v>
      </c>
      <c r="D9" s="3">
        <f xml:space="preserve"> 0.36*טבלה3[[#This Row],[sample size]]</f>
        <v>36</v>
      </c>
      <c r="E9" s="3">
        <v>0.36</v>
      </c>
      <c r="F9" s="3">
        <v>10</v>
      </c>
      <c r="G9" s="3">
        <v>0</v>
      </c>
      <c r="H9" s="3">
        <v>100</v>
      </c>
      <c r="I9" s="3">
        <v>1</v>
      </c>
      <c r="J9" s="3">
        <v>2</v>
      </c>
      <c r="K9" s="3" t="s">
        <v>19</v>
      </c>
      <c r="L9" s="4" t="s">
        <v>7</v>
      </c>
      <c r="M9" s="3" t="s">
        <v>15</v>
      </c>
      <c r="N9" s="3">
        <v>1</v>
      </c>
      <c r="O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63.756352338646693</v>
      </c>
    </row>
    <row r="10" spans="1:15" x14ac:dyDescent="0.25">
      <c r="A10" s="3">
        <v>100</v>
      </c>
      <c r="B10" s="3">
        <f xml:space="preserve"> (טבלה3[[#This Row],[sample size]]+טבלה3[[#This Row],[Difference Votes]])/2</f>
        <v>70</v>
      </c>
      <c r="C10" s="3">
        <f xml:space="preserve"> (טבלה3[[#This Row],[sample size]]-טבלה3[[#This Row],[Difference Votes]])/2</f>
        <v>30</v>
      </c>
      <c r="D10" s="3">
        <f xml:space="preserve"> 0.4 *טבלה3[[#This Row],[sample size]]</f>
        <v>40</v>
      </c>
      <c r="E10" s="3">
        <v>0.4</v>
      </c>
      <c r="F10" s="3">
        <v>20</v>
      </c>
      <c r="G10" s="3">
        <v>0</v>
      </c>
      <c r="H10" s="3">
        <v>100</v>
      </c>
      <c r="I10" s="3">
        <v>1</v>
      </c>
      <c r="J10" s="3">
        <v>2</v>
      </c>
      <c r="K10" s="3" t="s">
        <v>19</v>
      </c>
      <c r="L10" s="4" t="s">
        <v>7</v>
      </c>
      <c r="M10" s="3" t="s">
        <v>15</v>
      </c>
      <c r="N10" s="3">
        <v>1</v>
      </c>
      <c r="O1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73.766026398463879</v>
      </c>
    </row>
    <row r="11" spans="1:15" x14ac:dyDescent="0.25">
      <c r="A11" s="3">
        <v>100</v>
      </c>
      <c r="B11" s="3">
        <f xml:space="preserve"> (טבלה3[[#This Row],[sample size]]-טבלה3[[#This Row],[Difference Votes]])/2</f>
        <v>49</v>
      </c>
      <c r="C11" s="3">
        <f xml:space="preserve"> (טבלה3[[#This Row],[sample size]]+טבלה3[[#This Row],[Difference Votes]])/2</f>
        <v>51</v>
      </c>
      <c r="D11" s="3">
        <f>0.02*טבלה3[[#This Row],[sample size]]</f>
        <v>2</v>
      </c>
      <c r="E11" s="3">
        <v>0.02</v>
      </c>
      <c r="F11" s="3">
        <v>1</v>
      </c>
      <c r="G11" s="3">
        <v>0</v>
      </c>
      <c r="H11" s="3">
        <v>100</v>
      </c>
      <c r="I11" s="3">
        <v>2</v>
      </c>
      <c r="J11" s="3">
        <v>1</v>
      </c>
      <c r="K11" s="3" t="s">
        <v>17</v>
      </c>
      <c r="L11" s="4" t="s">
        <v>7</v>
      </c>
      <c r="M11" s="3" t="s">
        <v>14</v>
      </c>
      <c r="N11" s="3">
        <v>2</v>
      </c>
      <c r="O1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55.006575973257334</v>
      </c>
    </row>
    <row r="12" spans="1:15" x14ac:dyDescent="0.25">
      <c r="A12" s="3">
        <v>100</v>
      </c>
      <c r="B12" s="3">
        <f xml:space="preserve"> (טבלה3[[#This Row],[sample size]]-טבלה3[[#This Row],[Difference Votes]])/2</f>
        <v>48</v>
      </c>
      <c r="C12" s="3">
        <f xml:space="preserve"> (טבלה3[[#This Row],[sample size]]+טבלה3[[#This Row],[Difference Votes]])/2</f>
        <v>52</v>
      </c>
      <c r="D12" s="3">
        <f xml:space="preserve"> 0.04 * טבלה3[[#This Row],[sample size]]</f>
        <v>4</v>
      </c>
      <c r="E12" s="3">
        <v>0.04</v>
      </c>
      <c r="F12" s="3">
        <v>10</v>
      </c>
      <c r="G12" s="3">
        <v>0</v>
      </c>
      <c r="H12" s="3">
        <v>100</v>
      </c>
      <c r="I12" s="3">
        <v>2</v>
      </c>
      <c r="J12" s="3">
        <v>1</v>
      </c>
      <c r="K12" s="3" t="s">
        <v>17</v>
      </c>
      <c r="L12" s="4" t="s">
        <v>7</v>
      </c>
      <c r="M12" s="3" t="s">
        <v>14</v>
      </c>
      <c r="N12" s="3">
        <v>1</v>
      </c>
      <c r="O1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64.035305521179083</v>
      </c>
    </row>
    <row r="13" spans="1:15" x14ac:dyDescent="0.25">
      <c r="A13" s="3">
        <v>100</v>
      </c>
      <c r="B13" s="3">
        <f xml:space="preserve"> (טבלה3[[#This Row],[sample size]]-טבלה3[[#This Row],[Difference Votes]])/2</f>
        <v>47</v>
      </c>
      <c r="C13" s="3">
        <f xml:space="preserve"> (טבלה3[[#This Row],[sample size]]+טבלה3[[#This Row],[Difference Votes]])/2</f>
        <v>53</v>
      </c>
      <c r="D13" s="3">
        <f>0.06*טבלה3[[#This Row],[sample size]]</f>
        <v>6</v>
      </c>
      <c r="E13" s="3">
        <v>0.06</v>
      </c>
      <c r="F13" s="3">
        <v>20</v>
      </c>
      <c r="G13" s="3">
        <v>0</v>
      </c>
      <c r="H13" s="3">
        <v>100</v>
      </c>
      <c r="I13" s="3">
        <v>2</v>
      </c>
      <c r="J13" s="5">
        <v>1</v>
      </c>
      <c r="K13" s="8" t="s">
        <v>17</v>
      </c>
      <c r="L13" s="4" t="s">
        <v>7</v>
      </c>
      <c r="M13" s="3" t="s">
        <v>14</v>
      </c>
      <c r="N13" s="3">
        <v>2</v>
      </c>
      <c r="O1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74.065690186257626</v>
      </c>
    </row>
    <row r="14" spans="1:15" x14ac:dyDescent="0.25">
      <c r="A14" s="3">
        <v>100</v>
      </c>
      <c r="B14" s="3">
        <f xml:space="preserve"> (טבלה3[[#This Row],[sample size]]-טבלה3[[#This Row],[Difference Votes]])/2</f>
        <v>45</v>
      </c>
      <c r="C14" s="3">
        <f xml:space="preserve"> (טבלה3[[#This Row],[sample size]]+טבלה3[[#This Row],[Difference Votes]])/2</f>
        <v>55</v>
      </c>
      <c r="D14" s="3">
        <f xml:space="preserve"> 0.1*טבלה3[[#This Row],[sample size]]</f>
        <v>10</v>
      </c>
      <c r="E14" s="3">
        <v>0.1</v>
      </c>
      <c r="F14" s="3">
        <v>1</v>
      </c>
      <c r="G14" s="3">
        <v>0</v>
      </c>
      <c r="H14" s="3">
        <v>100</v>
      </c>
      <c r="I14" s="3">
        <v>2</v>
      </c>
      <c r="J14" s="3">
        <v>1</v>
      </c>
      <c r="K14" s="3" t="s">
        <v>18</v>
      </c>
      <c r="L14" s="4" t="s">
        <v>7</v>
      </c>
      <c r="M14" s="3" t="s">
        <v>14</v>
      </c>
      <c r="N14" s="3">
        <v>2</v>
      </c>
      <c r="O1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55.131614615790745</v>
      </c>
    </row>
    <row r="15" spans="1:15" x14ac:dyDescent="0.25">
      <c r="A15" s="3">
        <v>100</v>
      </c>
      <c r="B15" s="3">
        <f xml:space="preserve"> (טבלה3[[#This Row],[sample size]]-טבלה3[[#This Row],[Difference Votes]])/2</f>
        <v>44</v>
      </c>
      <c r="C15" s="3">
        <f xml:space="preserve"> (טבלה3[[#This Row],[sample size]]+טבלה3[[#This Row],[Difference Votes]])/2</f>
        <v>56</v>
      </c>
      <c r="D15" s="3">
        <f xml:space="preserve"> 0.12*טבלה3[[#This Row],[sample size]]</f>
        <v>12</v>
      </c>
      <c r="E15" s="3">
        <v>0.12</v>
      </c>
      <c r="F15" s="3">
        <v>10</v>
      </c>
      <c r="G15" s="3">
        <v>0</v>
      </c>
      <c r="H15" s="3">
        <v>100</v>
      </c>
      <c r="I15" s="3">
        <v>2</v>
      </c>
      <c r="J15" s="3">
        <v>1</v>
      </c>
      <c r="K15" s="3" t="s">
        <v>18</v>
      </c>
      <c r="L15" s="4" t="s">
        <v>7</v>
      </c>
      <c r="M15" s="3" t="s">
        <v>14</v>
      </c>
      <c r="N15" s="3">
        <v>2</v>
      </c>
      <c r="O1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64.167265852909765</v>
      </c>
    </row>
    <row r="16" spans="1:15" x14ac:dyDescent="0.25">
      <c r="A16" s="3">
        <v>100</v>
      </c>
      <c r="B16" s="3">
        <f xml:space="preserve"> (טבלה3[[#This Row],[sample size]]-טבלה3[[#This Row],[Difference Votes]])/2</f>
        <v>43</v>
      </c>
      <c r="C16" s="3">
        <f xml:space="preserve"> (טבלה3[[#This Row],[sample size]]+טבלה3[[#This Row],[Difference Votes]])/2</f>
        <v>57</v>
      </c>
      <c r="D16" s="3">
        <f>0.14 *טבלה3[[#This Row],[sample size]]</f>
        <v>14.000000000000002</v>
      </c>
      <c r="E16" s="3">
        <v>0.14000000000000001</v>
      </c>
      <c r="F16" s="3">
        <v>20</v>
      </c>
      <c r="G16" s="3">
        <v>0</v>
      </c>
      <c r="H16" s="3">
        <v>100</v>
      </c>
      <c r="I16" s="3">
        <v>2</v>
      </c>
      <c r="J16" s="3">
        <v>1</v>
      </c>
      <c r="K16" s="3" t="s">
        <v>18</v>
      </c>
      <c r="L16" s="4" t="s">
        <v>7</v>
      </c>
      <c r="M16" s="3" t="s">
        <v>14</v>
      </c>
      <c r="N16" s="3">
        <v>2</v>
      </c>
      <c r="O1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74.204796035282655</v>
      </c>
    </row>
    <row r="17" spans="1:15" x14ac:dyDescent="0.25">
      <c r="A17" s="3">
        <v>100</v>
      </c>
      <c r="B17" s="3">
        <f xml:space="preserve"> (טבלה3[[#This Row],[sample size]]-טבלה3[[#This Row],[Difference Votes]])/2</f>
        <v>35</v>
      </c>
      <c r="C17" s="3">
        <f xml:space="preserve"> (טבלה3[[#This Row],[sample size]]+טבלה3[[#This Row],[Difference Votes]])/2</f>
        <v>65</v>
      </c>
      <c r="D17" s="3">
        <f xml:space="preserve"> 0.3 *טבלה3[[#This Row],[sample size]]</f>
        <v>30</v>
      </c>
      <c r="E17" s="3">
        <v>0.3</v>
      </c>
      <c r="F17" s="3">
        <v>1</v>
      </c>
      <c r="G17" s="3">
        <v>0</v>
      </c>
      <c r="H17" s="3">
        <v>100</v>
      </c>
      <c r="I17" s="3">
        <v>2</v>
      </c>
      <c r="J17" s="3">
        <v>1</v>
      </c>
      <c r="K17" s="3" t="s">
        <v>19</v>
      </c>
      <c r="L17" s="4" t="s">
        <v>7</v>
      </c>
      <c r="M17" s="3" t="s">
        <v>14</v>
      </c>
      <c r="N17" s="3">
        <v>2</v>
      </c>
      <c r="O17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55.583640618272788</v>
      </c>
    </row>
    <row r="18" spans="1:15" x14ac:dyDescent="0.25">
      <c r="A18" s="3">
        <v>100</v>
      </c>
      <c r="B18" s="3">
        <f xml:space="preserve"> (טבלה3[[#This Row],[sample size]]-טבלה3[[#This Row],[Difference Votes]])/2</f>
        <v>32</v>
      </c>
      <c r="C18" s="3">
        <f xml:space="preserve"> (טבלה3[[#This Row],[sample size]]+טבלה3[[#This Row],[Difference Votes]])/2</f>
        <v>68</v>
      </c>
      <c r="D18" s="3">
        <f xml:space="preserve"> 0.36*טבלה3[[#This Row],[sample size]]</f>
        <v>36</v>
      </c>
      <c r="E18" s="3">
        <v>0.36</v>
      </c>
      <c r="F18" s="3">
        <v>2</v>
      </c>
      <c r="G18" s="3">
        <v>0</v>
      </c>
      <c r="H18" s="3">
        <v>100</v>
      </c>
      <c r="I18" s="3">
        <v>2</v>
      </c>
      <c r="J18" s="3">
        <v>1</v>
      </c>
      <c r="K18" s="3" t="s">
        <v>19</v>
      </c>
      <c r="L18" s="4" t="s">
        <v>7</v>
      </c>
      <c r="M18" s="3" t="s">
        <v>14</v>
      </c>
      <c r="N18" s="3">
        <v>2</v>
      </c>
      <c r="O1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56.770316046833976</v>
      </c>
    </row>
    <row r="19" spans="1:15" x14ac:dyDescent="0.25">
      <c r="A19" s="3">
        <v>100</v>
      </c>
      <c r="B19" s="3">
        <f xml:space="preserve"> (טבלה3[[#This Row],[sample size]]-טבלה3[[#This Row],[Difference Votes]])/2</f>
        <v>30</v>
      </c>
      <c r="C19" s="3">
        <f xml:space="preserve"> (טבלה3[[#This Row],[sample size]]+טבלה3[[#This Row],[Difference Votes]])/2</f>
        <v>70</v>
      </c>
      <c r="D19" s="3">
        <f xml:space="preserve"> 0.4 *טבלה3[[#This Row],[sample size]]</f>
        <v>40</v>
      </c>
      <c r="E19" s="3">
        <v>0.4</v>
      </c>
      <c r="F19" s="3">
        <v>3</v>
      </c>
      <c r="G19" s="3">
        <v>0</v>
      </c>
      <c r="H19" s="3">
        <v>100</v>
      </c>
      <c r="I19" s="3">
        <v>2</v>
      </c>
      <c r="J19" s="3">
        <v>1</v>
      </c>
      <c r="K19" s="3" t="s">
        <v>19</v>
      </c>
      <c r="L19" s="4" t="s">
        <v>7</v>
      </c>
      <c r="M19" s="3" t="s">
        <v>14</v>
      </c>
      <c r="N19" s="3">
        <v>2</v>
      </c>
      <c r="O1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57.912360076879096</v>
      </c>
    </row>
    <row r="20" spans="1:15" x14ac:dyDescent="0.25">
      <c r="A20" s="9">
        <v>10100</v>
      </c>
      <c r="B20" s="9">
        <f xml:space="preserve"> (טבלה3[[#This Row],[sample size]]+טבלה3[[#This Row],[Difference Votes]])/2</f>
        <v>5151</v>
      </c>
      <c r="C20" s="9">
        <f xml:space="preserve"> (טבלה3[[#This Row],[sample size]]-טבלה3[[#This Row],[Difference Votes]])/2</f>
        <v>4949</v>
      </c>
      <c r="D20" s="9">
        <f>0.02*טבלה3[[#This Row],[sample size]]</f>
        <v>202</v>
      </c>
      <c r="E20" s="9">
        <v>0.02</v>
      </c>
      <c r="F20" s="9">
        <v>1</v>
      </c>
      <c r="G20" s="9">
        <v>0</v>
      </c>
      <c r="H20" s="9">
        <v>100</v>
      </c>
      <c r="I20" s="9">
        <v>1</v>
      </c>
      <c r="J20" s="9">
        <v>2</v>
      </c>
      <c r="K20" s="9" t="s">
        <v>17</v>
      </c>
      <c r="L20" s="10" t="s">
        <v>8</v>
      </c>
      <c r="M20" s="9" t="s">
        <v>15</v>
      </c>
      <c r="N20" s="9">
        <v>1</v>
      </c>
      <c r="O2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51.394385318958278</v>
      </c>
    </row>
    <row r="21" spans="1:15" x14ac:dyDescent="0.25">
      <c r="A21" s="9">
        <v>10100</v>
      </c>
      <c r="B21" s="9">
        <f xml:space="preserve"> (טבלה3[[#This Row],[sample size]]+טבלה3[[#This Row],[Difference Votes]])/2</f>
        <v>5252</v>
      </c>
      <c r="C21" s="9">
        <f xml:space="preserve"> (טבלה3[[#This Row],[sample size]]-טבלה3[[#This Row],[Difference Votes]])/2</f>
        <v>4848</v>
      </c>
      <c r="D21" s="9">
        <f>0.04*טבלה3[[#This Row],[sample size]]</f>
        <v>404</v>
      </c>
      <c r="E21" s="9">
        <v>0.04</v>
      </c>
      <c r="F21" s="9">
        <v>10</v>
      </c>
      <c r="G21" s="9">
        <v>0</v>
      </c>
      <c r="H21" s="9">
        <v>100</v>
      </c>
      <c r="I21" s="9">
        <v>1</v>
      </c>
      <c r="J21" s="9">
        <v>2</v>
      </c>
      <c r="K21" s="9" t="s">
        <v>17</v>
      </c>
      <c r="L21" s="10" t="s">
        <v>8</v>
      </c>
      <c r="M21" s="9" t="s">
        <v>15</v>
      </c>
      <c r="N21" s="9">
        <v>2</v>
      </c>
      <c r="O2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60.391973982810789</v>
      </c>
    </row>
    <row r="22" spans="1:15" x14ac:dyDescent="0.25">
      <c r="A22" s="9">
        <v>10100</v>
      </c>
      <c r="B22" s="9">
        <f xml:space="preserve"> (טבלה3[[#This Row],[sample size]]+טבלה3[[#This Row],[Difference Votes]])/2</f>
        <v>5353</v>
      </c>
      <c r="C22" s="9">
        <f xml:space="preserve"> (טבלה3[[#This Row],[sample size]]-טבלה3[[#This Row],[Difference Votes]])/2</f>
        <v>4747</v>
      </c>
      <c r="D22" s="9">
        <f>0.06*טבלה3[[#This Row],[sample size]]</f>
        <v>606</v>
      </c>
      <c r="E22" s="9">
        <v>0.06</v>
      </c>
      <c r="F22" s="9">
        <v>20</v>
      </c>
      <c r="G22" s="9">
        <v>0</v>
      </c>
      <c r="H22" s="9">
        <v>100</v>
      </c>
      <c r="I22" s="9">
        <v>1</v>
      </c>
      <c r="J22" s="9">
        <v>2</v>
      </c>
      <c r="K22" s="11" t="s">
        <v>17</v>
      </c>
      <c r="L22" s="10" t="s">
        <v>8</v>
      </c>
      <c r="M22" s="9" t="s">
        <v>15</v>
      </c>
      <c r="N22" s="9">
        <v>1</v>
      </c>
      <c r="O2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70.38971623461677</v>
      </c>
    </row>
    <row r="23" spans="1:15" x14ac:dyDescent="0.25">
      <c r="A23" s="9">
        <v>10100</v>
      </c>
      <c r="B23" s="9">
        <f xml:space="preserve"> (טבלה3[[#This Row],[sample size]]+טבלה3[[#This Row],[Difference Votes]])/2</f>
        <v>5656</v>
      </c>
      <c r="C23" s="9">
        <f xml:space="preserve"> (טבלה3[[#This Row],[sample size]]-טבלה3[[#This Row],[Difference Votes]])/2</f>
        <v>4444</v>
      </c>
      <c r="D23" s="9">
        <f>0.12*טבלה3[[#This Row],[sample size]]</f>
        <v>1212</v>
      </c>
      <c r="E23" s="9">
        <v>0.12</v>
      </c>
      <c r="F23" s="9">
        <v>1</v>
      </c>
      <c r="G23" s="9">
        <v>0</v>
      </c>
      <c r="H23" s="9">
        <v>100</v>
      </c>
      <c r="I23" s="9">
        <v>1</v>
      </c>
      <c r="J23" s="9">
        <v>2</v>
      </c>
      <c r="K23" s="9" t="s">
        <v>18</v>
      </c>
      <c r="L23" s="10" t="s">
        <v>8</v>
      </c>
      <c r="M23" s="9" t="s">
        <v>15</v>
      </c>
      <c r="N23" s="9">
        <v>1</v>
      </c>
      <c r="O2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51.383849303727715</v>
      </c>
    </row>
    <row r="24" spans="1:15" x14ac:dyDescent="0.25">
      <c r="A24" s="9">
        <v>10100</v>
      </c>
      <c r="B24" s="9">
        <f xml:space="preserve"> (טבלה3[[#This Row],[sample size]]+טבלה3[[#This Row],[Difference Votes]])/2</f>
        <v>5757</v>
      </c>
      <c r="C24" s="9">
        <f xml:space="preserve"> (טבלה3[[#This Row],[sample size]]-טבלה3[[#This Row],[Difference Votes]])/2</f>
        <v>4343</v>
      </c>
      <c r="D24" s="9">
        <f>0.14*טבלה3[[#This Row],[sample size]]</f>
        <v>1414.0000000000002</v>
      </c>
      <c r="E24" s="9">
        <v>0.14000000000000001</v>
      </c>
      <c r="F24" s="9">
        <v>10</v>
      </c>
      <c r="G24" s="9">
        <v>0</v>
      </c>
      <c r="H24" s="9">
        <v>100</v>
      </c>
      <c r="I24" s="9">
        <v>1</v>
      </c>
      <c r="J24" s="9">
        <v>2</v>
      </c>
      <c r="K24" s="9" t="s">
        <v>18</v>
      </c>
      <c r="L24" s="10" t="s">
        <v>8</v>
      </c>
      <c r="M24" s="9" t="s">
        <v>15</v>
      </c>
      <c r="N24" s="9">
        <v>1</v>
      </c>
      <c r="O2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60.382193400300565</v>
      </c>
    </row>
    <row r="25" spans="1:15" x14ac:dyDescent="0.25">
      <c r="A25" s="9">
        <v>10100</v>
      </c>
      <c r="B25" s="9">
        <f xml:space="preserve"> (טבלה3[[#This Row],[sample size]]+טבלה3[[#This Row],[Difference Votes]])/2</f>
        <v>5858</v>
      </c>
      <c r="C25" s="9">
        <f xml:space="preserve"> (טבלה3[[#This Row],[sample size]]-טבלה3[[#This Row],[Difference Votes]])/2</f>
        <v>4242</v>
      </c>
      <c r="D25" s="9">
        <f>0.16*טבלה3[[#This Row],[sample size]]</f>
        <v>1616</v>
      </c>
      <c r="E25" s="9">
        <v>0.16</v>
      </c>
      <c r="F25" s="9">
        <v>20</v>
      </c>
      <c r="G25" s="9">
        <v>0</v>
      </c>
      <c r="H25" s="9">
        <v>100</v>
      </c>
      <c r="I25" s="9">
        <v>1</v>
      </c>
      <c r="J25" s="9">
        <v>2</v>
      </c>
      <c r="K25" s="9" t="s">
        <v>18</v>
      </c>
      <c r="L25" s="10" t="s">
        <v>8</v>
      </c>
      <c r="M25" s="9" t="s">
        <v>15</v>
      </c>
      <c r="N25" s="9">
        <v>1</v>
      </c>
      <c r="O2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70.38068755832208</v>
      </c>
    </row>
    <row r="26" spans="1:15" x14ac:dyDescent="0.25">
      <c r="A26" s="9">
        <v>10100</v>
      </c>
      <c r="B26" s="9">
        <f xml:space="preserve"> (טבלה3[[#This Row],[sample size]]+טבלה3[[#This Row],[Difference Votes]])/2</f>
        <v>6565</v>
      </c>
      <c r="C26" s="9">
        <f xml:space="preserve"> (טבלה3[[#This Row],[sample size]]-טבלה3[[#This Row],[Difference Votes]])/2</f>
        <v>3535</v>
      </c>
      <c r="D26" s="9">
        <f>0.3*טבלה3[[#This Row],[sample size]]</f>
        <v>3030</v>
      </c>
      <c r="E26" s="9">
        <v>0.3</v>
      </c>
      <c r="F26" s="9">
        <v>1</v>
      </c>
      <c r="G26" s="9">
        <v>0</v>
      </c>
      <c r="H26" s="9">
        <v>100</v>
      </c>
      <c r="I26" s="9">
        <v>1</v>
      </c>
      <c r="J26" s="9">
        <v>2</v>
      </c>
      <c r="K26" s="9" t="s">
        <v>19</v>
      </c>
      <c r="L26" s="10" t="s">
        <v>8</v>
      </c>
      <c r="M26" s="9" t="s">
        <v>15</v>
      </c>
      <c r="N26" s="9">
        <v>1</v>
      </c>
      <c r="O2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51.374509796735012</v>
      </c>
    </row>
    <row r="27" spans="1:15" s="9" customFormat="1" x14ac:dyDescent="0.25">
      <c r="A27" s="9">
        <v>10100</v>
      </c>
      <c r="B27" s="9">
        <f xml:space="preserve"> (טבלה3[[#This Row],[sample size]]+טבלה3[[#This Row],[Difference Votes]])/2</f>
        <v>6868</v>
      </c>
      <c r="C27" s="9">
        <f xml:space="preserve"> (טבלה3[[#This Row],[sample size]]-טבלה3[[#This Row],[Difference Votes]])/2</f>
        <v>3232</v>
      </c>
      <c r="D27" s="9">
        <f>0.36*טבלה3[[#This Row],[sample size]]</f>
        <v>3636</v>
      </c>
      <c r="E27" s="9">
        <v>0.36</v>
      </c>
      <c r="F27" s="9">
        <v>10</v>
      </c>
      <c r="G27" s="9">
        <v>0</v>
      </c>
      <c r="H27" s="9">
        <v>100</v>
      </c>
      <c r="I27" s="9">
        <v>1</v>
      </c>
      <c r="J27" s="9">
        <v>2</v>
      </c>
      <c r="K27" s="9" t="s">
        <v>19</v>
      </c>
      <c r="L27" s="10" t="s">
        <v>8</v>
      </c>
      <c r="M27" s="9" t="s">
        <v>15</v>
      </c>
      <c r="N27" s="9">
        <v>1</v>
      </c>
      <c r="O27" s="15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60.374425171478499</v>
      </c>
    </row>
    <row r="28" spans="1:15" x14ac:dyDescent="0.25">
      <c r="A28" s="9">
        <v>10100</v>
      </c>
      <c r="B28" s="9">
        <f xml:space="preserve"> (טבלה3[[#This Row],[sample size]]+טבלה3[[#This Row],[Difference Votes]])/2</f>
        <v>7070</v>
      </c>
      <c r="C28" s="9">
        <f xml:space="preserve"> (טבלה3[[#This Row],[sample size]]-טבלה3[[#This Row],[Difference Votes]])/2</f>
        <v>3030</v>
      </c>
      <c r="D28" s="9">
        <f>0.4*טבלה3[[#This Row],[sample size]]</f>
        <v>4040</v>
      </c>
      <c r="E28" s="9">
        <v>0.4</v>
      </c>
      <c r="F28" s="9">
        <v>20</v>
      </c>
      <c r="G28" s="9">
        <v>0</v>
      </c>
      <c r="H28" s="9">
        <v>100</v>
      </c>
      <c r="I28" s="9">
        <v>1</v>
      </c>
      <c r="J28" s="9">
        <v>2</v>
      </c>
      <c r="K28" s="9" t="s">
        <v>19</v>
      </c>
      <c r="L28" s="10" t="s">
        <v>8</v>
      </c>
      <c r="M28" s="9" t="s">
        <v>15</v>
      </c>
      <c r="N28" s="9">
        <v>1</v>
      </c>
      <c r="O2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70.375365658383203</v>
      </c>
    </row>
    <row r="29" spans="1:15" x14ac:dyDescent="0.25">
      <c r="A29" s="9">
        <v>10100</v>
      </c>
      <c r="B29" s="9">
        <f xml:space="preserve"> (טבלה3[[#This Row],[sample size]]-טבלה3[[#This Row],[Difference Votes]])/2</f>
        <v>4949</v>
      </c>
      <c r="C29" s="9">
        <f xml:space="preserve"> (טבלה3[[#This Row],[sample size]]+טבלה3[[#This Row],[Difference Votes]])/2</f>
        <v>5151</v>
      </c>
      <c r="D29" s="9">
        <f>0.02*טבלה3[[#This Row],[sample size]]</f>
        <v>202</v>
      </c>
      <c r="E29" s="9">
        <v>0.02</v>
      </c>
      <c r="F29" s="9">
        <v>1</v>
      </c>
      <c r="G29" s="9">
        <v>0</v>
      </c>
      <c r="H29" s="9">
        <v>100</v>
      </c>
      <c r="I29" s="9">
        <v>2</v>
      </c>
      <c r="J29" s="9">
        <v>1</v>
      </c>
      <c r="K29" s="9" t="s">
        <v>17</v>
      </c>
      <c r="L29" s="10" t="s">
        <v>8</v>
      </c>
      <c r="M29" s="9" t="s">
        <v>20</v>
      </c>
      <c r="N29" s="9">
        <v>2</v>
      </c>
      <c r="O2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51.399678659369208</v>
      </c>
    </row>
    <row r="30" spans="1:15" x14ac:dyDescent="0.25">
      <c r="A30" s="9">
        <v>10100</v>
      </c>
      <c r="B30" s="9">
        <f xml:space="preserve"> (טבלה3[[#This Row],[sample size]]-טבלה3[[#This Row],[Difference Votes]])/2</f>
        <v>4848</v>
      </c>
      <c r="C30" s="9">
        <f xml:space="preserve"> (טבלה3[[#This Row],[sample size]]+טבלה3[[#This Row],[Difference Votes]])/2</f>
        <v>5252</v>
      </c>
      <c r="D30" s="9">
        <f>0.04*טבלה3[[#This Row],[sample size]]</f>
        <v>404</v>
      </c>
      <c r="E30" s="9">
        <v>0.04</v>
      </c>
      <c r="F30" s="9">
        <v>10</v>
      </c>
      <c r="G30" s="9">
        <v>0</v>
      </c>
      <c r="H30" s="9">
        <v>100</v>
      </c>
      <c r="I30" s="9">
        <v>2</v>
      </c>
      <c r="J30" s="9">
        <v>1</v>
      </c>
      <c r="K30" s="9" t="s">
        <v>17</v>
      </c>
      <c r="L30" s="10" t="s">
        <v>8</v>
      </c>
      <c r="M30" s="9" t="s">
        <v>20</v>
      </c>
      <c r="N30" s="9">
        <v>1</v>
      </c>
      <c r="O3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60.402567022592962</v>
      </c>
    </row>
    <row r="31" spans="1:15" x14ac:dyDescent="0.25">
      <c r="A31" s="9">
        <v>10100</v>
      </c>
      <c r="B31" s="9">
        <f xml:space="preserve"> (טבלה3[[#This Row],[sample size]]-טבלה3[[#This Row],[Difference Votes]])/2</f>
        <v>4747</v>
      </c>
      <c r="C31" s="9">
        <f xml:space="preserve"> (טבלה3[[#This Row],[sample size]]+טבלה3[[#This Row],[Difference Votes]])/2</f>
        <v>5353</v>
      </c>
      <c r="D31" s="9">
        <f>0.06*טבלה3[[#This Row],[sample size]]</f>
        <v>606</v>
      </c>
      <c r="E31" s="9">
        <v>0.06</v>
      </c>
      <c r="F31" s="9">
        <v>20</v>
      </c>
      <c r="G31" s="9">
        <v>0</v>
      </c>
      <c r="H31" s="9">
        <v>100</v>
      </c>
      <c r="I31" s="9">
        <v>2</v>
      </c>
      <c r="J31" s="9">
        <v>1</v>
      </c>
      <c r="K31" s="11" t="s">
        <v>17</v>
      </c>
      <c r="L31" s="10" t="s">
        <v>8</v>
      </c>
      <c r="M31" s="9" t="s">
        <v>20</v>
      </c>
      <c r="N31" s="9">
        <v>2</v>
      </c>
      <c r="O3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70.405621729957431</v>
      </c>
    </row>
    <row r="32" spans="1:15" x14ac:dyDescent="0.25">
      <c r="A32" s="9">
        <v>10100</v>
      </c>
      <c r="B32" s="9">
        <f xml:space="preserve"> (טבלה3[[#This Row],[sample size]]-טבלה3[[#This Row],[Difference Votes]])/2</f>
        <v>4444</v>
      </c>
      <c r="C32" s="9">
        <f xml:space="preserve"> (טבלה3[[#This Row],[sample size]]+טבלה3[[#This Row],[Difference Votes]])/2</f>
        <v>5656</v>
      </c>
      <c r="D32" s="9">
        <f>0.12*טבלה3[[#This Row],[sample size]]</f>
        <v>1212</v>
      </c>
      <c r="E32" s="9">
        <v>0.12</v>
      </c>
      <c r="F32" s="9">
        <v>1</v>
      </c>
      <c r="G32" s="9">
        <v>0</v>
      </c>
      <c r="H32" s="9">
        <v>100</v>
      </c>
      <c r="I32" s="9">
        <v>2</v>
      </c>
      <c r="J32" s="9">
        <v>1</v>
      </c>
      <c r="K32" s="9" t="s">
        <v>18</v>
      </c>
      <c r="L32" s="10" t="s">
        <v>8</v>
      </c>
      <c r="M32" s="9" t="s">
        <v>20</v>
      </c>
      <c r="N32" s="9">
        <v>2</v>
      </c>
      <c r="O3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51.415834072288114</v>
      </c>
    </row>
    <row r="33" spans="1:15" x14ac:dyDescent="0.25">
      <c r="A33" s="9">
        <v>10100</v>
      </c>
      <c r="B33" s="9">
        <f xml:space="preserve"> (טבלה3[[#This Row],[sample size]]-טבלה3[[#This Row],[Difference Votes]])/2</f>
        <v>4343</v>
      </c>
      <c r="C33" s="9">
        <f xml:space="preserve"> (טבלה3[[#This Row],[sample size]]+טבלה3[[#This Row],[Difference Votes]])/2</f>
        <v>5757</v>
      </c>
      <c r="D33" s="9">
        <f>0.14*טבלה3[[#This Row],[sample size]]</f>
        <v>1414.0000000000002</v>
      </c>
      <c r="E33" s="9">
        <v>0.14000000000000001</v>
      </c>
      <c r="F33" s="9">
        <v>10</v>
      </c>
      <c r="G33" s="9">
        <v>0</v>
      </c>
      <c r="H33" s="9">
        <v>100</v>
      </c>
      <c r="I33" s="9">
        <v>2</v>
      </c>
      <c r="J33" s="9">
        <v>1</v>
      </c>
      <c r="K33" s="9" t="s">
        <v>18</v>
      </c>
      <c r="L33" s="10" t="s">
        <v>8</v>
      </c>
      <c r="M33" s="9" t="s">
        <v>20</v>
      </c>
      <c r="N33" s="9">
        <v>2</v>
      </c>
      <c r="O3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60.419607772007716</v>
      </c>
    </row>
    <row r="34" spans="1:15" x14ac:dyDescent="0.25">
      <c r="A34" s="9">
        <v>10100</v>
      </c>
      <c r="B34" s="9">
        <f xml:space="preserve"> (טבלה3[[#This Row],[sample size]]-טבלה3[[#This Row],[Difference Votes]])/2</f>
        <v>4242</v>
      </c>
      <c r="C34" s="9">
        <f xml:space="preserve"> (טבלה3[[#This Row],[sample size]]+טבלה3[[#This Row],[Difference Votes]])/2</f>
        <v>5858</v>
      </c>
      <c r="D34" s="9">
        <f>0.16*טבלה3[[#This Row],[sample size]]</f>
        <v>1616</v>
      </c>
      <c r="E34" s="9">
        <v>0.16</v>
      </c>
      <c r="F34" s="9">
        <v>20</v>
      </c>
      <c r="G34" s="9">
        <v>0</v>
      </c>
      <c r="H34" s="9">
        <v>100</v>
      </c>
      <c r="I34" s="9">
        <v>2</v>
      </c>
      <c r="J34" s="9">
        <v>1</v>
      </c>
      <c r="K34" s="9" t="s">
        <v>18</v>
      </c>
      <c r="L34" s="10" t="s">
        <v>8</v>
      </c>
      <c r="M34" s="9" t="s">
        <v>20</v>
      </c>
      <c r="N34" s="9">
        <v>2</v>
      </c>
      <c r="O3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70.423578258413301</v>
      </c>
    </row>
    <row r="35" spans="1:15" x14ac:dyDescent="0.25">
      <c r="A35" s="9">
        <v>10100</v>
      </c>
      <c r="B35" s="9">
        <f xml:space="preserve"> (טבלה3[[#This Row],[sample size]]-טבלה3[[#This Row],[Difference Votes]])/2</f>
        <v>3535</v>
      </c>
      <c r="C35" s="9">
        <f xml:space="preserve"> (טבלה3[[#This Row],[sample size]]+טבלה3[[#This Row],[Difference Votes]])/2</f>
        <v>6565</v>
      </c>
      <c r="D35" s="9">
        <f>0.3*טבלה3[[#This Row],[sample size]]</f>
        <v>3030</v>
      </c>
      <c r="E35" s="9">
        <v>0.3</v>
      </c>
      <c r="F35" s="9">
        <v>1</v>
      </c>
      <c r="G35" s="9">
        <v>0</v>
      </c>
      <c r="H35" s="9">
        <v>100</v>
      </c>
      <c r="I35" s="9">
        <v>2</v>
      </c>
      <c r="J35" s="9">
        <v>1</v>
      </c>
      <c r="K35" s="9" t="s">
        <v>19</v>
      </c>
      <c r="L35" s="10" t="s">
        <v>8</v>
      </c>
      <c r="M35" s="9" t="s">
        <v>20</v>
      </c>
      <c r="N35" s="9">
        <v>2</v>
      </c>
      <c r="O3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51.457726227951717</v>
      </c>
    </row>
    <row r="36" spans="1:15" x14ac:dyDescent="0.25">
      <c r="A36" s="9">
        <v>10100</v>
      </c>
      <c r="B36" s="9">
        <f xml:space="preserve"> (טבלה3[[#This Row],[sample size]]-טבלה3[[#This Row],[Difference Votes]])/2</f>
        <v>3232</v>
      </c>
      <c r="C36" s="9">
        <f xml:space="preserve"> (טבלה3[[#This Row],[sample size]]+טבלה3[[#This Row],[Difference Votes]])/2</f>
        <v>6868</v>
      </c>
      <c r="D36" s="9">
        <f>0.36*טבלה3[[#This Row],[sample size]]</f>
        <v>3636</v>
      </c>
      <c r="E36" s="9">
        <v>0.36</v>
      </c>
      <c r="F36" s="9">
        <v>2</v>
      </c>
      <c r="G36" s="9">
        <v>0</v>
      </c>
      <c r="H36" s="9">
        <v>100</v>
      </c>
      <c r="I36" s="9">
        <v>2</v>
      </c>
      <c r="J36" s="9">
        <v>1</v>
      </c>
      <c r="K36" s="9" t="s">
        <v>19</v>
      </c>
      <c r="L36" s="10" t="s">
        <v>8</v>
      </c>
      <c r="M36" s="9" t="s">
        <v>20</v>
      </c>
      <c r="N36" s="9">
        <v>2</v>
      </c>
      <c r="O3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52.47653071995866</v>
      </c>
    </row>
    <row r="37" spans="1:15" x14ac:dyDescent="0.25">
      <c r="A37" s="9">
        <v>10100</v>
      </c>
      <c r="B37" s="9">
        <f xml:space="preserve"> (טבלה3[[#This Row],[sample size]]-טבלה3[[#This Row],[Difference Votes]])/2</f>
        <v>3030</v>
      </c>
      <c r="C37" s="9">
        <f xml:space="preserve"> (טבלה3[[#This Row],[sample size]]+טבלה3[[#This Row],[Difference Votes]])/2</f>
        <v>7070</v>
      </c>
      <c r="D37" s="9">
        <f>0.4*טבלה3[[#This Row],[sample size]]</f>
        <v>4040</v>
      </c>
      <c r="E37" s="9">
        <v>0.4</v>
      </c>
      <c r="F37" s="9">
        <v>3</v>
      </c>
      <c r="G37" s="9">
        <v>0</v>
      </c>
      <c r="H37" s="9">
        <v>100</v>
      </c>
      <c r="I37" s="9">
        <v>2</v>
      </c>
      <c r="J37" s="9">
        <v>1</v>
      </c>
      <c r="K37" s="9" t="s">
        <v>19</v>
      </c>
      <c r="L37" s="10" t="s">
        <v>8</v>
      </c>
      <c r="M37" s="9" t="s">
        <v>20</v>
      </c>
      <c r="N37" s="9">
        <v>2</v>
      </c>
      <c r="O37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53.490850441726288</v>
      </c>
    </row>
    <row r="38" spans="1:15" x14ac:dyDescent="0.25">
      <c r="A38" s="2">
        <v>120100</v>
      </c>
      <c r="B38" s="2">
        <f>(טבלה3[[#This Row],[sample size]]+טבלה3[[#This Row],[Difference Votes]])/2</f>
        <v>61251</v>
      </c>
      <c r="C38" s="2">
        <f>(טבלה3[[#This Row],[sample size]]-טבלה3[[#This Row],[Difference Votes]])/2</f>
        <v>58849</v>
      </c>
      <c r="D38" s="2">
        <f xml:space="preserve"> 0.02 * טבלה3[[#This Row],[sample size]]</f>
        <v>2402</v>
      </c>
      <c r="E38" s="2">
        <v>0.02</v>
      </c>
      <c r="F38" s="2">
        <v>1</v>
      </c>
      <c r="G38" s="2">
        <v>0</v>
      </c>
      <c r="H38" s="2">
        <v>100</v>
      </c>
      <c r="I38" s="2">
        <v>1</v>
      </c>
      <c r="J38" s="2">
        <v>2</v>
      </c>
      <c r="K38" s="2" t="s">
        <v>17</v>
      </c>
      <c r="L38" s="13" t="s">
        <v>9</v>
      </c>
      <c r="M38" s="2" t="s">
        <v>15</v>
      </c>
      <c r="N38" s="2">
        <v>2</v>
      </c>
      <c r="O3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51.114371959724565</v>
      </c>
    </row>
    <row r="39" spans="1:15" x14ac:dyDescent="0.25">
      <c r="A39" s="2">
        <v>120100</v>
      </c>
      <c r="B39" s="2">
        <f>(טבלה3[[#This Row],[sample size]]+טבלה3[[#This Row],[Difference Votes]])/2</f>
        <v>62452</v>
      </c>
      <c r="C39" s="2">
        <f>(טבלה3[[#This Row],[sample size]]-טבלה3[[#This Row],[Difference Votes]])/2</f>
        <v>57648</v>
      </c>
      <c r="D39" s="2">
        <f xml:space="preserve"> 0.04*טבלה3[[#This Row],[sample size]]</f>
        <v>4804</v>
      </c>
      <c r="E39" s="2">
        <v>0.04</v>
      </c>
      <c r="F39" s="2">
        <v>10</v>
      </c>
      <c r="G39" s="2">
        <v>0</v>
      </c>
      <c r="H39" s="2">
        <v>100</v>
      </c>
      <c r="I39" s="2">
        <v>1</v>
      </c>
      <c r="J39" s="2">
        <v>2</v>
      </c>
      <c r="K39" s="2" t="s">
        <v>17</v>
      </c>
      <c r="L39" s="13" t="s">
        <v>9</v>
      </c>
      <c r="M39" s="2" t="s">
        <v>15</v>
      </c>
      <c r="N39" s="2">
        <v>2</v>
      </c>
      <c r="O3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60.113672618813339</v>
      </c>
    </row>
    <row r="40" spans="1:15" x14ac:dyDescent="0.25">
      <c r="A40" s="2">
        <v>120100</v>
      </c>
      <c r="B40" s="2">
        <f>(טבלה3[[#This Row],[sample size]]+טבלה3[[#This Row],[Difference Votes]])/2</f>
        <v>63653</v>
      </c>
      <c r="C40" s="2">
        <f>(טבלה3[[#This Row],[sample size]]-טבלה3[[#This Row],[Difference Votes]])/2</f>
        <v>56447</v>
      </c>
      <c r="D40" s="2">
        <f xml:space="preserve"> 0.06*טבלה3[[#This Row],[sample size]]</f>
        <v>7206</v>
      </c>
      <c r="E40" s="2">
        <v>0.06</v>
      </c>
      <c r="F40" s="2">
        <v>20</v>
      </c>
      <c r="G40" s="2">
        <v>0</v>
      </c>
      <c r="H40" s="2">
        <v>100</v>
      </c>
      <c r="I40" s="2">
        <v>1</v>
      </c>
      <c r="J40" s="2">
        <v>2</v>
      </c>
      <c r="K40" s="14" t="s">
        <v>17</v>
      </c>
      <c r="L40" s="13" t="s">
        <v>9</v>
      </c>
      <c r="M40" s="2" t="s">
        <v>15</v>
      </c>
      <c r="N40" s="2">
        <v>1</v>
      </c>
      <c r="O4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70.113017820853884</v>
      </c>
    </row>
    <row r="41" spans="1:15" x14ac:dyDescent="0.25">
      <c r="A41" s="2">
        <v>120100</v>
      </c>
      <c r="B41" s="2">
        <f>(טבלה3[[#This Row],[sample size]]+טבלה3[[#This Row],[Difference Votes]])/2</f>
        <v>67256</v>
      </c>
      <c r="C41" s="2">
        <f>(טבלה3[[#This Row],[sample size]]-טבלה3[[#This Row],[Difference Votes]])/2</f>
        <v>52844</v>
      </c>
      <c r="D41" s="2">
        <f xml:space="preserve"> 0.12 * טבלה3[[#This Row],[sample size]]</f>
        <v>14412</v>
      </c>
      <c r="E41" s="2">
        <v>0.12</v>
      </c>
      <c r="F41" s="2">
        <v>1</v>
      </c>
      <c r="G41" s="2">
        <v>0</v>
      </c>
      <c r="H41" s="2">
        <v>100</v>
      </c>
      <c r="I41" s="2">
        <v>1</v>
      </c>
      <c r="J41" s="2">
        <v>2</v>
      </c>
      <c r="K41" s="2" t="s">
        <v>18</v>
      </c>
      <c r="L41" s="13" t="s">
        <v>9</v>
      </c>
      <c r="M41" s="2" t="s">
        <v>15</v>
      </c>
      <c r="N41" s="2">
        <v>2</v>
      </c>
      <c r="O4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51.111316270691709</v>
      </c>
    </row>
    <row r="42" spans="1:15" x14ac:dyDescent="0.25">
      <c r="A42" s="2">
        <v>120100</v>
      </c>
      <c r="B42" s="2">
        <f>(טבלה3[[#This Row],[sample size]]+טבלה3[[#This Row],[Difference Votes]])/2</f>
        <v>68457</v>
      </c>
      <c r="C42" s="2">
        <f>(טבלה3[[#This Row],[sample size]]-טבלה3[[#This Row],[Difference Votes]])/2</f>
        <v>51643</v>
      </c>
      <c r="D42" s="2">
        <f xml:space="preserve"> 0.14 * טבלה3[[#This Row],[sample size]]</f>
        <v>16814</v>
      </c>
      <c r="E42" s="2">
        <v>0.14000000000000001</v>
      </c>
      <c r="F42" s="2">
        <v>10</v>
      </c>
      <c r="G42" s="2">
        <v>0</v>
      </c>
      <c r="H42" s="2">
        <v>100</v>
      </c>
      <c r="I42" s="2">
        <v>1</v>
      </c>
      <c r="J42" s="2">
        <v>2</v>
      </c>
      <c r="K42" s="2" t="s">
        <v>18</v>
      </c>
      <c r="L42" s="13" t="s">
        <v>9</v>
      </c>
      <c r="M42" s="2" t="s">
        <v>15</v>
      </c>
      <c r="N42" s="2">
        <v>1</v>
      </c>
      <c r="O4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60.110836015634874</v>
      </c>
    </row>
    <row r="43" spans="1:15" x14ac:dyDescent="0.25">
      <c r="A43" s="2">
        <v>120100</v>
      </c>
      <c r="B43" s="2">
        <f>(טבלה3[[#This Row],[sample size]]+טבלה3[[#This Row],[Difference Votes]])/2</f>
        <v>69658</v>
      </c>
      <c r="C43" s="2">
        <f>(טבלה3[[#This Row],[sample size]]-טבלה3[[#This Row],[Difference Votes]])/2</f>
        <v>50442</v>
      </c>
      <c r="D43" s="2">
        <f xml:space="preserve"> 0.16 * טבלה3[[#This Row],[sample size]]</f>
        <v>19216</v>
      </c>
      <c r="E43" s="2">
        <v>0.16</v>
      </c>
      <c r="F43" s="2">
        <v>20</v>
      </c>
      <c r="G43" s="2">
        <v>0</v>
      </c>
      <c r="H43" s="2">
        <v>100</v>
      </c>
      <c r="I43" s="2">
        <v>1</v>
      </c>
      <c r="J43" s="2">
        <v>2</v>
      </c>
      <c r="K43" s="2" t="s">
        <v>18</v>
      </c>
      <c r="L43" s="13" t="s">
        <v>9</v>
      </c>
      <c r="M43" s="2" t="s">
        <v>15</v>
      </c>
      <c r="N43" s="2">
        <v>1</v>
      </c>
      <c r="O4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70.110399279966714</v>
      </c>
    </row>
    <row r="44" spans="1:15" x14ac:dyDescent="0.25">
      <c r="A44" s="2">
        <v>120100</v>
      </c>
      <c r="B44" s="2">
        <f>(טבלה3[[#This Row],[sample size]]+טבלה3[[#This Row],[Difference Votes]])/2</f>
        <v>78065</v>
      </c>
      <c r="C44" s="2">
        <f>(טבלה3[[#This Row],[sample size]]-טבלה3[[#This Row],[Difference Votes]])/2</f>
        <v>42035</v>
      </c>
      <c r="D44" s="2">
        <f>0.3*טבלה3[[#This Row],[sample size]]</f>
        <v>36030</v>
      </c>
      <c r="E44" s="2">
        <v>0.3</v>
      </c>
      <c r="F44" s="2">
        <v>10</v>
      </c>
      <c r="G44" s="2">
        <v>0</v>
      </c>
      <c r="H44" s="2">
        <v>100</v>
      </c>
      <c r="I44" s="2">
        <v>1</v>
      </c>
      <c r="J44" s="2">
        <v>2</v>
      </c>
      <c r="K44" s="2" t="s">
        <v>19</v>
      </c>
      <c r="L44" s="13" t="s">
        <v>9</v>
      </c>
      <c r="M44" s="2" t="s">
        <v>15</v>
      </c>
      <c r="N44" s="2">
        <v>1</v>
      </c>
      <c r="O4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60.108607471220047</v>
      </c>
    </row>
    <row r="45" spans="1:15" x14ac:dyDescent="0.25">
      <c r="A45" s="2">
        <v>120100</v>
      </c>
      <c r="B45" s="2">
        <f>(טבלה3[[#This Row],[sample size]]+טבלה3[[#This Row],[Difference Votes]])/2</f>
        <v>81668</v>
      </c>
      <c r="C45" s="2">
        <f>(טבלה3[[#This Row],[sample size]]-טבלה3[[#This Row],[Difference Votes]])/2</f>
        <v>38432</v>
      </c>
      <c r="D45" s="2">
        <f>0.36*טבלה3[[#This Row],[sample size]]</f>
        <v>43236</v>
      </c>
      <c r="E45" s="2">
        <v>0.36</v>
      </c>
      <c r="F45" s="2">
        <v>10</v>
      </c>
      <c r="G45" s="2">
        <v>0</v>
      </c>
      <c r="H45" s="2">
        <v>100</v>
      </c>
      <c r="I45" s="2">
        <v>1</v>
      </c>
      <c r="J45" s="2">
        <v>2</v>
      </c>
      <c r="K45" s="2" t="s">
        <v>19</v>
      </c>
      <c r="L45" s="13" t="s">
        <v>9</v>
      </c>
      <c r="M45" s="2" t="s">
        <v>15</v>
      </c>
      <c r="N45" s="2">
        <v>1</v>
      </c>
      <c r="O4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60.10858282994235</v>
      </c>
    </row>
    <row r="46" spans="1:15" x14ac:dyDescent="0.25">
      <c r="A46" s="2">
        <v>120100</v>
      </c>
      <c r="B46" s="2">
        <f>(טבלה3[[#This Row],[sample size]]+טבלה3[[#This Row],[Difference Votes]])/2</f>
        <v>84070</v>
      </c>
      <c r="C46" s="2">
        <f>(טבלה3[[#This Row],[sample size]]-טבלה3[[#This Row],[Difference Votes]])/2</f>
        <v>36030</v>
      </c>
      <c r="D46" s="2">
        <f>0.4*טבלה3[[#This Row],[sample size]]</f>
        <v>48040</v>
      </c>
      <c r="E46" s="2">
        <v>0.4</v>
      </c>
      <c r="F46" s="2">
        <v>20</v>
      </c>
      <c r="G46" s="2">
        <v>0</v>
      </c>
      <c r="H46" s="2">
        <v>100</v>
      </c>
      <c r="I46" s="2">
        <v>1</v>
      </c>
      <c r="J46" s="2">
        <v>2</v>
      </c>
      <c r="K46" s="2" t="s">
        <v>19</v>
      </c>
      <c r="L46" s="13" t="s">
        <v>9</v>
      </c>
      <c r="M46" s="2" t="s">
        <v>15</v>
      </c>
      <c r="N46" s="2">
        <v>1</v>
      </c>
      <c r="O4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70.108855505556946</v>
      </c>
    </row>
    <row r="47" spans="1:15" x14ac:dyDescent="0.25">
      <c r="A47" s="2">
        <v>120100</v>
      </c>
      <c r="B47" s="2">
        <f>(טבלה3[[#This Row],[sample size]]-טבלה3[[#This Row],[Difference Votes]])/2</f>
        <v>58849</v>
      </c>
      <c r="C47" s="2">
        <f>(טבלה3[[#This Row],[sample size]]+טבלה3[[#This Row],[Difference Votes]])/2</f>
        <v>61251</v>
      </c>
      <c r="D47" s="2">
        <f xml:space="preserve"> 0.02 * טבלה3[[#This Row],[sample size]]</f>
        <v>2402</v>
      </c>
      <c r="E47" s="2">
        <v>0.02</v>
      </c>
      <c r="F47" s="2">
        <v>1</v>
      </c>
      <c r="G47" s="2">
        <v>0</v>
      </c>
      <c r="H47" s="2">
        <v>100</v>
      </c>
      <c r="I47" s="2">
        <v>2</v>
      </c>
      <c r="J47" s="2">
        <v>1</v>
      </c>
      <c r="K47" s="2" t="s">
        <v>17</v>
      </c>
      <c r="L47" s="13" t="s">
        <v>9</v>
      </c>
      <c r="M47" s="2" t="s">
        <v>20</v>
      </c>
      <c r="N47" s="2">
        <v>1</v>
      </c>
      <c r="O47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51.11590714351739</v>
      </c>
    </row>
    <row r="48" spans="1:15" x14ac:dyDescent="0.25">
      <c r="A48" s="2">
        <v>120100</v>
      </c>
      <c r="B48" s="2">
        <f>(טבלה3[[#This Row],[sample size]]-טבלה3[[#This Row],[Difference Votes]])/2</f>
        <v>57648</v>
      </c>
      <c r="C48" s="2">
        <f>(טבלה3[[#This Row],[sample size]]+טבלה3[[#This Row],[Difference Votes]])/2</f>
        <v>62452</v>
      </c>
      <c r="D48" s="2">
        <f xml:space="preserve"> 0.04*טבלה3[[#This Row],[sample size]]</f>
        <v>4804</v>
      </c>
      <c r="E48" s="2">
        <v>0.04</v>
      </c>
      <c r="F48" s="2">
        <v>10</v>
      </c>
      <c r="G48" s="2">
        <v>0</v>
      </c>
      <c r="H48" s="2">
        <v>100</v>
      </c>
      <c r="I48" s="2">
        <v>2</v>
      </c>
      <c r="J48" s="2">
        <v>1</v>
      </c>
      <c r="K48" s="2" t="s">
        <v>17</v>
      </c>
      <c r="L48" s="13" t="s">
        <v>9</v>
      </c>
      <c r="M48" s="2" t="s">
        <v>20</v>
      </c>
      <c r="N48" s="2">
        <v>2</v>
      </c>
      <c r="O4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60.116744830985603</v>
      </c>
    </row>
    <row r="49" spans="1:15" x14ac:dyDescent="0.25">
      <c r="A49" s="2">
        <v>120100</v>
      </c>
      <c r="B49" s="2">
        <f>(טבלה3[[#This Row],[sample size]]-טבלה3[[#This Row],[Difference Votes]])/2</f>
        <v>56447</v>
      </c>
      <c r="C49" s="2">
        <f>(טבלה3[[#This Row],[sample size]]+טבלה3[[#This Row],[Difference Votes]])/2</f>
        <v>63653</v>
      </c>
      <c r="D49" s="2">
        <f xml:space="preserve"> 0.06*טבלה3[[#This Row],[sample size]]</f>
        <v>7206</v>
      </c>
      <c r="E49" s="2">
        <v>0.06</v>
      </c>
      <c r="F49" s="2">
        <v>20</v>
      </c>
      <c r="G49" s="2">
        <v>0</v>
      </c>
      <c r="H49" s="2">
        <v>100</v>
      </c>
      <c r="I49" s="2">
        <v>2</v>
      </c>
      <c r="J49" s="2">
        <v>1</v>
      </c>
      <c r="K49" s="14" t="s">
        <v>17</v>
      </c>
      <c r="L49" s="13" t="s">
        <v>9</v>
      </c>
      <c r="M49" s="2" t="s">
        <v>20</v>
      </c>
      <c r="N49" s="2">
        <v>2</v>
      </c>
      <c r="O4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70.117630761681255</v>
      </c>
    </row>
    <row r="50" spans="1:15" x14ac:dyDescent="0.25">
      <c r="A50" s="2">
        <v>120100</v>
      </c>
      <c r="B50" s="2">
        <f>(טבלה3[[#This Row],[sample size]]-טבלה3[[#This Row],[Difference Votes]])/2</f>
        <v>52844</v>
      </c>
      <c r="C50" s="2">
        <f>(טבלה3[[#This Row],[sample size]]+טבלה3[[#This Row],[Difference Votes]])/2</f>
        <v>67256</v>
      </c>
      <c r="D50" s="2">
        <f xml:space="preserve"> 0.12 * טבלה3[[#This Row],[sample size]]</f>
        <v>14412</v>
      </c>
      <c r="E50" s="2">
        <v>0.12</v>
      </c>
      <c r="F50" s="2">
        <v>1</v>
      </c>
      <c r="G50" s="2">
        <v>0</v>
      </c>
      <c r="H50" s="2">
        <v>100</v>
      </c>
      <c r="I50" s="2">
        <v>2</v>
      </c>
      <c r="J50" s="2">
        <v>1</v>
      </c>
      <c r="K50" s="2" t="s">
        <v>18</v>
      </c>
      <c r="L50" s="13" t="s">
        <v>9</v>
      </c>
      <c r="M50" s="2" t="s">
        <v>20</v>
      </c>
      <c r="N50" s="2">
        <v>1</v>
      </c>
      <c r="O5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51.120592561382146</v>
      </c>
    </row>
    <row r="51" spans="1:15" x14ac:dyDescent="0.25">
      <c r="A51" s="2">
        <v>120100</v>
      </c>
      <c r="B51" s="2">
        <f>(טבלה3[[#This Row],[sample size]]-טבלה3[[#This Row],[Difference Votes]])/2</f>
        <v>51643</v>
      </c>
      <c r="C51" s="2">
        <f>(טבלה3[[#This Row],[sample size]]+טבלה3[[#This Row],[Difference Votes]])/2</f>
        <v>68457</v>
      </c>
      <c r="D51" s="2">
        <f xml:space="preserve"> 0.14 * טבלה3[[#This Row],[sample size]]</f>
        <v>16814</v>
      </c>
      <c r="E51" s="2">
        <v>0.14000000000000001</v>
      </c>
      <c r="F51" s="2">
        <v>10</v>
      </c>
      <c r="G51" s="2">
        <v>0</v>
      </c>
      <c r="H51" s="2">
        <v>100</v>
      </c>
      <c r="I51" s="2">
        <v>2</v>
      </c>
      <c r="J51" s="2">
        <v>1</v>
      </c>
      <c r="K51" s="2" t="s">
        <v>18</v>
      </c>
      <c r="L51" s="13" t="s">
        <v>9</v>
      </c>
      <c r="M51" s="2" t="s">
        <v>20</v>
      </c>
      <c r="N51" s="2">
        <v>2</v>
      </c>
      <c r="O5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60.121687016921037</v>
      </c>
    </row>
    <row r="52" spans="1:15" x14ac:dyDescent="0.25">
      <c r="A52" s="2">
        <v>120100</v>
      </c>
      <c r="B52" s="2">
        <f>(טבלה3[[#This Row],[sample size]]-טבלה3[[#This Row],[Difference Votes]])/2</f>
        <v>50442</v>
      </c>
      <c r="C52" s="2">
        <f>(טבלה3[[#This Row],[sample size]]+טבלה3[[#This Row],[Difference Votes]])/2</f>
        <v>69658</v>
      </c>
      <c r="D52" s="2">
        <f xml:space="preserve"> 0.16 * טבלה3[[#This Row],[sample size]]</f>
        <v>19216</v>
      </c>
      <c r="E52" s="2">
        <v>0.16</v>
      </c>
      <c r="F52" s="2">
        <v>20</v>
      </c>
      <c r="G52" s="2">
        <v>0</v>
      </c>
      <c r="H52" s="2">
        <v>100</v>
      </c>
      <c r="I52" s="2">
        <v>2</v>
      </c>
      <c r="J52" s="2">
        <v>1</v>
      </c>
      <c r="K52" s="2" t="s">
        <v>18</v>
      </c>
      <c r="L52" s="13" t="s">
        <v>9</v>
      </c>
      <c r="M52" s="2" t="s">
        <v>20</v>
      </c>
      <c r="N52" s="2">
        <v>2</v>
      </c>
      <c r="O5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70.122838545882928</v>
      </c>
    </row>
    <row r="53" spans="1:15" x14ac:dyDescent="0.25">
      <c r="A53" s="2">
        <v>120100</v>
      </c>
      <c r="B53" s="2">
        <f>(טבלה3[[#This Row],[sample size]]-טבלה3[[#This Row],[Difference Votes]])/2</f>
        <v>42035</v>
      </c>
      <c r="C53" s="2">
        <f>(טבלה3[[#This Row],[sample size]]+טבלה3[[#This Row],[Difference Votes]])/2</f>
        <v>78065</v>
      </c>
      <c r="D53" s="2">
        <f>0.3*טבלה3[[#This Row],[sample size]]</f>
        <v>36030</v>
      </c>
      <c r="E53" s="2">
        <v>0.3</v>
      </c>
      <c r="F53" s="2">
        <v>1</v>
      </c>
      <c r="G53" s="2">
        <v>0</v>
      </c>
      <c r="H53" s="2">
        <v>100</v>
      </c>
      <c r="I53" s="2">
        <v>2</v>
      </c>
      <c r="J53" s="2">
        <v>1</v>
      </c>
      <c r="K53" s="2" t="s">
        <v>19</v>
      </c>
      <c r="L53" s="13" t="s">
        <v>9</v>
      </c>
      <c r="M53" s="2" t="s">
        <v>20</v>
      </c>
      <c r="N53" s="2">
        <v>2</v>
      </c>
      <c r="O5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51.132742270493445</v>
      </c>
    </row>
    <row r="54" spans="1:15" x14ac:dyDescent="0.25">
      <c r="A54" s="2">
        <v>120100</v>
      </c>
      <c r="B54" s="2">
        <f>(טבלה3[[#This Row],[sample size]]-טבלה3[[#This Row],[Difference Votes]])/2</f>
        <v>38432</v>
      </c>
      <c r="C54" s="2">
        <f>(טבלה3[[#This Row],[sample size]]+טבלה3[[#This Row],[Difference Votes]])/2</f>
        <v>81668</v>
      </c>
      <c r="D54" s="2">
        <f>0.36*טבלה3[[#This Row],[sample size]]</f>
        <v>43236</v>
      </c>
      <c r="E54" s="2">
        <v>0.36</v>
      </c>
      <c r="F54" s="2">
        <v>2</v>
      </c>
      <c r="G54" s="2">
        <v>0</v>
      </c>
      <c r="H54" s="2">
        <v>100</v>
      </c>
      <c r="I54" s="2">
        <v>2</v>
      </c>
      <c r="J54" s="2">
        <v>1</v>
      </c>
      <c r="K54" s="2" t="s">
        <v>19</v>
      </c>
      <c r="L54" s="13" t="s">
        <v>9</v>
      </c>
      <c r="M54" s="2" t="s">
        <v>20</v>
      </c>
      <c r="N54" s="2">
        <v>2</v>
      </c>
      <c r="O5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52.13819607519514</v>
      </c>
    </row>
    <row r="55" spans="1:15" x14ac:dyDescent="0.25">
      <c r="A55" s="2">
        <v>120100</v>
      </c>
      <c r="B55" s="2">
        <f>(טבלה3[[#This Row],[sample size]]-טבלה3[[#This Row],[Difference Votes]])/2</f>
        <v>36030</v>
      </c>
      <c r="C55" s="2">
        <f>(טבלה3[[#This Row],[sample size]]+טבלה3[[#This Row],[Difference Votes]])/2</f>
        <v>84070</v>
      </c>
      <c r="D55" s="2">
        <f>0.4*טבלה3[[#This Row],[sample size]]</f>
        <v>48040</v>
      </c>
      <c r="E55" s="2">
        <v>0.4</v>
      </c>
      <c r="F55" s="2">
        <v>3</v>
      </c>
      <c r="G55" s="2">
        <v>0</v>
      </c>
      <c r="H55" s="2">
        <v>100</v>
      </c>
      <c r="I55" s="2">
        <v>2</v>
      </c>
      <c r="J55" s="2">
        <v>1</v>
      </c>
      <c r="K55" s="2" t="s">
        <v>19</v>
      </c>
      <c r="L55" s="13" t="s">
        <v>9</v>
      </c>
      <c r="M55" s="2" t="s">
        <v>20</v>
      </c>
      <c r="N55" s="2">
        <v>2</v>
      </c>
      <c r="O5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53.142349206250245</v>
      </c>
    </row>
    <row r="56" spans="1:15" x14ac:dyDescent="0.25">
      <c r="A56" s="6">
        <v>1000000</v>
      </c>
      <c r="B56" s="6">
        <f>(טבלה3[[#This Row],[sample size]] + טבלה3[[#This Row],[Difference Votes]])/2</f>
        <v>510000</v>
      </c>
      <c r="C56" s="6">
        <f>(טבלה3[[#This Row],[sample size]] - טבלה3[[#This Row],[Difference Votes]])/2</f>
        <v>490000</v>
      </c>
      <c r="D56" s="6">
        <f>0.02*טבלה3[[#This Row],[sample size]]</f>
        <v>20000</v>
      </c>
      <c r="E56" s="6">
        <v>0.02</v>
      </c>
      <c r="F56" s="6">
        <v>1</v>
      </c>
      <c r="G56" s="6">
        <v>0</v>
      </c>
      <c r="H56" s="6">
        <v>100</v>
      </c>
      <c r="I56" s="6">
        <v>1</v>
      </c>
      <c r="J56" s="6">
        <v>2</v>
      </c>
      <c r="K56" s="6" t="s">
        <v>17</v>
      </c>
      <c r="L56" s="7" t="s">
        <v>10</v>
      </c>
      <c r="M56" s="6" t="s">
        <v>15</v>
      </c>
      <c r="N56" s="6">
        <v>2</v>
      </c>
      <c r="O5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51.039636184849471</v>
      </c>
    </row>
    <row r="57" spans="1:15" x14ac:dyDescent="0.25">
      <c r="A57" s="6">
        <v>1000000</v>
      </c>
      <c r="B57" s="6">
        <f>(טבלה3[[#This Row],[sample size]] + טבלה3[[#This Row],[Difference Votes]])/2</f>
        <v>520000</v>
      </c>
      <c r="C57" s="6">
        <f>(טבלה3[[#This Row],[sample size]] - טבלה3[[#This Row],[Difference Votes]])/2</f>
        <v>480000</v>
      </c>
      <c r="D57" s="6">
        <f>0.04*טבלה3[[#This Row],[sample size]]</f>
        <v>40000</v>
      </c>
      <c r="E57" s="6">
        <v>0.04</v>
      </c>
      <c r="F57" s="6">
        <v>10</v>
      </c>
      <c r="G57" s="6">
        <v>0</v>
      </c>
      <c r="H57" s="6">
        <v>100</v>
      </c>
      <c r="I57" s="6">
        <v>1</v>
      </c>
      <c r="J57" s="6">
        <v>2</v>
      </c>
      <c r="K57" s="6" t="s">
        <v>17</v>
      </c>
      <c r="L57" s="7" t="s">
        <v>10</v>
      </c>
      <c r="M57" s="6" t="s">
        <v>15</v>
      </c>
      <c r="N57" s="6">
        <v>1</v>
      </c>
      <c r="O57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60.039393823237369</v>
      </c>
    </row>
    <row r="58" spans="1:15" x14ac:dyDescent="0.25">
      <c r="A58" s="6">
        <v>1000000</v>
      </c>
      <c r="B58" s="6">
        <f>(טבלה3[[#This Row],[sample size]] + טבלה3[[#This Row],[Difference Votes]])/2</f>
        <v>530000</v>
      </c>
      <c r="C58" s="6">
        <f>(טבלה3[[#This Row],[sample size]] - טבלה3[[#This Row],[Difference Votes]])/2</f>
        <v>470000</v>
      </c>
      <c r="D58" s="6">
        <f>0.06*טבלה3[[#This Row],[sample size]]</f>
        <v>60000</v>
      </c>
      <c r="E58" s="6">
        <v>0.06</v>
      </c>
      <c r="F58" s="6">
        <v>20</v>
      </c>
      <c r="G58" s="6">
        <v>0</v>
      </c>
      <c r="H58" s="6">
        <v>100</v>
      </c>
      <c r="I58" s="6">
        <v>1</v>
      </c>
      <c r="J58" s="6">
        <v>2</v>
      </c>
      <c r="K58" s="12" t="s">
        <v>17</v>
      </c>
      <c r="L58" s="7" t="s">
        <v>10</v>
      </c>
      <c r="M58" s="6" t="s">
        <v>15</v>
      </c>
      <c r="N58" s="6">
        <v>1</v>
      </c>
      <c r="O5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70.03916689827804</v>
      </c>
    </row>
    <row r="59" spans="1:15" x14ac:dyDescent="0.25">
      <c r="A59" s="6">
        <v>1000000</v>
      </c>
      <c r="B59" s="6">
        <f>(טבלה3[[#This Row],[sample size]] + טבלה3[[#This Row],[Difference Votes]])/2</f>
        <v>560000</v>
      </c>
      <c r="C59" s="6">
        <f>(טבלה3[[#This Row],[sample size]] - טבלה3[[#This Row],[Difference Votes]])/2</f>
        <v>440000</v>
      </c>
      <c r="D59" s="6">
        <f>0.12*טבלה3[[#This Row],[sample size]]</f>
        <v>120000</v>
      </c>
      <c r="E59" s="6">
        <v>0.12</v>
      </c>
      <c r="F59" s="6">
        <v>1</v>
      </c>
      <c r="G59" s="6">
        <v>0</v>
      </c>
      <c r="H59" s="6">
        <v>100</v>
      </c>
      <c r="I59" s="6">
        <v>1</v>
      </c>
      <c r="J59" s="6">
        <v>2</v>
      </c>
      <c r="K59" s="6" t="s">
        <v>18</v>
      </c>
      <c r="L59" s="7" t="s">
        <v>10</v>
      </c>
      <c r="M59" s="6" t="s">
        <v>15</v>
      </c>
      <c r="N59" s="6">
        <v>2</v>
      </c>
      <c r="O5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51.038577213570122</v>
      </c>
    </row>
    <row r="60" spans="1:15" x14ac:dyDescent="0.25">
      <c r="A60" s="6">
        <v>1000000</v>
      </c>
      <c r="B60" s="6">
        <f>(טבלה3[[#This Row],[sample size]] + טבלה3[[#This Row],[Difference Votes]])/2</f>
        <v>580000</v>
      </c>
      <c r="C60" s="6">
        <f>(טבלה3[[#This Row],[sample size]] - טבלה3[[#This Row],[Difference Votes]])/2</f>
        <v>420000</v>
      </c>
      <c r="D60" s="6">
        <f>0.16*טבלה3[[#This Row],[sample size]]</f>
        <v>160000</v>
      </c>
      <c r="E60" s="6">
        <v>0.16</v>
      </c>
      <c r="F60" s="6">
        <v>10</v>
      </c>
      <c r="G60" s="6">
        <v>0</v>
      </c>
      <c r="H60" s="6">
        <v>100</v>
      </c>
      <c r="I60" s="6">
        <v>1</v>
      </c>
      <c r="J60" s="6">
        <v>2</v>
      </c>
      <c r="K60" s="6" t="s">
        <v>18</v>
      </c>
      <c r="L60" s="7" t="s">
        <v>10</v>
      </c>
      <c r="M60" s="6" t="s">
        <v>15</v>
      </c>
      <c r="N60" s="6">
        <v>1</v>
      </c>
      <c r="O6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60.038259423454591</v>
      </c>
    </row>
    <row r="61" spans="1:15" x14ac:dyDescent="0.25">
      <c r="A61" s="6">
        <v>1000000</v>
      </c>
      <c r="B61" s="6">
        <f>(טבלה3[[#This Row],[sample size]] + טבלה3[[#This Row],[Difference Votes]])/2</f>
        <v>590000</v>
      </c>
      <c r="C61" s="6">
        <f>(טבלה3[[#This Row],[sample size]] - טבלה3[[#This Row],[Difference Votes]])/2</f>
        <v>410000</v>
      </c>
      <c r="D61" s="6">
        <f>0.18*טבלה3[[#This Row],[sample size]]</f>
        <v>180000</v>
      </c>
      <c r="E61" s="6">
        <v>0.18</v>
      </c>
      <c r="F61" s="6">
        <v>20</v>
      </c>
      <c r="G61" s="6">
        <v>0</v>
      </c>
      <c r="H61" s="6">
        <v>100</v>
      </c>
      <c r="I61" s="6">
        <v>1</v>
      </c>
      <c r="J61" s="6">
        <v>2</v>
      </c>
      <c r="K61" s="6" t="s">
        <v>18</v>
      </c>
      <c r="L61" s="7" t="s">
        <v>10</v>
      </c>
      <c r="M61" s="6" t="s">
        <v>15</v>
      </c>
      <c r="N61" s="6">
        <v>1</v>
      </c>
      <c r="O6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70.038123248415801</v>
      </c>
    </row>
    <row r="62" spans="1:15" x14ac:dyDescent="0.25">
      <c r="A62" s="6">
        <v>1000000</v>
      </c>
      <c r="B62" s="6">
        <f>(טבלה3[[#This Row],[sample size]] + טבלה3[[#This Row],[Difference Votes]])/2</f>
        <v>650000</v>
      </c>
      <c r="C62" s="6">
        <f>(טבלה3[[#This Row],[sample size]] - טבלה3[[#This Row],[Difference Votes]])/2</f>
        <v>350000</v>
      </c>
      <c r="D62" s="6">
        <f>0.3*טבלה3[[#This Row],[sample size]]</f>
        <v>300000</v>
      </c>
      <c r="E62" s="6">
        <v>0.3</v>
      </c>
      <c r="F62" s="6">
        <v>1</v>
      </c>
      <c r="G62" s="6">
        <v>0</v>
      </c>
      <c r="H62" s="6">
        <v>100</v>
      </c>
      <c r="I62" s="6">
        <v>1</v>
      </c>
      <c r="J62" s="6">
        <v>2</v>
      </c>
      <c r="K62" s="6" t="s">
        <v>19</v>
      </c>
      <c r="L62" s="7" t="s">
        <v>10</v>
      </c>
      <c r="M62" s="6" t="s">
        <v>15</v>
      </c>
      <c r="N62" s="6">
        <v>1</v>
      </c>
      <c r="O6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51.037638455881847</v>
      </c>
    </row>
    <row r="63" spans="1:15" x14ac:dyDescent="0.25">
      <c r="A63" s="6">
        <v>1000000</v>
      </c>
      <c r="B63" s="6">
        <f>(טבלה3[[#This Row],[sample size]] + טבלה3[[#This Row],[Difference Votes]])/2</f>
        <v>680000</v>
      </c>
      <c r="C63" s="6">
        <f>(טבלה3[[#This Row],[sample size]] - טבלה3[[#This Row],[Difference Votes]])/2</f>
        <v>320000</v>
      </c>
      <c r="D63" s="6">
        <f>0.36*טבלה3[[#This Row],[sample size]]</f>
        <v>360000</v>
      </c>
      <c r="E63" s="6">
        <v>0.36</v>
      </c>
      <c r="F63" s="6">
        <v>10</v>
      </c>
      <c r="G63" s="6">
        <v>0</v>
      </c>
      <c r="H63" s="6">
        <v>100</v>
      </c>
      <c r="I63" s="6">
        <v>1</v>
      </c>
      <c r="J63" s="6">
        <v>2</v>
      </c>
      <c r="K63" s="6" t="s">
        <v>19</v>
      </c>
      <c r="L63" s="7" t="s">
        <v>10</v>
      </c>
      <c r="M63" s="6" t="s">
        <v>15</v>
      </c>
      <c r="N63" s="6">
        <v>1</v>
      </c>
      <c r="O6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60.037629913522188</v>
      </c>
    </row>
    <row r="64" spans="1:15" x14ac:dyDescent="0.25">
      <c r="A64" s="6">
        <v>1000000</v>
      </c>
      <c r="B64" s="6">
        <f>(טבלה3[[#This Row],[sample size]] + טבלה3[[#This Row],[Difference Votes]])/2</f>
        <v>710000</v>
      </c>
      <c r="C64" s="6">
        <f>(טבלה3[[#This Row],[sample size]] - טבלה3[[#This Row],[Difference Votes]])/2</f>
        <v>290000</v>
      </c>
      <c r="D64" s="6">
        <f>0.42*טבלה3[[#This Row],[sample size]]</f>
        <v>420000</v>
      </c>
      <c r="E64" s="6">
        <v>0.42</v>
      </c>
      <c r="F64" s="6">
        <v>20</v>
      </c>
      <c r="G64" s="6">
        <v>0</v>
      </c>
      <c r="H64" s="6">
        <v>100</v>
      </c>
      <c r="I64" s="6">
        <v>1</v>
      </c>
      <c r="J64" s="6">
        <v>2</v>
      </c>
      <c r="K64" s="6" t="s">
        <v>19</v>
      </c>
      <c r="L64" s="7" t="s">
        <v>10</v>
      </c>
      <c r="M64" s="6" t="s">
        <v>15</v>
      </c>
      <c r="N64" s="6">
        <v>1</v>
      </c>
      <c r="O64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70.037805089963626</v>
      </c>
    </row>
    <row r="65" spans="1:15" x14ac:dyDescent="0.25">
      <c r="A65" s="6">
        <v>1000000</v>
      </c>
      <c r="B65" s="6">
        <f>(טבלה3[[#This Row],[sample size]] - טבלה3[[#This Row],[Difference Votes]])/2</f>
        <v>490000</v>
      </c>
      <c r="C65" s="6">
        <f>(טבלה3[[#This Row],[sample size]] + טבלה3[[#This Row],[Difference Votes]])/2</f>
        <v>510000</v>
      </c>
      <c r="D65" s="6">
        <f>0.02*טבלה3[[#This Row],[sample size]]</f>
        <v>20000</v>
      </c>
      <c r="E65" s="6">
        <v>0.02</v>
      </c>
      <c r="F65" s="6">
        <v>1</v>
      </c>
      <c r="G65" s="6">
        <v>0</v>
      </c>
      <c r="H65" s="6">
        <v>100</v>
      </c>
      <c r="I65" s="6">
        <v>2</v>
      </c>
      <c r="J65" s="6">
        <v>1</v>
      </c>
      <c r="K65" s="6" t="s">
        <v>17</v>
      </c>
      <c r="L65" s="7" t="s">
        <v>10</v>
      </c>
      <c r="M65" s="6" t="s">
        <v>20</v>
      </c>
      <c r="N65" s="6">
        <v>2</v>
      </c>
      <c r="O65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51.040168213749169</v>
      </c>
    </row>
    <row r="66" spans="1:15" x14ac:dyDescent="0.25">
      <c r="A66" s="6">
        <v>1000000</v>
      </c>
      <c r="B66" s="6">
        <f>(טבלה3[[#This Row],[sample size]] - טבלה3[[#This Row],[Difference Votes]])/2</f>
        <v>480000</v>
      </c>
      <c r="C66" s="6">
        <f>(טבלה3[[#This Row],[sample size]] + טבלה3[[#This Row],[Difference Votes]])/2</f>
        <v>520000</v>
      </c>
      <c r="D66" s="6">
        <f>0.04*טבלה3[[#This Row],[sample size]]</f>
        <v>40000</v>
      </c>
      <c r="E66" s="6">
        <v>0.04</v>
      </c>
      <c r="F66" s="6">
        <v>10</v>
      </c>
      <c r="G66" s="6">
        <v>0</v>
      </c>
      <c r="H66" s="6">
        <v>100</v>
      </c>
      <c r="I66" s="6">
        <v>2</v>
      </c>
      <c r="J66" s="6">
        <v>1</v>
      </c>
      <c r="K66" s="6" t="s">
        <v>17</v>
      </c>
      <c r="L66" s="7" t="s">
        <v>10</v>
      </c>
      <c r="M66" s="6" t="s">
        <v>20</v>
      </c>
      <c r="N66" s="6">
        <v>1</v>
      </c>
      <c r="O66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60.040458520301222</v>
      </c>
    </row>
    <row r="67" spans="1:15" x14ac:dyDescent="0.25">
      <c r="A67" s="6">
        <v>1000000</v>
      </c>
      <c r="B67" s="6">
        <f>(טבלה3[[#This Row],[sample size]] - טבלה3[[#This Row],[Difference Votes]])/2</f>
        <v>470000</v>
      </c>
      <c r="C67" s="6">
        <f>(טבלה3[[#This Row],[sample size]] + טבלה3[[#This Row],[Difference Votes]])/2</f>
        <v>530000</v>
      </c>
      <c r="D67" s="6">
        <f>0.06*טבלה3[[#This Row],[sample size]]</f>
        <v>60000</v>
      </c>
      <c r="E67" s="6">
        <v>0.06</v>
      </c>
      <c r="F67" s="6">
        <v>20</v>
      </c>
      <c r="G67" s="6">
        <v>0</v>
      </c>
      <c r="H67" s="6">
        <v>100</v>
      </c>
      <c r="I67" s="6">
        <v>2</v>
      </c>
      <c r="J67" s="6">
        <v>1</v>
      </c>
      <c r="K67" s="12" t="s">
        <v>17</v>
      </c>
      <c r="L67" s="7" t="s">
        <v>10</v>
      </c>
      <c r="M67" s="6" t="s">
        <v>20</v>
      </c>
      <c r="N67" s="6">
        <v>2</v>
      </c>
      <c r="O67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70.040765545882707</v>
      </c>
    </row>
    <row r="68" spans="1:15" x14ac:dyDescent="0.25">
      <c r="A68" s="6">
        <v>1000000</v>
      </c>
      <c r="B68" s="6">
        <f>(טבלה3[[#This Row],[sample size]] - טבלה3[[#This Row],[Difference Votes]])/2</f>
        <v>440000</v>
      </c>
      <c r="C68" s="6">
        <f>(טבלה3[[#This Row],[sample size]] + טבלה3[[#This Row],[Difference Votes]])/2</f>
        <v>560000</v>
      </c>
      <c r="D68" s="6">
        <f>0.12*טבלה3[[#This Row],[sample size]]</f>
        <v>120000</v>
      </c>
      <c r="E68" s="6">
        <v>0.12</v>
      </c>
      <c r="F68" s="6">
        <v>1</v>
      </c>
      <c r="G68" s="6">
        <v>0</v>
      </c>
      <c r="H68" s="6">
        <v>100</v>
      </c>
      <c r="I68" s="6">
        <v>2</v>
      </c>
      <c r="J68" s="6">
        <v>1</v>
      </c>
      <c r="K68" s="6" t="s">
        <v>18</v>
      </c>
      <c r="L68" s="7" t="s">
        <v>10</v>
      </c>
      <c r="M68" s="6" t="s">
        <v>20</v>
      </c>
      <c r="N68" s="6">
        <v>2</v>
      </c>
      <c r="O68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51.041791978658537</v>
      </c>
    </row>
    <row r="69" spans="1:15" x14ac:dyDescent="0.25">
      <c r="A69" s="6">
        <v>1000000</v>
      </c>
      <c r="B69" s="6">
        <f>(טבלה3[[#This Row],[sample size]] - טבלה3[[#This Row],[Difference Votes]])/2</f>
        <v>420000</v>
      </c>
      <c r="C69" s="6">
        <f>(טבלה3[[#This Row],[sample size]] + טבלה3[[#This Row],[Difference Votes]])/2</f>
        <v>580000</v>
      </c>
      <c r="D69" s="6">
        <f>0.16*טבלה3[[#This Row],[sample size]]</f>
        <v>160000</v>
      </c>
      <c r="E69" s="6">
        <v>0.16</v>
      </c>
      <c r="F69" s="6">
        <v>10</v>
      </c>
      <c r="G69" s="6">
        <v>0</v>
      </c>
      <c r="H69" s="6">
        <v>100</v>
      </c>
      <c r="I69" s="6">
        <v>2</v>
      </c>
      <c r="J69" s="6">
        <v>1</v>
      </c>
      <c r="K69" s="6" t="s">
        <v>18</v>
      </c>
      <c r="L69" s="7" t="s">
        <v>10</v>
      </c>
      <c r="M69" s="6" t="s">
        <v>20</v>
      </c>
      <c r="N69" s="6">
        <v>2</v>
      </c>
      <c r="O69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60.042570340676676</v>
      </c>
    </row>
    <row r="70" spans="1:15" x14ac:dyDescent="0.25">
      <c r="A70" s="6">
        <v>1000000</v>
      </c>
      <c r="B70" s="6">
        <f>(טבלה3[[#This Row],[sample size]] - טבלה3[[#This Row],[Difference Votes]])/2</f>
        <v>410000</v>
      </c>
      <c r="C70" s="6">
        <f>(טבלה3[[#This Row],[sample size]] + טבלה3[[#This Row],[Difference Votes]])/2</f>
        <v>590000</v>
      </c>
      <c r="D70" s="6">
        <f>0.18*טבלה3[[#This Row],[sample size]]</f>
        <v>180000</v>
      </c>
      <c r="E70" s="6">
        <v>0.18</v>
      </c>
      <c r="F70" s="6">
        <v>20</v>
      </c>
      <c r="G70" s="6">
        <v>0</v>
      </c>
      <c r="H70" s="6">
        <v>100</v>
      </c>
      <c r="I70" s="6">
        <v>2</v>
      </c>
      <c r="J70" s="6">
        <v>1</v>
      </c>
      <c r="K70" s="6" t="s">
        <v>18</v>
      </c>
      <c r="L70" s="7" t="s">
        <v>10</v>
      </c>
      <c r="M70" s="6" t="s">
        <v>20</v>
      </c>
      <c r="N70" s="6">
        <v>1</v>
      </c>
      <c r="O70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70.042990041819763</v>
      </c>
    </row>
    <row r="71" spans="1:15" x14ac:dyDescent="0.25">
      <c r="A71" s="6">
        <v>1000000</v>
      </c>
      <c r="B71" s="6">
        <f>(טבלה3[[#This Row],[sample size]] - טבלה3[[#This Row],[Difference Votes]])/2</f>
        <v>350000</v>
      </c>
      <c r="C71" s="6">
        <f>(טבלה3[[#This Row],[sample size]] + טבלה3[[#This Row],[Difference Votes]])/2</f>
        <v>650000</v>
      </c>
      <c r="D71" s="6">
        <f>0.3*טבלה3[[#This Row],[sample size]]</f>
        <v>300000</v>
      </c>
      <c r="E71" s="6">
        <v>0.3</v>
      </c>
      <c r="F71" s="6">
        <v>1</v>
      </c>
      <c r="G71" s="6">
        <v>0</v>
      </c>
      <c r="H71" s="6">
        <v>100</v>
      </c>
      <c r="I71" s="6">
        <v>2</v>
      </c>
      <c r="J71" s="6">
        <v>1</v>
      </c>
      <c r="K71" s="6" t="s">
        <v>19</v>
      </c>
      <c r="L71" s="7" t="s">
        <v>10</v>
      </c>
      <c r="M71" s="6" t="s">
        <v>20</v>
      </c>
      <c r="N71" s="6">
        <v>2</v>
      </c>
      <c r="O71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51.046002549104898</v>
      </c>
    </row>
    <row r="72" spans="1:15" x14ac:dyDescent="0.25">
      <c r="A72" s="6">
        <v>1000000</v>
      </c>
      <c r="B72" s="6">
        <f>(טבלה3[[#This Row],[sample size]] - טבלה3[[#This Row],[Difference Votes]])/2</f>
        <v>320000</v>
      </c>
      <c r="C72" s="6">
        <f>(טבלה3[[#This Row],[sample size]] + טבלה3[[#This Row],[Difference Votes]])/2</f>
        <v>680000</v>
      </c>
      <c r="D72" s="6">
        <f>0.36*טבלה3[[#This Row],[sample size]]</f>
        <v>360000</v>
      </c>
      <c r="E72" s="6">
        <v>0.36</v>
      </c>
      <c r="F72" s="6">
        <v>2</v>
      </c>
      <c r="G72" s="6">
        <v>0</v>
      </c>
      <c r="H72" s="6">
        <v>100</v>
      </c>
      <c r="I72" s="6">
        <v>2</v>
      </c>
      <c r="J72" s="6">
        <v>1</v>
      </c>
      <c r="K72" s="6" t="s">
        <v>19</v>
      </c>
      <c r="L72" s="7" t="s">
        <v>10</v>
      </c>
      <c r="M72" s="6" t="s">
        <v>20</v>
      </c>
      <c r="N72" s="6">
        <v>2</v>
      </c>
      <c r="O72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52.047892606650478</v>
      </c>
    </row>
    <row r="73" spans="1:15" x14ac:dyDescent="0.25">
      <c r="A73" s="6">
        <v>1000000</v>
      </c>
      <c r="B73" s="6">
        <f>(טבלה3[[#This Row],[sample size]] - טבלה3[[#This Row],[Difference Votes]])/2</f>
        <v>290000</v>
      </c>
      <c r="C73" s="6">
        <f>(טבלה3[[#This Row],[sample size]] + טבלה3[[#This Row],[Difference Votes]])/2</f>
        <v>710000</v>
      </c>
      <c r="D73" s="6">
        <f>0.42*טבלה3[[#This Row],[sample size]]</f>
        <v>420000</v>
      </c>
      <c r="E73" s="6">
        <v>0.42</v>
      </c>
      <c r="F73" s="6">
        <v>3</v>
      </c>
      <c r="G73" s="6">
        <v>0</v>
      </c>
      <c r="H73" s="6">
        <v>100</v>
      </c>
      <c r="I73" s="6">
        <v>2</v>
      </c>
      <c r="J73" s="6">
        <v>1</v>
      </c>
      <c r="K73" s="6" t="s">
        <v>19</v>
      </c>
      <c r="L73" s="7" t="s">
        <v>10</v>
      </c>
      <c r="M73" s="6" t="s">
        <v>20</v>
      </c>
      <c r="N73" s="6">
        <v>2</v>
      </c>
      <c r="O73" s="3">
        <f>_xlfn.BINOM.DIST(טבלה3[[#This Row],[VotesCand1PreVote]],טבלה3[[#This Row],[sample size]],טבלה3[[#This Row],[VotesCand1PreVote]]/טבלה3[[#This Row],[sample size]],TRUE) * טבלה3[[#This Row],[UtilCand1]] + טבלה3[[#This Row],[No Vote]]</f>
        <v>53.050113710273003</v>
      </c>
    </row>
    <row r="76" spans="1:15" x14ac:dyDescent="0.25">
      <c r="O76" s="17"/>
    </row>
    <row r="77" spans="1:15" x14ac:dyDescent="0.25">
      <c r="O77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2024-06-27T20:30:39Z</dcterms:created>
  <dcterms:modified xsi:type="dcterms:W3CDTF">2024-07-29T15:28:31Z</dcterms:modified>
</cp:coreProperties>
</file>