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E:\My Drive\אקדמיה\מוסדות שרונן מלמד\קרית אונו\קורסים\ניהול פרויקטים\מצגות הקורס\מפגש מס 9 תמחור\"/>
    </mc:Choice>
  </mc:AlternateContent>
  <xr:revisionPtr revIDLastSave="0" documentId="13_ncr:1_{DFDC0B76-05DB-40B6-A3C5-9713ED6922FD}" xr6:coauthVersionLast="36" xr6:coauthVersionMax="36" xr10:uidLastSave="{00000000-0000-0000-0000-000000000000}"/>
  <bookViews>
    <workbookView xWindow="0" yWindow="0" windowWidth="28800" windowHeight="11625" tabRatio="787" xr2:uid="{2FCFE4C8-4867-4EFF-9056-E48BB3410C51}"/>
  </bookViews>
  <sheets>
    <sheet name="עלויות שכר צוות" sheetId="23" r:id="rId1"/>
    <sheet name="מנהטן" sheetId="9" r:id="rId2"/>
    <sheet name="רישוי" sheetId="19" r:id="rId3"/>
    <sheet name="שירות ותחזוקת מערכת" sheetId="20" r:id="rId4"/>
    <sheet name="תמחור כולל" sheetId="18" r:id="rId5"/>
    <sheet name="מחירון בעלי תפקידים" sheetId="21" r:id="rId6"/>
  </sheets>
  <externalReferences>
    <externalReference r:id="rId7"/>
    <externalReference r:id="rId8"/>
  </externalReferences>
  <definedNames>
    <definedName name="_Ref266613177" localSheetId="0">#REF!</definedName>
    <definedName name="_Ref266613177">#REF!</definedName>
    <definedName name="_Toc54878998" localSheetId="0">#REF!</definedName>
    <definedName name="_Toc54878998">#REF!</definedName>
    <definedName name="אחוז_בודק" localSheetId="0">#REF!</definedName>
    <definedName name="אחוז_בודק">#REF!</definedName>
    <definedName name="אחוז_מנהל_פרויקט" localSheetId="0">#REF!</definedName>
    <definedName name="אחוז_מנהל_פרויקט">#REF!</definedName>
    <definedName name="אחוז_מנתח_מערכות" localSheetId="0">#REF!</definedName>
    <definedName name="אחוז_מנתח_מערכות">#REF!</definedName>
    <definedName name="אחוז_מפתח" localSheetId="0">#REF!</definedName>
    <definedName name="אחוז_מפתח">#REF!</definedName>
    <definedName name="אחוז_סיכון_רווח" localSheetId="0">#REF!</definedName>
    <definedName name="אחוז_סיכון_רווח">#REF!</definedName>
    <definedName name="אחוז_רצ_פיתוח" localSheetId="0">#REF!</definedName>
    <definedName name="אחוז_רצ_פיתוח">#REF!</definedName>
    <definedName name="סיכום" localSheetId="0">'[2]דרישות הלקוח'!#REF!</definedName>
    <definedName name="סיכום">'[2]דרישות הלקוח'!#REF!</definedName>
    <definedName name="תעריף_אחר" localSheetId="0">#REF!</definedName>
    <definedName name="תעריף_אחר">#REF!</definedName>
    <definedName name="תעריף_איש_תשתיות" localSheetId="0">#REF!</definedName>
    <definedName name="תעריף_איש_תשתיות">#REF!</definedName>
    <definedName name="תעריף_בודק" localSheetId="0">#REF!</definedName>
    <definedName name="תעריף_בודק">#REF!</definedName>
    <definedName name="תעריף_גרפיקאי" localSheetId="0">#REF!</definedName>
    <definedName name="תעריף_גרפיקאי">#REF!</definedName>
    <definedName name="תעריף_מדריך" localSheetId="0">#REF!</definedName>
    <definedName name="תעריף_מדריך">#REF!</definedName>
    <definedName name="תעריף_מיישם" localSheetId="0">#REF!</definedName>
    <definedName name="תעריף_מיישם">#REF!</definedName>
    <definedName name="תעריף_מנהל_פרויקט" localSheetId="0">#REF!</definedName>
    <definedName name="תעריף_מנהל_פרויקט">#REF!</definedName>
    <definedName name="תעריף_מנתח_מערכות" localSheetId="0">#REF!</definedName>
    <definedName name="תעריף_מנתח_מערכות">#REF!</definedName>
    <definedName name="תעריף_מפתח" localSheetId="0">#REF!</definedName>
    <definedName name="תעריף_מפתח">#REF!</definedName>
    <definedName name="תעריף_רצ_פיתוח" localSheetId="0">#REF!</definedName>
    <definedName name="תעריף_רצ_פיתוח">#REF!</definedName>
    <definedName name="תקן_שעות_חודשי" localSheetId="0">#REF!</definedName>
    <definedName name="תקן_שעות_חודשי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3" l="1"/>
  <c r="G21" i="23" s="1"/>
  <c r="G23" i="23" s="1"/>
  <c r="E7" i="23" s="1"/>
  <c r="E18" i="23"/>
  <c r="G18" i="23" s="1"/>
  <c r="H18" i="23" s="1"/>
  <c r="E17" i="23"/>
  <c r="G17" i="23" s="1"/>
  <c r="H17" i="23" s="1"/>
  <c r="E16" i="23"/>
  <c r="G16" i="23" s="1"/>
  <c r="H16" i="23" s="1"/>
  <c r="E15" i="23"/>
  <c r="G15" i="23" s="1"/>
  <c r="H15" i="23" s="1"/>
  <c r="E14" i="23"/>
  <c r="G14" i="23" s="1"/>
  <c r="H14" i="23" s="1"/>
  <c r="E13" i="23"/>
  <c r="G13" i="23" s="1"/>
  <c r="H13" i="23" s="1"/>
  <c r="E12" i="23"/>
  <c r="G12" i="23" s="1"/>
  <c r="H12" i="23" s="1"/>
  <c r="E11" i="23"/>
  <c r="G11" i="23" s="1"/>
  <c r="H11" i="23" s="1"/>
  <c r="E10" i="23"/>
  <c r="G10" i="23" s="1"/>
  <c r="H10" i="23" s="1"/>
  <c r="E9" i="23"/>
  <c r="G9" i="23" s="1"/>
  <c r="H9" i="23" s="1"/>
  <c r="I6" i="19" l="1"/>
  <c r="H9" i="20"/>
  <c r="H8" i="20"/>
  <c r="F9" i="21"/>
  <c r="F8" i="21"/>
  <c r="F7" i="21"/>
  <c r="F6" i="21"/>
  <c r="I9" i="19"/>
  <c r="I8" i="19"/>
  <c r="I7" i="19"/>
  <c r="I5" i="19"/>
  <c r="Q123" i="9"/>
  <c r="P123" i="9"/>
  <c r="Q89" i="9"/>
  <c r="Q122" i="9" s="1"/>
  <c r="P89" i="9"/>
  <c r="P122" i="9" s="1"/>
  <c r="Q88" i="9"/>
  <c r="Q121" i="9" s="1"/>
  <c r="P88" i="9"/>
  <c r="P121" i="9" s="1"/>
  <c r="Q87" i="9"/>
  <c r="Q120" i="9" s="1"/>
  <c r="P87" i="9"/>
  <c r="P120" i="9" s="1"/>
  <c r="Q86" i="9"/>
  <c r="Q119" i="9" s="1"/>
  <c r="P86" i="9"/>
  <c r="P119" i="9" s="1"/>
  <c r="Q85" i="9"/>
  <c r="Q118" i="9" s="1"/>
  <c r="P85" i="9"/>
  <c r="P118" i="9" s="1"/>
  <c r="Q84" i="9"/>
  <c r="Q117" i="9" s="1"/>
  <c r="P84" i="9"/>
  <c r="P117" i="9" s="1"/>
  <c r="Q83" i="9"/>
  <c r="Q116" i="9" s="1"/>
  <c r="P83" i="9"/>
  <c r="P116" i="9" s="1"/>
  <c r="Q82" i="9"/>
  <c r="Q115" i="9" s="1"/>
  <c r="P82" i="9"/>
  <c r="P115" i="9" s="1"/>
  <c r="Q81" i="9"/>
  <c r="Q114" i="9" s="1"/>
  <c r="P81" i="9"/>
  <c r="P114" i="9" s="1"/>
  <c r="Q80" i="9"/>
  <c r="Q113" i="9" s="1"/>
  <c r="P80" i="9"/>
  <c r="P113" i="9" s="1"/>
  <c r="Q79" i="9"/>
  <c r="Q112" i="9" s="1"/>
  <c r="P79" i="9"/>
  <c r="P112" i="9" s="1"/>
  <c r="Q78" i="9"/>
  <c r="Q111" i="9" s="1"/>
  <c r="P78" i="9"/>
  <c r="P111" i="9" s="1"/>
  <c r="Q77" i="9"/>
  <c r="Q110" i="9" s="1"/>
  <c r="P77" i="9"/>
  <c r="P110" i="9" s="1"/>
  <c r="Q76" i="9"/>
  <c r="Q109" i="9" s="1"/>
  <c r="P76" i="9"/>
  <c r="P109" i="9" s="1"/>
  <c r="Q75" i="9"/>
  <c r="Q108" i="9" s="1"/>
  <c r="P75" i="9"/>
  <c r="P108" i="9" s="1"/>
  <c r="Q74" i="9"/>
  <c r="Q107" i="9" s="1"/>
  <c r="P74" i="9"/>
  <c r="P107" i="9" s="1"/>
  <c r="Q73" i="9"/>
  <c r="Q106" i="9" s="1"/>
  <c r="P73" i="9"/>
  <c r="P106" i="9" s="1"/>
  <c r="Q72" i="9"/>
  <c r="Q105" i="9" s="1"/>
  <c r="P72" i="9"/>
  <c r="P105" i="9" s="1"/>
  <c r="Q71" i="9"/>
  <c r="Q104" i="9" s="1"/>
  <c r="P71" i="9"/>
  <c r="P104" i="9" s="1"/>
  <c r="Q70" i="9"/>
  <c r="Q103" i="9" s="1"/>
  <c r="P70" i="9"/>
  <c r="P103" i="9" s="1"/>
  <c r="Q69" i="9"/>
  <c r="Q102" i="9" s="1"/>
  <c r="P69" i="9"/>
  <c r="P102" i="9" s="1"/>
  <c r="Q68" i="9"/>
  <c r="Q101" i="9" s="1"/>
  <c r="P68" i="9"/>
  <c r="P101" i="9" s="1"/>
  <c r="Q67" i="9"/>
  <c r="Q100" i="9" s="1"/>
  <c r="P67" i="9"/>
  <c r="P100" i="9" s="1"/>
  <c r="Q66" i="9"/>
  <c r="P66" i="9"/>
  <c r="P99" i="9" s="1"/>
  <c r="Q61" i="9"/>
  <c r="P61" i="9"/>
  <c r="I10" i="19" l="1"/>
  <c r="I12" i="19" s="1"/>
  <c r="P124" i="9"/>
  <c r="Q124" i="9"/>
  <c r="P91" i="9"/>
  <c r="Q91" i="9"/>
  <c r="Q99" i="9"/>
  <c r="N75" i="9"/>
  <c r="N108" i="9" s="1"/>
  <c r="M75" i="9"/>
  <c r="M108" i="9" s="1"/>
  <c r="M76" i="9"/>
  <c r="M109" i="9" s="1"/>
  <c r="K61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O123" i="9"/>
  <c r="O75" i="9"/>
  <c r="O108" i="9" s="1"/>
  <c r="O76" i="9"/>
  <c r="O109" i="9" s="1"/>
  <c r="O77" i="9"/>
  <c r="O110" i="9" s="1"/>
  <c r="O78" i="9"/>
  <c r="O111" i="9" s="1"/>
  <c r="O79" i="9"/>
  <c r="O112" i="9" s="1"/>
  <c r="O80" i="9"/>
  <c r="O113" i="9" s="1"/>
  <c r="O81" i="9"/>
  <c r="O114" i="9" s="1"/>
  <c r="O82" i="9"/>
  <c r="O115" i="9" s="1"/>
  <c r="O83" i="9"/>
  <c r="O116" i="9" s="1"/>
  <c r="O84" i="9"/>
  <c r="O117" i="9" s="1"/>
  <c r="O85" i="9"/>
  <c r="O118" i="9" s="1"/>
  <c r="O86" i="9"/>
  <c r="O119" i="9" s="1"/>
  <c r="O87" i="9"/>
  <c r="O120" i="9" s="1"/>
  <c r="O88" i="9"/>
  <c r="O121" i="9" s="1"/>
  <c r="O89" i="9"/>
  <c r="O122" i="9" s="1"/>
  <c r="N79" i="9"/>
  <c r="N112" i="9" s="1"/>
  <c r="N80" i="9"/>
  <c r="N113" i="9" s="1"/>
  <c r="N81" i="9"/>
  <c r="N114" i="9" s="1"/>
  <c r="N82" i="9"/>
  <c r="N115" i="9" s="1"/>
  <c r="N83" i="9"/>
  <c r="N116" i="9" s="1"/>
  <c r="N84" i="9"/>
  <c r="N117" i="9" s="1"/>
  <c r="N85" i="9"/>
  <c r="N118" i="9" s="1"/>
  <c r="N86" i="9"/>
  <c r="N119" i="9" s="1"/>
  <c r="N87" i="9"/>
  <c r="N120" i="9" s="1"/>
  <c r="N88" i="9"/>
  <c r="N121" i="9" s="1"/>
  <c r="N89" i="9"/>
  <c r="N122" i="9" s="1"/>
  <c r="N90" i="9"/>
  <c r="N123" i="9" s="1"/>
  <c r="M79" i="9"/>
  <c r="M112" i="9" s="1"/>
  <c r="M80" i="9"/>
  <c r="M113" i="9" s="1"/>
  <c r="M81" i="9"/>
  <c r="M114" i="9" s="1"/>
  <c r="M82" i="9"/>
  <c r="M115" i="9" s="1"/>
  <c r="M83" i="9"/>
  <c r="M116" i="9" s="1"/>
  <c r="M84" i="9"/>
  <c r="M117" i="9" s="1"/>
  <c r="M85" i="9"/>
  <c r="M118" i="9" s="1"/>
  <c r="M86" i="9"/>
  <c r="M119" i="9" s="1"/>
  <c r="M87" i="9"/>
  <c r="M120" i="9" s="1"/>
  <c r="M88" i="9"/>
  <c r="M121" i="9" s="1"/>
  <c r="M89" i="9"/>
  <c r="M122" i="9" s="1"/>
  <c r="M90" i="9"/>
  <c r="M123" i="9" s="1"/>
  <c r="K75" i="9"/>
  <c r="K108" i="9" s="1"/>
  <c r="K76" i="9"/>
  <c r="K109" i="9" s="1"/>
  <c r="K77" i="9"/>
  <c r="K110" i="9" s="1"/>
  <c r="K78" i="9"/>
  <c r="K111" i="9" s="1"/>
  <c r="K79" i="9"/>
  <c r="K112" i="9" s="1"/>
  <c r="K80" i="9"/>
  <c r="K113" i="9" s="1"/>
  <c r="K81" i="9"/>
  <c r="K114" i="9" s="1"/>
  <c r="K82" i="9"/>
  <c r="K115" i="9" s="1"/>
  <c r="K83" i="9"/>
  <c r="K84" i="9"/>
  <c r="K117" i="9" s="1"/>
  <c r="K85" i="9"/>
  <c r="K118" i="9" s="1"/>
  <c r="K86" i="9"/>
  <c r="K119" i="9" s="1"/>
  <c r="K87" i="9"/>
  <c r="K120" i="9" s="1"/>
  <c r="K88" i="9"/>
  <c r="K121" i="9" s="1"/>
  <c r="K89" i="9"/>
  <c r="K122" i="9" s="1"/>
  <c r="K90" i="9"/>
  <c r="K123" i="9" s="1"/>
  <c r="L79" i="9"/>
  <c r="L112" i="9" s="1"/>
  <c r="L80" i="9"/>
  <c r="L113" i="9" s="1"/>
  <c r="L81" i="9"/>
  <c r="L114" i="9" s="1"/>
  <c r="L82" i="9"/>
  <c r="L115" i="9" s="1"/>
  <c r="L83" i="9"/>
  <c r="L116" i="9" s="1"/>
  <c r="L84" i="9"/>
  <c r="L117" i="9" s="1"/>
  <c r="L85" i="9"/>
  <c r="L118" i="9" s="1"/>
  <c r="L86" i="9"/>
  <c r="L119" i="9" s="1"/>
  <c r="L87" i="9"/>
  <c r="L120" i="9" s="1"/>
  <c r="L88" i="9"/>
  <c r="L121" i="9" s="1"/>
  <c r="L89" i="9"/>
  <c r="L122" i="9" s="1"/>
  <c r="L90" i="9"/>
  <c r="L123" i="9" s="1"/>
  <c r="G79" i="9"/>
  <c r="G112" i="9" s="1"/>
  <c r="G80" i="9"/>
  <c r="G113" i="9" s="1"/>
  <c r="G81" i="9"/>
  <c r="G114" i="9" s="1"/>
  <c r="G82" i="9"/>
  <c r="G115" i="9" s="1"/>
  <c r="G83" i="9"/>
  <c r="G116" i="9" s="1"/>
  <c r="G84" i="9"/>
  <c r="G117" i="9" s="1"/>
  <c r="G85" i="9"/>
  <c r="G118" i="9" s="1"/>
  <c r="G86" i="9"/>
  <c r="G119" i="9" s="1"/>
  <c r="G87" i="9"/>
  <c r="G120" i="9" s="1"/>
  <c r="G88" i="9"/>
  <c r="G121" i="9" s="1"/>
  <c r="G89" i="9"/>
  <c r="G122" i="9" s="1"/>
  <c r="G90" i="9"/>
  <c r="G123" i="9" s="1"/>
  <c r="H79" i="9"/>
  <c r="H112" i="9" s="1"/>
  <c r="H80" i="9"/>
  <c r="H113" i="9" s="1"/>
  <c r="H81" i="9"/>
  <c r="H114" i="9" s="1"/>
  <c r="H82" i="9"/>
  <c r="H115" i="9" s="1"/>
  <c r="H83" i="9"/>
  <c r="H116" i="9" s="1"/>
  <c r="H84" i="9"/>
  <c r="H117" i="9" s="1"/>
  <c r="H85" i="9"/>
  <c r="H118" i="9" s="1"/>
  <c r="H86" i="9"/>
  <c r="H119" i="9" s="1"/>
  <c r="H87" i="9"/>
  <c r="H120" i="9" s="1"/>
  <c r="H88" i="9"/>
  <c r="H121" i="9" s="1"/>
  <c r="H89" i="9"/>
  <c r="H122" i="9" s="1"/>
  <c r="H90" i="9"/>
  <c r="H123" i="9" s="1"/>
  <c r="F90" i="9"/>
  <c r="F123" i="9" s="1"/>
  <c r="F79" i="9"/>
  <c r="F112" i="9" s="1"/>
  <c r="F80" i="9"/>
  <c r="F113" i="9" s="1"/>
  <c r="F81" i="9"/>
  <c r="F114" i="9" s="1"/>
  <c r="F82" i="9"/>
  <c r="F115" i="9" s="1"/>
  <c r="F83" i="9"/>
  <c r="F116" i="9" s="1"/>
  <c r="F84" i="9"/>
  <c r="F117" i="9" s="1"/>
  <c r="F85" i="9"/>
  <c r="F118" i="9" s="1"/>
  <c r="F86" i="9"/>
  <c r="F119" i="9" s="1"/>
  <c r="F87" i="9"/>
  <c r="F120" i="9" s="1"/>
  <c r="F88" i="9"/>
  <c r="F121" i="9" s="1"/>
  <c r="F89" i="9"/>
  <c r="F122" i="9" s="1"/>
  <c r="J79" i="9"/>
  <c r="J112" i="9" s="1"/>
  <c r="J80" i="9"/>
  <c r="J113" i="9" s="1"/>
  <c r="J81" i="9"/>
  <c r="J114" i="9" s="1"/>
  <c r="J82" i="9"/>
  <c r="J115" i="9" s="1"/>
  <c r="J83" i="9"/>
  <c r="J116" i="9" s="1"/>
  <c r="J84" i="9"/>
  <c r="J117" i="9" s="1"/>
  <c r="J85" i="9"/>
  <c r="J118" i="9" s="1"/>
  <c r="J86" i="9"/>
  <c r="J119" i="9" s="1"/>
  <c r="J87" i="9"/>
  <c r="J120" i="9" s="1"/>
  <c r="J88" i="9"/>
  <c r="J121" i="9" s="1"/>
  <c r="J89" i="9"/>
  <c r="J122" i="9" s="1"/>
  <c r="J90" i="9"/>
  <c r="J123" i="9" s="1"/>
  <c r="I79" i="9"/>
  <c r="I112" i="9" s="1"/>
  <c r="I80" i="9"/>
  <c r="I113" i="9" s="1"/>
  <c r="I81" i="9"/>
  <c r="I114" i="9" s="1"/>
  <c r="I82" i="9"/>
  <c r="I115" i="9" s="1"/>
  <c r="I83" i="9"/>
  <c r="I116" i="9" s="1"/>
  <c r="I84" i="9"/>
  <c r="I117" i="9" s="1"/>
  <c r="I85" i="9"/>
  <c r="I118" i="9" s="1"/>
  <c r="I86" i="9"/>
  <c r="I119" i="9" s="1"/>
  <c r="I87" i="9"/>
  <c r="I120" i="9" s="1"/>
  <c r="I88" i="9"/>
  <c r="I121" i="9" s="1"/>
  <c r="I89" i="9"/>
  <c r="I122" i="9" s="1"/>
  <c r="I90" i="9"/>
  <c r="I123" i="9" s="1"/>
  <c r="E90" i="9"/>
  <c r="E123" i="9" s="1"/>
  <c r="E79" i="9"/>
  <c r="E112" i="9" s="1"/>
  <c r="E80" i="9"/>
  <c r="E113" i="9" s="1"/>
  <c r="E81" i="9"/>
  <c r="E114" i="9" s="1"/>
  <c r="E82" i="9"/>
  <c r="E83" i="9"/>
  <c r="E116" i="9" s="1"/>
  <c r="E84" i="9"/>
  <c r="E117" i="9" s="1"/>
  <c r="E85" i="9"/>
  <c r="E118" i="9" s="1"/>
  <c r="E86" i="9"/>
  <c r="E119" i="9" s="1"/>
  <c r="E87" i="9"/>
  <c r="E120" i="9" s="1"/>
  <c r="E88" i="9"/>
  <c r="E121" i="9" s="1"/>
  <c r="E89" i="9"/>
  <c r="E122" i="9" s="1"/>
  <c r="D79" i="9"/>
  <c r="D112" i="9" s="1"/>
  <c r="D80" i="9"/>
  <c r="D113" i="9" s="1"/>
  <c r="D81" i="9"/>
  <c r="D114" i="9" s="1"/>
  <c r="D82" i="9"/>
  <c r="D115" i="9" s="1"/>
  <c r="D83" i="9"/>
  <c r="D116" i="9" s="1"/>
  <c r="D84" i="9"/>
  <c r="D117" i="9" s="1"/>
  <c r="D85" i="9"/>
  <c r="D118" i="9" s="1"/>
  <c r="D86" i="9"/>
  <c r="D119" i="9" s="1"/>
  <c r="D87" i="9"/>
  <c r="D120" i="9" s="1"/>
  <c r="D88" i="9"/>
  <c r="D121" i="9" s="1"/>
  <c r="D89" i="9"/>
  <c r="D122" i="9" s="1"/>
  <c r="D90" i="9"/>
  <c r="D123" i="9" s="1"/>
  <c r="C79" i="9"/>
  <c r="C112" i="9" s="1"/>
  <c r="C80" i="9"/>
  <c r="C113" i="9" s="1"/>
  <c r="C81" i="9"/>
  <c r="C82" i="9"/>
  <c r="C115" i="9" s="1"/>
  <c r="C83" i="9"/>
  <c r="C116" i="9" s="1"/>
  <c r="C84" i="9"/>
  <c r="C117" i="9" s="1"/>
  <c r="C85" i="9"/>
  <c r="C118" i="9" s="1"/>
  <c r="C86" i="9"/>
  <c r="C119" i="9" s="1"/>
  <c r="C87" i="9"/>
  <c r="C120" i="9" s="1"/>
  <c r="C88" i="9"/>
  <c r="C121" i="9" s="1"/>
  <c r="C89" i="9"/>
  <c r="C122" i="9" s="1"/>
  <c r="C90" i="9"/>
  <c r="C123" i="9" s="1"/>
  <c r="N61" i="9"/>
  <c r="L61" i="9"/>
  <c r="H61" i="9"/>
  <c r="F61" i="9"/>
  <c r="J61" i="9"/>
  <c r="I61" i="9"/>
  <c r="E61" i="9"/>
  <c r="D61" i="9"/>
  <c r="C61" i="9"/>
  <c r="F6" i="20" l="1"/>
  <c r="H6" i="20" s="1"/>
  <c r="C9" i="18"/>
  <c r="F9" i="18" s="1"/>
  <c r="H9" i="18" s="1"/>
  <c r="I9" i="18" s="1"/>
  <c r="R82" i="9"/>
  <c r="R123" i="9"/>
  <c r="R112" i="9"/>
  <c r="R81" i="9"/>
  <c r="C114" i="9"/>
  <c r="R118" i="9"/>
  <c r="R113" i="9"/>
  <c r="R122" i="9"/>
  <c r="R121" i="9"/>
  <c r="R120" i="9"/>
  <c r="R117" i="9"/>
  <c r="R83" i="9"/>
  <c r="K116" i="9"/>
  <c r="R90" i="9"/>
  <c r="E115" i="9"/>
  <c r="R80" i="9"/>
  <c r="R119" i="9"/>
  <c r="R89" i="9"/>
  <c r="R88" i="9"/>
  <c r="R87" i="9"/>
  <c r="R86" i="9"/>
  <c r="R85" i="9"/>
  <c r="R84" i="9"/>
  <c r="R79" i="9"/>
  <c r="R114" i="9" l="1"/>
  <c r="R116" i="9"/>
  <c r="R115" i="9"/>
  <c r="L75" i="9"/>
  <c r="L108" i="9" s="1"/>
  <c r="G75" i="9"/>
  <c r="G108" i="9" s="1"/>
  <c r="H75" i="9"/>
  <c r="H108" i="9" s="1"/>
  <c r="F75" i="9"/>
  <c r="F108" i="9" s="1"/>
  <c r="J75" i="9"/>
  <c r="J108" i="9" s="1"/>
  <c r="I75" i="9"/>
  <c r="I108" i="9" s="1"/>
  <c r="E75" i="9"/>
  <c r="E108" i="9" s="1"/>
  <c r="D75" i="9"/>
  <c r="D108" i="9" s="1"/>
  <c r="C75" i="9"/>
  <c r="C67" i="9"/>
  <c r="C100" i="9" s="1"/>
  <c r="D67" i="9"/>
  <c r="D100" i="9" s="1"/>
  <c r="E67" i="9"/>
  <c r="E100" i="9" s="1"/>
  <c r="I67" i="9"/>
  <c r="I100" i="9" s="1"/>
  <c r="J67" i="9"/>
  <c r="J100" i="9" s="1"/>
  <c r="F67" i="9"/>
  <c r="F100" i="9" s="1"/>
  <c r="H67" i="9"/>
  <c r="H100" i="9" s="1"/>
  <c r="G67" i="9"/>
  <c r="G100" i="9" s="1"/>
  <c r="K67" i="9"/>
  <c r="K100" i="9" s="1"/>
  <c r="L67" i="9"/>
  <c r="L100" i="9" s="1"/>
  <c r="M67" i="9"/>
  <c r="M100" i="9" s="1"/>
  <c r="N67" i="9"/>
  <c r="N100" i="9" s="1"/>
  <c r="O67" i="9"/>
  <c r="O100" i="9" s="1"/>
  <c r="C68" i="9"/>
  <c r="C101" i="9" s="1"/>
  <c r="D68" i="9"/>
  <c r="D101" i="9" s="1"/>
  <c r="E68" i="9"/>
  <c r="E101" i="9" s="1"/>
  <c r="I68" i="9"/>
  <c r="I101" i="9" s="1"/>
  <c r="J68" i="9"/>
  <c r="J101" i="9" s="1"/>
  <c r="F68" i="9"/>
  <c r="F101" i="9" s="1"/>
  <c r="H68" i="9"/>
  <c r="H101" i="9" s="1"/>
  <c r="G68" i="9"/>
  <c r="G101" i="9" s="1"/>
  <c r="K68" i="9"/>
  <c r="K101" i="9" s="1"/>
  <c r="L68" i="9"/>
  <c r="L101" i="9" s="1"/>
  <c r="M68" i="9"/>
  <c r="M101" i="9" s="1"/>
  <c r="N68" i="9"/>
  <c r="N101" i="9" s="1"/>
  <c r="O68" i="9"/>
  <c r="O101" i="9" s="1"/>
  <c r="C69" i="9"/>
  <c r="C102" i="9" s="1"/>
  <c r="D69" i="9"/>
  <c r="D102" i="9" s="1"/>
  <c r="E69" i="9"/>
  <c r="E102" i="9" s="1"/>
  <c r="I69" i="9"/>
  <c r="I102" i="9" s="1"/>
  <c r="J69" i="9"/>
  <c r="J102" i="9" s="1"/>
  <c r="F69" i="9"/>
  <c r="F102" i="9" s="1"/>
  <c r="H69" i="9"/>
  <c r="H102" i="9" s="1"/>
  <c r="G69" i="9"/>
  <c r="G102" i="9" s="1"/>
  <c r="K69" i="9"/>
  <c r="K102" i="9" s="1"/>
  <c r="L69" i="9"/>
  <c r="L102" i="9" s="1"/>
  <c r="M69" i="9"/>
  <c r="M102" i="9" s="1"/>
  <c r="N69" i="9"/>
  <c r="N102" i="9" s="1"/>
  <c r="O69" i="9"/>
  <c r="O102" i="9" s="1"/>
  <c r="C70" i="9"/>
  <c r="C103" i="9" s="1"/>
  <c r="D70" i="9"/>
  <c r="D103" i="9" s="1"/>
  <c r="E70" i="9"/>
  <c r="E103" i="9" s="1"/>
  <c r="I70" i="9"/>
  <c r="I103" i="9" s="1"/>
  <c r="J70" i="9"/>
  <c r="J103" i="9" s="1"/>
  <c r="F70" i="9"/>
  <c r="F103" i="9" s="1"/>
  <c r="H70" i="9"/>
  <c r="H103" i="9" s="1"/>
  <c r="G70" i="9"/>
  <c r="G103" i="9" s="1"/>
  <c r="K70" i="9"/>
  <c r="K103" i="9" s="1"/>
  <c r="L70" i="9"/>
  <c r="L103" i="9" s="1"/>
  <c r="M70" i="9"/>
  <c r="M103" i="9" s="1"/>
  <c r="N70" i="9"/>
  <c r="N103" i="9" s="1"/>
  <c r="O70" i="9"/>
  <c r="O103" i="9" s="1"/>
  <c r="C71" i="9"/>
  <c r="C104" i="9" s="1"/>
  <c r="D71" i="9"/>
  <c r="D104" i="9" s="1"/>
  <c r="E71" i="9"/>
  <c r="E104" i="9" s="1"/>
  <c r="I71" i="9"/>
  <c r="I104" i="9" s="1"/>
  <c r="J71" i="9"/>
  <c r="J104" i="9" s="1"/>
  <c r="F71" i="9"/>
  <c r="F104" i="9" s="1"/>
  <c r="H71" i="9"/>
  <c r="H104" i="9" s="1"/>
  <c r="G71" i="9"/>
  <c r="G104" i="9" s="1"/>
  <c r="K71" i="9"/>
  <c r="K104" i="9" s="1"/>
  <c r="L71" i="9"/>
  <c r="L104" i="9" s="1"/>
  <c r="M71" i="9"/>
  <c r="M104" i="9" s="1"/>
  <c r="N71" i="9"/>
  <c r="N104" i="9" s="1"/>
  <c r="O71" i="9"/>
  <c r="O104" i="9" s="1"/>
  <c r="C72" i="9"/>
  <c r="C105" i="9" s="1"/>
  <c r="D72" i="9"/>
  <c r="D105" i="9" s="1"/>
  <c r="E72" i="9"/>
  <c r="E105" i="9" s="1"/>
  <c r="I72" i="9"/>
  <c r="I105" i="9" s="1"/>
  <c r="J72" i="9"/>
  <c r="J105" i="9" s="1"/>
  <c r="F72" i="9"/>
  <c r="F105" i="9" s="1"/>
  <c r="H72" i="9"/>
  <c r="H105" i="9" s="1"/>
  <c r="G72" i="9"/>
  <c r="G105" i="9" s="1"/>
  <c r="K72" i="9"/>
  <c r="K105" i="9" s="1"/>
  <c r="L72" i="9"/>
  <c r="L105" i="9" s="1"/>
  <c r="M72" i="9"/>
  <c r="M105" i="9" s="1"/>
  <c r="N72" i="9"/>
  <c r="N105" i="9" s="1"/>
  <c r="O72" i="9"/>
  <c r="O105" i="9" s="1"/>
  <c r="C73" i="9"/>
  <c r="C106" i="9" s="1"/>
  <c r="D73" i="9"/>
  <c r="D106" i="9" s="1"/>
  <c r="E73" i="9"/>
  <c r="E106" i="9" s="1"/>
  <c r="I73" i="9"/>
  <c r="I106" i="9" s="1"/>
  <c r="J73" i="9"/>
  <c r="J106" i="9" s="1"/>
  <c r="F73" i="9"/>
  <c r="F106" i="9" s="1"/>
  <c r="H73" i="9"/>
  <c r="H106" i="9" s="1"/>
  <c r="G73" i="9"/>
  <c r="G106" i="9" s="1"/>
  <c r="K73" i="9"/>
  <c r="K106" i="9" s="1"/>
  <c r="L73" i="9"/>
  <c r="L106" i="9" s="1"/>
  <c r="M73" i="9"/>
  <c r="M106" i="9" s="1"/>
  <c r="N73" i="9"/>
  <c r="N106" i="9" s="1"/>
  <c r="O73" i="9"/>
  <c r="O106" i="9" s="1"/>
  <c r="C74" i="9"/>
  <c r="C107" i="9" s="1"/>
  <c r="D74" i="9"/>
  <c r="D107" i="9" s="1"/>
  <c r="E74" i="9"/>
  <c r="E107" i="9" s="1"/>
  <c r="I74" i="9"/>
  <c r="I107" i="9" s="1"/>
  <c r="J74" i="9"/>
  <c r="J107" i="9" s="1"/>
  <c r="F74" i="9"/>
  <c r="F107" i="9" s="1"/>
  <c r="H74" i="9"/>
  <c r="H107" i="9" s="1"/>
  <c r="G74" i="9"/>
  <c r="G107" i="9" s="1"/>
  <c r="K74" i="9"/>
  <c r="L74" i="9"/>
  <c r="L107" i="9" s="1"/>
  <c r="M74" i="9"/>
  <c r="M107" i="9" s="1"/>
  <c r="N74" i="9"/>
  <c r="N107" i="9" s="1"/>
  <c r="O74" i="9"/>
  <c r="O107" i="9" s="1"/>
  <c r="C76" i="9"/>
  <c r="C109" i="9" s="1"/>
  <c r="D76" i="9"/>
  <c r="D109" i="9" s="1"/>
  <c r="E76" i="9"/>
  <c r="E109" i="9" s="1"/>
  <c r="I76" i="9"/>
  <c r="I109" i="9" s="1"/>
  <c r="J76" i="9"/>
  <c r="J109" i="9" s="1"/>
  <c r="F76" i="9"/>
  <c r="F109" i="9" s="1"/>
  <c r="H76" i="9"/>
  <c r="H109" i="9" s="1"/>
  <c r="G76" i="9"/>
  <c r="G109" i="9" s="1"/>
  <c r="L76" i="9"/>
  <c r="L109" i="9" s="1"/>
  <c r="N76" i="9"/>
  <c r="C77" i="9"/>
  <c r="C110" i="9" s="1"/>
  <c r="D77" i="9"/>
  <c r="D110" i="9" s="1"/>
  <c r="E77" i="9"/>
  <c r="E110" i="9" s="1"/>
  <c r="I77" i="9"/>
  <c r="I110" i="9" s="1"/>
  <c r="J77" i="9"/>
  <c r="J110" i="9" s="1"/>
  <c r="F77" i="9"/>
  <c r="F110" i="9" s="1"/>
  <c r="H77" i="9"/>
  <c r="H110" i="9" s="1"/>
  <c r="G77" i="9"/>
  <c r="G110" i="9" s="1"/>
  <c r="L77" i="9"/>
  <c r="L110" i="9" s="1"/>
  <c r="M77" i="9"/>
  <c r="M110" i="9" s="1"/>
  <c r="N77" i="9"/>
  <c r="C78" i="9"/>
  <c r="C111" i="9" s="1"/>
  <c r="D78" i="9"/>
  <c r="D111" i="9" s="1"/>
  <c r="E78" i="9"/>
  <c r="E111" i="9" s="1"/>
  <c r="I78" i="9"/>
  <c r="I111" i="9" s="1"/>
  <c r="J78" i="9"/>
  <c r="J111" i="9" s="1"/>
  <c r="F78" i="9"/>
  <c r="F111" i="9" s="1"/>
  <c r="H78" i="9"/>
  <c r="H111" i="9" s="1"/>
  <c r="G78" i="9"/>
  <c r="G111" i="9" s="1"/>
  <c r="L78" i="9"/>
  <c r="L111" i="9" s="1"/>
  <c r="M78" i="9"/>
  <c r="M111" i="9" s="1"/>
  <c r="N78" i="9"/>
  <c r="A67" i="9"/>
  <c r="A68" i="9"/>
  <c r="A69" i="9"/>
  <c r="A70" i="9"/>
  <c r="A71" i="9"/>
  <c r="A72" i="9"/>
  <c r="A73" i="9"/>
  <c r="A74" i="9"/>
  <c r="A76" i="9"/>
  <c r="A77" i="9"/>
  <c r="A78" i="9"/>
  <c r="A66" i="9"/>
  <c r="B100" i="9"/>
  <c r="B101" i="9"/>
  <c r="B102" i="9"/>
  <c r="B103" i="9"/>
  <c r="B104" i="9"/>
  <c r="B105" i="9"/>
  <c r="B106" i="9"/>
  <c r="B108" i="9"/>
  <c r="B109" i="9"/>
  <c r="B110" i="9"/>
  <c r="B99" i="9"/>
  <c r="B67" i="9"/>
  <c r="B68" i="9"/>
  <c r="B69" i="9"/>
  <c r="B70" i="9"/>
  <c r="B71" i="9"/>
  <c r="B72" i="9"/>
  <c r="B73" i="9"/>
  <c r="B74" i="9"/>
  <c r="B76" i="9"/>
  <c r="B77" i="9"/>
  <c r="B66" i="9"/>
  <c r="J65" i="9"/>
  <c r="F65" i="9"/>
  <c r="H65" i="9"/>
  <c r="G65" i="9"/>
  <c r="K65" i="9"/>
  <c r="L65" i="9"/>
  <c r="N65" i="9"/>
  <c r="O65" i="9"/>
  <c r="R65" i="9"/>
  <c r="J98" i="9"/>
  <c r="F98" i="9"/>
  <c r="H98" i="9"/>
  <c r="G98" i="9"/>
  <c r="K98" i="9"/>
  <c r="L98" i="9"/>
  <c r="N98" i="9"/>
  <c r="O98" i="9"/>
  <c r="I98" i="9"/>
  <c r="I65" i="9"/>
  <c r="R37" i="9"/>
  <c r="R38" i="9"/>
  <c r="R39" i="9"/>
  <c r="R40" i="9"/>
  <c r="R41" i="9"/>
  <c r="R42" i="9"/>
  <c r="R43" i="9"/>
  <c r="R44" i="9"/>
  <c r="R36" i="9"/>
  <c r="K107" i="9" l="1"/>
  <c r="C108" i="9"/>
  <c r="R108" i="9" s="1"/>
  <c r="R75" i="9"/>
  <c r="R78" i="9"/>
  <c r="N111" i="9"/>
  <c r="R76" i="9"/>
  <c r="N109" i="9"/>
  <c r="N110" i="9"/>
  <c r="R77" i="9"/>
  <c r="R105" i="9"/>
  <c r="R104" i="9"/>
  <c r="R100" i="9"/>
  <c r="R103" i="9"/>
  <c r="R106" i="9"/>
  <c r="R102" i="9"/>
  <c r="R101" i="9"/>
  <c r="R61" i="9"/>
  <c r="R93" i="9" s="1"/>
  <c r="R94" i="9" s="1"/>
  <c r="R110" i="9" l="1"/>
  <c r="R107" i="9"/>
  <c r="R109" i="9"/>
  <c r="R111" i="9"/>
  <c r="G61" i="9" l="1"/>
  <c r="M61" i="9"/>
  <c r="O61" i="9"/>
  <c r="D66" i="9" l="1"/>
  <c r="E66" i="9"/>
  <c r="I66" i="9"/>
  <c r="J66" i="9"/>
  <c r="F66" i="9"/>
  <c r="H66" i="9"/>
  <c r="G66" i="9"/>
  <c r="K66" i="9"/>
  <c r="L66" i="9"/>
  <c r="M66" i="9"/>
  <c r="N66" i="9"/>
  <c r="O66" i="9"/>
  <c r="C66" i="9"/>
  <c r="R74" i="9" l="1"/>
  <c r="C99" i="9"/>
  <c r="C91" i="9"/>
  <c r="R66" i="9"/>
  <c r="R68" i="9"/>
  <c r="K99" i="9"/>
  <c r="K91" i="9"/>
  <c r="J99" i="9"/>
  <c r="J91" i="9"/>
  <c r="O99" i="9"/>
  <c r="O124" i="9" s="1"/>
  <c r="O91" i="9"/>
  <c r="R69" i="9"/>
  <c r="N99" i="9"/>
  <c r="N124" i="9" s="1"/>
  <c r="N91" i="9"/>
  <c r="M99" i="9"/>
  <c r="M124" i="9" s="1"/>
  <c r="M91" i="9"/>
  <c r="R67" i="9"/>
  <c r="G99" i="9"/>
  <c r="G124" i="9" s="1"/>
  <c r="G91" i="9"/>
  <c r="I99" i="9"/>
  <c r="I91" i="9"/>
  <c r="L99" i="9"/>
  <c r="L91" i="9"/>
  <c r="H99" i="9"/>
  <c r="H91" i="9"/>
  <c r="F99" i="9"/>
  <c r="F91" i="9"/>
  <c r="R73" i="9"/>
  <c r="R72" i="9"/>
  <c r="R71" i="9"/>
  <c r="E99" i="9"/>
  <c r="E124" i="9" s="1"/>
  <c r="E91" i="9"/>
  <c r="R70" i="9"/>
  <c r="D99" i="9"/>
  <c r="D124" i="9" s="1"/>
  <c r="D91" i="9"/>
  <c r="L124" i="9" l="1"/>
  <c r="J124" i="9"/>
  <c r="R91" i="9"/>
  <c r="K124" i="9"/>
  <c r="C124" i="9"/>
  <c r="R99" i="9"/>
  <c r="F124" i="9"/>
  <c r="H124" i="9"/>
  <c r="I124" i="9"/>
  <c r="R124" i="9" l="1"/>
  <c r="F7" i="20" l="1"/>
  <c r="C8" i="18"/>
  <c r="E8" i="18"/>
  <c r="H7" i="20"/>
  <c r="H10" i="20" s="1"/>
  <c r="H12" i="20" s="1"/>
  <c r="C10" i="18" s="1"/>
  <c r="E10" i="18" s="1"/>
  <c r="F10" i="18" s="1"/>
  <c r="H10" i="18" s="1"/>
  <c r="I10" i="18" s="1"/>
  <c r="E12" i="18" l="1"/>
  <c r="F8" i="18"/>
  <c r="C12" i="18"/>
  <c r="D12" i="18" l="1"/>
  <c r="H8" i="18"/>
  <c r="I8" i="18" s="1"/>
  <c r="I12" i="18" s="1"/>
  <c r="F12" i="18"/>
  <c r="H12" i="18" l="1"/>
  <c r="G12" i="18" s="1"/>
</calcChain>
</file>

<file path=xl/sharedStrings.xml><?xml version="1.0" encoding="utf-8"?>
<sst xmlns="http://schemas.openxmlformats.org/spreadsheetml/2006/main" count="220" uniqueCount="175">
  <si>
    <t>סעיף</t>
  </si>
  <si>
    <t>MM</t>
  </si>
  <si>
    <t>FI</t>
  </si>
  <si>
    <t>FM</t>
  </si>
  <si>
    <t>CO</t>
  </si>
  <si>
    <t>PMO</t>
  </si>
  <si>
    <t>מנהל פרויקט</t>
  </si>
  <si>
    <t>BASIS</t>
  </si>
  <si>
    <t>יישום</t>
  </si>
  <si>
    <t>שעות</t>
  </si>
  <si>
    <t>בדיקות מסירה</t>
  </si>
  <si>
    <t>ארכיטקט/CTO</t>
  </si>
  <si>
    <t>שלב/חודש</t>
  </si>
  <si>
    <t>היערכות- Prepare</t>
  </si>
  <si>
    <t>תיחום ותיחקור- Explore</t>
  </si>
  <si>
    <t>מימוש- Build (אפיון מפורט, בניה, הסבות)</t>
  </si>
  <si>
    <t>עלייה לאוויר ותחילת תקופת האחריות</t>
  </si>
  <si>
    <t>עלות בש"ח ללא מע"מ</t>
  </si>
  <si>
    <t>הערות</t>
  </si>
  <si>
    <t>הערכה</t>
  </si>
  <si>
    <t>תפקיד</t>
  </si>
  <si>
    <t>מיישם</t>
  </si>
  <si>
    <t>הדרכה</t>
  </si>
  <si>
    <t>Item Level</t>
  </si>
  <si>
    <t>Product ID</t>
  </si>
  <si>
    <t>Description</t>
  </si>
  <si>
    <t>Sales Unit</t>
  </si>
  <si>
    <t>RISE with SAP S/4HANA Cloud, private edition</t>
  </si>
  <si>
    <t>SAP Learning Hub</t>
  </si>
  <si>
    <t>1 User</t>
  </si>
  <si>
    <t>SAP Integration Suite, basic edition</t>
  </si>
  <si>
    <t>1 Tenant</t>
  </si>
  <si>
    <t>SAP Integration Suite, additional messages</t>
  </si>
  <si>
    <t>10,000 Transactions</t>
  </si>
  <si>
    <t>Total</t>
  </si>
  <si>
    <t>עלות תפעולית בש"ח</t>
  </si>
  <si>
    <t>אחוז סיכון</t>
  </si>
  <si>
    <t xml:space="preserve">סיכון בש"ח </t>
  </si>
  <si>
    <t>אחוז רווח תפעולי</t>
  </si>
  <si>
    <t xml:space="preserve">רווח תפעולי בש"ח </t>
  </si>
  <si>
    <t xml:space="preserve">סה"כ ללקוח ב-₪ </t>
  </si>
  <si>
    <t>סה"כ</t>
  </si>
  <si>
    <t>הרשאות</t>
  </si>
  <si>
    <t>הסבות</t>
  </si>
  <si>
    <t>#</t>
  </si>
  <si>
    <t xml:space="preserve">ליווי משתמשים לאחר העלייה לאוויר </t>
  </si>
  <si>
    <t>הדרכות</t>
  </si>
  <si>
    <t>הפצה- Deploy (בדיקות קבלה, היערכות לעלייה לאוויר)</t>
  </si>
  <si>
    <t>תקציב</t>
  </si>
  <si>
    <t>הנה"ח</t>
  </si>
  <si>
    <t>RE</t>
  </si>
  <si>
    <t>SD</t>
  </si>
  <si>
    <t>תכניתן</t>
  </si>
  <si>
    <t>תשתיות</t>
  </si>
  <si>
    <t>מדריך</t>
  </si>
  <si>
    <t>תמחור הקמת מערכת מידע לארגון</t>
  </si>
  <si>
    <t>Financial Accounting</t>
  </si>
  <si>
    <t>Controlling</t>
  </si>
  <si>
    <t>Materials Managemen</t>
  </si>
  <si>
    <t>Sales and Distribution</t>
  </si>
  <si>
    <t>מכירות והפצה</t>
  </si>
  <si>
    <t>נדלנ ונכסים</t>
  </si>
  <si>
    <t>לוגיסטי- מלאי ורכש</t>
  </si>
  <si>
    <t>בקרת עלויות</t>
  </si>
  <si>
    <t xml:space="preserve">Real Estate </t>
  </si>
  <si>
    <t xml:space="preserve">Funds </t>
  </si>
  <si>
    <t>מיישמי מודולים פונקציוטנאליים - יעודיים</t>
  </si>
  <si>
    <t>הנהלת הפרויקט</t>
  </si>
  <si>
    <t>ליווי</t>
  </si>
  <si>
    <t>הדרכות משתמשים</t>
  </si>
  <si>
    <t>אחריות- 1 + ליווי משתמשים</t>
  </si>
  <si>
    <t>אחריות- 2 + ליווי משתמשים</t>
  </si>
  <si>
    <t>אחריות- 3 + ליווי משתמשים</t>
  </si>
  <si>
    <t>סה"כ חודשי אדם</t>
  </si>
  <si>
    <t>חודש בפרויקט</t>
  </si>
  <si>
    <t>התארגנות/הערכות</t>
  </si>
  <si>
    <t>אפיון - HLD</t>
  </si>
  <si>
    <t>אפיון - DD</t>
  </si>
  <si>
    <t>שלב בפרויקט/תפקיד בצוות הפרויקט</t>
  </si>
  <si>
    <t>בדיקות קבלה+הכנת חומרי הדרכה</t>
  </si>
  <si>
    <t>מטמיע</t>
  </si>
  <si>
    <t>work Flow מיישם</t>
  </si>
  <si>
    <t>שעות תקן לחודש</t>
  </si>
  <si>
    <t>סהכ שעות לפרויקט</t>
  </si>
  <si>
    <t>חודשי אדם לפרויקט</t>
  </si>
  <si>
    <t>סה"כ בש"ח לחודש</t>
  </si>
  <si>
    <t>סה"כ שעות עבודה בפרויקט</t>
  </si>
  <si>
    <t>סה"כ חודשי אדם בפרויקט</t>
  </si>
  <si>
    <t>סה"כ עלות הפרויקט בש"ח</t>
  </si>
  <si>
    <t xml:space="preserve">שלב א- </t>
  </si>
  <si>
    <t>פריסת לוז הפרויקט ופעילויות הערסל לפי חודשים</t>
  </si>
  <si>
    <t xml:space="preserve">פריסת היקפי משרה לפי בעלי תפקידים בכל חודש </t>
  </si>
  <si>
    <t xml:space="preserve">שלב ב- </t>
  </si>
  <si>
    <t xml:space="preserve">הכנסת עלויות המשאבים לפי בעלי תפקידים בכל חודש </t>
  </si>
  <si>
    <r>
      <t xml:space="preserve">יכולה לייצג </t>
    </r>
    <r>
      <rPr>
        <b/>
        <sz val="11"/>
        <color theme="1"/>
        <rFont val="Arial"/>
        <family val="2"/>
        <charset val="177"/>
        <scheme val="minor"/>
      </rPr>
      <t>שעת עבודה, יום עבודה, או תמחור לפי חבילה קבועה מראש</t>
    </r>
    <r>
      <rPr>
        <sz val="11"/>
        <color theme="1"/>
        <rFont val="Arial"/>
        <family val="2"/>
        <charset val="177"/>
        <scheme val="minor"/>
      </rPr>
      <t>.</t>
    </r>
  </si>
  <si>
    <t>מודל תמחור מנהטן</t>
  </si>
  <si>
    <r>
      <t xml:space="preserve">מודל חישוב תקציב לפרויקט </t>
    </r>
    <r>
      <rPr>
        <sz val="11"/>
        <color theme="1"/>
        <rFont val="Arial"/>
        <family val="2"/>
        <charset val="177"/>
        <scheme val="minor"/>
      </rPr>
      <t>— כמו "סל תקציבי" לפרויקט או משאב.</t>
    </r>
  </si>
  <si>
    <r>
      <t>סטנדרטיזציה</t>
    </r>
    <r>
      <rPr>
        <sz val="11"/>
        <color theme="1"/>
        <rFont val="Arial"/>
        <family val="2"/>
        <charset val="177"/>
        <scheme val="minor"/>
      </rPr>
      <t>: ליצור אחידות בין פרויקטים שונים – כל פרויקט מתומחר על בסיס אותה יחידת בסיס.</t>
    </r>
  </si>
  <si>
    <r>
      <t>פישוט תמחור</t>
    </r>
    <r>
      <rPr>
        <sz val="11"/>
        <color theme="1"/>
        <rFont val="Arial"/>
        <family val="2"/>
        <charset val="177"/>
        <scheme val="minor"/>
      </rPr>
      <t>: במקום לחשב עלויות לפי מאות פריטים, "מנהטן" מאגד בתוכו חבילת עלויות קבועה.</t>
    </r>
  </si>
  <si>
    <r>
      <t>שקיפות מול הנהלה</t>
    </r>
    <r>
      <rPr>
        <sz val="11"/>
        <color theme="1"/>
        <rFont val="Arial"/>
        <family val="2"/>
        <charset val="177"/>
        <scheme val="minor"/>
      </rPr>
      <t>: קל יותר להציג ולהשוות בין פרויקטים לפי כמות "מנהטנים" שנדרשים.</t>
    </r>
  </si>
  <si>
    <t>משמש לבניית תקציבי פרויקטים בצורה פשוטה ואחידה.</t>
  </si>
  <si>
    <t>רישוי SAP  לפרויקט</t>
  </si>
  <si>
    <t xml:space="preserve">רווח נדרש </t>
  </si>
  <si>
    <t xml:space="preserve">מתכנת ABAP </t>
  </si>
  <si>
    <t>ABAP מתכנת</t>
  </si>
  <si>
    <t xml:space="preserve">מדריך מטמיע </t>
  </si>
  <si>
    <t xml:space="preserve">עלות לשעה לשינויים ותוספת </t>
  </si>
  <si>
    <t>מחיר ללקוח כולל רווח</t>
  </si>
  <si>
    <t>תחזוקת רישוי SAP לשנה</t>
  </si>
  <si>
    <t xml:space="preserve">תחזוקת יישום המערכת - תמיכה ושירות </t>
  </si>
  <si>
    <t>גרסאות עדכונים באגים</t>
  </si>
  <si>
    <t xml:space="preserve">23% ממחיר הרישוי </t>
  </si>
  <si>
    <t>עבור</t>
  </si>
  <si>
    <t xml:space="preserve">1 יורו= </t>
  </si>
  <si>
    <t>מחיר ריישוי SAP בשח</t>
  </si>
  <si>
    <t>מרכז תמיכה טלפוני מורחב 0800-2000</t>
  </si>
  <si>
    <t>מענה טלפוני תמיכה במשתמשים</t>
  </si>
  <si>
    <t>ביצוע עדכוני גרסאות ושדרוגים</t>
  </si>
  <si>
    <t xml:space="preserve">סהכ תחזקות ושרות לשנה </t>
  </si>
  <si>
    <t xml:space="preserve">עבור 5 שנים </t>
  </si>
  <si>
    <t xml:space="preserve">בהק שעות לפיתוח ותוספת </t>
  </si>
  <si>
    <t>הרחבות דוחות ממשקים חדשים</t>
  </si>
  <si>
    <t>מחיר יחידה</t>
  </si>
  <si>
    <t>כמות</t>
  </si>
  <si>
    <t>סהכ עלות</t>
  </si>
  <si>
    <t>מחירי תחזוקת רישוי תמיכה שרות ותמיכה</t>
  </si>
  <si>
    <t>רישוי SAP</t>
  </si>
  <si>
    <t>תחזוקת ושרות ל - 5 שנים</t>
  </si>
  <si>
    <t>רכיב בפרויקט</t>
  </si>
  <si>
    <t xml:space="preserve"> הקמת הפרויקט כולל שנת אחריות</t>
  </si>
  <si>
    <t>סהכ כולל סיכון</t>
  </si>
  <si>
    <t>אחוז לשנה</t>
  </si>
  <si>
    <t>עלת לשנה בש"ח</t>
  </si>
  <si>
    <t>15% ממחיר פרויקט הההקמה</t>
  </si>
  <si>
    <t>TCO- Total Cost of Ownership</t>
  </si>
  <si>
    <t>נועד לתת להנהלה תובנות אודות  ההשפעה התקציבית ארוכת הטווח של פתרון מסוים.</t>
  </si>
  <si>
    <t>TCO</t>
  </si>
  <si>
    <r>
      <t>העלות הכוללת של הבעלות</t>
    </r>
    <r>
      <rPr>
        <sz val="11"/>
        <color theme="1"/>
        <rFont val="Arial"/>
        <family val="2"/>
        <charset val="177"/>
        <scheme val="minor"/>
      </rPr>
      <t>.</t>
    </r>
  </si>
  <si>
    <t>עלות הפרויקט כולל תחזוקה ושירות ל - 5 שנים</t>
  </si>
  <si>
    <t xml:space="preserve"> גישה מקובלת להערכת ולהשוואה של העלות האמיתית של פרויקט, מערכת או פתרון טכנולוגי, לאורך כל מחזור החיים שלו – ולא רק העלות הראשונית של הרכישה או ההשקעה</t>
  </si>
  <si>
    <t xml:space="preserve">הדגמת תמחור הקמת מערכת SAP ERP  לארגון: מודולים פיננסיים לוגיסטיים וניהול נכסי נדלן </t>
  </si>
  <si>
    <t>גאנט שלדי להקמת מערכת  ERP SAP ארגונית פיננסי לוגיסטי לארגון של 180 משתמשים</t>
  </si>
  <si>
    <r>
      <t xml:space="preserve"> SAP S/4HANA Cloud, </t>
    </r>
    <r>
      <rPr>
        <sz val="18"/>
        <color rgb="FFFF0000"/>
        <rFont val="Arial"/>
        <family val="2"/>
        <scheme val="minor"/>
      </rPr>
      <t>Lite user</t>
    </r>
  </si>
  <si>
    <t>לעד 180 משתמשים 5 תומכים מרחוק - 100 אשח לחודש</t>
  </si>
  <si>
    <t xml:space="preserve"> </t>
  </si>
  <si>
    <t>שכר ברוטו לעובד</t>
  </si>
  <si>
    <t>העמסות</t>
  </si>
  <si>
    <t>רכב</t>
  </si>
  <si>
    <t>עלות מעביד</t>
  </si>
  <si>
    <t>עלות לשעה</t>
  </si>
  <si>
    <t>ראש צוות</t>
  </si>
  <si>
    <t>מנתח מערכות</t>
  </si>
  <si>
    <t>שעות תקן חודשיות</t>
  </si>
  <si>
    <t>מפתח - תכניתן</t>
  </si>
  <si>
    <t>תשתיות + אבטחת מידע</t>
  </si>
  <si>
    <t>מדריך/מטמיע</t>
  </si>
  <si>
    <t>בודק</t>
  </si>
  <si>
    <t>מפתח - מיישם מתחיל</t>
  </si>
  <si>
    <t xml:space="preserve"> % מהשכר ברוטו</t>
  </si>
  <si>
    <t>פיצויים</t>
  </si>
  <si>
    <t>תגמולים</t>
  </si>
  <si>
    <t xml:space="preserve">קרן השתלמות </t>
  </si>
  <si>
    <t>ביטוח לאומי מעביד</t>
  </si>
  <si>
    <t>אובדן כושר עבודה</t>
  </si>
  <si>
    <t>מכפיל שכר</t>
  </si>
  <si>
    <t>שונות - תקורות הנהלה</t>
  </si>
  <si>
    <t>סה"כ תוספת  העמסות לשכר ברוטו</t>
  </si>
  <si>
    <t xml:space="preserve">העמסות </t>
  </si>
  <si>
    <t>עלות לשעה בש"ח</t>
  </si>
  <si>
    <t xml:space="preserve">חישוב עלויות שכר לצוות הפרויקט </t>
  </si>
  <si>
    <t xml:space="preserve">העמסות ועלויות מעביד </t>
  </si>
  <si>
    <t>עלויות מעביד ע"פ חוק במדינת ישראל</t>
  </si>
  <si>
    <t>נועדה להשוות בין חלופות בצורה ריאלית ולא רק לפי מחיר הרכישה ולתת ביטוי לעלויות התחזוקה לתקופה של 5 שנים , אך יש גם השוואות ל 7 ו 10 שנים .</t>
  </si>
  <si>
    <t>נועדה לחשב החזר השקעה (ROI) בצורה מדויקת.</t>
  </si>
  <si>
    <t>עלות שעת עבודה לתוספות שינויים התאמות מעבר לתכולה המקורית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</si>
</sst>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 * #,##0_ ;_ * \-#,##0_ ;_ * &quot;-&quot;??_ ;_ @_ "/>
    <numFmt numFmtId="165" formatCode="_-[$€-2]\ * #,##0.00_-;\-[$€-2]\ * #,##0.00_-;_-[$€-2]\ * &quot;-&quot;??_-;_-@_-"/>
    <numFmt numFmtId="166" formatCode="&quot; ₪ &quot;* #,##0&quot; &quot;;&quot; ₪ &quot;* &quot;-&quot;#,##0&quot; &quot;;&quot; ₪ &quot;* &quot;-&quot;??&quot; &quot;"/>
    <numFmt numFmtId="172" formatCode="_ * #,##0.0_ ;_ * \-#,##0.0_ ;_ * &quot;-&quot;??_ ;_ @_ "/>
    <numFmt numFmtId="177" formatCode="_-[$€-2]\ * #,##0_-;\-[$€-2]\ * #,##0_-;_-[$€-2]\ * &quot;-&quot;??_-;_-@_-"/>
    <numFmt numFmtId="182" formatCode="_ [$₪-40D]\ * #,##0_ ;_ [$₪-40D]\ * \-#,##0_ ;_ [$₪-40D]\ * &quot;-&quot;??_ ;_ @_ "/>
    <numFmt numFmtId="183" formatCode="0.0%"/>
    <numFmt numFmtId="192" formatCode="[$ILS]&quot; &quot;#,##0"/>
  </numFmts>
  <fonts count="37" x14ac:knownFonts="1">
    <font>
      <sz val="11"/>
      <color theme="1"/>
      <name val="Arial"/>
      <family val="2"/>
      <charset val="177"/>
      <scheme val="minor"/>
    </font>
    <font>
      <b/>
      <sz val="12"/>
      <color theme="1"/>
      <name val="Arial"/>
      <family val="2"/>
      <scheme val="minor"/>
    </font>
    <font>
      <sz val="8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rgb="FFFF0000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name val="Arial"/>
      <family val="2"/>
      <scheme val="minor"/>
    </font>
    <font>
      <b/>
      <sz val="11"/>
      <color theme="1"/>
      <name val="Arial"/>
      <family val="2"/>
      <charset val="177"/>
      <scheme val="minor"/>
    </font>
    <font>
      <b/>
      <sz val="18"/>
      <color rgb="FF0070C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2"/>
      <color rgb="FF00B050"/>
      <name val="Arial"/>
      <family val="2"/>
      <scheme val="minor"/>
    </font>
    <font>
      <b/>
      <sz val="20"/>
      <color rgb="FF0070C0"/>
      <name val="Arial"/>
      <family val="2"/>
      <scheme val="minor"/>
    </font>
    <font>
      <b/>
      <sz val="18"/>
      <color rgb="FFFFFFFF"/>
      <name val="Arial"/>
      <family val="2"/>
    </font>
    <font>
      <b/>
      <sz val="18"/>
      <color rgb="FF000000"/>
      <name val="Arial"/>
      <family val="2"/>
    </font>
    <font>
      <b/>
      <sz val="18"/>
      <color theme="1"/>
      <name val="Arial"/>
      <family val="2"/>
    </font>
    <font>
      <b/>
      <sz val="20"/>
      <color rgb="FF000000"/>
      <name val="Arial"/>
      <family val="2"/>
    </font>
    <font>
      <b/>
      <sz val="22"/>
      <color rgb="FFFFFFFF"/>
      <name val="Arial"/>
      <family val="2"/>
    </font>
    <font>
      <b/>
      <sz val="22"/>
      <color rgb="FF000000"/>
      <name val="Arial"/>
      <family val="2"/>
    </font>
    <font>
      <b/>
      <sz val="22"/>
      <color theme="1"/>
      <name val="Arial"/>
      <family val="2"/>
    </font>
    <font>
      <sz val="20"/>
      <color theme="1"/>
      <name val="Arial"/>
      <family val="2"/>
      <charset val="177"/>
      <scheme val="minor"/>
    </font>
    <font>
      <sz val="18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0"/>
      <color rgb="FF0070C0"/>
      <name val="Arial"/>
      <family val="2"/>
    </font>
    <font>
      <b/>
      <sz val="24"/>
      <color rgb="FF0070C0"/>
      <name val="Arial"/>
      <family val="2"/>
      <scheme val="minor"/>
    </font>
    <font>
      <b/>
      <u/>
      <sz val="24"/>
      <color rgb="FF0070C0"/>
      <name val="Arial"/>
      <family val="2"/>
      <scheme val="minor"/>
    </font>
    <font>
      <b/>
      <sz val="18"/>
      <color indexed="8"/>
      <name val="Arial"/>
      <family val="2"/>
    </font>
    <font>
      <b/>
      <sz val="20"/>
      <color indexed="8"/>
      <name val="Arial"/>
      <family val="2"/>
    </font>
    <font>
      <sz val="20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sz val="20"/>
      <color rgb="FFFF0000"/>
      <name val="Arial"/>
      <family val="2"/>
      <scheme val="minor"/>
    </font>
    <font>
      <b/>
      <sz val="24"/>
      <color rgb="FF002060"/>
      <name val="Arial"/>
      <family val="2"/>
      <scheme val="minor"/>
    </font>
    <font>
      <b/>
      <sz val="11"/>
      <color rgb="FF002060"/>
      <name val="Arial"/>
      <family val="2"/>
      <scheme val="minor"/>
    </font>
    <font>
      <sz val="18"/>
      <color rgb="FFFF0000"/>
      <name val="Arial"/>
      <family val="2"/>
      <scheme val="minor"/>
    </font>
    <font>
      <sz val="10"/>
      <color indexed="8"/>
      <name val="Arial"/>
      <family val="2"/>
    </font>
    <font>
      <b/>
      <sz val="18"/>
      <color rgb="FFFFFF00"/>
      <name val="Arial"/>
      <family val="2"/>
    </font>
    <font>
      <sz val="18"/>
      <color indexed="8"/>
      <name val="Arial"/>
      <family val="2"/>
    </font>
    <font>
      <b/>
      <sz val="18"/>
      <color theme="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156082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32"/>
        <bgColor auto="1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3" fillId="0" borderId="0" applyNumberFormat="0" applyFill="0" applyBorder="0" applyProtection="0"/>
    <xf numFmtId="44" fontId="33" fillId="0" borderId="0" applyFont="0" applyFill="0" applyBorder="0" applyAlignment="0" applyProtection="0"/>
    <xf numFmtId="9" fontId="33" fillId="0" borderId="0" applyFont="0" applyFill="0" applyBorder="0" applyAlignment="0" applyProtection="0"/>
  </cellStyleXfs>
  <cellXfs count="165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" fillId="0" borderId="2" xfId="0" applyFont="1" applyBorder="1"/>
    <xf numFmtId="0" fontId="0" fillId="5" borderId="2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0" applyNumberFormat="1"/>
    <xf numFmtId="0" fontId="0" fillId="6" borderId="2" xfId="0" applyFill="1" applyBorder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64" fontId="0" fillId="0" borderId="2" xfId="1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0" fillId="10" borderId="2" xfId="0" applyFill="1" applyBorder="1"/>
    <xf numFmtId="0" fontId="0" fillId="11" borderId="2" xfId="0" applyFill="1" applyBorder="1"/>
    <xf numFmtId="0" fontId="0" fillId="7" borderId="2" xfId="0" applyFill="1" applyBorder="1"/>
    <xf numFmtId="0" fontId="0" fillId="12" borderId="2" xfId="0" applyFill="1" applyBorder="1"/>
    <xf numFmtId="0" fontId="3" fillId="0" borderId="2" xfId="0" applyFont="1" applyBorder="1" applyAlignment="1">
      <alignment wrapText="1"/>
    </xf>
    <xf numFmtId="1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horizontal="right" vertical="center" readingOrder="2"/>
    </xf>
    <xf numFmtId="0" fontId="6" fillId="6" borderId="2" xfId="0" applyFont="1" applyFill="1" applyBorder="1" applyAlignment="1">
      <alignment horizontal="center"/>
    </xf>
    <xf numFmtId="43" fontId="3" fillId="6" borderId="2" xfId="1" applyFont="1" applyFill="1" applyBorder="1"/>
    <xf numFmtId="43" fontId="3" fillId="6" borderId="2" xfId="1" applyFont="1" applyFill="1" applyBorder="1" applyAlignment="1">
      <alignment horizontal="center"/>
    </xf>
    <xf numFmtId="43" fontId="0" fillId="15" borderId="2" xfId="1" applyFont="1" applyFill="1" applyBorder="1" applyAlignment="1">
      <alignment horizontal="center"/>
    </xf>
    <xf numFmtId="164" fontId="0" fillId="15" borderId="2" xfId="1" applyNumberFormat="1" applyFont="1" applyFill="1" applyBorder="1" applyAlignment="1">
      <alignment horizontal="center"/>
    </xf>
    <xf numFmtId="164" fontId="3" fillId="6" borderId="2" xfId="1" applyNumberFormat="1" applyFont="1" applyFill="1" applyBorder="1" applyAlignment="1">
      <alignment horizontal="center"/>
    </xf>
    <xf numFmtId="164" fontId="3" fillId="6" borderId="2" xfId="1" applyNumberFormat="1" applyFont="1" applyFill="1" applyBorder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4" xfId="0" applyFont="1" applyFill="1" applyBorder="1"/>
    <xf numFmtId="0" fontId="3" fillId="0" borderId="2" xfId="0" applyFont="1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2" xfId="0" applyFill="1" applyBorder="1" applyAlignment="1">
      <alignment vertical="center" wrapText="1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0" borderId="0" xfId="0" applyFill="1"/>
    <xf numFmtId="0" fontId="8" fillId="0" borderId="0" xfId="0" applyFont="1" applyAlignment="1">
      <alignment horizontal="center"/>
    </xf>
    <xf numFmtId="43" fontId="0" fillId="15" borderId="2" xfId="1" applyFont="1" applyFill="1" applyBorder="1" applyAlignment="1">
      <alignment horizontal="right"/>
    </xf>
    <xf numFmtId="0" fontId="9" fillId="4" borderId="2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72" fontId="0" fillId="0" borderId="2" xfId="0" applyNumberFormat="1" applyBorder="1" applyAlignment="1"/>
    <xf numFmtId="1" fontId="0" fillId="0" borderId="2" xfId="0" applyNumberFormat="1" applyBorder="1" applyAlignment="1">
      <alignment horizontal="right" vertical="center" wrapText="1"/>
    </xf>
    <xf numFmtId="0" fontId="0" fillId="0" borderId="2" xfId="0" applyBorder="1" applyAlignment="1">
      <alignment horizontal="right" wrapText="1"/>
    </xf>
    <xf numFmtId="1" fontId="0" fillId="3" borderId="2" xfId="0" applyNumberFormat="1" applyFill="1" applyBorder="1" applyAlignment="1">
      <alignment horizontal="right" vertical="center" wrapText="1"/>
    </xf>
    <xf numFmtId="0" fontId="0" fillId="3" borderId="2" xfId="0" applyFill="1" applyBorder="1" applyAlignment="1"/>
    <xf numFmtId="0" fontId="0" fillId="19" borderId="2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1" fontId="0" fillId="0" borderId="2" xfId="0" applyNumberFormat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0" fillId="19" borderId="0" xfId="0" applyFont="1" applyFill="1"/>
    <xf numFmtId="0" fontId="7" fillId="0" borderId="0" xfId="0" applyFont="1"/>
    <xf numFmtId="164" fontId="3" fillId="3" borderId="2" xfId="1" applyNumberFormat="1" applyFont="1" applyFill="1" applyBorder="1" applyAlignment="1">
      <alignment horizontal="center"/>
    </xf>
    <xf numFmtId="43" fontId="3" fillId="3" borderId="2" xfId="1" applyFont="1" applyFill="1" applyBorder="1" applyAlignment="1">
      <alignment horizontal="right"/>
    </xf>
    <xf numFmtId="0" fontId="16" fillId="13" borderId="2" xfId="0" applyFont="1" applyFill="1" applyBorder="1" applyAlignment="1">
      <alignment horizontal="center" vertical="center" wrapText="1"/>
    </xf>
    <xf numFmtId="0" fontId="16" fillId="13" borderId="2" xfId="0" applyFont="1" applyFill="1" applyBorder="1" applyAlignment="1">
      <alignment horizontal="center" vertical="center" wrapText="1" readingOrder="2"/>
    </xf>
    <xf numFmtId="0" fontId="17" fillId="14" borderId="2" xfId="0" applyFont="1" applyFill="1" applyBorder="1" applyAlignment="1">
      <alignment horizontal="center" vertical="center" wrapText="1"/>
    </xf>
    <xf numFmtId="0" fontId="18" fillId="14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2" fillId="13" borderId="2" xfId="0" applyFont="1" applyFill="1" applyBorder="1" applyAlignment="1">
      <alignment horizontal="center" vertical="center" wrapText="1"/>
    </xf>
    <xf numFmtId="0" fontId="12" fillId="13" borderId="2" xfId="0" applyFont="1" applyFill="1" applyBorder="1" applyAlignment="1">
      <alignment horizontal="center" vertical="center" wrapText="1" readingOrder="2"/>
    </xf>
    <xf numFmtId="0" fontId="13" fillId="14" borderId="2" xfId="0" applyFont="1" applyFill="1" applyBorder="1" applyAlignment="1">
      <alignment horizontal="center" vertical="center" wrapText="1"/>
    </xf>
    <xf numFmtId="164" fontId="14" fillId="14" borderId="2" xfId="1" applyNumberFormat="1" applyFont="1" applyFill="1" applyBorder="1" applyAlignment="1">
      <alignment horizontal="center" vertical="center" wrapText="1"/>
    </xf>
    <xf numFmtId="9" fontId="13" fillId="14" borderId="2" xfId="0" applyNumberFormat="1" applyFont="1" applyFill="1" applyBorder="1" applyAlignment="1">
      <alignment horizontal="center" vertical="center" wrapText="1"/>
    </xf>
    <xf numFmtId="164" fontId="13" fillId="14" borderId="2" xfId="0" applyNumberFormat="1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64" fontId="14" fillId="0" borderId="2" xfId="1" applyNumberFormat="1" applyFont="1" applyBorder="1" applyAlignment="1">
      <alignment horizontal="center" vertical="center" wrapText="1"/>
    </xf>
    <xf numFmtId="9" fontId="14" fillId="0" borderId="2" xfId="0" applyNumberFormat="1" applyFont="1" applyBorder="1" applyAlignment="1">
      <alignment horizontal="center" vertical="center" wrapText="1"/>
    </xf>
    <xf numFmtId="164" fontId="13" fillId="0" borderId="2" xfId="0" applyNumberFormat="1" applyFont="1" applyFill="1" applyBorder="1" applyAlignment="1">
      <alignment horizontal="center" vertical="center" wrapText="1"/>
    </xf>
    <xf numFmtId="0" fontId="20" fillId="0" borderId="2" xfId="0" applyFont="1" applyBorder="1"/>
    <xf numFmtId="0" fontId="21" fillId="0" borderId="2" xfId="0" applyFont="1" applyBorder="1" applyAlignment="1">
      <alignment horizontal="right" vertical="center" readingOrder="2"/>
    </xf>
    <xf numFmtId="0" fontId="20" fillId="0" borderId="0" xfId="0" applyFont="1"/>
    <xf numFmtId="0" fontId="22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/>
    <xf numFmtId="164" fontId="11" fillId="3" borderId="2" xfId="0" applyNumberFormat="1" applyFont="1" applyFill="1" applyBorder="1"/>
    <xf numFmtId="0" fontId="11" fillId="3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 vertical="center" wrapText="1"/>
    </xf>
    <xf numFmtId="164" fontId="14" fillId="0" borderId="2" xfId="1" applyNumberFormat="1" applyFont="1" applyFill="1" applyBorder="1" applyAlignment="1">
      <alignment horizontal="center" vertical="center" wrapText="1"/>
    </xf>
    <xf numFmtId="0" fontId="13" fillId="14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right" wrapText="1"/>
    </xf>
    <xf numFmtId="3" fontId="13" fillId="14" borderId="2" xfId="0" applyNumberFormat="1" applyFont="1" applyFill="1" applyBorder="1" applyAlignment="1">
      <alignment horizontal="center" vertical="center" wrapText="1"/>
    </xf>
    <xf numFmtId="1" fontId="13" fillId="0" borderId="2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177" fontId="21" fillId="2" borderId="1" xfId="0" applyNumberFormat="1" applyFont="1" applyFill="1" applyBorder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165" fontId="21" fillId="2" borderId="1" xfId="0" applyNumberFormat="1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/>
    </xf>
    <xf numFmtId="0" fontId="19" fillId="3" borderId="8" xfId="0" applyFont="1" applyFill="1" applyBorder="1" applyAlignment="1">
      <alignment horizontal="center"/>
    </xf>
    <xf numFmtId="0" fontId="19" fillId="3" borderId="7" xfId="0" applyFont="1" applyFill="1" applyBorder="1" applyAlignment="1">
      <alignment horizontal="center"/>
    </xf>
    <xf numFmtId="0" fontId="19" fillId="3" borderId="2" xfId="0" applyFont="1" applyFill="1" applyBorder="1"/>
    <xf numFmtId="182" fontId="19" fillId="3" borderId="2" xfId="0" applyNumberFormat="1" applyFont="1" applyFill="1" applyBorder="1"/>
    <xf numFmtId="0" fontId="24" fillId="0" borderId="0" xfId="0" applyFont="1" applyAlignment="1">
      <alignment horizontal="center"/>
    </xf>
    <xf numFmtId="49" fontId="26" fillId="9" borderId="2" xfId="0" applyNumberFormat="1" applyFont="1" applyFill="1" applyBorder="1" applyAlignment="1">
      <alignment horizontal="center" vertical="center" wrapText="1" readingOrder="2"/>
    </xf>
    <xf numFmtId="164" fontId="27" fillId="0" borderId="2" xfId="0" applyNumberFormat="1" applyFont="1" applyBorder="1"/>
    <xf numFmtId="9" fontId="27" fillId="0" borderId="2" xfId="2" applyFont="1" applyBorder="1"/>
    <xf numFmtId="164" fontId="28" fillId="0" borderId="2" xfId="0" applyNumberFormat="1" applyFont="1" applyBorder="1"/>
    <xf numFmtId="0" fontId="28" fillId="0" borderId="2" xfId="0" applyFont="1" applyBorder="1" applyAlignment="1">
      <alignment wrapText="1"/>
    </xf>
    <xf numFmtId="0" fontId="28" fillId="0" borderId="2" xfId="0" applyFont="1" applyBorder="1"/>
    <xf numFmtId="0" fontId="27" fillId="0" borderId="2" xfId="0" applyFont="1" applyBorder="1"/>
    <xf numFmtId="49" fontId="26" fillId="6" borderId="2" xfId="0" applyNumberFormat="1" applyFont="1" applyFill="1" applyBorder="1" applyAlignment="1">
      <alignment horizontal="right" vertical="center" wrapText="1" readingOrder="2"/>
    </xf>
    <xf numFmtId="166" fontId="26" fillId="6" borderId="2" xfId="0" applyNumberFormat="1" applyFont="1" applyFill="1" applyBorder="1" applyAlignment="1">
      <alignment horizontal="center" vertical="center" wrapText="1"/>
    </xf>
    <xf numFmtId="9" fontId="26" fillId="6" borderId="2" xfId="2" applyFont="1" applyFill="1" applyBorder="1" applyAlignment="1">
      <alignment horizontal="center" vertical="center" wrapText="1"/>
    </xf>
    <xf numFmtId="9" fontId="26" fillId="6" borderId="2" xfId="0" applyNumberFormat="1" applyFont="1" applyFill="1" applyBorder="1" applyAlignment="1">
      <alignment horizontal="center" vertical="center" wrapText="1"/>
    </xf>
    <xf numFmtId="9" fontId="27" fillId="3" borderId="2" xfId="2" applyFont="1" applyFill="1" applyBorder="1" applyAlignment="1">
      <alignment horizontal="center"/>
    </xf>
    <xf numFmtId="9" fontId="29" fillId="3" borderId="2" xfId="2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 vertical="center" wrapText="1"/>
    </xf>
    <xf numFmtId="0" fontId="3" fillId="0" borderId="0" xfId="0" applyFont="1"/>
    <xf numFmtId="0" fontId="30" fillId="0" borderId="0" xfId="0" applyFont="1"/>
    <xf numFmtId="0" fontId="31" fillId="0" borderId="0" xfId="0" applyFont="1"/>
    <xf numFmtId="0" fontId="23" fillId="0" borderId="0" xfId="0" applyFont="1"/>
    <xf numFmtId="9" fontId="11" fillId="3" borderId="2" xfId="0" applyNumberFormat="1" applyFont="1" applyFill="1" applyBorder="1"/>
    <xf numFmtId="9" fontId="34" fillId="20" borderId="2" xfId="5" applyFont="1" applyFill="1" applyBorder="1" applyAlignment="1">
      <alignment horizontal="center" vertical="center" wrapText="1" readingOrder="2"/>
    </xf>
    <xf numFmtId="3" fontId="34" fillId="20" borderId="2" xfId="5" applyNumberFormat="1" applyFont="1" applyFill="1" applyBorder="1" applyAlignment="1">
      <alignment horizontal="center" vertical="center" wrapText="1" readingOrder="2"/>
    </xf>
    <xf numFmtId="9" fontId="35" fillId="0" borderId="2" xfId="5" applyFont="1" applyBorder="1" applyAlignment="1">
      <alignment horizontal="center"/>
    </xf>
    <xf numFmtId="0" fontId="33" fillId="0" borderId="0" xfId="0" applyNumberFormat="1" applyFont="1" applyBorder="1"/>
    <xf numFmtId="0" fontId="0" fillId="0" borderId="0" xfId="0" applyNumberFormat="1" applyBorder="1"/>
    <xf numFmtId="0" fontId="0" fillId="0" borderId="9" xfId="0" applyNumberFormat="1" applyBorder="1"/>
    <xf numFmtId="0" fontId="35" fillId="0" borderId="2" xfId="0" applyNumberFormat="1" applyFont="1" applyBorder="1"/>
    <xf numFmtId="49" fontId="25" fillId="3" borderId="2" xfId="0" applyNumberFormat="1" applyFont="1" applyFill="1" applyBorder="1" applyAlignment="1">
      <alignment horizontal="right" vertical="center" wrapText="1" readingOrder="2"/>
    </xf>
    <xf numFmtId="166" fontId="35" fillId="3" borderId="2" xfId="0" applyNumberFormat="1" applyFont="1" applyFill="1" applyBorder="1" applyAlignment="1">
      <alignment vertical="center" wrapText="1"/>
    </xf>
    <xf numFmtId="49" fontId="25" fillId="0" borderId="2" xfId="0" applyNumberFormat="1" applyFont="1" applyFill="1" applyBorder="1" applyAlignment="1">
      <alignment horizontal="right" vertical="center" wrapText="1" readingOrder="2"/>
    </xf>
    <xf numFmtId="192" fontId="35" fillId="0" borderId="2" xfId="0" applyNumberFormat="1" applyFont="1" applyFill="1" applyBorder="1" applyAlignment="1">
      <alignment horizontal="right" vertical="center" wrapText="1"/>
    </xf>
    <xf numFmtId="49" fontId="36" fillId="0" borderId="2" xfId="0" applyNumberFormat="1" applyFont="1" applyFill="1" applyBorder="1" applyAlignment="1">
      <alignment horizontal="right" vertical="center" wrapText="1" readingOrder="2"/>
    </xf>
    <xf numFmtId="49" fontId="36" fillId="21" borderId="2" xfId="0" applyNumberFormat="1" applyFont="1" applyFill="1" applyBorder="1" applyAlignment="1">
      <alignment horizontal="right" vertical="center" wrapText="1" readingOrder="2"/>
    </xf>
    <xf numFmtId="9" fontId="35" fillId="0" borderId="2" xfId="0" applyNumberFormat="1" applyFont="1" applyFill="1" applyBorder="1" applyAlignment="1">
      <alignment horizontal="center" vertical="center" wrapText="1"/>
    </xf>
    <xf numFmtId="9" fontId="34" fillId="0" borderId="2" xfId="5" applyFont="1" applyFill="1" applyBorder="1" applyAlignment="1">
      <alignment horizontal="center" vertical="center" wrapText="1" readingOrder="2"/>
    </xf>
    <xf numFmtId="192" fontId="35" fillId="0" borderId="0" xfId="0" applyNumberFormat="1" applyFont="1" applyFill="1" applyBorder="1" applyAlignment="1">
      <alignment horizontal="right" vertical="center" wrapText="1"/>
    </xf>
    <xf numFmtId="1" fontId="35" fillId="0" borderId="2" xfId="0" applyNumberFormat="1" applyFont="1" applyFill="1" applyBorder="1" applyAlignment="1">
      <alignment horizontal="center" vertical="center" wrapText="1"/>
    </xf>
    <xf numFmtId="0" fontId="0" fillId="0" borderId="0" xfId="0" applyBorder="1"/>
    <xf numFmtId="49" fontId="25" fillId="0" borderId="0" xfId="0" applyNumberFormat="1" applyFont="1" applyFill="1" applyBorder="1" applyAlignment="1">
      <alignment horizontal="right" vertical="center" wrapText="1" readingOrder="2"/>
    </xf>
    <xf numFmtId="49" fontId="34" fillId="20" borderId="2" xfId="0" applyNumberFormat="1" applyFont="1" applyFill="1" applyBorder="1" applyAlignment="1">
      <alignment horizontal="center" vertical="center" wrapText="1" readingOrder="2"/>
    </xf>
    <xf numFmtId="192" fontId="35" fillId="0" borderId="2" xfId="0" applyNumberFormat="1" applyFont="1" applyFill="1" applyBorder="1" applyAlignment="1">
      <alignment horizontal="center" vertical="center" wrapText="1"/>
    </xf>
    <xf numFmtId="183" fontId="35" fillId="0" borderId="2" xfId="5" applyNumberFormat="1" applyFont="1" applyBorder="1" applyAlignment="1">
      <alignment horizontal="center"/>
    </xf>
    <xf numFmtId="10" fontId="35" fillId="0" borderId="2" xfId="5" applyNumberFormat="1" applyFont="1" applyBorder="1" applyAlignment="1">
      <alignment horizontal="center"/>
    </xf>
    <xf numFmtId="164" fontId="27" fillId="10" borderId="2" xfId="0" applyNumberFormat="1" applyFont="1" applyFill="1" applyBorder="1"/>
    <xf numFmtId="9" fontId="27" fillId="10" borderId="2" xfId="2" applyFont="1" applyFill="1" applyBorder="1" applyAlignment="1">
      <alignment horizontal="center"/>
    </xf>
    <xf numFmtId="1" fontId="18" fillId="14" borderId="2" xfId="0" applyNumberFormat="1" applyFont="1" applyFill="1" applyBorder="1" applyAlignment="1">
      <alignment horizontal="center" vertical="center" wrapText="1"/>
    </xf>
    <xf numFmtId="1" fontId="18" fillId="0" borderId="2" xfId="0" applyNumberFormat="1" applyFont="1" applyBorder="1" applyAlignment="1">
      <alignment horizontal="center" vertical="center" wrapText="1"/>
    </xf>
  </cellXfs>
  <cellStyles count="6">
    <cellStyle name="Comma" xfId="1" builtinId="3"/>
    <cellStyle name="Currency 2" xfId="4" xr:uid="{7AC6F77E-C2DE-4215-AA2C-1DE838E8507D}"/>
    <cellStyle name="Normal" xfId="0" builtinId="0"/>
    <cellStyle name="Normal 2" xfId="3" xr:uid="{2ECC5E30-2177-4E88-8C4F-BAF263B66DC1}"/>
    <cellStyle name="Percent" xfId="2" builtinId="5"/>
    <cellStyle name="Percent 2" xfId="5" xr:uid="{1FD27ADB-30D3-4F2B-8428-02BE4F8BC989}"/>
  </cellStyles>
  <dxfs count="11">
    <dxf>
      <font>
        <strike val="0"/>
        <outline val="0"/>
        <shadow val="0"/>
        <u val="none"/>
        <vertAlign val="baseline"/>
        <sz val="18"/>
        <color theme="1"/>
        <name val="Arial"/>
        <family val="2"/>
        <scheme val="minor"/>
      </font>
      <fill>
        <patternFill>
          <fgColor rgb="FF000000"/>
          <bgColor rgb="FFFFFFFF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rial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rial"/>
        <family val="2"/>
        <scheme val="minor"/>
      </font>
      <numFmt numFmtId="165" formatCode="_-[$€-2]\ * #,##0.00_-;\-[$€-2]\ * #,##0.00_-;_-[$€-2]\ * &quot;-&quot;??_-;_-@_-"/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rial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rial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rial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rial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rial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</dxf>
    <dxf>
      <border outline="0">
        <bottom style="medium">
          <color rgb="FFED7D31"/>
        </bottom>
      </border>
    </dxf>
    <dxf>
      <border outline="0">
        <left style="medium">
          <color rgb="FF000000"/>
        </left>
        <top style="medium">
          <color rgb="FF000000"/>
        </top>
        <bottom style="medium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70248</xdr:colOff>
      <xdr:row>13</xdr:row>
      <xdr:rowOff>113108</xdr:rowOff>
    </xdr:from>
    <xdr:to>
      <xdr:col>15</xdr:col>
      <xdr:colOff>218425</xdr:colOff>
      <xdr:row>14</xdr:row>
      <xdr:rowOff>148273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EC1D7A56-924D-428C-B936-58E7B55591AC}"/>
            </a:ext>
          </a:extLst>
        </xdr:cNvPr>
        <xdr:cNvSpPr/>
      </xdr:nvSpPr>
      <xdr:spPr>
        <a:xfrm>
          <a:off x="11224641650" y="2475308"/>
          <a:ext cx="148177" cy="225665"/>
        </a:xfrm>
        <a:prstGeom prst="triangl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BS%20&#1514;&#1502;&#1495;&#1497;&#15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pini_b\Desktop\VM%20Cal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כרטיס הפרוייקט"/>
      <sheetName val="תמחור מלם תחזוקה"/>
      <sheetName val="תמחור מלם אחריות"/>
      <sheetName val="תכולה - WBS CRM יעלה "/>
      <sheetName val="אוניברסיטת טופ פורטל - WBS"/>
      <sheetName val="Export Summary"/>
      <sheetName val=" שרתים ורישוי - שלב א"/>
      <sheetName val="WBS תמחור והצגת"/>
      <sheetName val="אבני דרך לתשלו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דרישות הלקוח"/>
      <sheetName val="מחירון Storage"/>
      <sheetName val="מחירון VM"/>
      <sheetName val="מחירון גיבוי"/>
      <sheetName val="ניטור"/>
      <sheetName val="אינטרנט"/>
      <sheetName val="מחירון כללי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137CBD-C9EA-4B69-B2BC-9268FD78F4D4}" name="Table12" displayName="Table12" ref="C4:I10" totalsRowShown="0" headerRowDxfId="1" dataDxfId="0" headerRowBorderDxfId="9" tableBorderDxfId="10">
  <autoFilter ref="C4:I10" xr:uid="{C3B66DB6-56A0-4D3C-8727-1A76E2AB574F}"/>
  <tableColumns count="7">
    <tableColumn id="1" xr3:uid="{BFC08A38-423F-40E5-AD82-0CF650AE4FDA}" name="Item Level" dataDxfId="8"/>
    <tableColumn id="2" xr3:uid="{9A808B2B-CB40-4FAD-9185-69EE3199C0C0}" name="Product ID" dataDxfId="7"/>
    <tableColumn id="3" xr3:uid="{EB8FCE7B-0D7B-47C5-A79E-46228CEA618E}" name="Description" dataDxfId="6"/>
    <tableColumn id="4" xr3:uid="{CAA92345-8813-4A23-8A09-AD5E80282B9D}" name="כמות" dataDxfId="5"/>
    <tableColumn id="7" xr3:uid="{6C156231-277D-4D37-BAEF-D01FA1602FC8}" name="מחיר יחידה" dataDxfId="4"/>
    <tableColumn id="5" xr3:uid="{071FD5CF-447E-4394-8E87-0DEBE345AE18}" name="Sales Unit" dataDxfId="3"/>
    <tableColumn id="6" xr3:uid="{A388E9E6-ACD2-43C3-9100-734DF46E3773}" name="סהכ עלות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119AC-DA44-4D45-BCFD-A948B9AA6358}">
  <dimension ref="C1:K32"/>
  <sheetViews>
    <sheetView rightToLeft="1" tabSelected="1" zoomScale="60" zoomScaleNormal="60" workbookViewId="0">
      <selection activeCell="P16" sqref="P16:Q16"/>
    </sheetView>
  </sheetViews>
  <sheetFormatPr defaultRowHeight="14.25" x14ac:dyDescent="0.2"/>
  <cols>
    <col min="3" max="3" width="30.5" customWidth="1"/>
    <col min="4" max="4" width="24.125" customWidth="1"/>
    <col min="5" max="5" width="17.625" bestFit="1" customWidth="1"/>
    <col min="6" max="6" width="18.5" customWidth="1"/>
    <col min="7" max="7" width="17" bestFit="1" customWidth="1"/>
    <col min="8" max="8" width="21" bestFit="1" customWidth="1"/>
    <col min="10" max="10" width="21.75" customWidth="1"/>
    <col min="11" max="11" width="14.125" bestFit="1" customWidth="1"/>
  </cols>
  <sheetData>
    <row r="1" spans="3:11" x14ac:dyDescent="0.2">
      <c r="H1" s="143"/>
    </row>
    <row r="3" spans="3:11" ht="46.5" x14ac:dyDescent="0.4">
      <c r="D3" s="118" t="s">
        <v>169</v>
      </c>
      <c r="G3" s="157" t="s">
        <v>152</v>
      </c>
    </row>
    <row r="4" spans="3:11" ht="30" x14ac:dyDescent="0.4">
      <c r="D4" s="118" t="s">
        <v>170</v>
      </c>
      <c r="G4" s="139">
        <v>170</v>
      </c>
    </row>
    <row r="7" spans="3:11" ht="23.25" x14ac:dyDescent="0.2">
      <c r="C7" s="141" t="s">
        <v>144</v>
      </c>
      <c r="D7" s="142"/>
      <c r="E7" s="138">
        <f>+G23</f>
        <v>1.3733000000000002</v>
      </c>
      <c r="F7" s="143"/>
      <c r="G7" s="143"/>
      <c r="I7" s="58"/>
      <c r="J7" s="58"/>
    </row>
    <row r="8" spans="3:11" ht="23.25" x14ac:dyDescent="0.2">
      <c r="C8" s="150" t="s">
        <v>20</v>
      </c>
      <c r="D8" s="150" t="s">
        <v>145</v>
      </c>
      <c r="E8" s="150" t="s">
        <v>146</v>
      </c>
      <c r="F8" s="150" t="s">
        <v>147</v>
      </c>
      <c r="G8" s="150" t="s">
        <v>148</v>
      </c>
      <c r="H8" s="150" t="s">
        <v>149</v>
      </c>
      <c r="I8" s="58"/>
      <c r="J8" s="58"/>
    </row>
    <row r="9" spans="3:11" ht="23.25" x14ac:dyDescent="0.2">
      <c r="C9" s="147" t="s">
        <v>6</v>
      </c>
      <c r="D9" s="158">
        <v>36000</v>
      </c>
      <c r="E9" s="158">
        <f>37%*D9</f>
        <v>13320</v>
      </c>
      <c r="F9" s="158">
        <v>4300</v>
      </c>
      <c r="G9" s="158">
        <f>SUM(D9:F9)</f>
        <v>53620</v>
      </c>
      <c r="H9" s="154">
        <f>+G9/$G$4</f>
        <v>315.41176470588238</v>
      </c>
    </row>
    <row r="10" spans="3:11" ht="23.25" x14ac:dyDescent="0.2">
      <c r="C10" s="147" t="s">
        <v>150</v>
      </c>
      <c r="D10" s="158">
        <v>32000</v>
      </c>
      <c r="E10" s="158">
        <f>37%*D10</f>
        <v>11840</v>
      </c>
      <c r="F10" s="158">
        <v>4300</v>
      </c>
      <c r="G10" s="158">
        <f>SUM(D10:F10)</f>
        <v>48140</v>
      </c>
      <c r="H10" s="154">
        <f>+G10/$G$4</f>
        <v>283.1764705882353</v>
      </c>
    </row>
    <row r="11" spans="3:11" ht="23.25" x14ac:dyDescent="0.2">
      <c r="C11" s="147" t="s">
        <v>5</v>
      </c>
      <c r="D11" s="158">
        <v>18000</v>
      </c>
      <c r="E11" s="158">
        <f>37%*D11</f>
        <v>6660</v>
      </c>
      <c r="F11" s="158"/>
      <c r="G11" s="158">
        <f>SUM(D11:F11)</f>
        <v>24660</v>
      </c>
      <c r="H11" s="154">
        <f>+G11/$G$4</f>
        <v>145.05882352941177</v>
      </c>
    </row>
    <row r="12" spans="3:11" ht="23.25" x14ac:dyDescent="0.2">
      <c r="C12" s="147" t="s">
        <v>151</v>
      </c>
      <c r="D12" s="158">
        <v>28000</v>
      </c>
      <c r="E12" s="158">
        <f t="shared" ref="E12:E18" si="0">37%*D12</f>
        <v>10360</v>
      </c>
      <c r="F12" s="158">
        <v>4300</v>
      </c>
      <c r="G12" s="158">
        <f t="shared" ref="G12:G18" si="1">SUM(D12:F12)</f>
        <v>42660</v>
      </c>
      <c r="H12" s="154">
        <f>+G12/$G$4</f>
        <v>250.94117647058823</v>
      </c>
    </row>
    <row r="13" spans="3:11" ht="23.25" x14ac:dyDescent="0.2">
      <c r="C13" s="147" t="s">
        <v>21</v>
      </c>
      <c r="D13" s="158">
        <v>28000</v>
      </c>
      <c r="E13" s="158">
        <f t="shared" si="0"/>
        <v>10360</v>
      </c>
      <c r="F13" s="158"/>
      <c r="G13" s="158">
        <f t="shared" si="1"/>
        <v>38360</v>
      </c>
      <c r="H13" s="154">
        <f>+G13/$G$4</f>
        <v>225.64705882352942</v>
      </c>
      <c r="J13" s="145" t="s">
        <v>147</v>
      </c>
      <c r="K13" s="146">
        <v>4300</v>
      </c>
    </row>
    <row r="14" spans="3:11" ht="23.25" x14ac:dyDescent="0.2">
      <c r="C14" s="147" t="s">
        <v>153</v>
      </c>
      <c r="D14" s="158">
        <v>27700</v>
      </c>
      <c r="E14" s="158">
        <f t="shared" si="0"/>
        <v>10249</v>
      </c>
      <c r="F14" s="158"/>
      <c r="G14" s="158">
        <f t="shared" si="1"/>
        <v>37949</v>
      </c>
      <c r="H14" s="154">
        <f>+G14/$G$4</f>
        <v>223.22941176470587</v>
      </c>
    </row>
    <row r="15" spans="3:11" ht="23.25" x14ac:dyDescent="0.2">
      <c r="C15" s="147" t="s">
        <v>154</v>
      </c>
      <c r="D15" s="158">
        <v>32000</v>
      </c>
      <c r="E15" s="158">
        <f t="shared" si="0"/>
        <v>11840</v>
      </c>
      <c r="F15" s="158">
        <v>4300</v>
      </c>
      <c r="G15" s="158">
        <f t="shared" si="1"/>
        <v>48140</v>
      </c>
      <c r="H15" s="154">
        <f>+G15/$G$4</f>
        <v>283.1764705882353</v>
      </c>
    </row>
    <row r="16" spans="3:11" ht="23.25" x14ac:dyDescent="0.2">
      <c r="C16" s="147" t="s">
        <v>155</v>
      </c>
      <c r="D16" s="158">
        <v>13000</v>
      </c>
      <c r="E16" s="158">
        <f t="shared" si="0"/>
        <v>4810</v>
      </c>
      <c r="F16" s="158"/>
      <c r="G16" s="158">
        <f t="shared" si="1"/>
        <v>17810</v>
      </c>
      <c r="H16" s="154">
        <f>+G16/$G$4</f>
        <v>104.76470588235294</v>
      </c>
    </row>
    <row r="17" spans="3:11" ht="23.25" x14ac:dyDescent="0.2">
      <c r="C17" s="147" t="s">
        <v>156</v>
      </c>
      <c r="D17" s="158">
        <v>14000</v>
      </c>
      <c r="E17" s="158">
        <f t="shared" si="0"/>
        <v>5180</v>
      </c>
      <c r="F17" s="158"/>
      <c r="G17" s="158">
        <f t="shared" si="1"/>
        <v>19180</v>
      </c>
      <c r="H17" s="154">
        <f>+G17/$G$4</f>
        <v>112.82352941176471</v>
      </c>
    </row>
    <row r="18" spans="3:11" ht="23.25" x14ac:dyDescent="0.2">
      <c r="C18" s="147" t="s">
        <v>157</v>
      </c>
      <c r="D18" s="158">
        <v>13000</v>
      </c>
      <c r="E18" s="158">
        <f t="shared" si="0"/>
        <v>4810</v>
      </c>
      <c r="F18" s="158"/>
      <c r="G18" s="158">
        <f t="shared" si="1"/>
        <v>17810</v>
      </c>
      <c r="H18" s="154">
        <f>+G18/$G$4</f>
        <v>104.76470588235294</v>
      </c>
    </row>
    <row r="19" spans="3:11" ht="23.25" x14ac:dyDescent="0.2">
      <c r="C19" s="147"/>
      <c r="D19" s="148"/>
      <c r="E19" s="153"/>
      <c r="F19" s="153"/>
      <c r="G19" s="153"/>
    </row>
    <row r="20" spans="3:11" ht="46.5" x14ac:dyDescent="0.2">
      <c r="C20" s="150" t="s">
        <v>171</v>
      </c>
      <c r="D20" s="150" t="s">
        <v>158</v>
      </c>
      <c r="F20" s="150" t="s">
        <v>167</v>
      </c>
      <c r="G20" s="150" t="s">
        <v>158</v>
      </c>
    </row>
    <row r="21" spans="3:11" ht="23.25" x14ac:dyDescent="0.35">
      <c r="C21" s="144" t="s">
        <v>159</v>
      </c>
      <c r="D21" s="160">
        <v>8.3299999999999999E-2</v>
      </c>
      <c r="F21" s="147" t="s">
        <v>164</v>
      </c>
      <c r="G21" s="151">
        <f>1+D26</f>
        <v>1.2833000000000001</v>
      </c>
      <c r="H21" s="58"/>
    </row>
    <row r="22" spans="3:11" ht="46.5" x14ac:dyDescent="0.35">
      <c r="C22" s="144" t="s">
        <v>160</v>
      </c>
      <c r="D22" s="140">
        <v>0.05</v>
      </c>
      <c r="F22" s="147" t="s">
        <v>165</v>
      </c>
      <c r="G22" s="151">
        <v>0.09</v>
      </c>
      <c r="H22" s="58"/>
      <c r="K22" s="58"/>
    </row>
    <row r="23" spans="3:11" ht="46.5" x14ac:dyDescent="0.35">
      <c r="C23" s="144" t="s">
        <v>161</v>
      </c>
      <c r="D23" s="140">
        <v>7.4999999999999997E-2</v>
      </c>
      <c r="F23" s="150" t="s">
        <v>166</v>
      </c>
      <c r="G23" s="138">
        <f>+G22+G21</f>
        <v>1.3733000000000002</v>
      </c>
      <c r="K23" s="58"/>
    </row>
    <row r="24" spans="3:11" ht="23.25" x14ac:dyDescent="0.35">
      <c r="C24" s="144" t="s">
        <v>162</v>
      </c>
      <c r="D24" s="159">
        <v>6.5000000000000002E-2</v>
      </c>
    </row>
    <row r="25" spans="3:11" ht="23.25" x14ac:dyDescent="0.35">
      <c r="C25" s="144" t="s">
        <v>163</v>
      </c>
      <c r="D25" s="140">
        <v>0.01</v>
      </c>
    </row>
    <row r="26" spans="3:11" ht="23.25" x14ac:dyDescent="0.2">
      <c r="C26" s="150" t="s">
        <v>41</v>
      </c>
      <c r="D26" s="138">
        <f>SUM(D21:D25)</f>
        <v>0.2833</v>
      </c>
    </row>
    <row r="27" spans="3:11" s="58" customFormat="1" ht="23.25" hidden="1" x14ac:dyDescent="0.2">
      <c r="C27" s="149"/>
      <c r="D27" s="152"/>
      <c r="H27"/>
      <c r="I27"/>
      <c r="J27"/>
      <c r="K27"/>
    </row>
    <row r="28" spans="3:11" s="58" customFormat="1" ht="23.25" hidden="1" x14ac:dyDescent="0.2">
      <c r="C28" s="149"/>
      <c r="D28" s="152"/>
      <c r="H28"/>
      <c r="I28"/>
      <c r="J28"/>
      <c r="K28"/>
    </row>
    <row r="29" spans="3:11" hidden="1" x14ac:dyDescent="0.2"/>
    <row r="30" spans="3:11" hidden="1" x14ac:dyDescent="0.2"/>
    <row r="31" spans="3:11" hidden="1" x14ac:dyDescent="0.2"/>
    <row r="32" spans="3:11" hidden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7CDFA-B908-4D25-BE2A-CBC9A827FA94}">
  <dimension ref="A3:W137"/>
  <sheetViews>
    <sheetView rightToLeft="1" zoomScale="90" zoomScaleNormal="90" workbookViewId="0">
      <selection activeCell="G86" sqref="G86"/>
    </sheetView>
  </sheetViews>
  <sheetFormatPr defaultRowHeight="14.25" x14ac:dyDescent="0.2"/>
  <cols>
    <col min="1" max="1" width="13.25" bestFit="1" customWidth="1"/>
    <col min="2" max="2" width="28.25" customWidth="1"/>
    <col min="3" max="3" width="11.375" bestFit="1" customWidth="1"/>
    <col min="4" max="4" width="18.25" customWidth="1"/>
    <col min="5" max="5" width="11.875" bestFit="1" customWidth="1"/>
    <col min="6" max="7" width="13.625" bestFit="1" customWidth="1"/>
    <col min="8" max="8" width="14.375" bestFit="1" customWidth="1"/>
    <col min="9" max="9" width="14.5" bestFit="1" customWidth="1"/>
    <col min="10" max="10" width="11.875" bestFit="1" customWidth="1"/>
    <col min="11" max="12" width="15.25" bestFit="1" customWidth="1"/>
    <col min="13" max="14" width="10.625" bestFit="1" customWidth="1"/>
    <col min="15" max="15" width="9.875" bestFit="1" customWidth="1"/>
    <col min="16" max="16" width="9.875" customWidth="1"/>
    <col min="17" max="17" width="11.875" bestFit="1" customWidth="1"/>
    <col min="18" max="18" width="13" style="35" bestFit="1" customWidth="1"/>
    <col min="19" max="19" width="10.625" customWidth="1"/>
    <col min="20" max="20" width="11.625" bestFit="1" customWidth="1"/>
  </cols>
  <sheetData>
    <row r="3" spans="1:18" ht="15" x14ac:dyDescent="0.25">
      <c r="B3" s="77"/>
    </row>
    <row r="4" spans="1:18" ht="23.25" x14ac:dyDescent="0.35">
      <c r="I4" s="59" t="s">
        <v>141</v>
      </c>
      <c r="R4"/>
    </row>
    <row r="5" spans="1:18" x14ac:dyDescent="0.2">
      <c r="R5"/>
    </row>
    <row r="6" spans="1:18" x14ac:dyDescent="0.2">
      <c r="R6"/>
    </row>
    <row r="7" spans="1:18" ht="15" x14ac:dyDescent="0.25">
      <c r="A7" s="24" t="s">
        <v>44</v>
      </c>
      <c r="B7" s="4" t="s">
        <v>12</v>
      </c>
      <c r="C7" s="17">
        <v>0</v>
      </c>
      <c r="D7" s="17">
        <v>1</v>
      </c>
      <c r="E7" s="17">
        <v>2</v>
      </c>
      <c r="F7" s="17">
        <v>3</v>
      </c>
      <c r="G7" s="17">
        <v>4</v>
      </c>
      <c r="H7" s="17">
        <v>5</v>
      </c>
      <c r="I7" s="17">
        <v>6</v>
      </c>
      <c r="J7" s="17">
        <v>7</v>
      </c>
      <c r="K7" s="17">
        <v>8</v>
      </c>
      <c r="L7" s="17">
        <v>9</v>
      </c>
      <c r="M7" s="17">
        <v>10</v>
      </c>
      <c r="N7" s="17">
        <v>11</v>
      </c>
      <c r="O7" s="17">
        <v>12</v>
      </c>
      <c r="P7" s="17">
        <v>13</v>
      </c>
      <c r="Q7" s="17">
        <v>14</v>
      </c>
      <c r="R7" s="17">
        <v>15</v>
      </c>
    </row>
    <row r="8" spans="1:18" ht="15" x14ac:dyDescent="0.25">
      <c r="A8" s="4">
        <v>1</v>
      </c>
      <c r="B8" s="4" t="s">
        <v>13</v>
      </c>
      <c r="C8" s="18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" x14ac:dyDescent="0.25">
      <c r="A9" s="4">
        <v>2</v>
      </c>
      <c r="B9" s="4" t="s">
        <v>14</v>
      </c>
      <c r="C9" s="1"/>
      <c r="D9" s="19"/>
      <c r="E9" s="19"/>
      <c r="F9" s="19"/>
      <c r="G9" s="19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5" x14ac:dyDescent="0.25">
      <c r="A10" s="4">
        <v>3</v>
      </c>
      <c r="B10" s="4" t="s">
        <v>15</v>
      </c>
      <c r="C10" s="1"/>
      <c r="D10" s="1"/>
      <c r="E10" s="1"/>
      <c r="F10" s="1"/>
      <c r="G10" s="1"/>
      <c r="H10" s="20"/>
      <c r="I10" s="20"/>
      <c r="J10" s="20"/>
      <c r="K10" s="20"/>
      <c r="L10" s="20"/>
      <c r="N10" s="1"/>
      <c r="O10" s="1"/>
      <c r="P10" s="1"/>
      <c r="Q10" s="1"/>
      <c r="R10" s="1"/>
    </row>
    <row r="11" spans="1:18" ht="15" x14ac:dyDescent="0.25">
      <c r="A11" s="4">
        <v>4</v>
      </c>
      <c r="B11" s="4" t="s">
        <v>10</v>
      </c>
      <c r="C11" s="1"/>
      <c r="D11" s="1"/>
      <c r="E11" s="1"/>
      <c r="F11" s="1"/>
      <c r="G11" s="1"/>
      <c r="H11" s="1"/>
      <c r="I11" s="1"/>
      <c r="J11" s="1"/>
      <c r="K11" s="21"/>
      <c r="L11" s="21"/>
      <c r="M11" s="21"/>
      <c r="N11" s="40"/>
      <c r="O11" s="40"/>
      <c r="P11" s="1"/>
      <c r="Q11" s="1"/>
      <c r="R11" s="1"/>
    </row>
    <row r="12" spans="1:18" ht="30" x14ac:dyDescent="0.25">
      <c r="A12" s="4"/>
      <c r="B12" s="22" t="s">
        <v>47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41"/>
      <c r="N12" s="41"/>
      <c r="O12" s="40"/>
      <c r="P12" s="1"/>
      <c r="Q12" s="1"/>
      <c r="R12" s="1"/>
    </row>
    <row r="13" spans="1:18" ht="15" x14ac:dyDescent="0.25">
      <c r="A13" s="4">
        <v>5</v>
      </c>
      <c r="B13" s="22" t="s">
        <v>46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39"/>
      <c r="P13" s="1"/>
      <c r="Q13" s="1"/>
      <c r="R13" s="1"/>
    </row>
    <row r="14" spans="1:18" ht="15" x14ac:dyDescent="0.25">
      <c r="A14" s="4">
        <v>6</v>
      </c>
      <c r="B14" s="4" t="s">
        <v>43</v>
      </c>
      <c r="C14" s="1"/>
      <c r="D14" s="1"/>
      <c r="E14" s="1"/>
      <c r="F14" s="1"/>
      <c r="G14" s="1"/>
      <c r="H14" s="33"/>
      <c r="I14" s="33"/>
      <c r="J14" s="33"/>
      <c r="K14" s="33"/>
      <c r="L14" s="33"/>
      <c r="M14" s="33"/>
      <c r="N14" s="33"/>
      <c r="O14" s="33"/>
      <c r="P14" s="1"/>
      <c r="Q14" s="1"/>
      <c r="R14" s="1"/>
    </row>
    <row r="15" spans="1:18" ht="15" x14ac:dyDescent="0.25">
      <c r="A15" s="4">
        <v>7</v>
      </c>
      <c r="B15" s="4" t="s">
        <v>16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5" x14ac:dyDescent="0.25">
      <c r="A16" s="37">
        <v>8</v>
      </c>
      <c r="B16" s="38" t="s">
        <v>45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39"/>
      <c r="Q16" s="39"/>
      <c r="R16" s="39"/>
    </row>
    <row r="17" spans="1:11" ht="15" x14ac:dyDescent="0.25">
      <c r="B17" s="77"/>
    </row>
    <row r="18" spans="1:11" ht="23.25" x14ac:dyDescent="0.35">
      <c r="G18" s="59" t="s">
        <v>55</v>
      </c>
    </row>
    <row r="19" spans="1:11" ht="23.25" x14ac:dyDescent="0.35">
      <c r="G19" s="59" t="s">
        <v>140</v>
      </c>
    </row>
    <row r="21" spans="1:11" ht="23.25" x14ac:dyDescent="0.35">
      <c r="B21" s="59" t="s">
        <v>95</v>
      </c>
    </row>
    <row r="22" spans="1:11" ht="15" x14ac:dyDescent="0.25">
      <c r="B22" s="77" t="s">
        <v>96</v>
      </c>
    </row>
    <row r="23" spans="1:11" ht="15" x14ac:dyDescent="0.25">
      <c r="B23" t="s">
        <v>94</v>
      </c>
    </row>
    <row r="24" spans="1:11" x14ac:dyDescent="0.2">
      <c r="B24" t="s">
        <v>100</v>
      </c>
    </row>
    <row r="25" spans="1:11" ht="15" x14ac:dyDescent="0.25">
      <c r="B25" s="77" t="s">
        <v>97</v>
      </c>
    </row>
    <row r="26" spans="1:11" ht="15" x14ac:dyDescent="0.25">
      <c r="B26" s="77" t="s">
        <v>98</v>
      </c>
    </row>
    <row r="27" spans="1:11" ht="15" x14ac:dyDescent="0.25">
      <c r="B27" s="77" t="s">
        <v>99</v>
      </c>
    </row>
    <row r="28" spans="1:11" ht="15" x14ac:dyDescent="0.25">
      <c r="B28" s="77"/>
    </row>
    <row r="29" spans="1:11" ht="15.75" x14ac:dyDescent="0.25">
      <c r="A29" s="76" t="s">
        <v>89</v>
      </c>
      <c r="B29" s="76" t="s">
        <v>90</v>
      </c>
      <c r="C29" s="76"/>
    </row>
    <row r="30" spans="1:11" ht="15.75" x14ac:dyDescent="0.25">
      <c r="A30" s="76"/>
      <c r="B30" s="76" t="s">
        <v>91</v>
      </c>
      <c r="C30" s="76"/>
    </row>
    <row r="32" spans="1:11" ht="15" x14ac:dyDescent="0.25">
      <c r="C32" s="57" t="s">
        <v>67</v>
      </c>
      <c r="D32" s="57"/>
      <c r="E32" s="57"/>
      <c r="F32" s="61" t="s">
        <v>66</v>
      </c>
      <c r="G32" s="61"/>
      <c r="H32" s="61"/>
      <c r="I32" s="61"/>
      <c r="J32" s="61"/>
      <c r="K32" s="61"/>
    </row>
    <row r="33" spans="1:18" x14ac:dyDescent="0.2">
      <c r="A33" s="46" t="s">
        <v>74</v>
      </c>
      <c r="B33" s="51" t="s">
        <v>78</v>
      </c>
      <c r="C33" s="53" t="s">
        <v>6</v>
      </c>
      <c r="D33" s="53" t="s">
        <v>5</v>
      </c>
      <c r="E33" s="53" t="s">
        <v>11</v>
      </c>
      <c r="F33" s="3" t="s">
        <v>2</v>
      </c>
      <c r="G33" s="3" t="s">
        <v>4</v>
      </c>
      <c r="H33" s="3" t="s">
        <v>3</v>
      </c>
      <c r="I33" s="3" t="s">
        <v>1</v>
      </c>
      <c r="J33" s="3" t="s">
        <v>50</v>
      </c>
      <c r="K33" s="3" t="s">
        <v>51</v>
      </c>
      <c r="L33" s="51" t="s">
        <v>42</v>
      </c>
      <c r="M33" s="63" t="s">
        <v>81</v>
      </c>
      <c r="N33" s="51" t="s">
        <v>104</v>
      </c>
      <c r="O33" s="51" t="s">
        <v>7</v>
      </c>
      <c r="P33" s="51" t="s">
        <v>22</v>
      </c>
      <c r="Q33" s="51" t="s">
        <v>68</v>
      </c>
      <c r="R33" s="51" t="s">
        <v>73</v>
      </c>
    </row>
    <row r="34" spans="1:18" ht="28.5" x14ac:dyDescent="0.2">
      <c r="A34" s="56"/>
      <c r="B34" s="62"/>
      <c r="C34" s="55"/>
      <c r="D34" s="55"/>
      <c r="E34" s="55"/>
      <c r="F34" s="49" t="s">
        <v>56</v>
      </c>
      <c r="G34" s="50" t="s">
        <v>57</v>
      </c>
      <c r="H34" s="50" t="s">
        <v>65</v>
      </c>
      <c r="I34" s="49" t="s">
        <v>58</v>
      </c>
      <c r="J34" s="50" t="s">
        <v>64</v>
      </c>
      <c r="K34" s="49" t="s">
        <v>59</v>
      </c>
      <c r="L34" s="52"/>
      <c r="M34" s="64"/>
      <c r="N34" s="52"/>
      <c r="O34" s="52"/>
      <c r="P34" s="52"/>
      <c r="Q34" s="52"/>
      <c r="R34" s="52"/>
    </row>
    <row r="35" spans="1:18" x14ac:dyDescent="0.2">
      <c r="A35" s="47"/>
      <c r="B35" s="52"/>
      <c r="C35" s="54"/>
      <c r="D35" s="54"/>
      <c r="E35" s="54"/>
      <c r="F35" s="48" t="s">
        <v>49</v>
      </c>
      <c r="G35" s="48" t="s">
        <v>63</v>
      </c>
      <c r="H35" s="48" t="s">
        <v>48</v>
      </c>
      <c r="I35" s="48" t="s">
        <v>62</v>
      </c>
      <c r="J35" s="48" t="s">
        <v>61</v>
      </c>
      <c r="K35" s="48" t="s">
        <v>60</v>
      </c>
      <c r="L35" s="44"/>
      <c r="M35" s="44"/>
      <c r="N35" s="44" t="s">
        <v>52</v>
      </c>
      <c r="O35" s="44" t="s">
        <v>53</v>
      </c>
      <c r="P35" s="44" t="s">
        <v>54</v>
      </c>
      <c r="Q35" s="44" t="s">
        <v>80</v>
      </c>
      <c r="R35" s="45"/>
    </row>
    <row r="36" spans="1:18" x14ac:dyDescent="0.2">
      <c r="A36" s="2">
        <v>0</v>
      </c>
      <c r="B36" s="14" t="s">
        <v>75</v>
      </c>
      <c r="C36" s="13">
        <v>0.4</v>
      </c>
      <c r="D36" s="13">
        <v>0.6</v>
      </c>
      <c r="E36" s="13">
        <v>0.5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60">
        <f>SUM(C36:Q36)</f>
        <v>1.5</v>
      </c>
    </row>
    <row r="37" spans="1:18" x14ac:dyDescent="0.2">
      <c r="A37" s="2">
        <v>1</v>
      </c>
      <c r="B37" s="14" t="s">
        <v>76</v>
      </c>
      <c r="C37" s="13">
        <v>0.6</v>
      </c>
      <c r="D37" s="13">
        <v>0.6</v>
      </c>
      <c r="E37" s="13">
        <v>0.5</v>
      </c>
      <c r="F37" s="13">
        <v>1.5</v>
      </c>
      <c r="G37" s="13">
        <v>0.4</v>
      </c>
      <c r="H37" s="13">
        <v>0.33</v>
      </c>
      <c r="I37" s="13">
        <v>1.5</v>
      </c>
      <c r="J37" s="13">
        <v>0.8</v>
      </c>
      <c r="K37" s="13">
        <v>0.4</v>
      </c>
      <c r="L37" s="13">
        <v>0.4</v>
      </c>
      <c r="M37" s="13"/>
      <c r="N37" s="13">
        <v>0</v>
      </c>
      <c r="O37" s="13">
        <v>0.25</v>
      </c>
      <c r="P37" s="13"/>
      <c r="Q37" s="13"/>
      <c r="R37" s="60">
        <f>SUM(C37:Q37)</f>
        <v>7.28</v>
      </c>
    </row>
    <row r="38" spans="1:18" x14ac:dyDescent="0.2">
      <c r="A38" s="2">
        <v>2</v>
      </c>
      <c r="B38" s="14" t="s">
        <v>76</v>
      </c>
      <c r="C38" s="13">
        <v>0.6</v>
      </c>
      <c r="D38" s="13">
        <v>0.6</v>
      </c>
      <c r="E38" s="13">
        <v>0.5</v>
      </c>
      <c r="F38" s="13">
        <v>1.5</v>
      </c>
      <c r="G38" s="13">
        <v>0.4</v>
      </c>
      <c r="H38" s="13">
        <v>0.33</v>
      </c>
      <c r="I38" s="13">
        <v>1.5</v>
      </c>
      <c r="J38" s="13">
        <v>0.8</v>
      </c>
      <c r="K38" s="13">
        <v>0.4</v>
      </c>
      <c r="L38" s="13">
        <v>0.4</v>
      </c>
      <c r="M38" s="13"/>
      <c r="N38" s="13">
        <v>0</v>
      </c>
      <c r="O38" s="13">
        <v>0.25</v>
      </c>
      <c r="P38" s="13"/>
      <c r="Q38" s="13"/>
      <c r="R38" s="60">
        <f>SUM(C38:Q38)</f>
        <v>7.28</v>
      </c>
    </row>
    <row r="39" spans="1:18" x14ac:dyDescent="0.2">
      <c r="A39" s="2">
        <v>3</v>
      </c>
      <c r="B39" s="14" t="s">
        <v>77</v>
      </c>
      <c r="C39" s="13">
        <v>0.6</v>
      </c>
      <c r="D39" s="13">
        <v>0.6</v>
      </c>
      <c r="E39" s="13">
        <v>0.5</v>
      </c>
      <c r="F39" s="13">
        <v>1.5</v>
      </c>
      <c r="G39" s="13">
        <v>0.4</v>
      </c>
      <c r="H39" s="13">
        <v>0.33</v>
      </c>
      <c r="I39" s="13">
        <v>1.5</v>
      </c>
      <c r="J39" s="13">
        <v>0.8</v>
      </c>
      <c r="K39" s="13">
        <v>0.4</v>
      </c>
      <c r="L39" s="13">
        <v>0.4</v>
      </c>
      <c r="M39" s="13"/>
      <c r="N39" s="13">
        <v>0</v>
      </c>
      <c r="O39" s="13">
        <v>0.25</v>
      </c>
      <c r="P39" s="13"/>
      <c r="Q39" s="13"/>
      <c r="R39" s="60">
        <f>SUM(C39:Q39)</f>
        <v>7.28</v>
      </c>
    </row>
    <row r="40" spans="1:18" x14ac:dyDescent="0.2">
      <c r="A40" s="2">
        <v>4</v>
      </c>
      <c r="B40" s="14" t="s">
        <v>77</v>
      </c>
      <c r="C40" s="13">
        <v>0.6</v>
      </c>
      <c r="D40" s="13">
        <v>0.6</v>
      </c>
      <c r="E40" s="13">
        <v>0.5</v>
      </c>
      <c r="F40" s="13">
        <v>1.5</v>
      </c>
      <c r="G40" s="13">
        <v>0.4</v>
      </c>
      <c r="H40" s="13">
        <v>0.33</v>
      </c>
      <c r="I40" s="13">
        <v>1.5</v>
      </c>
      <c r="J40" s="13">
        <v>0.8</v>
      </c>
      <c r="K40" s="13">
        <v>0.4</v>
      </c>
      <c r="L40" s="13">
        <v>0.4</v>
      </c>
      <c r="M40" s="13"/>
      <c r="N40" s="13">
        <v>0</v>
      </c>
      <c r="O40" s="13">
        <v>0.25</v>
      </c>
      <c r="P40" s="13"/>
      <c r="Q40" s="13"/>
      <c r="R40" s="60">
        <f>SUM(C40:Q40)</f>
        <v>7.28</v>
      </c>
    </row>
    <row r="41" spans="1:18" x14ac:dyDescent="0.2">
      <c r="A41" s="2">
        <v>5</v>
      </c>
      <c r="B41" s="5" t="s">
        <v>8</v>
      </c>
      <c r="C41" s="13">
        <v>0.6</v>
      </c>
      <c r="D41" s="13">
        <v>0.6</v>
      </c>
      <c r="E41" s="13">
        <v>0.33</v>
      </c>
      <c r="F41" s="13">
        <v>1.5</v>
      </c>
      <c r="G41" s="13">
        <v>0.4</v>
      </c>
      <c r="H41" s="13">
        <v>0.33</v>
      </c>
      <c r="I41" s="13">
        <v>1.5</v>
      </c>
      <c r="J41" s="13">
        <v>0.8</v>
      </c>
      <c r="K41" s="13">
        <v>0.4</v>
      </c>
      <c r="L41" s="13">
        <v>0.4</v>
      </c>
      <c r="M41" s="13">
        <v>1</v>
      </c>
      <c r="N41" s="13">
        <v>2</v>
      </c>
      <c r="O41" s="13">
        <v>0.25</v>
      </c>
      <c r="P41" s="13"/>
      <c r="Q41" s="13"/>
      <c r="R41" s="60">
        <f>SUM(C41:Q41)</f>
        <v>10.11</v>
      </c>
    </row>
    <row r="42" spans="1:18" x14ac:dyDescent="0.2">
      <c r="A42" s="2">
        <v>6</v>
      </c>
      <c r="B42" s="5" t="s">
        <v>8</v>
      </c>
      <c r="C42" s="13">
        <v>0.6</v>
      </c>
      <c r="D42" s="13">
        <v>0.6</v>
      </c>
      <c r="E42" s="13">
        <v>0.33</v>
      </c>
      <c r="F42" s="13">
        <v>1.5</v>
      </c>
      <c r="G42" s="13">
        <v>0.4</v>
      </c>
      <c r="H42" s="13">
        <v>0.33</v>
      </c>
      <c r="I42" s="13">
        <v>1.5</v>
      </c>
      <c r="J42" s="13">
        <v>0.8</v>
      </c>
      <c r="K42" s="13">
        <v>0.4</v>
      </c>
      <c r="L42" s="13">
        <v>0.4</v>
      </c>
      <c r="M42" s="13">
        <v>1</v>
      </c>
      <c r="N42" s="13">
        <v>2</v>
      </c>
      <c r="O42" s="13">
        <v>0.25</v>
      </c>
      <c r="P42" s="13"/>
      <c r="Q42" s="13"/>
      <c r="R42" s="60">
        <f>SUM(C42:Q42)</f>
        <v>10.11</v>
      </c>
    </row>
    <row r="43" spans="1:18" x14ac:dyDescent="0.2">
      <c r="A43" s="2">
        <v>7</v>
      </c>
      <c r="B43" s="5" t="s">
        <v>8</v>
      </c>
      <c r="C43" s="13">
        <v>0.6</v>
      </c>
      <c r="D43" s="13">
        <v>0.6</v>
      </c>
      <c r="E43" s="13">
        <v>0.33</v>
      </c>
      <c r="F43" s="13">
        <v>1.5</v>
      </c>
      <c r="G43" s="13">
        <v>0.4</v>
      </c>
      <c r="H43" s="13">
        <v>0.33</v>
      </c>
      <c r="I43" s="13">
        <v>1.5</v>
      </c>
      <c r="J43" s="13">
        <v>0.8</v>
      </c>
      <c r="K43" s="13">
        <v>0.4</v>
      </c>
      <c r="L43" s="13">
        <v>0.4</v>
      </c>
      <c r="M43" s="13">
        <v>1</v>
      </c>
      <c r="N43" s="13">
        <v>2</v>
      </c>
      <c r="O43" s="13">
        <v>0.25</v>
      </c>
      <c r="P43" s="13"/>
      <c r="Q43" s="13"/>
      <c r="R43" s="60">
        <f>SUM(C43:Q43)</f>
        <v>10.11</v>
      </c>
    </row>
    <row r="44" spans="1:18" x14ac:dyDescent="0.2">
      <c r="A44" s="2">
        <v>8</v>
      </c>
      <c r="B44" s="5" t="s">
        <v>8</v>
      </c>
      <c r="C44" s="13">
        <v>0.6</v>
      </c>
      <c r="D44" s="13">
        <v>0.6</v>
      </c>
      <c r="E44" s="13">
        <v>0.33</v>
      </c>
      <c r="F44" s="13">
        <v>1.5</v>
      </c>
      <c r="G44" s="13">
        <v>0.4</v>
      </c>
      <c r="H44" s="13">
        <v>0.33</v>
      </c>
      <c r="I44" s="13">
        <v>1.5</v>
      </c>
      <c r="J44" s="13">
        <v>0.8</v>
      </c>
      <c r="K44" s="13">
        <v>0.4</v>
      </c>
      <c r="L44" s="13">
        <v>0.4</v>
      </c>
      <c r="M44" s="13">
        <v>1</v>
      </c>
      <c r="N44" s="13">
        <v>2</v>
      </c>
      <c r="O44" s="13">
        <v>0.25</v>
      </c>
      <c r="P44" s="13"/>
      <c r="Q44" s="13"/>
      <c r="R44" s="60">
        <f>SUM(C44:Q44)</f>
        <v>10.11</v>
      </c>
    </row>
    <row r="45" spans="1:18" x14ac:dyDescent="0.2">
      <c r="A45" s="2">
        <v>9</v>
      </c>
      <c r="B45" s="5" t="s">
        <v>8</v>
      </c>
      <c r="C45" s="13">
        <v>0.6</v>
      </c>
      <c r="D45" s="13">
        <v>0.6</v>
      </c>
      <c r="E45" s="13">
        <v>0.33</v>
      </c>
      <c r="F45" s="13">
        <v>1.5</v>
      </c>
      <c r="G45" s="13">
        <v>0.4</v>
      </c>
      <c r="H45" s="13">
        <v>0.33</v>
      </c>
      <c r="I45" s="13">
        <v>1.5</v>
      </c>
      <c r="J45" s="13">
        <v>0.8</v>
      </c>
      <c r="K45" s="13">
        <v>0.4</v>
      </c>
      <c r="L45" s="13">
        <v>0.4</v>
      </c>
      <c r="M45" s="13">
        <v>1</v>
      </c>
      <c r="N45" s="13">
        <v>2</v>
      </c>
      <c r="O45" s="13">
        <v>0.25</v>
      </c>
      <c r="P45" s="13"/>
      <c r="Q45" s="13"/>
      <c r="R45" s="60">
        <f>SUM(C45:Q45)</f>
        <v>10.11</v>
      </c>
    </row>
    <row r="46" spans="1:18" x14ac:dyDescent="0.2">
      <c r="A46" s="2">
        <v>10</v>
      </c>
      <c r="B46" s="5" t="s">
        <v>10</v>
      </c>
      <c r="C46" s="13">
        <v>0.6</v>
      </c>
      <c r="D46" s="13">
        <v>0.6</v>
      </c>
      <c r="E46" s="13">
        <v>0.33</v>
      </c>
      <c r="F46" s="13">
        <v>1.5</v>
      </c>
      <c r="G46" s="13">
        <v>0.4</v>
      </c>
      <c r="H46" s="13">
        <v>0.33</v>
      </c>
      <c r="I46" s="13">
        <v>1.5</v>
      </c>
      <c r="J46" s="13">
        <v>0.8</v>
      </c>
      <c r="K46" s="13">
        <v>0.4</v>
      </c>
      <c r="L46" s="13">
        <v>0.4</v>
      </c>
      <c r="M46" s="13">
        <v>1</v>
      </c>
      <c r="N46" s="13">
        <v>1</v>
      </c>
      <c r="O46" s="13">
        <v>0.25</v>
      </c>
      <c r="P46" s="13"/>
      <c r="Q46" s="13"/>
      <c r="R46" s="60">
        <f>SUM(C46:Q46)</f>
        <v>9.11</v>
      </c>
    </row>
    <row r="47" spans="1:18" x14ac:dyDescent="0.2">
      <c r="A47" s="2">
        <v>11</v>
      </c>
      <c r="B47" s="12" t="s">
        <v>79</v>
      </c>
      <c r="C47" s="13">
        <v>0.6</v>
      </c>
      <c r="D47" s="13">
        <v>0.6</v>
      </c>
      <c r="E47" s="13">
        <v>0.33</v>
      </c>
      <c r="F47" s="13">
        <v>1.5</v>
      </c>
      <c r="G47" s="13">
        <v>0.4</v>
      </c>
      <c r="H47" s="13">
        <v>0.33</v>
      </c>
      <c r="I47" s="13">
        <v>1.5</v>
      </c>
      <c r="J47" s="13">
        <v>0.8</v>
      </c>
      <c r="K47" s="13">
        <v>0.4</v>
      </c>
      <c r="L47" s="13">
        <v>0.4</v>
      </c>
      <c r="M47" s="13">
        <v>1</v>
      </c>
      <c r="N47" s="13">
        <v>0</v>
      </c>
      <c r="O47" s="13">
        <v>0.25</v>
      </c>
      <c r="P47" s="13">
        <v>1</v>
      </c>
      <c r="Q47" s="13"/>
      <c r="R47" s="60">
        <f>SUM(C47:Q47)</f>
        <v>9.11</v>
      </c>
    </row>
    <row r="48" spans="1:18" x14ac:dyDescent="0.2">
      <c r="A48" s="2">
        <v>12</v>
      </c>
      <c r="B48" s="12" t="s">
        <v>69</v>
      </c>
      <c r="C48" s="13">
        <v>0.6</v>
      </c>
      <c r="D48" s="13">
        <v>0.6</v>
      </c>
      <c r="E48" s="13">
        <v>0.33</v>
      </c>
      <c r="F48" s="13">
        <v>1.5</v>
      </c>
      <c r="G48" s="13">
        <v>0.4</v>
      </c>
      <c r="H48" s="13">
        <v>0.33</v>
      </c>
      <c r="I48" s="13">
        <v>1.5</v>
      </c>
      <c r="J48" s="13">
        <v>0.8</v>
      </c>
      <c r="K48" s="13">
        <v>0.4</v>
      </c>
      <c r="L48" s="13">
        <v>0.4</v>
      </c>
      <c r="M48" s="13"/>
      <c r="N48" s="13">
        <v>0</v>
      </c>
      <c r="O48" s="13">
        <v>0.25</v>
      </c>
      <c r="P48" s="13">
        <v>10</v>
      </c>
      <c r="Q48" s="13"/>
      <c r="R48" s="60">
        <f>SUM(C48:Q48)</f>
        <v>17.11</v>
      </c>
    </row>
    <row r="49" spans="1:23" x14ac:dyDescent="0.2">
      <c r="A49" s="2">
        <v>1</v>
      </c>
      <c r="B49" s="34" t="s">
        <v>70</v>
      </c>
      <c r="C49" s="13">
        <v>0.4</v>
      </c>
      <c r="D49" s="13">
        <v>0.4</v>
      </c>
      <c r="E49" s="13"/>
      <c r="F49" s="13">
        <v>0.2</v>
      </c>
      <c r="G49" s="13"/>
      <c r="H49" s="13">
        <v>0.1</v>
      </c>
      <c r="I49" s="13">
        <v>0.2</v>
      </c>
      <c r="J49" s="13">
        <v>0.2</v>
      </c>
      <c r="K49" s="13">
        <v>0.2</v>
      </c>
      <c r="L49" s="13">
        <v>0.1</v>
      </c>
      <c r="M49" s="13">
        <v>0.1</v>
      </c>
      <c r="N49" s="13">
        <v>0.2</v>
      </c>
      <c r="O49" s="13"/>
      <c r="P49" s="13"/>
      <c r="Q49" s="13">
        <v>5</v>
      </c>
      <c r="R49" s="60">
        <f>SUM(C49:Q49)</f>
        <v>7.1</v>
      </c>
    </row>
    <row r="50" spans="1:23" x14ac:dyDescent="0.2">
      <c r="A50" s="2">
        <v>2</v>
      </c>
      <c r="B50" s="34" t="s">
        <v>71</v>
      </c>
      <c r="C50" s="13">
        <v>0.4</v>
      </c>
      <c r="D50" s="13">
        <v>0.4</v>
      </c>
      <c r="E50" s="13"/>
      <c r="F50" s="13">
        <v>0.2</v>
      </c>
      <c r="G50" s="13"/>
      <c r="H50" s="13">
        <v>0.1</v>
      </c>
      <c r="I50" s="13">
        <v>0.2</v>
      </c>
      <c r="J50" s="13">
        <v>0.2</v>
      </c>
      <c r="K50" s="13">
        <v>0.2</v>
      </c>
      <c r="L50" s="13">
        <v>0.1</v>
      </c>
      <c r="M50" s="13">
        <v>0.1</v>
      </c>
      <c r="N50" s="13">
        <v>0.2</v>
      </c>
      <c r="O50" s="13"/>
      <c r="P50" s="13"/>
      <c r="Q50" s="13">
        <v>3</v>
      </c>
      <c r="R50" s="60">
        <f>SUM(C50:Q50)</f>
        <v>5.0999999999999996</v>
      </c>
    </row>
    <row r="51" spans="1:23" x14ac:dyDescent="0.2">
      <c r="A51" s="2">
        <v>3</v>
      </c>
      <c r="B51" s="34" t="s">
        <v>72</v>
      </c>
      <c r="C51" s="13">
        <v>0.4</v>
      </c>
      <c r="D51" s="13">
        <v>0.4</v>
      </c>
      <c r="E51" s="13"/>
      <c r="F51" s="13">
        <v>0.2</v>
      </c>
      <c r="G51" s="13"/>
      <c r="H51" s="13">
        <v>0.1</v>
      </c>
      <c r="I51" s="13">
        <v>0.2</v>
      </c>
      <c r="J51" s="13">
        <v>0.2</v>
      </c>
      <c r="K51" s="13">
        <v>0.2</v>
      </c>
      <c r="L51" s="13">
        <v>0.1</v>
      </c>
      <c r="M51" s="13">
        <v>0.1</v>
      </c>
      <c r="N51" s="13">
        <v>0.2</v>
      </c>
      <c r="O51" s="13"/>
      <c r="P51" s="13"/>
      <c r="Q51" s="13">
        <v>2</v>
      </c>
      <c r="R51" s="60">
        <f>SUM(C51:Q51)</f>
        <v>4.0999999999999996</v>
      </c>
    </row>
    <row r="52" spans="1:23" x14ac:dyDescent="0.2">
      <c r="A52" s="2">
        <v>4</v>
      </c>
      <c r="B52" s="34">
        <v>4</v>
      </c>
      <c r="C52" s="13"/>
      <c r="D52" s="13">
        <v>0.2</v>
      </c>
      <c r="E52" s="13"/>
      <c r="F52" s="13">
        <v>0.2</v>
      </c>
      <c r="G52" s="13"/>
      <c r="H52" s="13">
        <v>0.1</v>
      </c>
      <c r="I52" s="13">
        <v>0.2</v>
      </c>
      <c r="J52" s="13">
        <v>0.2</v>
      </c>
      <c r="K52" s="13">
        <v>0.2</v>
      </c>
      <c r="L52" s="13">
        <v>0.1</v>
      </c>
      <c r="M52" s="13">
        <v>0.1</v>
      </c>
      <c r="N52" s="13">
        <v>0.2</v>
      </c>
      <c r="O52" s="13"/>
      <c r="P52" s="13"/>
      <c r="Q52" s="13"/>
      <c r="R52" s="60">
        <f>SUM(C52:Q52)</f>
        <v>1.5</v>
      </c>
    </row>
    <row r="53" spans="1:23" x14ac:dyDescent="0.2">
      <c r="A53" s="2">
        <v>5</v>
      </c>
      <c r="B53" s="34">
        <v>5</v>
      </c>
      <c r="C53" s="13"/>
      <c r="D53" s="13">
        <v>0.2</v>
      </c>
      <c r="E53" s="13"/>
      <c r="F53" s="13">
        <v>0.2</v>
      </c>
      <c r="G53" s="13"/>
      <c r="H53" s="13">
        <v>0.1</v>
      </c>
      <c r="I53" s="13">
        <v>0.2</v>
      </c>
      <c r="J53" s="13">
        <v>0.2</v>
      </c>
      <c r="K53" s="13">
        <v>0.2</v>
      </c>
      <c r="L53" s="13">
        <v>0.1</v>
      </c>
      <c r="M53" s="13">
        <v>0.1</v>
      </c>
      <c r="N53" s="13">
        <v>0.2</v>
      </c>
      <c r="O53" s="13"/>
      <c r="P53" s="13"/>
      <c r="Q53" s="13"/>
      <c r="R53" s="60">
        <f>SUM(C53:Q53)</f>
        <v>1.5</v>
      </c>
    </row>
    <row r="54" spans="1:23" x14ac:dyDescent="0.2">
      <c r="A54" s="2">
        <v>6</v>
      </c>
      <c r="B54" s="34">
        <v>6</v>
      </c>
      <c r="C54" s="13"/>
      <c r="D54" s="13">
        <v>0.2</v>
      </c>
      <c r="E54" s="13"/>
      <c r="F54" s="13">
        <v>0.2</v>
      </c>
      <c r="G54" s="13"/>
      <c r="H54" s="13">
        <v>0.1</v>
      </c>
      <c r="I54" s="13">
        <v>0.2</v>
      </c>
      <c r="J54" s="13">
        <v>0.2</v>
      </c>
      <c r="K54" s="13">
        <v>0.2</v>
      </c>
      <c r="L54" s="13">
        <v>0.1</v>
      </c>
      <c r="M54" s="13">
        <v>0.1</v>
      </c>
      <c r="N54" s="13">
        <v>0.2</v>
      </c>
      <c r="O54" s="13"/>
      <c r="P54" s="13"/>
      <c r="Q54" s="13"/>
      <c r="R54" s="60">
        <f>SUM(C54:Q54)</f>
        <v>1.5</v>
      </c>
    </row>
    <row r="55" spans="1:23" x14ac:dyDescent="0.2">
      <c r="A55" s="2">
        <v>7</v>
      </c>
      <c r="B55" s="34">
        <v>7</v>
      </c>
      <c r="C55" s="13"/>
      <c r="D55" s="13">
        <v>0.2</v>
      </c>
      <c r="E55" s="13"/>
      <c r="F55" s="13">
        <v>0.2</v>
      </c>
      <c r="G55" s="13"/>
      <c r="H55" s="13">
        <v>0.1</v>
      </c>
      <c r="I55" s="13">
        <v>0.2</v>
      </c>
      <c r="J55" s="13">
        <v>0.2</v>
      </c>
      <c r="K55" s="13">
        <v>0.2</v>
      </c>
      <c r="L55" s="13">
        <v>0.1</v>
      </c>
      <c r="M55" s="13">
        <v>0.1</v>
      </c>
      <c r="N55" s="13">
        <v>0.2</v>
      </c>
      <c r="O55" s="13"/>
      <c r="P55" s="13"/>
      <c r="Q55" s="13"/>
      <c r="R55" s="60">
        <f>SUM(C55:Q55)</f>
        <v>1.5</v>
      </c>
    </row>
    <row r="56" spans="1:23" x14ac:dyDescent="0.2">
      <c r="A56" s="2">
        <v>8</v>
      </c>
      <c r="B56" s="34">
        <v>8</v>
      </c>
      <c r="C56" s="13"/>
      <c r="D56" s="13">
        <v>0.2</v>
      </c>
      <c r="E56" s="13"/>
      <c r="F56" s="13">
        <v>0.2</v>
      </c>
      <c r="G56" s="13"/>
      <c r="H56" s="13">
        <v>0.1</v>
      </c>
      <c r="I56" s="13">
        <v>0.2</v>
      </c>
      <c r="J56" s="13">
        <v>0.2</v>
      </c>
      <c r="K56" s="13">
        <v>0.2</v>
      </c>
      <c r="L56" s="13">
        <v>0.1</v>
      </c>
      <c r="M56" s="13">
        <v>0.1</v>
      </c>
      <c r="N56" s="13">
        <v>0.2</v>
      </c>
      <c r="O56" s="13"/>
      <c r="P56" s="13"/>
      <c r="Q56" s="13"/>
      <c r="R56" s="60">
        <f>SUM(C56:Q56)</f>
        <v>1.5</v>
      </c>
    </row>
    <row r="57" spans="1:23" x14ac:dyDescent="0.2">
      <c r="A57" s="2">
        <v>9</v>
      </c>
      <c r="B57" s="34">
        <v>9</v>
      </c>
      <c r="C57" s="13"/>
      <c r="D57" s="13">
        <v>0.2</v>
      </c>
      <c r="E57" s="13"/>
      <c r="F57" s="13">
        <v>0.2</v>
      </c>
      <c r="G57" s="13"/>
      <c r="H57" s="13">
        <v>0.1</v>
      </c>
      <c r="I57" s="13">
        <v>0.2</v>
      </c>
      <c r="J57" s="13">
        <v>0.2</v>
      </c>
      <c r="K57" s="13">
        <v>0.2</v>
      </c>
      <c r="L57" s="13">
        <v>0.1</v>
      </c>
      <c r="M57" s="13">
        <v>0.1</v>
      </c>
      <c r="N57" s="13">
        <v>0.2</v>
      </c>
      <c r="O57" s="13"/>
      <c r="P57" s="13"/>
      <c r="Q57" s="13"/>
      <c r="R57" s="60">
        <f>SUM(C57:Q57)</f>
        <v>1.5</v>
      </c>
    </row>
    <row r="58" spans="1:23" x14ac:dyDescent="0.2">
      <c r="A58" s="2">
        <v>10</v>
      </c>
      <c r="B58" s="34">
        <v>10</v>
      </c>
      <c r="C58" s="13"/>
      <c r="D58" s="13">
        <v>0.2</v>
      </c>
      <c r="E58" s="13"/>
      <c r="F58" s="13">
        <v>0.2</v>
      </c>
      <c r="G58" s="13"/>
      <c r="H58" s="13">
        <v>0.1</v>
      </c>
      <c r="I58" s="13">
        <v>0.2</v>
      </c>
      <c r="J58" s="13">
        <v>0.2</v>
      </c>
      <c r="K58" s="13">
        <v>0.2</v>
      </c>
      <c r="L58" s="13">
        <v>0.1</v>
      </c>
      <c r="M58" s="13">
        <v>0.1</v>
      </c>
      <c r="N58" s="13">
        <v>0.2</v>
      </c>
      <c r="O58" s="13"/>
      <c r="P58" s="13"/>
      <c r="Q58" s="13"/>
      <c r="R58" s="60">
        <f>SUM(C58:Q58)</f>
        <v>1.5</v>
      </c>
    </row>
    <row r="59" spans="1:23" x14ac:dyDescent="0.2">
      <c r="A59" s="2">
        <v>11</v>
      </c>
      <c r="B59" s="34">
        <v>11</v>
      </c>
      <c r="C59" s="13"/>
      <c r="D59" s="13">
        <v>0.2</v>
      </c>
      <c r="E59" s="13"/>
      <c r="F59" s="13">
        <v>0.2</v>
      </c>
      <c r="G59" s="13"/>
      <c r="H59" s="13">
        <v>0.1</v>
      </c>
      <c r="I59" s="13">
        <v>0.2</v>
      </c>
      <c r="J59" s="13">
        <v>0.2</v>
      </c>
      <c r="K59" s="13">
        <v>0.2</v>
      </c>
      <c r="L59" s="13">
        <v>0.1</v>
      </c>
      <c r="M59" s="13">
        <v>0.1</v>
      </c>
      <c r="N59" s="13">
        <v>0.2</v>
      </c>
      <c r="O59" s="13"/>
      <c r="P59" s="13"/>
      <c r="Q59" s="13"/>
      <c r="R59" s="60">
        <f>SUM(C59:Q59)</f>
        <v>1.5</v>
      </c>
    </row>
    <row r="60" spans="1:23" x14ac:dyDescent="0.2">
      <c r="A60" s="2">
        <v>12</v>
      </c>
      <c r="B60" s="34">
        <v>12</v>
      </c>
      <c r="C60" s="13"/>
      <c r="D60" s="13">
        <v>0.2</v>
      </c>
      <c r="E60" s="13"/>
      <c r="F60" s="13">
        <v>0.2</v>
      </c>
      <c r="G60" s="13"/>
      <c r="H60" s="13">
        <v>0.1</v>
      </c>
      <c r="I60" s="13">
        <v>0.2</v>
      </c>
      <c r="J60" s="13">
        <v>0.2</v>
      </c>
      <c r="K60" s="13">
        <v>0.2</v>
      </c>
      <c r="L60" s="13">
        <v>0.1</v>
      </c>
      <c r="M60" s="13">
        <v>0.1</v>
      </c>
      <c r="N60" s="13">
        <v>0.2</v>
      </c>
      <c r="O60" s="13"/>
      <c r="P60" s="13"/>
      <c r="Q60" s="13"/>
      <c r="R60" s="60">
        <f>SUM(C60:Q60)</f>
        <v>1.5</v>
      </c>
    </row>
    <row r="61" spans="1:23" ht="15" x14ac:dyDescent="0.25">
      <c r="A61" s="28"/>
      <c r="B61" s="26" t="s">
        <v>87</v>
      </c>
      <c r="C61" s="28">
        <f>SUM(C36:C49)</f>
        <v>7.9999999999999982</v>
      </c>
      <c r="D61" s="28">
        <f>SUM(D36:D49)</f>
        <v>8.1999999999999975</v>
      </c>
      <c r="E61" s="28">
        <f>SUM(E36:E49)</f>
        <v>5.1400000000000006</v>
      </c>
      <c r="F61" s="28">
        <f>SUM(F36:F49)</f>
        <v>18.2</v>
      </c>
      <c r="G61" s="28">
        <f>SUM(G36:G48)</f>
        <v>4.8</v>
      </c>
      <c r="H61" s="28">
        <f>SUM(H36:H49)</f>
        <v>4.0600000000000005</v>
      </c>
      <c r="I61" s="28">
        <f>SUM(I36:I49)</f>
        <v>18.2</v>
      </c>
      <c r="J61" s="28">
        <f>SUM(J36:J49)</f>
        <v>9.7999999999999989</v>
      </c>
      <c r="K61" s="28">
        <f>SUM(K36:K49)</f>
        <v>5</v>
      </c>
      <c r="L61" s="28">
        <f>SUM(L36:L49)</f>
        <v>4.8999999999999995</v>
      </c>
      <c r="M61" s="28">
        <f>SUM(M36:M48)</f>
        <v>7</v>
      </c>
      <c r="N61" s="28">
        <f>SUM(N36:N49)</f>
        <v>11.2</v>
      </c>
      <c r="O61" s="28">
        <f>SUM(O36:O48)</f>
        <v>3</v>
      </c>
      <c r="P61" s="28">
        <f>SUM(P36:P48)</f>
        <v>11</v>
      </c>
      <c r="Q61" s="28">
        <f>SUM(Q36:Q49)</f>
        <v>5</v>
      </c>
      <c r="R61" s="79">
        <f>SUM(R36:R48)</f>
        <v>116.5</v>
      </c>
    </row>
    <row r="62" spans="1:23" x14ac:dyDescent="0.2">
      <c r="B62" s="7"/>
      <c r="C62" s="8"/>
      <c r="D62" s="8"/>
      <c r="E62" s="9"/>
      <c r="F62" s="9"/>
      <c r="G62" s="9"/>
      <c r="H62" s="9"/>
      <c r="I62" s="9"/>
      <c r="J62" s="9"/>
      <c r="K62" s="9"/>
      <c r="L62" s="9"/>
      <c r="M62" s="9"/>
      <c r="N62" s="9"/>
      <c r="O62" s="10"/>
      <c r="P62" s="10"/>
      <c r="Q62" s="10"/>
    </row>
    <row r="63" spans="1:23" ht="28.5" x14ac:dyDescent="0.2">
      <c r="G63" s="68" t="s">
        <v>82</v>
      </c>
      <c r="H63" s="69">
        <v>170</v>
      </c>
      <c r="T63" s="42"/>
      <c r="U63" s="42"/>
      <c r="V63" s="42"/>
      <c r="W63" s="42"/>
    </row>
    <row r="65" spans="1:18" ht="28.5" x14ac:dyDescent="0.2">
      <c r="A65" s="6" t="s">
        <v>74</v>
      </c>
      <c r="B65" s="6" t="s">
        <v>78</v>
      </c>
      <c r="C65" s="6" t="s">
        <v>6</v>
      </c>
      <c r="D65" s="6" t="s">
        <v>5</v>
      </c>
      <c r="E65" s="6" t="s">
        <v>11</v>
      </c>
      <c r="F65" s="6" t="str">
        <f>+F33</f>
        <v>FI</v>
      </c>
      <c r="G65" s="6" t="str">
        <f>+G33</f>
        <v>CO</v>
      </c>
      <c r="H65" s="6" t="str">
        <f>+H33</f>
        <v>FM</v>
      </c>
      <c r="I65" s="6" t="str">
        <f>+I33</f>
        <v>MM</v>
      </c>
      <c r="J65" s="6" t="str">
        <f>+J33</f>
        <v>RE</v>
      </c>
      <c r="K65" s="6" t="str">
        <f>+K33</f>
        <v>SD</v>
      </c>
      <c r="L65" s="6" t="str">
        <f>+L33</f>
        <v>הרשאות</v>
      </c>
      <c r="M65" s="74" t="s">
        <v>81</v>
      </c>
      <c r="N65" s="6" t="str">
        <f>+N33</f>
        <v>ABAP מתכנת</v>
      </c>
      <c r="O65" s="6" t="str">
        <f>+O33</f>
        <v>BASIS</v>
      </c>
      <c r="P65" s="6" t="s">
        <v>22</v>
      </c>
      <c r="Q65" s="6" t="s">
        <v>68</v>
      </c>
      <c r="R65" s="6" t="str">
        <f>+R33</f>
        <v>סה"כ חודשי אדם</v>
      </c>
    </row>
    <row r="66" spans="1:18" x14ac:dyDescent="0.2">
      <c r="A66" s="2">
        <f>+A36</f>
        <v>0</v>
      </c>
      <c r="B66" s="14" t="str">
        <f>+B36</f>
        <v>התארגנות/הערכות</v>
      </c>
      <c r="C66" s="15">
        <f>C36*$D$137</f>
        <v>68</v>
      </c>
      <c r="D66" s="15">
        <f>D36*$D$137</f>
        <v>102</v>
      </c>
      <c r="E66" s="15">
        <f>E36*$D$137</f>
        <v>85</v>
      </c>
      <c r="F66" s="15">
        <f>F36*$D$137</f>
        <v>0</v>
      </c>
      <c r="G66" s="15">
        <f>G36*$D$137</f>
        <v>0</v>
      </c>
      <c r="H66" s="15">
        <f>H36*$D$137</f>
        <v>0</v>
      </c>
      <c r="I66" s="15">
        <f>I36*$D$137</f>
        <v>0</v>
      </c>
      <c r="J66" s="15">
        <f>J36*$D$137</f>
        <v>0</v>
      </c>
      <c r="K66" s="15">
        <f>K36*$D$137</f>
        <v>0</v>
      </c>
      <c r="L66" s="15">
        <f>L36*$D$137</f>
        <v>0</v>
      </c>
      <c r="M66" s="15">
        <f>M36*$D$137</f>
        <v>0</v>
      </c>
      <c r="N66" s="15">
        <f>N36*$D$137</f>
        <v>0</v>
      </c>
      <c r="O66" s="15">
        <f>O36*$D$137</f>
        <v>0</v>
      </c>
      <c r="P66" s="15">
        <f t="shared" ref="P66:Q66" si="0">P36*$D$137</f>
        <v>0</v>
      </c>
      <c r="Q66" s="15">
        <f t="shared" si="0"/>
        <v>0</v>
      </c>
      <c r="R66" s="29">
        <f>SUM(C66:Q66)</f>
        <v>255</v>
      </c>
    </row>
    <row r="67" spans="1:18" x14ac:dyDescent="0.2">
      <c r="A67" s="2">
        <f>+A37</f>
        <v>1</v>
      </c>
      <c r="B67" s="14" t="str">
        <f>+B37</f>
        <v>אפיון - HLD</v>
      </c>
      <c r="C67" s="15">
        <f>C37*$D$137</f>
        <v>102</v>
      </c>
      <c r="D67" s="15">
        <f>D37*$D$137</f>
        <v>102</v>
      </c>
      <c r="E67" s="15">
        <f>E37*$D$137</f>
        <v>85</v>
      </c>
      <c r="F67" s="15">
        <f>F37*$D$137</f>
        <v>255</v>
      </c>
      <c r="G67" s="15">
        <f>G37*$D$137</f>
        <v>68</v>
      </c>
      <c r="H67" s="15">
        <f>H37*$D$137</f>
        <v>56.1</v>
      </c>
      <c r="I67" s="15">
        <f>I37*$D$137</f>
        <v>255</v>
      </c>
      <c r="J67" s="15">
        <f>J37*$D$137</f>
        <v>136</v>
      </c>
      <c r="K67" s="15">
        <f>K37*$D$137</f>
        <v>68</v>
      </c>
      <c r="L67" s="15">
        <f>L37*$D$137</f>
        <v>68</v>
      </c>
      <c r="M67" s="15">
        <f>M37*$D$137</f>
        <v>0</v>
      </c>
      <c r="N67" s="15">
        <f>N37*$D$137</f>
        <v>0</v>
      </c>
      <c r="O67" s="15">
        <f>O37*$D$137</f>
        <v>42.5</v>
      </c>
      <c r="P67" s="15">
        <f t="shared" ref="P67:Q67" si="1">P37*$D$137</f>
        <v>0</v>
      </c>
      <c r="Q67" s="15">
        <f t="shared" si="1"/>
        <v>0</v>
      </c>
      <c r="R67" s="29">
        <f>SUM(C67:Q67)</f>
        <v>1237.5999999999999</v>
      </c>
    </row>
    <row r="68" spans="1:18" x14ac:dyDescent="0.2">
      <c r="A68" s="2">
        <f>+A38</f>
        <v>2</v>
      </c>
      <c r="B68" s="14" t="str">
        <f>+B38</f>
        <v>אפיון - HLD</v>
      </c>
      <c r="C68" s="15">
        <f>C38*$D$137</f>
        <v>102</v>
      </c>
      <c r="D68" s="15">
        <f>D38*$D$137</f>
        <v>102</v>
      </c>
      <c r="E68" s="15">
        <f>E38*$D$137</f>
        <v>85</v>
      </c>
      <c r="F68" s="15">
        <f>F38*$D$137</f>
        <v>255</v>
      </c>
      <c r="G68" s="15">
        <f>G38*$D$137</f>
        <v>68</v>
      </c>
      <c r="H68" s="15">
        <f>H38*$D$137</f>
        <v>56.1</v>
      </c>
      <c r="I68" s="15">
        <f>I38*$D$137</f>
        <v>255</v>
      </c>
      <c r="J68" s="15">
        <f>J38*$D$137</f>
        <v>136</v>
      </c>
      <c r="K68" s="15">
        <f>K38*$D$137</f>
        <v>68</v>
      </c>
      <c r="L68" s="15">
        <f>L38*$D$137</f>
        <v>68</v>
      </c>
      <c r="M68" s="15">
        <f>M38*$D$137</f>
        <v>0</v>
      </c>
      <c r="N68" s="15">
        <f>N38*$D$137</f>
        <v>0</v>
      </c>
      <c r="O68" s="15">
        <f>O38*$D$137</f>
        <v>42.5</v>
      </c>
      <c r="P68" s="15">
        <f t="shared" ref="P68:Q68" si="2">P38*$D$137</f>
        <v>0</v>
      </c>
      <c r="Q68" s="15">
        <f t="shared" si="2"/>
        <v>0</v>
      </c>
      <c r="R68" s="29">
        <f>SUM(C68:Q68)</f>
        <v>1237.5999999999999</v>
      </c>
    </row>
    <row r="69" spans="1:18" x14ac:dyDescent="0.2">
      <c r="A69" s="2">
        <f>+A39</f>
        <v>3</v>
      </c>
      <c r="B69" s="14" t="str">
        <f>+B39</f>
        <v>אפיון - DD</v>
      </c>
      <c r="C69" s="15">
        <f>C39*$D$137</f>
        <v>102</v>
      </c>
      <c r="D69" s="15">
        <f>D39*$D$137</f>
        <v>102</v>
      </c>
      <c r="E69" s="15">
        <f>E39*$D$137</f>
        <v>85</v>
      </c>
      <c r="F69" s="15">
        <f>F39*$D$137</f>
        <v>255</v>
      </c>
      <c r="G69" s="15">
        <f>G39*$D$137</f>
        <v>68</v>
      </c>
      <c r="H69" s="15">
        <f>H39*$D$137</f>
        <v>56.1</v>
      </c>
      <c r="I69" s="15">
        <f>I39*$D$137</f>
        <v>255</v>
      </c>
      <c r="J69" s="15">
        <f>J39*$D$137</f>
        <v>136</v>
      </c>
      <c r="K69" s="15">
        <f>K39*$D$137</f>
        <v>68</v>
      </c>
      <c r="L69" s="15">
        <f>L39*$D$137</f>
        <v>68</v>
      </c>
      <c r="M69" s="15">
        <f>M39*$D$137</f>
        <v>0</v>
      </c>
      <c r="N69" s="15">
        <f>N39*$D$137</f>
        <v>0</v>
      </c>
      <c r="O69" s="15">
        <f>O39*$D$137</f>
        <v>42.5</v>
      </c>
      <c r="P69" s="15">
        <f t="shared" ref="P69:Q69" si="3">P39*$D$137</f>
        <v>0</v>
      </c>
      <c r="Q69" s="15">
        <f t="shared" si="3"/>
        <v>0</v>
      </c>
      <c r="R69" s="29">
        <f>SUM(C69:Q69)</f>
        <v>1237.5999999999999</v>
      </c>
    </row>
    <row r="70" spans="1:18" x14ac:dyDescent="0.2">
      <c r="A70" s="2">
        <f>+A40</f>
        <v>4</v>
      </c>
      <c r="B70" s="14" t="str">
        <f>+B40</f>
        <v>אפיון - DD</v>
      </c>
      <c r="C70" s="15">
        <f>C40*$D$137</f>
        <v>102</v>
      </c>
      <c r="D70" s="15">
        <f>D40*$D$137</f>
        <v>102</v>
      </c>
      <c r="E70" s="15">
        <f>E40*$D$137</f>
        <v>85</v>
      </c>
      <c r="F70" s="15">
        <f>F40*$D$137</f>
        <v>255</v>
      </c>
      <c r="G70" s="15">
        <f>G40*$D$137</f>
        <v>68</v>
      </c>
      <c r="H70" s="15">
        <f>H40*$D$137</f>
        <v>56.1</v>
      </c>
      <c r="I70" s="15">
        <f>I40*$D$137</f>
        <v>255</v>
      </c>
      <c r="J70" s="15">
        <f>J40*$D$137</f>
        <v>136</v>
      </c>
      <c r="K70" s="15">
        <f>K40*$D$137</f>
        <v>68</v>
      </c>
      <c r="L70" s="15">
        <f>L40*$D$137</f>
        <v>68</v>
      </c>
      <c r="M70" s="15">
        <f>M40*$D$137</f>
        <v>0</v>
      </c>
      <c r="N70" s="15">
        <f>N40*$D$137</f>
        <v>0</v>
      </c>
      <c r="O70" s="15">
        <f>O40*$D$137</f>
        <v>42.5</v>
      </c>
      <c r="P70" s="15">
        <f t="shared" ref="P70:Q70" si="4">P40*$D$137</f>
        <v>0</v>
      </c>
      <c r="Q70" s="15">
        <f t="shared" si="4"/>
        <v>0</v>
      </c>
      <c r="R70" s="29">
        <f>SUM(C70:Q70)</f>
        <v>1237.5999999999999</v>
      </c>
    </row>
    <row r="71" spans="1:18" x14ac:dyDescent="0.2">
      <c r="A71" s="2">
        <f>+A41</f>
        <v>5</v>
      </c>
      <c r="B71" s="5" t="str">
        <f>+B41</f>
        <v>יישום</v>
      </c>
      <c r="C71" s="15">
        <f>C41*$D$137</f>
        <v>102</v>
      </c>
      <c r="D71" s="15">
        <f>D41*$D$137</f>
        <v>102</v>
      </c>
      <c r="E71" s="15">
        <f>E41*$D$137</f>
        <v>56.1</v>
      </c>
      <c r="F71" s="15">
        <f>F41*$D$137</f>
        <v>255</v>
      </c>
      <c r="G71" s="15">
        <f>G41*$D$137</f>
        <v>68</v>
      </c>
      <c r="H71" s="15">
        <f>H41*$D$137</f>
        <v>56.1</v>
      </c>
      <c r="I71" s="15">
        <f>I41*$D$137</f>
        <v>255</v>
      </c>
      <c r="J71" s="15">
        <f>J41*$D$137</f>
        <v>136</v>
      </c>
      <c r="K71" s="15">
        <f>K41*$D$137</f>
        <v>68</v>
      </c>
      <c r="L71" s="15">
        <f>L41*$D$137</f>
        <v>68</v>
      </c>
      <c r="M71" s="15">
        <f>M41*$D$137</f>
        <v>170</v>
      </c>
      <c r="N71" s="15">
        <f>N41*$D$137</f>
        <v>340</v>
      </c>
      <c r="O71" s="15">
        <f>O41*$D$137</f>
        <v>42.5</v>
      </c>
      <c r="P71" s="15">
        <f t="shared" ref="P71:Q71" si="5">P41*$D$137</f>
        <v>0</v>
      </c>
      <c r="Q71" s="15">
        <f t="shared" si="5"/>
        <v>0</v>
      </c>
      <c r="R71" s="29">
        <f>SUM(C71:Q71)</f>
        <v>1718.7</v>
      </c>
    </row>
    <row r="72" spans="1:18" x14ac:dyDescent="0.2">
      <c r="A72" s="2">
        <f>+A42</f>
        <v>6</v>
      </c>
      <c r="B72" s="5" t="str">
        <f>+B42</f>
        <v>יישום</v>
      </c>
      <c r="C72" s="15">
        <f>C42*$D$137</f>
        <v>102</v>
      </c>
      <c r="D72" s="15">
        <f>D42*$D$137</f>
        <v>102</v>
      </c>
      <c r="E72" s="15">
        <f>E42*$D$137</f>
        <v>56.1</v>
      </c>
      <c r="F72" s="15">
        <f>F42*$D$137</f>
        <v>255</v>
      </c>
      <c r="G72" s="15">
        <f>G42*$D$137</f>
        <v>68</v>
      </c>
      <c r="H72" s="15">
        <f>H42*$D$137</f>
        <v>56.1</v>
      </c>
      <c r="I72" s="15">
        <f>I42*$D$137</f>
        <v>255</v>
      </c>
      <c r="J72" s="15">
        <f>J42*$D$137</f>
        <v>136</v>
      </c>
      <c r="K72" s="15">
        <f>K42*$D$137</f>
        <v>68</v>
      </c>
      <c r="L72" s="15">
        <f>L42*$D$137</f>
        <v>68</v>
      </c>
      <c r="M72" s="15">
        <f>M42*$D$137</f>
        <v>170</v>
      </c>
      <c r="N72" s="15">
        <f>N42*$D$137</f>
        <v>340</v>
      </c>
      <c r="O72" s="15">
        <f>O42*$D$137</f>
        <v>42.5</v>
      </c>
      <c r="P72" s="15">
        <f t="shared" ref="P72:Q72" si="6">P42*$D$137</f>
        <v>0</v>
      </c>
      <c r="Q72" s="15">
        <f t="shared" si="6"/>
        <v>0</v>
      </c>
      <c r="R72" s="29">
        <f>SUM(C72:Q72)</f>
        <v>1718.7</v>
      </c>
    </row>
    <row r="73" spans="1:18" x14ac:dyDescent="0.2">
      <c r="A73" s="2">
        <f>+A43</f>
        <v>7</v>
      </c>
      <c r="B73" s="5" t="str">
        <f>+B43</f>
        <v>יישום</v>
      </c>
      <c r="C73" s="15">
        <f>C43*$D$137</f>
        <v>102</v>
      </c>
      <c r="D73" s="15">
        <f>D43*$D$137</f>
        <v>102</v>
      </c>
      <c r="E73" s="15">
        <f>E43*$D$137</f>
        <v>56.1</v>
      </c>
      <c r="F73" s="15">
        <f>F43*$D$137</f>
        <v>255</v>
      </c>
      <c r="G73" s="15">
        <f>G43*$D$137</f>
        <v>68</v>
      </c>
      <c r="H73" s="15">
        <f>H43*$D$137</f>
        <v>56.1</v>
      </c>
      <c r="I73" s="15">
        <f>I43*$D$137</f>
        <v>255</v>
      </c>
      <c r="J73" s="15">
        <f>J43*$D$137</f>
        <v>136</v>
      </c>
      <c r="K73" s="15">
        <f>K43*$D$137</f>
        <v>68</v>
      </c>
      <c r="L73" s="15">
        <f>L43*$D$137</f>
        <v>68</v>
      </c>
      <c r="M73" s="15">
        <f>M43*$D$137</f>
        <v>170</v>
      </c>
      <c r="N73" s="15">
        <f>N43*$D$137</f>
        <v>340</v>
      </c>
      <c r="O73" s="15">
        <f>O43*$D$137</f>
        <v>42.5</v>
      </c>
      <c r="P73" s="15">
        <f t="shared" ref="P73:Q73" si="7">P43*$D$137</f>
        <v>0</v>
      </c>
      <c r="Q73" s="15">
        <f t="shared" si="7"/>
        <v>0</v>
      </c>
      <c r="R73" s="29">
        <f>SUM(C73:Q73)</f>
        <v>1718.7</v>
      </c>
    </row>
    <row r="74" spans="1:18" x14ac:dyDescent="0.2">
      <c r="A74" s="2">
        <f>+A44</f>
        <v>8</v>
      </c>
      <c r="B74" s="5" t="str">
        <f>+B44</f>
        <v>יישום</v>
      </c>
      <c r="C74" s="15">
        <f>C44*$D$137</f>
        <v>102</v>
      </c>
      <c r="D74" s="15">
        <f>D44*$D$137</f>
        <v>102</v>
      </c>
      <c r="E74" s="15">
        <f>E44*$D$137</f>
        <v>56.1</v>
      </c>
      <c r="F74" s="15">
        <f>F44*$D$137</f>
        <v>255</v>
      </c>
      <c r="G74" s="15">
        <f>G44*$D$137</f>
        <v>68</v>
      </c>
      <c r="H74" s="15">
        <f>H44*$D$137</f>
        <v>56.1</v>
      </c>
      <c r="I74" s="15">
        <f>I44*$D$137</f>
        <v>255</v>
      </c>
      <c r="J74" s="15">
        <f>J44*$D$137</f>
        <v>136</v>
      </c>
      <c r="K74" s="15">
        <f>K44*$D$137</f>
        <v>68</v>
      </c>
      <c r="L74" s="15">
        <f>L44*$D$137</f>
        <v>68</v>
      </c>
      <c r="M74" s="15">
        <f>M44*$D$137</f>
        <v>170</v>
      </c>
      <c r="N74" s="73">
        <f>N44*$D$137</f>
        <v>340</v>
      </c>
      <c r="O74" s="15">
        <f>O44*$D$137</f>
        <v>42.5</v>
      </c>
      <c r="P74" s="15">
        <f t="shared" ref="P74:Q74" si="8">P44*$D$137</f>
        <v>0</v>
      </c>
      <c r="Q74" s="15">
        <f t="shared" si="8"/>
        <v>0</v>
      </c>
      <c r="R74" s="29">
        <f>SUM(C74:Q74)</f>
        <v>1718.7</v>
      </c>
    </row>
    <row r="75" spans="1:18" x14ac:dyDescent="0.2">
      <c r="A75" s="2">
        <v>9</v>
      </c>
      <c r="B75" s="5" t="s">
        <v>8</v>
      </c>
      <c r="C75" s="15">
        <f>C45*$D$137</f>
        <v>102</v>
      </c>
      <c r="D75" s="15">
        <f>D45*$D$137</f>
        <v>102</v>
      </c>
      <c r="E75" s="15">
        <f>E45*$D$137</f>
        <v>56.1</v>
      </c>
      <c r="F75" s="15">
        <f>F45*$D$137</f>
        <v>255</v>
      </c>
      <c r="G75" s="15">
        <f>G45*$D$137</f>
        <v>68</v>
      </c>
      <c r="H75" s="15">
        <f>H45*$D$137</f>
        <v>56.1</v>
      </c>
      <c r="I75" s="15">
        <f>I45*$D$137</f>
        <v>255</v>
      </c>
      <c r="J75" s="15">
        <f>J45*$D$137</f>
        <v>136</v>
      </c>
      <c r="K75" s="15">
        <f>K45*$D$137</f>
        <v>68</v>
      </c>
      <c r="L75" s="15">
        <f>L45*$D$137</f>
        <v>68</v>
      </c>
      <c r="M75" s="15">
        <f>M45*$D$137</f>
        <v>170</v>
      </c>
      <c r="N75" s="15">
        <f>N45*$D$137</f>
        <v>340</v>
      </c>
      <c r="O75" s="15">
        <f>O45*$D$137</f>
        <v>42.5</v>
      </c>
      <c r="P75" s="15">
        <f t="shared" ref="P75:Q75" si="9">P45*$D$137</f>
        <v>0</v>
      </c>
      <c r="Q75" s="15">
        <f t="shared" si="9"/>
        <v>0</v>
      </c>
      <c r="R75" s="29">
        <f>SUM(C75:Q75)</f>
        <v>1718.7</v>
      </c>
    </row>
    <row r="76" spans="1:18" x14ac:dyDescent="0.2">
      <c r="A76" s="2">
        <f>+A46</f>
        <v>10</v>
      </c>
      <c r="B76" s="5" t="str">
        <f>+B46</f>
        <v>בדיקות מסירה</v>
      </c>
      <c r="C76" s="15">
        <f>C46*$D$137</f>
        <v>102</v>
      </c>
      <c r="D76" s="15">
        <f>D46*$D$137</f>
        <v>102</v>
      </c>
      <c r="E76" s="15">
        <f>E46*$D$137</f>
        <v>56.1</v>
      </c>
      <c r="F76" s="15">
        <f>F46*$D$137</f>
        <v>255</v>
      </c>
      <c r="G76" s="15">
        <f>G46*$D$137</f>
        <v>68</v>
      </c>
      <c r="H76" s="15">
        <f>H46*$D$137</f>
        <v>56.1</v>
      </c>
      <c r="I76" s="15">
        <f>I46*$D$137</f>
        <v>255</v>
      </c>
      <c r="J76" s="15">
        <f>J46*$D$137</f>
        <v>136</v>
      </c>
      <c r="K76" s="15">
        <f>K46*$D$137</f>
        <v>68</v>
      </c>
      <c r="L76" s="15">
        <f>L46*$D$137</f>
        <v>68</v>
      </c>
      <c r="M76" s="15">
        <f>M46*$D$137</f>
        <v>170</v>
      </c>
      <c r="N76" s="15">
        <f>N46*$D$137</f>
        <v>170</v>
      </c>
      <c r="O76" s="15">
        <f>O46*$D$137</f>
        <v>42.5</v>
      </c>
      <c r="P76" s="15">
        <f t="shared" ref="P76:Q76" si="10">P46*$D$137</f>
        <v>0</v>
      </c>
      <c r="Q76" s="15">
        <f t="shared" si="10"/>
        <v>0</v>
      </c>
      <c r="R76" s="29">
        <f>SUM(C76:Q76)</f>
        <v>1548.7</v>
      </c>
    </row>
    <row r="77" spans="1:18" x14ac:dyDescent="0.2">
      <c r="A77" s="2">
        <f>+A47</f>
        <v>11</v>
      </c>
      <c r="B77" s="12" t="str">
        <f>+B47</f>
        <v>בדיקות קבלה+הכנת חומרי הדרכה</v>
      </c>
      <c r="C77" s="15">
        <f>C47*$D$137</f>
        <v>102</v>
      </c>
      <c r="D77" s="15">
        <f>D47*$D$137</f>
        <v>102</v>
      </c>
      <c r="E77" s="15">
        <f>E47*$D$137</f>
        <v>56.1</v>
      </c>
      <c r="F77" s="15">
        <f>F47*$D$137</f>
        <v>255</v>
      </c>
      <c r="G77" s="15">
        <f>G47*$D$137</f>
        <v>68</v>
      </c>
      <c r="H77" s="15">
        <f>H47*$D$137</f>
        <v>56.1</v>
      </c>
      <c r="I77" s="15">
        <f>I47*$D$137</f>
        <v>255</v>
      </c>
      <c r="J77" s="15">
        <f>J47*$D$137</f>
        <v>136</v>
      </c>
      <c r="K77" s="15">
        <f>K47*$D$137</f>
        <v>68</v>
      </c>
      <c r="L77" s="15">
        <f>L47*$D$137</f>
        <v>68</v>
      </c>
      <c r="M77" s="15">
        <f>M47*$D$137</f>
        <v>170</v>
      </c>
      <c r="N77" s="15">
        <f>N47*$D$137</f>
        <v>0</v>
      </c>
      <c r="O77" s="15">
        <f>O47*$D$137</f>
        <v>42.5</v>
      </c>
      <c r="P77" s="15">
        <f t="shared" ref="P77:Q77" si="11">P47*$D$137</f>
        <v>170</v>
      </c>
      <c r="Q77" s="15">
        <f t="shared" si="11"/>
        <v>0</v>
      </c>
      <c r="R77" s="29">
        <f>SUM(C77:Q77)</f>
        <v>1548.7</v>
      </c>
    </row>
    <row r="78" spans="1:18" x14ac:dyDescent="0.2">
      <c r="A78" s="2">
        <f>+A48</f>
        <v>12</v>
      </c>
      <c r="B78" s="12" t="s">
        <v>69</v>
      </c>
      <c r="C78" s="15">
        <f>C48*$D$137</f>
        <v>102</v>
      </c>
      <c r="D78" s="15">
        <f>D48*$D$137</f>
        <v>102</v>
      </c>
      <c r="E78" s="15">
        <f>E48*$D$137</f>
        <v>56.1</v>
      </c>
      <c r="F78" s="15">
        <f>F48*$D$137</f>
        <v>255</v>
      </c>
      <c r="G78" s="15">
        <f>G48*$D$137</f>
        <v>68</v>
      </c>
      <c r="H78" s="15">
        <f>H48*$D$137</f>
        <v>56.1</v>
      </c>
      <c r="I78" s="15">
        <f>I48*$D$137</f>
        <v>255</v>
      </c>
      <c r="J78" s="15">
        <f>J48*$D$137</f>
        <v>136</v>
      </c>
      <c r="K78" s="15">
        <f>K48*$D$137</f>
        <v>68</v>
      </c>
      <c r="L78" s="15">
        <f>L48*$D$137</f>
        <v>68</v>
      </c>
      <c r="M78" s="15">
        <f>M48*$D$137</f>
        <v>0</v>
      </c>
      <c r="N78" s="15">
        <f>N48*$D$137</f>
        <v>0</v>
      </c>
      <c r="O78" s="15">
        <f>O48*$D$137</f>
        <v>42.5</v>
      </c>
      <c r="P78" s="15">
        <f t="shared" ref="P78:Q78" si="12">P48*$D$137</f>
        <v>1700</v>
      </c>
      <c r="Q78" s="15">
        <f t="shared" si="12"/>
        <v>0</v>
      </c>
      <c r="R78" s="29">
        <f>SUM(C78:Q78)</f>
        <v>2908.7</v>
      </c>
    </row>
    <row r="79" spans="1:18" x14ac:dyDescent="0.2">
      <c r="A79" s="2">
        <v>1</v>
      </c>
      <c r="B79" s="34" t="s">
        <v>70</v>
      </c>
      <c r="C79" s="15">
        <f>C49*$D$137</f>
        <v>68</v>
      </c>
      <c r="D79" s="15">
        <f>D49*$D$137</f>
        <v>68</v>
      </c>
      <c r="E79" s="15">
        <f>E49*$D$137</f>
        <v>0</v>
      </c>
      <c r="F79" s="15">
        <f>F49*$D$137</f>
        <v>34</v>
      </c>
      <c r="G79" s="15">
        <f>G49*$D$137</f>
        <v>0</v>
      </c>
      <c r="H79" s="15">
        <f>H49*$D$137</f>
        <v>17</v>
      </c>
      <c r="I79" s="15">
        <f>I49*$D$137</f>
        <v>34</v>
      </c>
      <c r="J79" s="15">
        <f>J49*$D$137</f>
        <v>34</v>
      </c>
      <c r="K79" s="15">
        <f>K49*$D$137</f>
        <v>34</v>
      </c>
      <c r="L79" s="15">
        <f>L49*$D$137</f>
        <v>17</v>
      </c>
      <c r="M79" s="15">
        <f>M49*$D$137</f>
        <v>17</v>
      </c>
      <c r="N79" s="15">
        <f>N49*$D$137</f>
        <v>34</v>
      </c>
      <c r="O79" s="15">
        <f>O49*$D$137</f>
        <v>0</v>
      </c>
      <c r="P79" s="15">
        <f t="shared" ref="P79:Q79" si="13">P49*$D$137</f>
        <v>0</v>
      </c>
      <c r="Q79" s="15">
        <f t="shared" si="13"/>
        <v>850</v>
      </c>
      <c r="R79" s="29">
        <f>SUM(C79:Q79)</f>
        <v>1207</v>
      </c>
    </row>
    <row r="80" spans="1:18" x14ac:dyDescent="0.2">
      <c r="A80" s="2">
        <v>2</v>
      </c>
      <c r="B80" s="34" t="s">
        <v>71</v>
      </c>
      <c r="C80" s="15">
        <f>C50*$D$137</f>
        <v>68</v>
      </c>
      <c r="D80" s="15">
        <f>D50*$D$137</f>
        <v>68</v>
      </c>
      <c r="E80" s="15">
        <f>E50*$D$137</f>
        <v>0</v>
      </c>
      <c r="F80" s="15">
        <f>F50*$D$137</f>
        <v>34</v>
      </c>
      <c r="G80" s="15">
        <f>G50*$D$137</f>
        <v>0</v>
      </c>
      <c r="H80" s="15">
        <f>H50*$D$137</f>
        <v>17</v>
      </c>
      <c r="I80" s="15">
        <f>I50*$D$137</f>
        <v>34</v>
      </c>
      <c r="J80" s="15">
        <f>J50*$D$137</f>
        <v>34</v>
      </c>
      <c r="K80" s="15">
        <f>K50*$D$137</f>
        <v>34</v>
      </c>
      <c r="L80" s="15">
        <f>L50*$D$137</f>
        <v>17</v>
      </c>
      <c r="M80" s="15">
        <f>M50*$D$137</f>
        <v>17</v>
      </c>
      <c r="N80" s="15">
        <f>N50*$D$137</f>
        <v>34</v>
      </c>
      <c r="O80" s="15">
        <f>O50*$D$137</f>
        <v>0</v>
      </c>
      <c r="P80" s="15">
        <f t="shared" ref="P80:Q80" si="14">P50*$D$137</f>
        <v>0</v>
      </c>
      <c r="Q80" s="15">
        <f t="shared" si="14"/>
        <v>510</v>
      </c>
      <c r="R80" s="29">
        <f>SUM(C80:Q80)</f>
        <v>867</v>
      </c>
    </row>
    <row r="81" spans="1:18" x14ac:dyDescent="0.2">
      <c r="A81" s="2">
        <v>3</v>
      </c>
      <c r="B81" s="34" t="s">
        <v>72</v>
      </c>
      <c r="C81" s="15">
        <f>C51*$D$137</f>
        <v>68</v>
      </c>
      <c r="D81" s="15">
        <f>D51*$D$137</f>
        <v>68</v>
      </c>
      <c r="E81" s="15">
        <f>E51*$D$137</f>
        <v>0</v>
      </c>
      <c r="F81" s="15">
        <f>F51*$D$137</f>
        <v>34</v>
      </c>
      <c r="G81" s="15">
        <f>G51*$D$137</f>
        <v>0</v>
      </c>
      <c r="H81" s="15">
        <f>H51*$D$137</f>
        <v>17</v>
      </c>
      <c r="I81" s="15">
        <f>I51*$D$137</f>
        <v>34</v>
      </c>
      <c r="J81" s="15">
        <f>J51*$D$137</f>
        <v>34</v>
      </c>
      <c r="K81" s="15">
        <f>K51*$D$137</f>
        <v>34</v>
      </c>
      <c r="L81" s="15">
        <f>L51*$D$137</f>
        <v>17</v>
      </c>
      <c r="M81" s="15">
        <f>M51*$D$137</f>
        <v>17</v>
      </c>
      <c r="N81" s="15">
        <f>N51*$D$137</f>
        <v>34</v>
      </c>
      <c r="O81" s="15">
        <f>O51*$D$137</f>
        <v>0</v>
      </c>
      <c r="P81" s="15">
        <f t="shared" ref="P81:Q81" si="15">P51*$D$137</f>
        <v>0</v>
      </c>
      <c r="Q81" s="15">
        <f t="shared" si="15"/>
        <v>340</v>
      </c>
      <c r="R81" s="29">
        <f>SUM(C81:Q81)</f>
        <v>697</v>
      </c>
    </row>
    <row r="82" spans="1:18" x14ac:dyDescent="0.2">
      <c r="A82" s="2">
        <v>4</v>
      </c>
      <c r="B82" s="34">
        <v>4</v>
      </c>
      <c r="C82" s="15">
        <f>C52*$D$137</f>
        <v>0</v>
      </c>
      <c r="D82" s="15">
        <f>D52*$D$137</f>
        <v>34</v>
      </c>
      <c r="E82" s="15">
        <f>E52*$D$137</f>
        <v>0</v>
      </c>
      <c r="F82" s="15">
        <f>F52*$D$137</f>
        <v>34</v>
      </c>
      <c r="G82" s="15">
        <f>G52*$D$137</f>
        <v>0</v>
      </c>
      <c r="H82" s="15">
        <f>H52*$D$137</f>
        <v>17</v>
      </c>
      <c r="I82" s="15">
        <f>I52*$D$137</f>
        <v>34</v>
      </c>
      <c r="J82" s="15">
        <f>J52*$D$137</f>
        <v>34</v>
      </c>
      <c r="K82" s="15">
        <f>K52*$D$137</f>
        <v>34</v>
      </c>
      <c r="L82" s="15">
        <f>L52*$D$137</f>
        <v>17</v>
      </c>
      <c r="M82" s="15">
        <f>M52*$D$137</f>
        <v>17</v>
      </c>
      <c r="N82" s="15">
        <f>N52*$D$137</f>
        <v>34</v>
      </c>
      <c r="O82" s="15">
        <f>O52*$D$137</f>
        <v>0</v>
      </c>
      <c r="P82" s="15">
        <f t="shared" ref="P82:Q82" si="16">P52*$D$137</f>
        <v>0</v>
      </c>
      <c r="Q82" s="15">
        <f t="shared" si="16"/>
        <v>0</v>
      </c>
      <c r="R82" s="29">
        <f>SUM(C82:Q82)</f>
        <v>255</v>
      </c>
    </row>
    <row r="83" spans="1:18" x14ac:dyDescent="0.2">
      <c r="A83" s="2">
        <v>5</v>
      </c>
      <c r="B83" s="34">
        <v>5</v>
      </c>
      <c r="C83" s="15">
        <f>C53*$D$137</f>
        <v>0</v>
      </c>
      <c r="D83" s="15">
        <f>D53*$D$137</f>
        <v>34</v>
      </c>
      <c r="E83" s="15">
        <f>E53*$D$137</f>
        <v>0</v>
      </c>
      <c r="F83" s="15">
        <f>F53*$D$137</f>
        <v>34</v>
      </c>
      <c r="G83" s="15">
        <f>G53*$D$137</f>
        <v>0</v>
      </c>
      <c r="H83" s="15">
        <f>H53*$D$137</f>
        <v>17</v>
      </c>
      <c r="I83" s="15">
        <f>I53*$D$137</f>
        <v>34</v>
      </c>
      <c r="J83" s="15">
        <f>J53*$D$137</f>
        <v>34</v>
      </c>
      <c r="K83" s="15">
        <f>K53*$D$137</f>
        <v>34</v>
      </c>
      <c r="L83" s="15">
        <f>L53*$D$137</f>
        <v>17</v>
      </c>
      <c r="M83" s="15">
        <f>M53*$D$137</f>
        <v>17</v>
      </c>
      <c r="N83" s="15">
        <f>N53*$D$137</f>
        <v>34</v>
      </c>
      <c r="O83" s="15">
        <f>O53*$D$137</f>
        <v>0</v>
      </c>
      <c r="P83" s="15">
        <f t="shared" ref="P83:Q83" si="17">P53*$D$137</f>
        <v>0</v>
      </c>
      <c r="Q83" s="15">
        <f t="shared" si="17"/>
        <v>0</v>
      </c>
      <c r="R83" s="29">
        <f>SUM(C83:Q83)</f>
        <v>255</v>
      </c>
    </row>
    <row r="84" spans="1:18" x14ac:dyDescent="0.2">
      <c r="A84" s="2">
        <v>6</v>
      </c>
      <c r="B84" s="34">
        <v>6</v>
      </c>
      <c r="C84" s="15">
        <f>C54*$D$137</f>
        <v>0</v>
      </c>
      <c r="D84" s="15">
        <f>D54*$D$137</f>
        <v>34</v>
      </c>
      <c r="E84" s="15">
        <f>E54*$D$137</f>
        <v>0</v>
      </c>
      <c r="F84" s="15">
        <f>F54*$D$137</f>
        <v>34</v>
      </c>
      <c r="G84" s="15">
        <f>G54*$D$137</f>
        <v>0</v>
      </c>
      <c r="H84" s="15">
        <f>H54*$D$137</f>
        <v>17</v>
      </c>
      <c r="I84" s="15">
        <f>I54*$D$137</f>
        <v>34</v>
      </c>
      <c r="J84" s="15">
        <f>J54*$D$137</f>
        <v>34</v>
      </c>
      <c r="K84" s="15">
        <f>K54*$D$137</f>
        <v>34</v>
      </c>
      <c r="L84" s="15">
        <f>L54*$D$137</f>
        <v>17</v>
      </c>
      <c r="M84" s="15">
        <f>M54*$D$137</f>
        <v>17</v>
      </c>
      <c r="N84" s="15">
        <f>N54*$D$137</f>
        <v>34</v>
      </c>
      <c r="O84" s="15">
        <f>O54*$D$137</f>
        <v>0</v>
      </c>
      <c r="P84" s="15">
        <f t="shared" ref="P84:Q84" si="18">P54*$D$137</f>
        <v>0</v>
      </c>
      <c r="Q84" s="15">
        <f t="shared" si="18"/>
        <v>0</v>
      </c>
      <c r="R84" s="29">
        <f>SUM(C84:Q84)</f>
        <v>255</v>
      </c>
    </row>
    <row r="85" spans="1:18" x14ac:dyDescent="0.2">
      <c r="A85" s="2">
        <v>7</v>
      </c>
      <c r="B85" s="34">
        <v>7</v>
      </c>
      <c r="C85" s="15">
        <f>C55*$D$137</f>
        <v>0</v>
      </c>
      <c r="D85" s="15">
        <f>D55*$D$137</f>
        <v>34</v>
      </c>
      <c r="E85" s="15">
        <f>E55*$D$137</f>
        <v>0</v>
      </c>
      <c r="F85" s="15">
        <f>F55*$D$137</f>
        <v>34</v>
      </c>
      <c r="G85" s="15">
        <f>G55*$D$137</f>
        <v>0</v>
      </c>
      <c r="H85" s="15">
        <f>H55*$D$137</f>
        <v>17</v>
      </c>
      <c r="I85" s="15">
        <f>I55*$D$137</f>
        <v>34</v>
      </c>
      <c r="J85" s="15">
        <f>J55*$D$137</f>
        <v>34</v>
      </c>
      <c r="K85" s="15">
        <f>K55*$D$137</f>
        <v>34</v>
      </c>
      <c r="L85" s="15">
        <f>L55*$D$137</f>
        <v>17</v>
      </c>
      <c r="M85" s="15">
        <f>M55*$D$137</f>
        <v>17</v>
      </c>
      <c r="N85" s="15">
        <f>N55*$D$137</f>
        <v>34</v>
      </c>
      <c r="O85" s="15">
        <f>O55*$D$137</f>
        <v>0</v>
      </c>
      <c r="P85" s="15">
        <f t="shared" ref="P85:Q85" si="19">P55*$D$137</f>
        <v>0</v>
      </c>
      <c r="Q85" s="15">
        <f t="shared" si="19"/>
        <v>0</v>
      </c>
      <c r="R85" s="29">
        <f>SUM(C85:Q85)</f>
        <v>255</v>
      </c>
    </row>
    <row r="86" spans="1:18" x14ac:dyDescent="0.2">
      <c r="A86" s="2">
        <v>8</v>
      </c>
      <c r="B86" s="34">
        <v>8</v>
      </c>
      <c r="C86" s="15">
        <f>C56*$D$137</f>
        <v>0</v>
      </c>
      <c r="D86" s="15">
        <f>D56*$D$137</f>
        <v>34</v>
      </c>
      <c r="E86" s="15">
        <f>E56*$D$137</f>
        <v>0</v>
      </c>
      <c r="F86" s="15">
        <f>F56*$D$137</f>
        <v>34</v>
      </c>
      <c r="G86" s="15">
        <f>G56*$D$137</f>
        <v>0</v>
      </c>
      <c r="H86" s="15">
        <f>H56*$D$137</f>
        <v>17</v>
      </c>
      <c r="I86" s="15">
        <f>I56*$D$137</f>
        <v>34</v>
      </c>
      <c r="J86" s="15">
        <f>J56*$D$137</f>
        <v>34</v>
      </c>
      <c r="K86" s="15">
        <f>K56*$D$137</f>
        <v>34</v>
      </c>
      <c r="L86" s="15">
        <f>L56*$D$137</f>
        <v>17</v>
      </c>
      <c r="M86" s="15">
        <f>M56*$D$137</f>
        <v>17</v>
      </c>
      <c r="N86" s="15">
        <f>N56*$D$137</f>
        <v>34</v>
      </c>
      <c r="O86" s="15">
        <f>O56*$D$137</f>
        <v>0</v>
      </c>
      <c r="P86" s="15">
        <f t="shared" ref="P86:Q86" si="20">P56*$D$137</f>
        <v>0</v>
      </c>
      <c r="Q86" s="15">
        <f t="shared" si="20"/>
        <v>0</v>
      </c>
      <c r="R86" s="29">
        <f>SUM(C86:Q86)</f>
        <v>255</v>
      </c>
    </row>
    <row r="87" spans="1:18" x14ac:dyDescent="0.2">
      <c r="A87" s="2">
        <v>9</v>
      </c>
      <c r="B87" s="34">
        <v>9</v>
      </c>
      <c r="C87" s="15">
        <f>C57*$D$137</f>
        <v>0</v>
      </c>
      <c r="D87" s="15">
        <f>D57*$D$137</f>
        <v>34</v>
      </c>
      <c r="E87" s="15">
        <f>E57*$D$137</f>
        <v>0</v>
      </c>
      <c r="F87" s="15">
        <f>F57*$D$137</f>
        <v>34</v>
      </c>
      <c r="G87" s="15">
        <f>G57*$D$137</f>
        <v>0</v>
      </c>
      <c r="H87" s="15">
        <f>H57*$D$137</f>
        <v>17</v>
      </c>
      <c r="I87" s="15">
        <f>I57*$D$137</f>
        <v>34</v>
      </c>
      <c r="J87" s="15">
        <f>J57*$D$137</f>
        <v>34</v>
      </c>
      <c r="K87" s="15">
        <f>K57*$D$137</f>
        <v>34</v>
      </c>
      <c r="L87" s="15">
        <f>L57*$D$137</f>
        <v>17</v>
      </c>
      <c r="M87" s="15">
        <f>M57*$D$137</f>
        <v>17</v>
      </c>
      <c r="N87" s="15">
        <f>N57*$D$137</f>
        <v>34</v>
      </c>
      <c r="O87" s="15">
        <f>O57*$D$137</f>
        <v>0</v>
      </c>
      <c r="P87" s="15">
        <f t="shared" ref="P87:Q87" si="21">P57*$D$137</f>
        <v>0</v>
      </c>
      <c r="Q87" s="15">
        <f t="shared" si="21"/>
        <v>0</v>
      </c>
      <c r="R87" s="29">
        <f>SUM(C87:Q87)</f>
        <v>255</v>
      </c>
    </row>
    <row r="88" spans="1:18" x14ac:dyDescent="0.2">
      <c r="A88" s="2">
        <v>10</v>
      </c>
      <c r="B88" s="34">
        <v>10</v>
      </c>
      <c r="C88" s="15">
        <f>C58*$D$137</f>
        <v>0</v>
      </c>
      <c r="D88" s="15">
        <f>D58*$D$137</f>
        <v>34</v>
      </c>
      <c r="E88" s="15">
        <f>E58*$D$137</f>
        <v>0</v>
      </c>
      <c r="F88" s="15">
        <f>F58*$D$137</f>
        <v>34</v>
      </c>
      <c r="G88" s="15">
        <f>G58*$D$137</f>
        <v>0</v>
      </c>
      <c r="H88" s="15">
        <f>H58*$D$137</f>
        <v>17</v>
      </c>
      <c r="I88" s="15">
        <f>I58*$D$137</f>
        <v>34</v>
      </c>
      <c r="J88" s="15">
        <f>J58*$D$137</f>
        <v>34</v>
      </c>
      <c r="K88" s="15">
        <f>K58*$D$137</f>
        <v>34</v>
      </c>
      <c r="L88" s="15">
        <f>L58*$D$137</f>
        <v>17</v>
      </c>
      <c r="M88" s="15">
        <f>M58*$D$137</f>
        <v>17</v>
      </c>
      <c r="N88" s="15">
        <f>N58*$D$137</f>
        <v>34</v>
      </c>
      <c r="O88" s="15">
        <f>O58*$D$137</f>
        <v>0</v>
      </c>
      <c r="P88" s="15">
        <f t="shared" ref="P88:Q88" si="22">P58*$D$137</f>
        <v>0</v>
      </c>
      <c r="Q88" s="15">
        <f t="shared" si="22"/>
        <v>0</v>
      </c>
      <c r="R88" s="29">
        <f>SUM(C88:Q88)</f>
        <v>255</v>
      </c>
    </row>
    <row r="89" spans="1:18" x14ac:dyDescent="0.2">
      <c r="A89" s="2">
        <v>11</v>
      </c>
      <c r="B89" s="34">
        <v>11</v>
      </c>
      <c r="C89" s="15">
        <f>C59*$D$137</f>
        <v>0</v>
      </c>
      <c r="D89" s="15">
        <f>D59*$D$137</f>
        <v>34</v>
      </c>
      <c r="E89" s="15">
        <f>E59*$D$137</f>
        <v>0</v>
      </c>
      <c r="F89" s="15">
        <f>F59*$D$137</f>
        <v>34</v>
      </c>
      <c r="G89" s="15">
        <f>G59*$D$137</f>
        <v>0</v>
      </c>
      <c r="H89" s="15">
        <f>H59*$D$137</f>
        <v>17</v>
      </c>
      <c r="I89" s="15">
        <f>I59*$D$137</f>
        <v>34</v>
      </c>
      <c r="J89" s="15">
        <f>J59*$D$137</f>
        <v>34</v>
      </c>
      <c r="K89" s="15">
        <f>K59*$D$137</f>
        <v>34</v>
      </c>
      <c r="L89" s="15">
        <f>L59*$D$137</f>
        <v>17</v>
      </c>
      <c r="M89" s="15">
        <f>M59*$D$137</f>
        <v>17</v>
      </c>
      <c r="N89" s="15">
        <f>N59*$D$137</f>
        <v>34</v>
      </c>
      <c r="O89" s="15">
        <f>O59*$D$137</f>
        <v>0</v>
      </c>
      <c r="P89" s="15">
        <f t="shared" ref="P89:Q89" si="23">P59*$D$137</f>
        <v>0</v>
      </c>
      <c r="Q89" s="15">
        <f t="shared" si="23"/>
        <v>0</v>
      </c>
      <c r="R89" s="29">
        <f>SUM(C89:Q89)</f>
        <v>255</v>
      </c>
    </row>
    <row r="90" spans="1:18" x14ac:dyDescent="0.2">
      <c r="A90" s="2">
        <v>12</v>
      </c>
      <c r="B90" s="34">
        <v>12</v>
      </c>
      <c r="C90" s="15">
        <f>C60*$D$137</f>
        <v>0</v>
      </c>
      <c r="D90" s="15">
        <f>D60*$D$137</f>
        <v>34</v>
      </c>
      <c r="E90" s="15">
        <f>E60*$D$137</f>
        <v>0</v>
      </c>
      <c r="F90" s="15">
        <f>F60*$D$137</f>
        <v>34</v>
      </c>
      <c r="G90" s="15">
        <f>G60*$D$137</f>
        <v>0</v>
      </c>
      <c r="H90" s="15">
        <f>H60*$D$137</f>
        <v>17</v>
      </c>
      <c r="I90" s="15">
        <f>I60*$D$137</f>
        <v>34</v>
      </c>
      <c r="J90" s="15">
        <f>J60*$D$137</f>
        <v>34</v>
      </c>
      <c r="K90" s="15">
        <f>K60*$D$137</f>
        <v>34</v>
      </c>
      <c r="L90" s="15">
        <f>L60*$D$137</f>
        <v>17</v>
      </c>
      <c r="M90" s="15">
        <f>M60*$D$137</f>
        <v>17</v>
      </c>
      <c r="N90" s="15">
        <f>N60*$D$137</f>
        <v>34</v>
      </c>
      <c r="O90" s="15"/>
      <c r="P90" s="15"/>
      <c r="Q90" s="15"/>
      <c r="R90" s="29">
        <f>SUM(C90:Q90)</f>
        <v>255</v>
      </c>
    </row>
    <row r="91" spans="1:18" ht="15" x14ac:dyDescent="0.25">
      <c r="A91" s="32"/>
      <c r="B91" s="26" t="s">
        <v>86</v>
      </c>
      <c r="C91" s="31">
        <f>SUM(C66:C78)</f>
        <v>1292</v>
      </c>
      <c r="D91" s="31">
        <f>SUM(D66:D78)</f>
        <v>1326</v>
      </c>
      <c r="E91" s="31">
        <f>SUM(E66:E78)</f>
        <v>873.80000000000018</v>
      </c>
      <c r="F91" s="31">
        <f>SUM(F66:F78)</f>
        <v>3060</v>
      </c>
      <c r="G91" s="31">
        <f>SUM(G66:G78)</f>
        <v>816</v>
      </c>
      <c r="H91" s="31">
        <f>SUM(H66:H78)</f>
        <v>673.20000000000016</v>
      </c>
      <c r="I91" s="31">
        <f>SUM(I66:I78)</f>
        <v>3060</v>
      </c>
      <c r="J91" s="31">
        <f>SUM(J66:J78)</f>
        <v>1632</v>
      </c>
      <c r="K91" s="31">
        <f>SUM(K66:K78)</f>
        <v>816</v>
      </c>
      <c r="L91" s="31">
        <f>SUM(L66:L78)</f>
        <v>816</v>
      </c>
      <c r="M91" s="31">
        <f>SUM(M66:M78)</f>
        <v>1190</v>
      </c>
      <c r="N91" s="31">
        <f>SUM(N66:N78)</f>
        <v>1870</v>
      </c>
      <c r="O91" s="31">
        <f>SUM(O66:O78)</f>
        <v>510</v>
      </c>
      <c r="P91" s="31">
        <f>SUM(P66:P78)</f>
        <v>1870</v>
      </c>
      <c r="Q91" s="31">
        <f>SUM(Q66:Q78)</f>
        <v>0</v>
      </c>
      <c r="R91" s="31">
        <f>SUM(R66:R78)</f>
        <v>19805.000000000004</v>
      </c>
    </row>
    <row r="92" spans="1:18" ht="28.5" x14ac:dyDescent="0.2">
      <c r="A92" s="9"/>
      <c r="B92" s="9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36"/>
      <c r="Q92" s="68" t="s">
        <v>82</v>
      </c>
      <c r="R92" s="69">
        <v>170</v>
      </c>
    </row>
    <row r="93" spans="1:18" ht="29.25" x14ac:dyDescent="0.25">
      <c r="A93" s="76" t="s">
        <v>92</v>
      </c>
      <c r="B93" s="76" t="s">
        <v>90</v>
      </c>
      <c r="C93" s="76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36"/>
      <c r="Q93" s="67" t="s">
        <v>84</v>
      </c>
      <c r="R93" s="65">
        <f>+R61</f>
        <v>116.5</v>
      </c>
    </row>
    <row r="94" spans="1:18" ht="28.5" x14ac:dyDescent="0.25">
      <c r="A94" s="76"/>
      <c r="B94" s="76" t="s">
        <v>93</v>
      </c>
      <c r="C94" s="76"/>
      <c r="D94" s="23"/>
      <c r="E94" s="23"/>
      <c r="F94" s="23"/>
      <c r="G94" s="23"/>
      <c r="H94" s="23"/>
      <c r="I94" s="43"/>
      <c r="J94" s="43"/>
      <c r="K94" s="23"/>
      <c r="L94" s="23"/>
      <c r="M94" s="23"/>
      <c r="N94" s="23"/>
      <c r="O94" s="23"/>
      <c r="P94" s="36"/>
      <c r="Q94" s="66" t="s">
        <v>83</v>
      </c>
      <c r="R94" s="31">
        <f>+R93*R92</f>
        <v>19805</v>
      </c>
    </row>
    <row r="95" spans="1:18" x14ac:dyDescent="0.2">
      <c r="A95" s="9"/>
      <c r="B95" s="9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36"/>
      <c r="Q95" s="23"/>
    </row>
    <row r="97" spans="1:18" x14ac:dyDescent="0.2">
      <c r="A97" s="71" t="s">
        <v>168</v>
      </c>
      <c r="B97" s="72"/>
      <c r="C97" s="70">
        <v>315</v>
      </c>
      <c r="D97" s="70">
        <v>145</v>
      </c>
      <c r="E97" s="70">
        <v>364</v>
      </c>
      <c r="F97" s="70">
        <v>226</v>
      </c>
      <c r="G97" s="70">
        <v>226</v>
      </c>
      <c r="H97" s="70">
        <v>226</v>
      </c>
      <c r="I97" s="70">
        <v>226</v>
      </c>
      <c r="J97" s="70">
        <v>226</v>
      </c>
      <c r="K97" s="70">
        <v>226</v>
      </c>
      <c r="L97" s="70">
        <v>283</v>
      </c>
      <c r="M97" s="70">
        <v>226</v>
      </c>
      <c r="N97" s="70">
        <v>223</v>
      </c>
      <c r="O97" s="70">
        <v>283</v>
      </c>
      <c r="P97" s="70">
        <v>105</v>
      </c>
      <c r="Q97" s="70">
        <v>105</v>
      </c>
      <c r="R97" s="70"/>
    </row>
    <row r="98" spans="1:18" ht="28.5" x14ac:dyDescent="0.2">
      <c r="A98" s="3" t="s">
        <v>74</v>
      </c>
      <c r="B98" s="3" t="s">
        <v>78</v>
      </c>
      <c r="C98" s="3" t="s">
        <v>6</v>
      </c>
      <c r="D98" s="3" t="s">
        <v>5</v>
      </c>
      <c r="E98" s="3" t="s">
        <v>11</v>
      </c>
      <c r="F98" s="3" t="str">
        <f>+F33</f>
        <v>FI</v>
      </c>
      <c r="G98" s="3" t="str">
        <f>+G33</f>
        <v>CO</v>
      </c>
      <c r="H98" s="3" t="str">
        <f>+H33</f>
        <v>FM</v>
      </c>
      <c r="I98" s="3" t="str">
        <f>+I33</f>
        <v>MM</v>
      </c>
      <c r="J98" s="3" t="str">
        <f>+J33</f>
        <v>RE</v>
      </c>
      <c r="K98" s="3" t="str">
        <f>+K33</f>
        <v>SD</v>
      </c>
      <c r="L98" s="3" t="str">
        <f>+L33</f>
        <v>הרשאות</v>
      </c>
      <c r="M98" s="74" t="s">
        <v>81</v>
      </c>
      <c r="N98" s="3" t="str">
        <f>+N33</f>
        <v>ABAP מתכנת</v>
      </c>
      <c r="O98" s="3" t="str">
        <f>+O33</f>
        <v>BASIS</v>
      </c>
      <c r="P98" s="6" t="s">
        <v>22</v>
      </c>
      <c r="Q98" s="6" t="s">
        <v>68</v>
      </c>
      <c r="R98" s="75" t="s">
        <v>85</v>
      </c>
    </row>
    <row r="99" spans="1:18" x14ac:dyDescent="0.2">
      <c r="A99" s="2">
        <v>0</v>
      </c>
      <c r="B99" s="14" t="str">
        <f>+B36</f>
        <v>התארגנות/הערכות</v>
      </c>
      <c r="C99" s="16">
        <f>C66*$C$97</f>
        <v>21420</v>
      </c>
      <c r="D99" s="16">
        <f>D66*$D$97</f>
        <v>14790</v>
      </c>
      <c r="E99" s="16">
        <f>E66*$E$97</f>
        <v>30940</v>
      </c>
      <c r="F99" s="16">
        <f>F66*$F$97</f>
        <v>0</v>
      </c>
      <c r="G99" s="16">
        <f>G66*$G$97</f>
        <v>0</v>
      </c>
      <c r="H99" s="16">
        <f>H66*$H$97</f>
        <v>0</v>
      </c>
      <c r="I99" s="16">
        <f>I66*$I$97</f>
        <v>0</v>
      </c>
      <c r="J99" s="16">
        <f>J66*$J$97</f>
        <v>0</v>
      </c>
      <c r="K99" s="16">
        <f>K66*$K$97</f>
        <v>0</v>
      </c>
      <c r="L99" s="16">
        <f>L66*$L$97</f>
        <v>0</v>
      </c>
      <c r="M99" s="16">
        <f>M66*$M$97</f>
        <v>0</v>
      </c>
      <c r="N99" s="16">
        <f>N66*$N$97</f>
        <v>0</v>
      </c>
      <c r="O99" s="16">
        <f>O66*$O$97</f>
        <v>0</v>
      </c>
      <c r="P99" s="16">
        <f>P66*$O$97</f>
        <v>0</v>
      </c>
      <c r="Q99" s="16">
        <f>Q66*$O$97</f>
        <v>0</v>
      </c>
      <c r="R99" s="30">
        <f>SUM(C99:Q99)</f>
        <v>67150</v>
      </c>
    </row>
    <row r="100" spans="1:18" x14ac:dyDescent="0.2">
      <c r="A100" s="2">
        <v>1</v>
      </c>
      <c r="B100" s="14" t="str">
        <f>+B37</f>
        <v>אפיון - HLD</v>
      </c>
      <c r="C100" s="16">
        <f>C67*$C$97</f>
        <v>32130</v>
      </c>
      <c r="D100" s="16">
        <f>D67*$D$97</f>
        <v>14790</v>
      </c>
      <c r="E100" s="16">
        <f>E67*$E$97</f>
        <v>30940</v>
      </c>
      <c r="F100" s="16">
        <f>F67*$F$97</f>
        <v>57630</v>
      </c>
      <c r="G100" s="16">
        <f>G67*$G$97</f>
        <v>15368</v>
      </c>
      <c r="H100" s="16">
        <f>H67*$H$97</f>
        <v>12678.6</v>
      </c>
      <c r="I100" s="16">
        <f>I67*$I$97</f>
        <v>57630</v>
      </c>
      <c r="J100" s="16">
        <f>J67*$J$97</f>
        <v>30736</v>
      </c>
      <c r="K100" s="16">
        <f>K67*$K$97</f>
        <v>15368</v>
      </c>
      <c r="L100" s="16">
        <f>L67*$L$97</f>
        <v>19244</v>
      </c>
      <c r="M100" s="16">
        <f>M67*$M$97</f>
        <v>0</v>
      </c>
      <c r="N100" s="16">
        <f>N67*$N$97</f>
        <v>0</v>
      </c>
      <c r="O100" s="16">
        <f>O67*$O$97</f>
        <v>12027.5</v>
      </c>
      <c r="P100" s="16">
        <f>P67*$O$97</f>
        <v>0</v>
      </c>
      <c r="Q100" s="16">
        <f>Q67*$O$97</f>
        <v>0</v>
      </c>
      <c r="R100" s="30">
        <f>SUM(C100:Q100)</f>
        <v>298542.09999999998</v>
      </c>
    </row>
    <row r="101" spans="1:18" x14ac:dyDescent="0.2">
      <c r="A101" s="2">
        <v>2</v>
      </c>
      <c r="B101" s="14" t="str">
        <f>+B38</f>
        <v>אפיון - HLD</v>
      </c>
      <c r="C101" s="16">
        <f>C68*$C$97</f>
        <v>32130</v>
      </c>
      <c r="D101" s="16">
        <f>D68*$D$97</f>
        <v>14790</v>
      </c>
      <c r="E101" s="16">
        <f>E68*$E$97</f>
        <v>30940</v>
      </c>
      <c r="F101" s="16">
        <f>F68*$F$97</f>
        <v>57630</v>
      </c>
      <c r="G101" s="16">
        <f>G68*$G$97</f>
        <v>15368</v>
      </c>
      <c r="H101" s="16">
        <f>H68*$H$97</f>
        <v>12678.6</v>
      </c>
      <c r="I101" s="16">
        <f>I68*$I$97</f>
        <v>57630</v>
      </c>
      <c r="J101" s="16">
        <f>J68*$J$97</f>
        <v>30736</v>
      </c>
      <c r="K101" s="16">
        <f>K68*$K$97</f>
        <v>15368</v>
      </c>
      <c r="L101" s="16">
        <f>L68*$L$97</f>
        <v>19244</v>
      </c>
      <c r="M101" s="16">
        <f>M68*$M$97</f>
        <v>0</v>
      </c>
      <c r="N101" s="16">
        <f>N68*$N$97</f>
        <v>0</v>
      </c>
      <c r="O101" s="16">
        <f>O68*$O$97</f>
        <v>12027.5</v>
      </c>
      <c r="P101" s="16">
        <f>P68*$O$97</f>
        <v>0</v>
      </c>
      <c r="Q101" s="16">
        <f>Q68*$O$97</f>
        <v>0</v>
      </c>
      <c r="R101" s="30">
        <f>SUM(C101:Q101)</f>
        <v>298542.09999999998</v>
      </c>
    </row>
    <row r="102" spans="1:18" x14ac:dyDescent="0.2">
      <c r="A102" s="2">
        <v>3</v>
      </c>
      <c r="B102" s="14" t="str">
        <f>+B39</f>
        <v>אפיון - DD</v>
      </c>
      <c r="C102" s="16">
        <f>C69*$C$97</f>
        <v>32130</v>
      </c>
      <c r="D102" s="16">
        <f>D69*$D$97</f>
        <v>14790</v>
      </c>
      <c r="E102" s="16">
        <f>E69*$E$97</f>
        <v>30940</v>
      </c>
      <c r="F102" s="16">
        <f>F69*$F$97</f>
        <v>57630</v>
      </c>
      <c r="G102" s="16">
        <f>G69*$G$97</f>
        <v>15368</v>
      </c>
      <c r="H102" s="16">
        <f>H69*$H$97</f>
        <v>12678.6</v>
      </c>
      <c r="I102" s="16">
        <f>I69*$I$97</f>
        <v>57630</v>
      </c>
      <c r="J102" s="16">
        <f>J69*$J$97</f>
        <v>30736</v>
      </c>
      <c r="K102" s="16">
        <f>K69*$K$97</f>
        <v>15368</v>
      </c>
      <c r="L102" s="16">
        <f>L69*$L$97</f>
        <v>19244</v>
      </c>
      <c r="M102" s="16">
        <f>M69*$M$97</f>
        <v>0</v>
      </c>
      <c r="N102" s="16">
        <f>N69*$N$97</f>
        <v>0</v>
      </c>
      <c r="O102" s="16">
        <f>O69*$O$97</f>
        <v>12027.5</v>
      </c>
      <c r="P102" s="16">
        <f>P69*$O$97</f>
        <v>0</v>
      </c>
      <c r="Q102" s="16">
        <f>Q69*$O$97</f>
        <v>0</v>
      </c>
      <c r="R102" s="30">
        <f>SUM(C102:Q102)</f>
        <v>298542.09999999998</v>
      </c>
    </row>
    <row r="103" spans="1:18" x14ac:dyDescent="0.2">
      <c r="A103" s="2">
        <v>4</v>
      </c>
      <c r="B103" s="14" t="str">
        <f>+B40</f>
        <v>אפיון - DD</v>
      </c>
      <c r="C103" s="16">
        <f>C70*$C$97</f>
        <v>32130</v>
      </c>
      <c r="D103" s="16">
        <f>D70*$D$97</f>
        <v>14790</v>
      </c>
      <c r="E103" s="16">
        <f>E70*$E$97</f>
        <v>30940</v>
      </c>
      <c r="F103" s="16">
        <f>F70*$F$97</f>
        <v>57630</v>
      </c>
      <c r="G103" s="16">
        <f>G70*$G$97</f>
        <v>15368</v>
      </c>
      <c r="H103" s="16">
        <f>H70*$H$97</f>
        <v>12678.6</v>
      </c>
      <c r="I103" s="16">
        <f>I70*$I$97</f>
        <v>57630</v>
      </c>
      <c r="J103" s="16">
        <f>J70*$J$97</f>
        <v>30736</v>
      </c>
      <c r="K103" s="16">
        <f>K70*$K$97</f>
        <v>15368</v>
      </c>
      <c r="L103" s="16">
        <f>L70*$L$97</f>
        <v>19244</v>
      </c>
      <c r="M103" s="16">
        <f>M70*$M$97</f>
        <v>0</v>
      </c>
      <c r="N103" s="16">
        <f>N70*$N$97</f>
        <v>0</v>
      </c>
      <c r="O103" s="16">
        <f>O70*$O$97</f>
        <v>12027.5</v>
      </c>
      <c r="P103" s="16">
        <f>P70*$O$97</f>
        <v>0</v>
      </c>
      <c r="Q103" s="16">
        <f>Q70*$O$97</f>
        <v>0</v>
      </c>
      <c r="R103" s="30">
        <f>SUM(C103:Q103)</f>
        <v>298542.09999999998</v>
      </c>
    </row>
    <row r="104" spans="1:18" x14ac:dyDescent="0.2">
      <c r="A104" s="2">
        <v>5</v>
      </c>
      <c r="B104" s="5" t="str">
        <f>+B41</f>
        <v>יישום</v>
      </c>
      <c r="C104" s="16">
        <f>C71*$C$97</f>
        <v>32130</v>
      </c>
      <c r="D104" s="16">
        <f>D71*$D$97</f>
        <v>14790</v>
      </c>
      <c r="E104" s="16">
        <f>E71*$E$97</f>
        <v>20420.400000000001</v>
      </c>
      <c r="F104" s="16">
        <f>F71*$F$97</f>
        <v>57630</v>
      </c>
      <c r="G104" s="16">
        <f>G71*$G$97</f>
        <v>15368</v>
      </c>
      <c r="H104" s="16">
        <f>H71*$H$97</f>
        <v>12678.6</v>
      </c>
      <c r="I104" s="16">
        <f>I71*$I$97</f>
        <v>57630</v>
      </c>
      <c r="J104" s="16">
        <f>J71*$J$97</f>
        <v>30736</v>
      </c>
      <c r="K104" s="16">
        <f>K71*$K$97</f>
        <v>15368</v>
      </c>
      <c r="L104" s="16">
        <f>L71*$L$97</f>
        <v>19244</v>
      </c>
      <c r="M104" s="16">
        <f>M71*$M$97</f>
        <v>38420</v>
      </c>
      <c r="N104" s="16">
        <f>N71*$N$97</f>
        <v>75820</v>
      </c>
      <c r="O104" s="16">
        <f>O71*$O$97</f>
        <v>12027.5</v>
      </c>
      <c r="P104" s="16">
        <f>P71*$O$97</f>
        <v>0</v>
      </c>
      <c r="Q104" s="16">
        <f>Q71*$O$97</f>
        <v>0</v>
      </c>
      <c r="R104" s="30">
        <f>SUM(C104:Q104)</f>
        <v>402262.5</v>
      </c>
    </row>
    <row r="105" spans="1:18" x14ac:dyDescent="0.2">
      <c r="A105" s="2">
        <v>6</v>
      </c>
      <c r="B105" s="5" t="str">
        <f>+B42</f>
        <v>יישום</v>
      </c>
      <c r="C105" s="16">
        <f>C72*$C$97</f>
        <v>32130</v>
      </c>
      <c r="D105" s="16">
        <f>D72*$D$97</f>
        <v>14790</v>
      </c>
      <c r="E105" s="16">
        <f>E72*$E$97</f>
        <v>20420.400000000001</v>
      </c>
      <c r="F105" s="16">
        <f>F72*$F$97</f>
        <v>57630</v>
      </c>
      <c r="G105" s="16">
        <f>G72*$G$97</f>
        <v>15368</v>
      </c>
      <c r="H105" s="16">
        <f>H72*$H$97</f>
        <v>12678.6</v>
      </c>
      <c r="I105" s="16">
        <f>I72*$I$97</f>
        <v>57630</v>
      </c>
      <c r="J105" s="16">
        <f>J72*$J$97</f>
        <v>30736</v>
      </c>
      <c r="K105" s="16">
        <f>K72*$K$97</f>
        <v>15368</v>
      </c>
      <c r="L105" s="16">
        <f>L72*$L$97</f>
        <v>19244</v>
      </c>
      <c r="M105" s="16">
        <f>M72*$M$97</f>
        <v>38420</v>
      </c>
      <c r="N105" s="16">
        <f>N72*$N$97</f>
        <v>75820</v>
      </c>
      <c r="O105" s="16">
        <f>O72*$O$97</f>
        <v>12027.5</v>
      </c>
      <c r="P105" s="16">
        <f>P72*$O$97</f>
        <v>0</v>
      </c>
      <c r="Q105" s="16">
        <f>Q72*$O$97</f>
        <v>0</v>
      </c>
      <c r="R105" s="30">
        <f>SUM(C105:Q105)</f>
        <v>402262.5</v>
      </c>
    </row>
    <row r="106" spans="1:18" x14ac:dyDescent="0.2">
      <c r="A106" s="2">
        <v>7</v>
      </c>
      <c r="B106" s="5" t="str">
        <f>+B43</f>
        <v>יישום</v>
      </c>
      <c r="C106" s="16">
        <f>C73*$C$97</f>
        <v>32130</v>
      </c>
      <c r="D106" s="16">
        <f>D73*$D$97</f>
        <v>14790</v>
      </c>
      <c r="E106" s="16">
        <f>E73*$E$97</f>
        <v>20420.400000000001</v>
      </c>
      <c r="F106" s="16">
        <f>F73*$F$97</f>
        <v>57630</v>
      </c>
      <c r="G106" s="16">
        <f>G73*$G$97</f>
        <v>15368</v>
      </c>
      <c r="H106" s="16">
        <f>H73*$H$97</f>
        <v>12678.6</v>
      </c>
      <c r="I106" s="16">
        <f>I73*$I$97</f>
        <v>57630</v>
      </c>
      <c r="J106" s="16">
        <f>J73*$J$97</f>
        <v>30736</v>
      </c>
      <c r="K106" s="16">
        <f>K73*$K$97</f>
        <v>15368</v>
      </c>
      <c r="L106" s="16">
        <f>L73*$L$97</f>
        <v>19244</v>
      </c>
      <c r="M106" s="16">
        <f>M73*$M$97</f>
        <v>38420</v>
      </c>
      <c r="N106" s="16">
        <f>N73*$N$97</f>
        <v>75820</v>
      </c>
      <c r="O106" s="16">
        <f>O73*$O$97</f>
        <v>12027.5</v>
      </c>
      <c r="P106" s="16">
        <f>P73*$O$97</f>
        <v>0</v>
      </c>
      <c r="Q106" s="16">
        <f>Q73*$O$97</f>
        <v>0</v>
      </c>
      <c r="R106" s="30">
        <f>SUM(C106:Q106)</f>
        <v>402262.5</v>
      </c>
    </row>
    <row r="107" spans="1:18" x14ac:dyDescent="0.2">
      <c r="A107" s="2">
        <v>8</v>
      </c>
      <c r="B107" s="5" t="s">
        <v>8</v>
      </c>
      <c r="C107" s="16">
        <f>C74*$C$97</f>
        <v>32130</v>
      </c>
      <c r="D107" s="16">
        <f>D74*$D$97</f>
        <v>14790</v>
      </c>
      <c r="E107" s="16">
        <f>E74*$E$97</f>
        <v>20420.400000000001</v>
      </c>
      <c r="F107" s="16">
        <f>F74*$F$97</f>
        <v>57630</v>
      </c>
      <c r="G107" s="16">
        <f>G74*$G$97</f>
        <v>15368</v>
      </c>
      <c r="H107" s="16">
        <f>H74*$H$97</f>
        <v>12678.6</v>
      </c>
      <c r="I107" s="16">
        <f>I74*$I$97</f>
        <v>57630</v>
      </c>
      <c r="J107" s="16">
        <f>J74*$J$97</f>
        <v>30736</v>
      </c>
      <c r="K107" s="16">
        <f>K74*$K$97</f>
        <v>15368</v>
      </c>
      <c r="L107" s="16">
        <f>L74*$L$97</f>
        <v>19244</v>
      </c>
      <c r="M107" s="16">
        <f>M74*$M$97</f>
        <v>38420</v>
      </c>
      <c r="N107" s="16">
        <f>N74*$N$97</f>
        <v>75820</v>
      </c>
      <c r="O107" s="16">
        <f>O74*$O$97</f>
        <v>12027.5</v>
      </c>
      <c r="P107" s="16">
        <f>P74*$O$97</f>
        <v>0</v>
      </c>
      <c r="Q107" s="16">
        <f>Q74*$O$97</f>
        <v>0</v>
      </c>
      <c r="R107" s="30">
        <f>SUM(C107:Q107)</f>
        <v>402262.5</v>
      </c>
    </row>
    <row r="108" spans="1:18" x14ac:dyDescent="0.2">
      <c r="A108" s="2">
        <v>9</v>
      </c>
      <c r="B108" s="5" t="str">
        <f>+B44</f>
        <v>יישום</v>
      </c>
      <c r="C108" s="16">
        <f>C75*$C$97</f>
        <v>32130</v>
      </c>
      <c r="D108" s="16">
        <f>D75*$D$97</f>
        <v>14790</v>
      </c>
      <c r="E108" s="16">
        <f>E75*$E$97</f>
        <v>20420.400000000001</v>
      </c>
      <c r="F108" s="16">
        <f>F75*$F$97</f>
        <v>57630</v>
      </c>
      <c r="G108" s="16">
        <f>G75*$G$97</f>
        <v>15368</v>
      </c>
      <c r="H108" s="16">
        <f>H75*$H$97</f>
        <v>12678.6</v>
      </c>
      <c r="I108" s="16">
        <f>I75*$I$97</f>
        <v>57630</v>
      </c>
      <c r="J108" s="16">
        <f>J75*$J$97</f>
        <v>30736</v>
      </c>
      <c r="K108" s="16">
        <f>K75*$K$97</f>
        <v>15368</v>
      </c>
      <c r="L108" s="16">
        <f>L75*$L$97</f>
        <v>19244</v>
      </c>
      <c r="M108" s="16">
        <f>M75*$M$97</f>
        <v>38420</v>
      </c>
      <c r="N108" s="16">
        <f>N75*$N$97</f>
        <v>75820</v>
      </c>
      <c r="O108" s="16">
        <f>O75*$O$97</f>
        <v>12027.5</v>
      </c>
      <c r="P108" s="16">
        <f>P75*$O$97</f>
        <v>0</v>
      </c>
      <c r="Q108" s="16">
        <f>Q75*$O$97</f>
        <v>0</v>
      </c>
      <c r="R108" s="30">
        <f>SUM(C108:Q108)</f>
        <v>402262.5</v>
      </c>
    </row>
    <row r="109" spans="1:18" x14ac:dyDescent="0.2">
      <c r="A109" s="2">
        <v>10</v>
      </c>
      <c r="B109" s="5" t="str">
        <f>+B46</f>
        <v>בדיקות מסירה</v>
      </c>
      <c r="C109" s="16">
        <f>C76*$C$97</f>
        <v>32130</v>
      </c>
      <c r="D109" s="16">
        <f>D76*$D$97</f>
        <v>14790</v>
      </c>
      <c r="E109" s="16">
        <f>E76*$E$97</f>
        <v>20420.400000000001</v>
      </c>
      <c r="F109" s="16">
        <f>F76*$F$97</f>
        <v>57630</v>
      </c>
      <c r="G109" s="16">
        <f>G76*$G$97</f>
        <v>15368</v>
      </c>
      <c r="H109" s="16">
        <f>H76*$H$97</f>
        <v>12678.6</v>
      </c>
      <c r="I109" s="16">
        <f>I76*$I$97</f>
        <v>57630</v>
      </c>
      <c r="J109" s="16">
        <f>J76*$J$97</f>
        <v>30736</v>
      </c>
      <c r="K109" s="16">
        <f>K76*$K$97</f>
        <v>15368</v>
      </c>
      <c r="L109" s="16">
        <f>L76*$L$97</f>
        <v>19244</v>
      </c>
      <c r="M109" s="16">
        <f>M76*$M$97</f>
        <v>38420</v>
      </c>
      <c r="N109" s="16">
        <f>N76*$N$97</f>
        <v>37910</v>
      </c>
      <c r="O109" s="16">
        <f>O76*$O$97</f>
        <v>12027.5</v>
      </c>
      <c r="P109" s="16">
        <f>P76*$O$97</f>
        <v>0</v>
      </c>
      <c r="Q109" s="16">
        <f>Q76*$O$97</f>
        <v>0</v>
      </c>
      <c r="R109" s="30">
        <f>SUM(C109:Q109)</f>
        <v>364352.5</v>
      </c>
    </row>
    <row r="110" spans="1:18" x14ac:dyDescent="0.2">
      <c r="A110" s="2">
        <v>11</v>
      </c>
      <c r="B110" s="12" t="str">
        <f>+B47</f>
        <v>בדיקות קבלה+הכנת חומרי הדרכה</v>
      </c>
      <c r="C110" s="16">
        <f>C77*$C$97</f>
        <v>32130</v>
      </c>
      <c r="D110" s="16">
        <f>D77*$D$97</f>
        <v>14790</v>
      </c>
      <c r="E110" s="16">
        <f>E77*$E$97</f>
        <v>20420.400000000001</v>
      </c>
      <c r="F110" s="16">
        <f>F77*$F$97</f>
        <v>57630</v>
      </c>
      <c r="G110" s="16">
        <f>G77*$G$97</f>
        <v>15368</v>
      </c>
      <c r="H110" s="16">
        <f>H77*$H$97</f>
        <v>12678.6</v>
      </c>
      <c r="I110" s="16">
        <f>I77*$I$97</f>
        <v>57630</v>
      </c>
      <c r="J110" s="16">
        <f>J77*$J$97</f>
        <v>30736</v>
      </c>
      <c r="K110" s="16">
        <f>K77*$K$97</f>
        <v>15368</v>
      </c>
      <c r="L110" s="16">
        <f>L77*$L$97</f>
        <v>19244</v>
      </c>
      <c r="M110" s="16">
        <f>M77*$M$97</f>
        <v>38420</v>
      </c>
      <c r="N110" s="16">
        <f>N77*$N$97</f>
        <v>0</v>
      </c>
      <c r="O110" s="16">
        <f>O77*$O$97</f>
        <v>12027.5</v>
      </c>
      <c r="P110" s="16">
        <f>P77*$O$97</f>
        <v>48110</v>
      </c>
      <c r="Q110" s="16">
        <f>Q77*$O$97</f>
        <v>0</v>
      </c>
      <c r="R110" s="30">
        <f>SUM(C110:Q110)</f>
        <v>374552.5</v>
      </c>
    </row>
    <row r="111" spans="1:18" x14ac:dyDescent="0.2">
      <c r="A111" s="2">
        <v>12</v>
      </c>
      <c r="B111" s="12" t="s">
        <v>69</v>
      </c>
      <c r="C111" s="16">
        <f>C78*$C$97</f>
        <v>32130</v>
      </c>
      <c r="D111" s="16">
        <f>D78*$D$97</f>
        <v>14790</v>
      </c>
      <c r="E111" s="16">
        <f>E78*$E$97</f>
        <v>20420.400000000001</v>
      </c>
      <c r="F111" s="16">
        <f>F78*$F$97</f>
        <v>57630</v>
      </c>
      <c r="G111" s="16">
        <f>G78*$G$97</f>
        <v>15368</v>
      </c>
      <c r="H111" s="16">
        <f>H78*$H$97</f>
        <v>12678.6</v>
      </c>
      <c r="I111" s="16">
        <f>I78*$I$97</f>
        <v>57630</v>
      </c>
      <c r="J111" s="16">
        <f>J78*$J$97</f>
        <v>30736</v>
      </c>
      <c r="K111" s="16">
        <f>K78*$K$97</f>
        <v>15368</v>
      </c>
      <c r="L111" s="16">
        <f>L78*$L$97</f>
        <v>19244</v>
      </c>
      <c r="M111" s="16">
        <f>M78*$M$97</f>
        <v>0</v>
      </c>
      <c r="N111" s="16">
        <f>N78*$N$97</f>
        <v>0</v>
      </c>
      <c r="O111" s="16">
        <f>O78*$O$97</f>
        <v>12027.5</v>
      </c>
      <c r="P111" s="16">
        <f>P78*$O$97</f>
        <v>481100</v>
      </c>
      <c r="Q111" s="16">
        <f>Q78*$O$97</f>
        <v>0</v>
      </c>
      <c r="R111" s="30">
        <f>SUM(C111:Q111)</f>
        <v>769122.5</v>
      </c>
    </row>
    <row r="112" spans="1:18" x14ac:dyDescent="0.2">
      <c r="A112" s="2">
        <v>1</v>
      </c>
      <c r="B112" s="34" t="s">
        <v>70</v>
      </c>
      <c r="C112" s="16">
        <f>C79*$C$97</f>
        <v>21420</v>
      </c>
      <c r="D112" s="16">
        <f>D79*$D$97</f>
        <v>9860</v>
      </c>
      <c r="E112" s="16">
        <f>E79*$E$97</f>
        <v>0</v>
      </c>
      <c r="F112" s="16">
        <f>F79*$F$97</f>
        <v>7684</v>
      </c>
      <c r="G112" s="16">
        <f>G79*$G$97</f>
        <v>0</v>
      </c>
      <c r="H112" s="16">
        <f>H79*$H$97</f>
        <v>3842</v>
      </c>
      <c r="I112" s="16">
        <f>I79*$I$97</f>
        <v>7684</v>
      </c>
      <c r="J112" s="16">
        <f>J79*$J$97</f>
        <v>7684</v>
      </c>
      <c r="K112" s="16">
        <f>K79*$K$97</f>
        <v>7684</v>
      </c>
      <c r="L112" s="16">
        <f>L79*$L$97</f>
        <v>4811</v>
      </c>
      <c r="M112" s="16">
        <f>M79*$M$97</f>
        <v>3842</v>
      </c>
      <c r="N112" s="16">
        <f>N79*$N$97</f>
        <v>7582</v>
      </c>
      <c r="O112" s="16">
        <f>O79*$O$97</f>
        <v>0</v>
      </c>
      <c r="P112" s="16">
        <f>P79*$O$97</f>
        <v>0</v>
      </c>
      <c r="Q112" s="16">
        <f>Q79*$O$97</f>
        <v>240550</v>
      </c>
      <c r="R112" s="30">
        <f>SUM(C112:Q112)</f>
        <v>322643</v>
      </c>
    </row>
    <row r="113" spans="1:18" x14ac:dyDescent="0.2">
      <c r="A113" s="2">
        <v>2</v>
      </c>
      <c r="B113" s="34" t="s">
        <v>71</v>
      </c>
      <c r="C113" s="16">
        <f>C80*$C$97</f>
        <v>21420</v>
      </c>
      <c r="D113" s="16">
        <f>D80*$D$97</f>
        <v>9860</v>
      </c>
      <c r="E113" s="16">
        <f>E80*$E$97</f>
        <v>0</v>
      </c>
      <c r="F113" s="16">
        <f>F80*$F$97</f>
        <v>7684</v>
      </c>
      <c r="G113" s="16">
        <f>G80*$G$97</f>
        <v>0</v>
      </c>
      <c r="H113" s="16">
        <f>H80*$H$97</f>
        <v>3842</v>
      </c>
      <c r="I113" s="16">
        <f>I80*$I$97</f>
        <v>7684</v>
      </c>
      <c r="J113" s="16">
        <f>J80*$J$97</f>
        <v>7684</v>
      </c>
      <c r="K113" s="16">
        <f>K80*$K$97</f>
        <v>7684</v>
      </c>
      <c r="L113" s="16">
        <f>L80*$L$97</f>
        <v>4811</v>
      </c>
      <c r="M113" s="16">
        <f>M80*$M$97</f>
        <v>3842</v>
      </c>
      <c r="N113" s="16">
        <f>N80*$N$97</f>
        <v>7582</v>
      </c>
      <c r="O113" s="16">
        <f>O80*$O$97</f>
        <v>0</v>
      </c>
      <c r="P113" s="16">
        <f>P80*$O$97</f>
        <v>0</v>
      </c>
      <c r="Q113" s="16">
        <f>Q80*$O$97</f>
        <v>144330</v>
      </c>
      <c r="R113" s="30">
        <f>SUM(C113:Q113)</f>
        <v>226423</v>
      </c>
    </row>
    <row r="114" spans="1:18" x14ac:dyDescent="0.2">
      <c r="A114" s="2">
        <v>3</v>
      </c>
      <c r="B114" s="34" t="s">
        <v>72</v>
      </c>
      <c r="C114" s="16">
        <f>C81*$C$97</f>
        <v>21420</v>
      </c>
      <c r="D114" s="16">
        <f>D81*$D$97</f>
        <v>9860</v>
      </c>
      <c r="E114" s="16">
        <f>E81*$E$97</f>
        <v>0</v>
      </c>
      <c r="F114" s="16">
        <f>F81*$F$97</f>
        <v>7684</v>
      </c>
      <c r="G114" s="16">
        <f>G81*$G$97</f>
        <v>0</v>
      </c>
      <c r="H114" s="16">
        <f>H81*$H$97</f>
        <v>3842</v>
      </c>
      <c r="I114" s="16">
        <f>I81*$I$97</f>
        <v>7684</v>
      </c>
      <c r="J114" s="16">
        <f>J81*$J$97</f>
        <v>7684</v>
      </c>
      <c r="K114" s="16">
        <f>K81*$K$97</f>
        <v>7684</v>
      </c>
      <c r="L114" s="16">
        <f>L81*$L$97</f>
        <v>4811</v>
      </c>
      <c r="M114" s="16">
        <f>M81*$M$97</f>
        <v>3842</v>
      </c>
      <c r="N114" s="16">
        <f>N81*$N$97</f>
        <v>7582</v>
      </c>
      <c r="O114" s="16">
        <f>O81*$O$97</f>
        <v>0</v>
      </c>
      <c r="P114" s="16">
        <f>P81*$O$97</f>
        <v>0</v>
      </c>
      <c r="Q114" s="16">
        <f>Q81*$O$97</f>
        <v>96220</v>
      </c>
      <c r="R114" s="30">
        <f>SUM(C114:Q114)</f>
        <v>178313</v>
      </c>
    </row>
    <row r="115" spans="1:18" x14ac:dyDescent="0.2">
      <c r="A115" s="2">
        <v>4</v>
      </c>
      <c r="B115" s="34">
        <v>4</v>
      </c>
      <c r="C115" s="16">
        <f>C82*$C$97</f>
        <v>0</v>
      </c>
      <c r="D115" s="16">
        <f>D82*$D$97</f>
        <v>4930</v>
      </c>
      <c r="E115" s="16">
        <f>E82*$E$97</f>
        <v>0</v>
      </c>
      <c r="F115" s="16">
        <f>F82*$F$97</f>
        <v>7684</v>
      </c>
      <c r="G115" s="16">
        <f>G82*$G$97</f>
        <v>0</v>
      </c>
      <c r="H115" s="16">
        <f>H82*$H$97</f>
        <v>3842</v>
      </c>
      <c r="I115" s="16">
        <f>I82*$I$97</f>
        <v>7684</v>
      </c>
      <c r="J115" s="16">
        <f>J82*$J$97</f>
        <v>7684</v>
      </c>
      <c r="K115" s="16">
        <f>K82*$K$97</f>
        <v>7684</v>
      </c>
      <c r="L115" s="16">
        <f>L82*$L$97</f>
        <v>4811</v>
      </c>
      <c r="M115" s="16">
        <f>M82*$M$97</f>
        <v>3842</v>
      </c>
      <c r="N115" s="16">
        <f>N82*$N$97</f>
        <v>7582</v>
      </c>
      <c r="O115" s="16">
        <f>O82*$O$97</f>
        <v>0</v>
      </c>
      <c r="P115" s="16">
        <f>P82*$O$97</f>
        <v>0</v>
      </c>
      <c r="Q115" s="16">
        <f>Q82*$O$97</f>
        <v>0</v>
      </c>
      <c r="R115" s="30">
        <f>SUM(C115:Q115)</f>
        <v>55743</v>
      </c>
    </row>
    <row r="116" spans="1:18" x14ac:dyDescent="0.2">
      <c r="A116" s="2">
        <v>5</v>
      </c>
      <c r="B116" s="34">
        <v>5</v>
      </c>
      <c r="C116" s="16">
        <f>C83*$C$97</f>
        <v>0</v>
      </c>
      <c r="D116" s="16">
        <f>D83*$D$97</f>
        <v>4930</v>
      </c>
      <c r="E116" s="16">
        <f>E83*$E$97</f>
        <v>0</v>
      </c>
      <c r="F116" s="16">
        <f>F83*$F$97</f>
        <v>7684</v>
      </c>
      <c r="G116" s="16">
        <f>G83*$G$97</f>
        <v>0</v>
      </c>
      <c r="H116" s="16">
        <f>H83*$H$97</f>
        <v>3842</v>
      </c>
      <c r="I116" s="16">
        <f>I83*$I$97</f>
        <v>7684</v>
      </c>
      <c r="J116" s="16">
        <f>J83*$J$97</f>
        <v>7684</v>
      </c>
      <c r="K116" s="16">
        <f>K83*$K$97</f>
        <v>7684</v>
      </c>
      <c r="L116" s="16">
        <f>L83*$L$97</f>
        <v>4811</v>
      </c>
      <c r="M116" s="16">
        <f>M83*$M$97</f>
        <v>3842</v>
      </c>
      <c r="N116" s="16">
        <f>N83*$N$97</f>
        <v>7582</v>
      </c>
      <c r="O116" s="16">
        <f>O83*$O$97</f>
        <v>0</v>
      </c>
      <c r="P116" s="16">
        <f>P83*$O$97</f>
        <v>0</v>
      </c>
      <c r="Q116" s="16">
        <f>Q83*$O$97</f>
        <v>0</v>
      </c>
      <c r="R116" s="30">
        <f>SUM(C116:Q116)</f>
        <v>55743</v>
      </c>
    </row>
    <row r="117" spans="1:18" x14ac:dyDescent="0.2">
      <c r="A117" s="2">
        <v>6</v>
      </c>
      <c r="B117" s="34">
        <v>6</v>
      </c>
      <c r="C117" s="16">
        <f>C84*$C$97</f>
        <v>0</v>
      </c>
      <c r="D117" s="16">
        <f>D84*$D$97</f>
        <v>4930</v>
      </c>
      <c r="E117" s="16">
        <f>E84*$E$97</f>
        <v>0</v>
      </c>
      <c r="F117" s="16">
        <f>F84*$F$97</f>
        <v>7684</v>
      </c>
      <c r="G117" s="16">
        <f>G84*$G$97</f>
        <v>0</v>
      </c>
      <c r="H117" s="16">
        <f>H84*$H$97</f>
        <v>3842</v>
      </c>
      <c r="I117" s="16">
        <f>I84*$I$97</f>
        <v>7684</v>
      </c>
      <c r="J117" s="16">
        <f>J84*$J$97</f>
        <v>7684</v>
      </c>
      <c r="K117" s="16">
        <f>K84*$K$97</f>
        <v>7684</v>
      </c>
      <c r="L117" s="16">
        <f>L84*$L$97</f>
        <v>4811</v>
      </c>
      <c r="M117" s="16">
        <f>M84*$M$97</f>
        <v>3842</v>
      </c>
      <c r="N117" s="16">
        <f>N84*$N$97</f>
        <v>7582</v>
      </c>
      <c r="O117" s="16">
        <f>O84*$O$97</f>
        <v>0</v>
      </c>
      <c r="P117" s="16">
        <f>P84*$O$97</f>
        <v>0</v>
      </c>
      <c r="Q117" s="16">
        <f>Q84*$O$97</f>
        <v>0</v>
      </c>
      <c r="R117" s="30">
        <f>SUM(C117:Q117)</f>
        <v>55743</v>
      </c>
    </row>
    <row r="118" spans="1:18" x14ac:dyDescent="0.2">
      <c r="A118" s="2">
        <v>7</v>
      </c>
      <c r="B118" s="34">
        <v>7</v>
      </c>
      <c r="C118" s="16">
        <f>C85*$C$97</f>
        <v>0</v>
      </c>
      <c r="D118" s="16">
        <f>D85*$D$97</f>
        <v>4930</v>
      </c>
      <c r="E118" s="16">
        <f>E85*$E$97</f>
        <v>0</v>
      </c>
      <c r="F118" s="16">
        <f>F85*$F$97</f>
        <v>7684</v>
      </c>
      <c r="G118" s="16">
        <f>G85*$G$97</f>
        <v>0</v>
      </c>
      <c r="H118" s="16">
        <f>H85*$H$97</f>
        <v>3842</v>
      </c>
      <c r="I118" s="16">
        <f>I85*$I$97</f>
        <v>7684</v>
      </c>
      <c r="J118" s="16">
        <f>J85*$J$97</f>
        <v>7684</v>
      </c>
      <c r="K118" s="16">
        <f>K85*$K$97</f>
        <v>7684</v>
      </c>
      <c r="L118" s="16">
        <f>L85*$L$97</f>
        <v>4811</v>
      </c>
      <c r="M118" s="16">
        <f>M85*$M$97</f>
        <v>3842</v>
      </c>
      <c r="N118" s="16">
        <f>N85*$N$97</f>
        <v>7582</v>
      </c>
      <c r="O118" s="16">
        <f>O85*$O$97</f>
        <v>0</v>
      </c>
      <c r="P118" s="16">
        <f>P85*$O$97</f>
        <v>0</v>
      </c>
      <c r="Q118" s="16">
        <f>Q85*$O$97</f>
        <v>0</v>
      </c>
      <c r="R118" s="30">
        <f>SUM(C118:Q118)</f>
        <v>55743</v>
      </c>
    </row>
    <row r="119" spans="1:18" x14ac:dyDescent="0.2">
      <c r="A119" s="2">
        <v>8</v>
      </c>
      <c r="B119" s="34">
        <v>8</v>
      </c>
      <c r="C119" s="16">
        <f>C86*$C$97</f>
        <v>0</v>
      </c>
      <c r="D119" s="16">
        <f>D86*$D$97</f>
        <v>4930</v>
      </c>
      <c r="E119" s="16">
        <f>E86*$E$97</f>
        <v>0</v>
      </c>
      <c r="F119" s="16">
        <f>F86*$F$97</f>
        <v>7684</v>
      </c>
      <c r="G119" s="16">
        <f>G86*$G$97</f>
        <v>0</v>
      </c>
      <c r="H119" s="16">
        <f>H86*$H$97</f>
        <v>3842</v>
      </c>
      <c r="I119" s="16">
        <f>I86*$I$97</f>
        <v>7684</v>
      </c>
      <c r="J119" s="16">
        <f>J86*$J$97</f>
        <v>7684</v>
      </c>
      <c r="K119" s="16">
        <f>K86*$K$97</f>
        <v>7684</v>
      </c>
      <c r="L119" s="16">
        <f>L86*$L$97</f>
        <v>4811</v>
      </c>
      <c r="M119" s="16">
        <f>M86*$M$97</f>
        <v>3842</v>
      </c>
      <c r="N119" s="16">
        <f>N86*$N$97</f>
        <v>7582</v>
      </c>
      <c r="O119" s="16">
        <f>O86*$O$97</f>
        <v>0</v>
      </c>
      <c r="P119" s="16">
        <f>P86*$O$97</f>
        <v>0</v>
      </c>
      <c r="Q119" s="16">
        <f>Q86*$O$97</f>
        <v>0</v>
      </c>
      <c r="R119" s="30">
        <f>SUM(C119:Q119)</f>
        <v>55743</v>
      </c>
    </row>
    <row r="120" spans="1:18" x14ac:dyDescent="0.2">
      <c r="A120" s="2">
        <v>9</v>
      </c>
      <c r="B120" s="34">
        <v>9</v>
      </c>
      <c r="C120" s="16">
        <f>C87*$C$97</f>
        <v>0</v>
      </c>
      <c r="D120" s="16">
        <f>D87*$D$97</f>
        <v>4930</v>
      </c>
      <c r="E120" s="16">
        <f>E87*$E$97</f>
        <v>0</v>
      </c>
      <c r="F120" s="16">
        <f>F87*$F$97</f>
        <v>7684</v>
      </c>
      <c r="G120" s="16">
        <f>G87*$G$97</f>
        <v>0</v>
      </c>
      <c r="H120" s="16">
        <f>H87*$H$97</f>
        <v>3842</v>
      </c>
      <c r="I120" s="16">
        <f>I87*$I$97</f>
        <v>7684</v>
      </c>
      <c r="J120" s="16">
        <f>J87*$J$97</f>
        <v>7684</v>
      </c>
      <c r="K120" s="16">
        <f>K87*$K$97</f>
        <v>7684</v>
      </c>
      <c r="L120" s="16">
        <f>L87*$L$97</f>
        <v>4811</v>
      </c>
      <c r="M120" s="16">
        <f>M87*$M$97</f>
        <v>3842</v>
      </c>
      <c r="N120" s="16">
        <f>N87*$N$97</f>
        <v>7582</v>
      </c>
      <c r="O120" s="16">
        <f>O87*$O$97</f>
        <v>0</v>
      </c>
      <c r="P120" s="16">
        <f>P87*$O$97</f>
        <v>0</v>
      </c>
      <c r="Q120" s="16">
        <f>Q87*$O$97</f>
        <v>0</v>
      </c>
      <c r="R120" s="30">
        <f>SUM(C120:Q120)</f>
        <v>55743</v>
      </c>
    </row>
    <row r="121" spans="1:18" x14ac:dyDescent="0.2">
      <c r="A121" s="2">
        <v>10</v>
      </c>
      <c r="B121" s="34">
        <v>10</v>
      </c>
      <c r="C121" s="16">
        <f>C88*$C$97</f>
        <v>0</v>
      </c>
      <c r="D121" s="16">
        <f>D88*$D$97</f>
        <v>4930</v>
      </c>
      <c r="E121" s="16">
        <f>E88*$E$97</f>
        <v>0</v>
      </c>
      <c r="F121" s="16">
        <f>F88*$F$97</f>
        <v>7684</v>
      </c>
      <c r="G121" s="16">
        <f>G88*$G$97</f>
        <v>0</v>
      </c>
      <c r="H121" s="16">
        <f>H88*$H$97</f>
        <v>3842</v>
      </c>
      <c r="I121" s="16">
        <f>I88*$I$97</f>
        <v>7684</v>
      </c>
      <c r="J121" s="16">
        <f>J88*$J$97</f>
        <v>7684</v>
      </c>
      <c r="K121" s="16">
        <f>K88*$K$97</f>
        <v>7684</v>
      </c>
      <c r="L121" s="16">
        <f>L88*$L$97</f>
        <v>4811</v>
      </c>
      <c r="M121" s="16">
        <f>M88*$M$97</f>
        <v>3842</v>
      </c>
      <c r="N121" s="16">
        <f>N88*$N$97</f>
        <v>7582</v>
      </c>
      <c r="O121" s="16">
        <f>O88*$O$97</f>
        <v>0</v>
      </c>
      <c r="P121" s="16">
        <f>P88*$O$97</f>
        <v>0</v>
      </c>
      <c r="Q121" s="16">
        <f>Q88*$O$97</f>
        <v>0</v>
      </c>
      <c r="R121" s="30">
        <f>SUM(C121:Q121)</f>
        <v>55743</v>
      </c>
    </row>
    <row r="122" spans="1:18" x14ac:dyDescent="0.2">
      <c r="A122" s="2">
        <v>11</v>
      </c>
      <c r="B122" s="34">
        <v>11</v>
      </c>
      <c r="C122" s="16">
        <f>C89*$C$97</f>
        <v>0</v>
      </c>
      <c r="D122" s="16">
        <f>D89*$D$97</f>
        <v>4930</v>
      </c>
      <c r="E122" s="16">
        <f>E89*$E$97</f>
        <v>0</v>
      </c>
      <c r="F122" s="16">
        <f>F89*$F$97</f>
        <v>7684</v>
      </c>
      <c r="G122" s="16">
        <f>G89*$G$97</f>
        <v>0</v>
      </c>
      <c r="H122" s="16">
        <f>H89*$H$97</f>
        <v>3842</v>
      </c>
      <c r="I122" s="16">
        <f>I89*$I$97</f>
        <v>7684</v>
      </c>
      <c r="J122" s="16">
        <f>J89*$J$97</f>
        <v>7684</v>
      </c>
      <c r="K122" s="16">
        <f>K89*$K$97</f>
        <v>7684</v>
      </c>
      <c r="L122" s="16">
        <f>L89*$L$97</f>
        <v>4811</v>
      </c>
      <c r="M122" s="16">
        <f>M89*$M$97</f>
        <v>3842</v>
      </c>
      <c r="N122" s="16">
        <f>N89*$N$97</f>
        <v>7582</v>
      </c>
      <c r="O122" s="16">
        <f>O89*$O$97</f>
        <v>0</v>
      </c>
      <c r="P122" s="16">
        <f>P89*$O$97</f>
        <v>0</v>
      </c>
      <c r="Q122" s="16">
        <f>Q89*$O$97</f>
        <v>0</v>
      </c>
      <c r="R122" s="30">
        <f>SUM(C122:Q122)</f>
        <v>55743</v>
      </c>
    </row>
    <row r="123" spans="1:18" x14ac:dyDescent="0.2">
      <c r="A123" s="2">
        <v>12</v>
      </c>
      <c r="B123" s="34">
        <v>12</v>
      </c>
      <c r="C123" s="16">
        <f>C90*$C$97</f>
        <v>0</v>
      </c>
      <c r="D123" s="16">
        <f>D90*$D$97</f>
        <v>4930</v>
      </c>
      <c r="E123" s="16">
        <f>E90*$E$97</f>
        <v>0</v>
      </c>
      <c r="F123" s="16">
        <f>F90*$F$97</f>
        <v>7684</v>
      </c>
      <c r="G123" s="16">
        <f>G90*$G$97</f>
        <v>0</v>
      </c>
      <c r="H123" s="16">
        <f>H90*$H$97</f>
        <v>3842</v>
      </c>
      <c r="I123" s="16">
        <f>I90*$I$97</f>
        <v>7684</v>
      </c>
      <c r="J123" s="16">
        <f>J90*$J$97</f>
        <v>7684</v>
      </c>
      <c r="K123" s="16">
        <f>K90*$K$97</f>
        <v>7684</v>
      </c>
      <c r="L123" s="16">
        <f>L90*$L$97</f>
        <v>4811</v>
      </c>
      <c r="M123" s="16">
        <f>M90*$M$97</f>
        <v>3842</v>
      </c>
      <c r="N123" s="16">
        <f>N90*$N$97</f>
        <v>7582</v>
      </c>
      <c r="O123" s="16">
        <f>O90*$O$97</f>
        <v>0</v>
      </c>
      <c r="P123" s="16">
        <f>P90*$O$97</f>
        <v>0</v>
      </c>
      <c r="Q123" s="16">
        <f>Q90*$O$97</f>
        <v>0</v>
      </c>
      <c r="R123" s="30">
        <f>SUM(C123:Q123)</f>
        <v>55743</v>
      </c>
    </row>
    <row r="124" spans="1:18" ht="15" x14ac:dyDescent="0.25">
      <c r="A124" s="27"/>
      <c r="B124" s="26" t="s">
        <v>88</v>
      </c>
      <c r="C124" s="31">
        <f>SUM(C99:C111)</f>
        <v>406980</v>
      </c>
      <c r="D124" s="31">
        <f>SUM(D99:D111)</f>
        <v>192270</v>
      </c>
      <c r="E124" s="31">
        <f>SUM(E99:E111)</f>
        <v>318063.2</v>
      </c>
      <c r="F124" s="31">
        <f>SUM(F99:F111)</f>
        <v>691560</v>
      </c>
      <c r="G124" s="31">
        <f>SUM(G99:G111)</f>
        <v>184416</v>
      </c>
      <c r="H124" s="31">
        <f>SUM(H99:H111)</f>
        <v>152143.20000000004</v>
      </c>
      <c r="I124" s="31">
        <f>SUM(I99:I111)</f>
        <v>691560</v>
      </c>
      <c r="J124" s="31">
        <f>SUM(J99:J111)</f>
        <v>368832</v>
      </c>
      <c r="K124" s="31">
        <f>SUM(K99:K111)</f>
        <v>184416</v>
      </c>
      <c r="L124" s="31">
        <f>SUM(L99:L111)</f>
        <v>230928</v>
      </c>
      <c r="M124" s="31">
        <f>SUM(M99:M111)</f>
        <v>268940</v>
      </c>
      <c r="N124" s="31">
        <f>SUM(N99:N111)</f>
        <v>417010</v>
      </c>
      <c r="O124" s="31">
        <f>SUM(O99:O111)</f>
        <v>144330</v>
      </c>
      <c r="P124" s="31">
        <f>SUM(P99:P111)</f>
        <v>529210</v>
      </c>
      <c r="Q124" s="31">
        <f>SUM(Q112:Q114)</f>
        <v>481100</v>
      </c>
      <c r="R124" s="78">
        <f>SUM(R99:R111)</f>
        <v>4780658.4000000004</v>
      </c>
    </row>
    <row r="127" spans="1:18" ht="23.25" x14ac:dyDescent="0.2">
      <c r="K127" s="155"/>
      <c r="L127" s="156"/>
    </row>
    <row r="128" spans="1:18" ht="23.25" x14ac:dyDescent="0.2">
      <c r="K128" s="155"/>
      <c r="L128" s="156"/>
    </row>
    <row r="129" spans="1:12" ht="23.25" x14ac:dyDescent="0.2">
      <c r="K129" s="155"/>
      <c r="L129" s="156"/>
    </row>
    <row r="130" spans="1:12" ht="23.25" x14ac:dyDescent="0.2">
      <c r="K130" s="155"/>
      <c r="L130" s="156"/>
    </row>
    <row r="131" spans="1:12" ht="23.25" x14ac:dyDescent="0.2">
      <c r="K131" s="155"/>
      <c r="L131" s="156"/>
    </row>
    <row r="132" spans="1:12" ht="23.25" x14ac:dyDescent="0.2">
      <c r="K132" s="155"/>
      <c r="L132" s="156"/>
    </row>
    <row r="133" spans="1:12" x14ac:dyDescent="0.2">
      <c r="K133" s="155"/>
      <c r="L133" s="155"/>
    </row>
    <row r="134" spans="1:12" x14ac:dyDescent="0.2">
      <c r="K134" s="155"/>
      <c r="L134" s="155"/>
    </row>
    <row r="137" spans="1:12" x14ac:dyDescent="0.2">
      <c r="A137" t="s">
        <v>9</v>
      </c>
      <c r="D137" s="11">
        <v>170</v>
      </c>
    </row>
  </sheetData>
  <mergeCells count="18">
    <mergeCell ref="A97:B97"/>
    <mergeCell ref="O33:O34"/>
    <mergeCell ref="P33:P34"/>
    <mergeCell ref="R33:R34"/>
    <mergeCell ref="L33:L34"/>
    <mergeCell ref="M33:M34"/>
    <mergeCell ref="T63:U63"/>
    <mergeCell ref="V63:W63"/>
    <mergeCell ref="I94:J94"/>
    <mergeCell ref="F32:K32"/>
    <mergeCell ref="C32:E32"/>
    <mergeCell ref="E33:E35"/>
    <mergeCell ref="C33:C35"/>
    <mergeCell ref="D33:D35"/>
    <mergeCell ref="A33:A35"/>
    <mergeCell ref="B33:B35"/>
    <mergeCell ref="Q33:Q34"/>
    <mergeCell ref="N33:N34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D65CB-EF47-4E24-BAC6-C642C7A48DC6}">
  <dimension ref="C2:I12"/>
  <sheetViews>
    <sheetView rightToLeft="1" zoomScale="60" zoomScaleNormal="60" workbookViewId="0">
      <selection activeCell="F7" sqref="F7"/>
    </sheetView>
  </sheetViews>
  <sheetFormatPr defaultRowHeight="14.25" x14ac:dyDescent="0.2"/>
  <cols>
    <col min="3" max="3" width="20.875" customWidth="1"/>
    <col min="4" max="4" width="25.625" bestFit="1" customWidth="1"/>
    <col min="5" max="5" width="17.625" bestFit="1" customWidth="1"/>
    <col min="6" max="7" width="27.625" customWidth="1"/>
    <col min="8" max="8" width="21.375" customWidth="1"/>
    <col min="9" max="9" width="22.5" bestFit="1" customWidth="1"/>
    <col min="10" max="10" width="29.125" customWidth="1"/>
    <col min="11" max="11" width="34.125" customWidth="1"/>
    <col min="12" max="12" width="29" customWidth="1"/>
  </cols>
  <sheetData>
    <row r="2" spans="3:9" ht="23.25" x14ac:dyDescent="0.35">
      <c r="F2" s="59" t="s">
        <v>101</v>
      </c>
    </row>
    <row r="4" spans="3:9" ht="24" thickBot="1" x14ac:dyDescent="0.25">
      <c r="C4" s="108" t="s">
        <v>23</v>
      </c>
      <c r="D4" s="108" t="s">
        <v>24</v>
      </c>
      <c r="E4" s="108" t="s">
        <v>25</v>
      </c>
      <c r="F4" s="108" t="s">
        <v>123</v>
      </c>
      <c r="G4" s="108" t="s">
        <v>122</v>
      </c>
      <c r="H4" s="108" t="s">
        <v>26</v>
      </c>
      <c r="I4" s="108" t="s">
        <v>124</v>
      </c>
    </row>
    <row r="5" spans="3:9" ht="140.25" thickBot="1" x14ac:dyDescent="0.25">
      <c r="C5" s="108">
        <v>1</v>
      </c>
      <c r="D5" s="108">
        <v>8014852</v>
      </c>
      <c r="E5" s="109" t="s">
        <v>27</v>
      </c>
      <c r="F5" s="108">
        <v>180</v>
      </c>
      <c r="G5" s="110">
        <v>1800</v>
      </c>
      <c r="H5" s="109" t="s">
        <v>29</v>
      </c>
      <c r="I5" s="111">
        <f>+Table12[[#This Row],[מחיר יחידה]]*Table12[[#This Row],[כמות]]</f>
        <v>324000</v>
      </c>
    </row>
    <row r="6" spans="3:9" ht="93.75" thickBot="1" x14ac:dyDescent="0.25">
      <c r="C6" s="108">
        <v>1</v>
      </c>
      <c r="D6" s="108">
        <v>8014852</v>
      </c>
      <c r="E6" s="109" t="s">
        <v>142</v>
      </c>
      <c r="F6" s="108">
        <v>80</v>
      </c>
      <c r="G6" s="110">
        <v>700</v>
      </c>
      <c r="H6" s="109" t="s">
        <v>29</v>
      </c>
      <c r="I6" s="111">
        <f>+Table12[[#This Row],[מחיר יחידה]]*Table12[[#This Row],[כמות]]</f>
        <v>56000</v>
      </c>
    </row>
    <row r="7" spans="3:9" ht="70.5" thickBot="1" x14ac:dyDescent="0.25">
      <c r="C7" s="108">
        <v>2</v>
      </c>
      <c r="D7" s="108">
        <v>8005804</v>
      </c>
      <c r="E7" s="109" t="s">
        <v>28</v>
      </c>
      <c r="F7" s="108">
        <v>1</v>
      </c>
      <c r="G7" s="110">
        <v>2200</v>
      </c>
      <c r="H7" s="109" t="s">
        <v>29</v>
      </c>
      <c r="I7" s="111">
        <f>+Table12[[#This Row],[מחיר יחידה]]*Table12[[#This Row],[כמות]]</f>
        <v>2200</v>
      </c>
    </row>
    <row r="8" spans="3:9" ht="117" thickBot="1" x14ac:dyDescent="0.25">
      <c r="C8" s="108">
        <v>4</v>
      </c>
      <c r="D8" s="108">
        <v>8008410</v>
      </c>
      <c r="E8" s="109" t="s">
        <v>30</v>
      </c>
      <c r="F8" s="108">
        <v>2</v>
      </c>
      <c r="G8" s="110">
        <v>16000</v>
      </c>
      <c r="H8" s="109" t="s">
        <v>31</v>
      </c>
      <c r="I8" s="111">
        <f>+Table12[[#This Row],[מחיר יחידה]]*Table12[[#This Row],[כמות]]</f>
        <v>32000</v>
      </c>
    </row>
    <row r="9" spans="3:9" ht="117" thickBot="1" x14ac:dyDescent="0.25">
      <c r="C9" s="108">
        <v>5</v>
      </c>
      <c r="D9" s="108">
        <v>8013624</v>
      </c>
      <c r="E9" s="109" t="s">
        <v>32</v>
      </c>
      <c r="F9" s="108">
        <v>10</v>
      </c>
      <c r="G9" s="110">
        <v>1720</v>
      </c>
      <c r="H9" s="109" t="s">
        <v>33</v>
      </c>
      <c r="I9" s="111">
        <f>+Table12[[#This Row],[מחיר יחידה]]*Table12[[#This Row],[כמות]]</f>
        <v>17200</v>
      </c>
    </row>
    <row r="10" spans="3:9" ht="24" thickBot="1" x14ac:dyDescent="0.25">
      <c r="C10" s="108" t="s">
        <v>34</v>
      </c>
      <c r="D10" s="108"/>
      <c r="E10" s="108"/>
      <c r="F10" s="108"/>
      <c r="G10" s="108"/>
      <c r="H10" s="108"/>
      <c r="I10" s="112">
        <f>SUM(I5:I9)</f>
        <v>431400</v>
      </c>
    </row>
    <row r="12" spans="3:9" ht="25.5" x14ac:dyDescent="0.35">
      <c r="C12" s="113" t="s">
        <v>114</v>
      </c>
      <c r="D12" s="114"/>
      <c r="E12" s="114"/>
      <c r="F12" s="115"/>
      <c r="G12" s="116" t="s">
        <v>113</v>
      </c>
      <c r="H12" s="116">
        <v>4</v>
      </c>
      <c r="I12" s="117">
        <f>+H12*I10</f>
        <v>1725600</v>
      </c>
    </row>
  </sheetData>
  <mergeCells count="1">
    <mergeCell ref="C12:F1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4C1EC-67FF-4A8A-8710-CEADF69109A3}">
  <dimension ref="D1:I13"/>
  <sheetViews>
    <sheetView rightToLeft="1" zoomScale="60" zoomScaleNormal="60" workbookViewId="0">
      <selection activeCell="F8" sqref="F8"/>
    </sheetView>
  </sheetViews>
  <sheetFormatPr defaultRowHeight="14.25" x14ac:dyDescent="0.2"/>
  <cols>
    <col min="2" max="2" width="74.375" customWidth="1"/>
    <col min="4" max="4" width="39.625" customWidth="1"/>
    <col min="5" max="5" width="25.875" bestFit="1" customWidth="1"/>
    <col min="6" max="6" width="20.875" customWidth="1"/>
    <col min="7" max="7" width="14.25" customWidth="1"/>
    <col min="8" max="8" width="20.625" bestFit="1" customWidth="1"/>
    <col min="9" max="9" width="27.625" customWidth="1"/>
    <col min="10" max="10" width="11.125" bestFit="1" customWidth="1"/>
  </cols>
  <sheetData>
    <row r="1" spans="4:9" ht="15.75" x14ac:dyDescent="0.2">
      <c r="D1" s="25"/>
      <c r="G1" s="25"/>
    </row>
    <row r="2" spans="4:9" ht="30" x14ac:dyDescent="0.4">
      <c r="D2" s="25"/>
      <c r="E2" s="118" t="s">
        <v>125</v>
      </c>
      <c r="G2" s="25"/>
    </row>
    <row r="3" spans="4:9" ht="15.75" x14ac:dyDescent="0.2">
      <c r="D3" s="25"/>
      <c r="G3" s="25"/>
    </row>
    <row r="4" spans="4:9" ht="15.75" x14ac:dyDescent="0.2">
      <c r="D4" s="25"/>
      <c r="G4" s="25"/>
    </row>
    <row r="5" spans="4:9" ht="46.5" x14ac:dyDescent="0.2">
      <c r="D5" s="85" t="s">
        <v>0</v>
      </c>
      <c r="E5" s="85" t="s">
        <v>112</v>
      </c>
      <c r="F5" s="86" t="s">
        <v>17</v>
      </c>
      <c r="G5" s="85" t="s">
        <v>131</v>
      </c>
      <c r="H5" s="86" t="s">
        <v>132</v>
      </c>
      <c r="I5" s="86" t="s">
        <v>18</v>
      </c>
    </row>
    <row r="6" spans="4:9" ht="46.5" x14ac:dyDescent="0.2">
      <c r="D6" s="87" t="s">
        <v>108</v>
      </c>
      <c r="E6" s="87" t="s">
        <v>110</v>
      </c>
      <c r="F6" s="88">
        <f>+רישוי!I12</f>
        <v>1725600</v>
      </c>
      <c r="G6" s="89">
        <v>0.23</v>
      </c>
      <c r="H6" s="90">
        <f>+G6*F6</f>
        <v>396888</v>
      </c>
      <c r="I6" s="104" t="s">
        <v>111</v>
      </c>
    </row>
    <row r="7" spans="4:9" ht="46.5" x14ac:dyDescent="0.35">
      <c r="D7" s="91" t="s">
        <v>109</v>
      </c>
      <c r="E7" s="91" t="s">
        <v>117</v>
      </c>
      <c r="F7" s="92">
        <f>+G7*מנהטן!R124</f>
        <v>717098.76</v>
      </c>
      <c r="G7" s="93">
        <v>0.15</v>
      </c>
      <c r="H7" s="94">
        <f>+G7*F7</f>
        <v>107564.814</v>
      </c>
      <c r="I7" s="105" t="s">
        <v>133</v>
      </c>
    </row>
    <row r="8" spans="4:9" ht="69.75" x14ac:dyDescent="0.2">
      <c r="D8" s="87" t="s">
        <v>115</v>
      </c>
      <c r="E8" s="87" t="s">
        <v>116</v>
      </c>
      <c r="F8" s="88">
        <v>100000</v>
      </c>
      <c r="G8" s="106">
        <v>12</v>
      </c>
      <c r="H8" s="90">
        <f>+G8*F8</f>
        <v>1200000</v>
      </c>
      <c r="I8" s="104" t="s">
        <v>143</v>
      </c>
    </row>
    <row r="9" spans="4:9" s="58" customFormat="1" ht="46.5" x14ac:dyDescent="0.2">
      <c r="D9" s="102" t="s">
        <v>120</v>
      </c>
      <c r="E9" s="102" t="s">
        <v>121</v>
      </c>
      <c r="F9" s="103">
        <v>1000</v>
      </c>
      <c r="G9" s="107">
        <v>300</v>
      </c>
      <c r="H9" s="94">
        <f>+G9*F9</f>
        <v>300000</v>
      </c>
      <c r="I9" s="102"/>
    </row>
    <row r="10" spans="4:9" ht="26.25" x14ac:dyDescent="0.4">
      <c r="D10" s="98" t="s">
        <v>118</v>
      </c>
      <c r="E10" s="101" t="s">
        <v>19</v>
      </c>
      <c r="F10" s="99"/>
      <c r="G10" s="99"/>
      <c r="H10" s="100">
        <f>SUM(H6:H9)</f>
        <v>2004452.814</v>
      </c>
      <c r="I10" s="99"/>
    </row>
    <row r="11" spans="4:9" ht="23.25" x14ac:dyDescent="0.35">
      <c r="D11" s="96"/>
      <c r="E11" s="95"/>
      <c r="F11" s="95"/>
      <c r="G11" s="96"/>
      <c r="H11" s="95"/>
      <c r="I11" s="95"/>
    </row>
    <row r="12" spans="4:9" ht="26.25" x14ac:dyDescent="0.4">
      <c r="D12" s="98" t="s">
        <v>119</v>
      </c>
      <c r="E12" s="101">
        <v>5</v>
      </c>
      <c r="F12" s="99"/>
      <c r="G12" s="99"/>
      <c r="H12" s="100">
        <f>+H10*E12</f>
        <v>10022264.07</v>
      </c>
      <c r="I12" s="99"/>
    </row>
    <row r="13" spans="4:9" ht="23.25" x14ac:dyDescent="0.35">
      <c r="D13" s="97"/>
      <c r="E13" s="97"/>
      <c r="F13" s="97"/>
      <c r="G13" s="97"/>
      <c r="H13" s="97"/>
      <c r="I13" s="9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2D148-45AA-4801-9A31-A72160A0BD76}">
  <dimension ref="B3:Q31"/>
  <sheetViews>
    <sheetView rightToLeft="1" zoomScale="60" zoomScaleNormal="60" workbookViewId="0">
      <selection activeCell="D24" sqref="D24"/>
    </sheetView>
  </sheetViews>
  <sheetFormatPr defaultRowHeight="14.25" x14ac:dyDescent="0.2"/>
  <cols>
    <col min="2" max="2" width="38" bestFit="1" customWidth="1"/>
    <col min="3" max="3" width="24.5" bestFit="1" customWidth="1"/>
    <col min="4" max="4" width="25.625" bestFit="1" customWidth="1"/>
    <col min="5" max="5" width="24.25" customWidth="1"/>
    <col min="6" max="6" width="24.5" bestFit="1" customWidth="1"/>
    <col min="7" max="7" width="29.125" customWidth="1"/>
    <col min="8" max="9" width="23.625" bestFit="1" customWidth="1"/>
    <col min="10" max="10" width="34.125" customWidth="1"/>
    <col min="11" max="11" width="29" customWidth="1"/>
  </cols>
  <sheetData>
    <row r="3" spans="2:16" ht="30" x14ac:dyDescent="0.4">
      <c r="F3" s="118" t="s">
        <v>138</v>
      </c>
    </row>
    <row r="4" spans="2:16" ht="30" x14ac:dyDescent="0.4">
      <c r="F4" s="118"/>
    </row>
    <row r="5" spans="2:16" ht="30" x14ac:dyDescent="0.4">
      <c r="F5" s="118" t="s">
        <v>134</v>
      </c>
    </row>
    <row r="7" spans="2:16" ht="78.75" x14ac:dyDescent="0.2">
      <c r="B7" s="119" t="s">
        <v>128</v>
      </c>
      <c r="C7" s="119" t="s">
        <v>35</v>
      </c>
      <c r="D7" s="119" t="s">
        <v>36</v>
      </c>
      <c r="E7" s="119" t="s">
        <v>37</v>
      </c>
      <c r="F7" s="119" t="s">
        <v>130</v>
      </c>
      <c r="G7" s="119" t="s">
        <v>38</v>
      </c>
      <c r="H7" s="119" t="s">
        <v>39</v>
      </c>
      <c r="I7" s="119" t="s">
        <v>40</v>
      </c>
      <c r="P7" s="35"/>
    </row>
    <row r="8" spans="2:16" ht="52.5" x14ac:dyDescent="0.4">
      <c r="B8" s="132" t="s">
        <v>129</v>
      </c>
      <c r="C8" s="120">
        <f>+מנהטן!R124</f>
        <v>4780658.4000000004</v>
      </c>
      <c r="D8" s="162">
        <v>0.2</v>
      </c>
      <c r="E8" s="161">
        <f>D8*C8</f>
        <v>956131.68000000017</v>
      </c>
      <c r="F8" s="120">
        <f>+C8+E8</f>
        <v>5736790.0800000001</v>
      </c>
      <c r="G8" s="162">
        <v>0.3</v>
      </c>
      <c r="H8" s="161">
        <f>+G8*F8</f>
        <v>1721037.024</v>
      </c>
      <c r="I8" s="122">
        <f>+H8+F8</f>
        <v>7457827.1040000003</v>
      </c>
      <c r="P8" s="35"/>
    </row>
    <row r="9" spans="2:16" ht="26.25" x14ac:dyDescent="0.4">
      <c r="B9" s="123" t="s">
        <v>126</v>
      </c>
      <c r="C9" s="120">
        <f>+רישוי!I12</f>
        <v>1725600</v>
      </c>
      <c r="D9" s="131">
        <v>0</v>
      </c>
      <c r="E9" s="120">
        <v>0</v>
      </c>
      <c r="F9" s="120">
        <f>+C9+E9</f>
        <v>1725600</v>
      </c>
      <c r="G9" s="130">
        <v>0.1</v>
      </c>
      <c r="H9" s="120">
        <f t="shared" ref="H9:H10" si="0">+G9*F9</f>
        <v>172560</v>
      </c>
      <c r="I9" s="122">
        <f t="shared" ref="I9:I10" si="1">+H9+F9</f>
        <v>1898160</v>
      </c>
      <c r="P9" s="35"/>
    </row>
    <row r="10" spans="2:16" ht="26.25" x14ac:dyDescent="0.4">
      <c r="B10" s="124" t="s">
        <v>127</v>
      </c>
      <c r="C10" s="120">
        <f>+'שירות ותחזוקת מערכת'!H12</f>
        <v>10022264.07</v>
      </c>
      <c r="D10" s="162">
        <v>0.05</v>
      </c>
      <c r="E10" s="161">
        <f>D10*C10</f>
        <v>501113.20350000006</v>
      </c>
      <c r="F10" s="120">
        <f>+C10+E10</f>
        <v>10523377.273500001</v>
      </c>
      <c r="G10" s="162">
        <v>0.15</v>
      </c>
      <c r="H10" s="161">
        <f t="shared" si="0"/>
        <v>1578506.5910250002</v>
      </c>
      <c r="I10" s="122">
        <f t="shared" si="1"/>
        <v>12101883.864525001</v>
      </c>
      <c r="P10" s="35"/>
    </row>
    <row r="11" spans="2:16" ht="26.25" x14ac:dyDescent="0.4">
      <c r="B11" s="125"/>
      <c r="C11" s="120"/>
      <c r="D11" s="121"/>
      <c r="E11" s="120"/>
      <c r="F11" s="120"/>
      <c r="G11" s="121"/>
      <c r="H11" s="120"/>
      <c r="I11" s="122"/>
      <c r="P11" s="35"/>
    </row>
    <row r="12" spans="2:16" ht="26.25" x14ac:dyDescent="0.2">
      <c r="B12" s="126" t="s">
        <v>41</v>
      </c>
      <c r="C12" s="127">
        <f>SUM(C8:C11)</f>
        <v>16528522.470000001</v>
      </c>
      <c r="D12" s="128">
        <f>+E12/C12</f>
        <v>8.8165465857275763E-2</v>
      </c>
      <c r="E12" s="127">
        <f>SUM(E8:E11)</f>
        <v>1457244.8835000002</v>
      </c>
      <c r="F12" s="127">
        <f>SUM(F8:F11)</f>
        <v>17985767.353500001</v>
      </c>
      <c r="G12" s="129">
        <f>+H12/F12</f>
        <v>0.19304728826870624</v>
      </c>
      <c r="H12" s="127">
        <f>SUM(H8:H11)</f>
        <v>3472103.6150250002</v>
      </c>
      <c r="I12" s="127">
        <f>SUM(I8:I11)</f>
        <v>21457870.968525</v>
      </c>
      <c r="P12" s="35"/>
    </row>
    <row r="17" spans="4:17" ht="30" x14ac:dyDescent="0.4">
      <c r="D17" s="118"/>
      <c r="E17" s="118"/>
    </row>
    <row r="18" spans="4:17" ht="30" x14ac:dyDescent="0.4">
      <c r="D18" s="118" t="s">
        <v>136</v>
      </c>
      <c r="F18" s="118" t="s">
        <v>137</v>
      </c>
    </row>
    <row r="20" spans="4:17" ht="30" x14ac:dyDescent="0.4">
      <c r="D20" s="136" t="s">
        <v>139</v>
      </c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4"/>
      <c r="P20" s="133"/>
      <c r="Q20" s="133"/>
    </row>
    <row r="22" spans="4:17" ht="30" x14ac:dyDescent="0.4">
      <c r="D22" s="134" t="s">
        <v>172</v>
      </c>
      <c r="E22" s="135"/>
    </row>
    <row r="23" spans="4:17" ht="30" x14ac:dyDescent="0.4">
      <c r="D23" s="134" t="s">
        <v>173</v>
      </c>
      <c r="E23" s="135"/>
    </row>
    <row r="24" spans="4:17" ht="30" x14ac:dyDescent="0.4">
      <c r="D24" s="134" t="s">
        <v>135</v>
      </c>
      <c r="E24" s="135"/>
    </row>
    <row r="25" spans="4:17" ht="15" x14ac:dyDescent="0.25">
      <c r="D25" s="77"/>
    </row>
    <row r="26" spans="4:17" ht="15" x14ac:dyDescent="0.25">
      <c r="D26" s="77"/>
    </row>
    <row r="29" spans="4:17" ht="15" x14ac:dyDescent="0.25">
      <c r="D29" s="77"/>
    </row>
    <row r="30" spans="4:17" ht="15" x14ac:dyDescent="0.25">
      <c r="D30" s="77"/>
    </row>
    <row r="31" spans="4:17" ht="15" x14ac:dyDescent="0.25">
      <c r="D31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FAD8-4B0F-4D9D-AC16-703B4E71C86C}">
  <dimension ref="D3:H9"/>
  <sheetViews>
    <sheetView rightToLeft="1" zoomScale="60" zoomScaleNormal="60" workbookViewId="0">
      <selection activeCell="D26" sqref="D26"/>
    </sheetView>
  </sheetViews>
  <sheetFormatPr defaultRowHeight="14.25" x14ac:dyDescent="0.2"/>
  <cols>
    <col min="2" max="2" width="74.375" customWidth="1"/>
    <col min="4" max="4" width="39.625" customWidth="1"/>
    <col min="5" max="5" width="25.625" bestFit="1" customWidth="1"/>
    <col min="6" max="6" width="17.625" bestFit="1" customWidth="1"/>
    <col min="7" max="7" width="27.625" customWidth="1"/>
    <col min="8" max="8" width="17" bestFit="1" customWidth="1"/>
    <col min="9" max="9" width="21" bestFit="1" customWidth="1"/>
    <col min="11" max="11" width="21.75" customWidth="1"/>
  </cols>
  <sheetData>
    <row r="3" spans="4:8" ht="30" x14ac:dyDescent="0.4">
      <c r="E3" s="118" t="s">
        <v>174</v>
      </c>
    </row>
    <row r="5" spans="4:8" ht="83.25" x14ac:dyDescent="0.4">
      <c r="D5" s="80" t="s">
        <v>20</v>
      </c>
      <c r="E5" s="81" t="s">
        <v>106</v>
      </c>
      <c r="F5" s="81" t="s">
        <v>107</v>
      </c>
      <c r="G5" s="99" t="s">
        <v>102</v>
      </c>
      <c r="H5" s="137">
        <v>0.3</v>
      </c>
    </row>
    <row r="6" spans="4:8" ht="27.75" x14ac:dyDescent="0.2">
      <c r="D6" s="82" t="s">
        <v>6</v>
      </c>
      <c r="E6" s="83">
        <v>315</v>
      </c>
      <c r="F6" s="163">
        <f>+E6*(1+$H$5)</f>
        <v>409.5</v>
      </c>
    </row>
    <row r="7" spans="4:8" ht="27.75" x14ac:dyDescent="0.2">
      <c r="D7" s="84" t="s">
        <v>21</v>
      </c>
      <c r="E7" s="84">
        <v>226</v>
      </c>
      <c r="F7" s="164">
        <f>+E7*(1+$H$5)</f>
        <v>293.8</v>
      </c>
    </row>
    <row r="8" spans="4:8" ht="27.75" x14ac:dyDescent="0.2">
      <c r="D8" s="82" t="s">
        <v>103</v>
      </c>
      <c r="E8" s="83">
        <v>223</v>
      </c>
      <c r="F8" s="163">
        <f>+E8*(1+$H$5)</f>
        <v>289.90000000000003</v>
      </c>
    </row>
    <row r="9" spans="4:8" ht="27.75" x14ac:dyDescent="0.2">
      <c r="D9" s="84" t="s">
        <v>105</v>
      </c>
      <c r="E9" s="84">
        <v>105</v>
      </c>
      <c r="F9" s="164">
        <f>+E9*(1+$H$5)</f>
        <v>136.5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עלויות שכר צוות</vt:lpstr>
      <vt:lpstr>מנהטן</vt:lpstr>
      <vt:lpstr>רישוי</vt:lpstr>
      <vt:lpstr>שירות ותחזוקת מערכת</vt:lpstr>
      <vt:lpstr>תמחור כולל</vt:lpstr>
      <vt:lpstr>מחירון בעלי תפקידים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Dudi Schwartz</dc:creator>
  <cp:lastModifiedBy>Ronen Benvenisti</cp:lastModifiedBy>
  <dcterms:created xsi:type="dcterms:W3CDTF">2024-06-13T08:17:00Z</dcterms:created>
  <dcterms:modified xsi:type="dcterms:W3CDTF">2025-05-03T05:15:16Z</dcterms:modified>
</cp:coreProperties>
</file>