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1825cc0ffbc51c/Projects/research/SI/Data/Litter incubation/incubation test run/"/>
    </mc:Choice>
  </mc:AlternateContent>
  <xr:revisionPtr revIDLastSave="418" documentId="8_{F2237159-72DC-4E8A-8A99-02C3FA6D9C13}" xr6:coauthVersionLast="45" xr6:coauthVersionMax="45" xr10:uidLastSave="{EE349A12-AD08-4228-AAAF-0DF990309407}"/>
  <bookViews>
    <workbookView xWindow="-120" yWindow="-120" windowWidth="20730" windowHeight="11160" activeTab="3" xr2:uid="{F1DC6978-419E-4A3A-88C1-83DB8FF5BD06}"/>
  </bookViews>
  <sheets>
    <sheet name="Sheet1" sheetId="14" r:id="rId1"/>
    <sheet name="R_data_CO2_mL_wide" sheetId="13" r:id="rId2"/>
    <sheet name="test trial with litter2 samples" sheetId="5" r:id="rId3"/>
    <sheet name="test trial litter 2 10 jar redo" sheetId="10" r:id="rId4"/>
    <sheet name="test trial litter 2 measure " sheetId="8" r:id="rId5"/>
    <sheet name="DOC MBC" sheetId="15" r:id="rId6"/>
    <sheet name="calibration curves" sheetId="9" r:id="rId7"/>
    <sheet name="LOI of low mid high soils" sheetId="6" r:id="rId8"/>
    <sheet name="WFPS calculation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5" i="10" l="1"/>
  <c r="N21" i="10"/>
  <c r="M21" i="10"/>
  <c r="M25" i="10"/>
  <c r="J2" i="6" l="1"/>
  <c r="M22" i="10" l="1"/>
  <c r="L19" i="10" l="1"/>
  <c r="L20" i="10"/>
  <c r="L21" i="10"/>
  <c r="L22" i="10"/>
  <c r="L23" i="10"/>
  <c r="L24" i="10"/>
  <c r="L25" i="10"/>
  <c r="L18" i="10"/>
  <c r="L3" i="13" l="1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2" i="13"/>
  <c r="L1" i="13"/>
  <c r="K3" i="13" l="1"/>
  <c r="K4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3" i="13"/>
  <c r="K24" i="13"/>
  <c r="K25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9" i="13"/>
  <c r="K50" i="13"/>
  <c r="K51" i="13"/>
  <c r="K2" i="13"/>
  <c r="M57" i="8"/>
  <c r="K1" i="13"/>
  <c r="K24" i="5" l="1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23" i="5"/>
  <c r="C14" i="13" l="1"/>
  <c r="C15" i="13"/>
  <c r="C16" i="13"/>
  <c r="C39" i="13"/>
  <c r="C40" i="13"/>
  <c r="C36" i="13"/>
  <c r="C37" i="13"/>
  <c r="C33" i="13"/>
  <c r="C34" i="13"/>
  <c r="C30" i="13"/>
  <c r="C31" i="13"/>
  <c r="C24" i="13"/>
  <c r="C25" i="13"/>
  <c r="C26" i="13"/>
  <c r="C27" i="13"/>
  <c r="C18" i="13"/>
  <c r="C19" i="13"/>
  <c r="C12" i="13"/>
  <c r="C13" i="13"/>
  <c r="C9" i="13"/>
  <c r="C10" i="13"/>
  <c r="C3" i="13"/>
  <c r="C4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4" i="13"/>
  <c r="J45" i="13"/>
  <c r="J46" i="13"/>
  <c r="L57" i="8"/>
  <c r="J2" i="13"/>
  <c r="B1" i="13"/>
  <c r="C1" i="13"/>
  <c r="D1" i="13"/>
  <c r="E1" i="13"/>
  <c r="F1" i="13"/>
  <c r="G1" i="13"/>
  <c r="H1" i="13"/>
  <c r="I1" i="13"/>
  <c r="J1" i="13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" i="5"/>
  <c r="H48" i="13"/>
  <c r="H49" i="13"/>
  <c r="H50" i="13"/>
  <c r="H51" i="13"/>
  <c r="H52" i="13"/>
  <c r="H47" i="13"/>
  <c r="E52" i="13"/>
  <c r="D52" i="13"/>
  <c r="B52" i="13"/>
  <c r="E51" i="13"/>
  <c r="D51" i="13"/>
  <c r="C51" i="13"/>
  <c r="E50" i="13"/>
  <c r="D50" i="13"/>
  <c r="C50" i="13"/>
  <c r="E49" i="13"/>
  <c r="D49" i="13"/>
  <c r="B49" i="13"/>
  <c r="E48" i="13"/>
  <c r="D48" i="13"/>
  <c r="E47" i="13"/>
  <c r="D47" i="13"/>
  <c r="C47" i="13"/>
  <c r="B47" i="13"/>
  <c r="I46" i="13"/>
  <c r="G46" i="13"/>
  <c r="F46" i="13"/>
  <c r="E46" i="13"/>
  <c r="D46" i="13"/>
  <c r="C46" i="13"/>
  <c r="I45" i="13"/>
  <c r="G45" i="13"/>
  <c r="F45" i="13"/>
  <c r="E45" i="13"/>
  <c r="D45" i="13"/>
  <c r="C45" i="13"/>
  <c r="I44" i="13"/>
  <c r="G44" i="13"/>
  <c r="F44" i="13"/>
  <c r="E44" i="13"/>
  <c r="D44" i="13"/>
  <c r="C44" i="13"/>
  <c r="I43" i="13"/>
  <c r="E43" i="13"/>
  <c r="D43" i="13"/>
  <c r="C43" i="13"/>
  <c r="I42" i="13"/>
  <c r="E42" i="13"/>
  <c r="D42" i="13"/>
  <c r="C42" i="13"/>
  <c r="I41" i="13"/>
  <c r="E41" i="13"/>
  <c r="D41" i="13"/>
  <c r="C41" i="13"/>
  <c r="I40" i="13"/>
  <c r="G40" i="13"/>
  <c r="F40" i="13"/>
  <c r="E40" i="13"/>
  <c r="D40" i="13"/>
  <c r="I39" i="13"/>
  <c r="G39" i="13"/>
  <c r="F39" i="13"/>
  <c r="E39" i="13"/>
  <c r="D39" i="13"/>
  <c r="I38" i="13"/>
  <c r="G38" i="13"/>
  <c r="F38" i="13"/>
  <c r="E38" i="13"/>
  <c r="D38" i="13"/>
  <c r="C38" i="13"/>
  <c r="I37" i="13"/>
  <c r="G37" i="13"/>
  <c r="F37" i="13"/>
  <c r="E37" i="13"/>
  <c r="D37" i="13"/>
  <c r="I36" i="13"/>
  <c r="G36" i="13"/>
  <c r="F36" i="13"/>
  <c r="E36" i="13"/>
  <c r="D36" i="13"/>
  <c r="I35" i="13"/>
  <c r="G35" i="13"/>
  <c r="F35" i="13"/>
  <c r="E35" i="13"/>
  <c r="D35" i="13"/>
  <c r="C35" i="13"/>
  <c r="I34" i="13"/>
  <c r="G34" i="13"/>
  <c r="F34" i="13"/>
  <c r="E34" i="13"/>
  <c r="D34" i="13"/>
  <c r="I33" i="13"/>
  <c r="G33" i="13"/>
  <c r="F33" i="13"/>
  <c r="E33" i="13"/>
  <c r="D33" i="13"/>
  <c r="I32" i="13"/>
  <c r="G32" i="13"/>
  <c r="F32" i="13"/>
  <c r="E32" i="13"/>
  <c r="D32" i="13"/>
  <c r="C32" i="13"/>
  <c r="I31" i="13"/>
  <c r="G31" i="13"/>
  <c r="F31" i="13"/>
  <c r="E31" i="13"/>
  <c r="D31" i="13"/>
  <c r="I30" i="13"/>
  <c r="G30" i="13"/>
  <c r="F30" i="13"/>
  <c r="E30" i="13"/>
  <c r="D30" i="13"/>
  <c r="I29" i="13"/>
  <c r="G29" i="13"/>
  <c r="F29" i="13"/>
  <c r="E29" i="13"/>
  <c r="D29" i="13"/>
  <c r="C29" i="13"/>
  <c r="I28" i="13"/>
  <c r="E28" i="13"/>
  <c r="D28" i="13"/>
  <c r="C28" i="13"/>
  <c r="I27" i="13"/>
  <c r="E27" i="13"/>
  <c r="D27" i="13"/>
  <c r="I26" i="13"/>
  <c r="E26" i="13"/>
  <c r="D26" i="13"/>
  <c r="I25" i="13"/>
  <c r="G25" i="13"/>
  <c r="F25" i="13"/>
  <c r="E25" i="13"/>
  <c r="D25" i="13"/>
  <c r="I24" i="13"/>
  <c r="G24" i="13"/>
  <c r="F24" i="13"/>
  <c r="E24" i="13"/>
  <c r="D24" i="13"/>
  <c r="I23" i="13"/>
  <c r="G23" i="13"/>
  <c r="F23" i="13"/>
  <c r="E23" i="13"/>
  <c r="D23" i="13"/>
  <c r="C23" i="13"/>
  <c r="E22" i="13"/>
  <c r="D22" i="13"/>
  <c r="C22" i="13"/>
  <c r="E21" i="13"/>
  <c r="D21" i="13"/>
  <c r="C21" i="13"/>
  <c r="E20" i="13"/>
  <c r="D20" i="13"/>
  <c r="C20" i="13"/>
  <c r="I19" i="13"/>
  <c r="G19" i="13"/>
  <c r="F19" i="13"/>
  <c r="E19" i="13"/>
  <c r="D19" i="13"/>
  <c r="I18" i="13"/>
  <c r="G18" i="13"/>
  <c r="F18" i="13"/>
  <c r="E18" i="13"/>
  <c r="D18" i="13"/>
  <c r="I17" i="13"/>
  <c r="G17" i="13"/>
  <c r="F17" i="13"/>
  <c r="E17" i="13"/>
  <c r="D17" i="13"/>
  <c r="C17" i="13"/>
  <c r="I16" i="13"/>
  <c r="G16" i="13"/>
  <c r="F16" i="13"/>
  <c r="E16" i="13"/>
  <c r="D16" i="13"/>
  <c r="B16" i="13"/>
  <c r="I15" i="13"/>
  <c r="G15" i="13"/>
  <c r="F15" i="13"/>
  <c r="E15" i="13"/>
  <c r="D15" i="13"/>
  <c r="B15" i="13"/>
  <c r="I14" i="13"/>
  <c r="G14" i="13"/>
  <c r="F14" i="13"/>
  <c r="E14" i="13"/>
  <c r="D14" i="13"/>
  <c r="B14" i="13"/>
  <c r="I13" i="13"/>
  <c r="G13" i="13"/>
  <c r="F13" i="13"/>
  <c r="E13" i="13"/>
  <c r="D13" i="13"/>
  <c r="B13" i="13"/>
  <c r="I12" i="13"/>
  <c r="G12" i="13"/>
  <c r="F12" i="13"/>
  <c r="E12" i="13"/>
  <c r="D12" i="13"/>
  <c r="B12" i="13"/>
  <c r="I11" i="13"/>
  <c r="G11" i="13"/>
  <c r="F11" i="13"/>
  <c r="E11" i="13"/>
  <c r="D11" i="13"/>
  <c r="C11" i="13"/>
  <c r="B11" i="13"/>
  <c r="I10" i="13"/>
  <c r="G10" i="13"/>
  <c r="F10" i="13"/>
  <c r="E10" i="13"/>
  <c r="D10" i="13"/>
  <c r="B10" i="13"/>
  <c r="I9" i="13"/>
  <c r="G9" i="13"/>
  <c r="F9" i="13"/>
  <c r="E9" i="13"/>
  <c r="D9" i="13"/>
  <c r="B9" i="13"/>
  <c r="I8" i="13"/>
  <c r="G8" i="13"/>
  <c r="F8" i="13"/>
  <c r="E8" i="13"/>
  <c r="D8" i="13"/>
  <c r="C8" i="13"/>
  <c r="B8" i="13"/>
  <c r="E7" i="13"/>
  <c r="D7" i="13"/>
  <c r="C7" i="13"/>
  <c r="B7" i="13"/>
  <c r="E6" i="13"/>
  <c r="D6" i="13"/>
  <c r="C6" i="13"/>
  <c r="B6" i="13"/>
  <c r="E5" i="13"/>
  <c r="D5" i="13"/>
  <c r="C5" i="13"/>
  <c r="B5" i="13"/>
  <c r="I4" i="13"/>
  <c r="G4" i="13"/>
  <c r="F4" i="13"/>
  <c r="E4" i="13"/>
  <c r="D4" i="13"/>
  <c r="B4" i="13"/>
  <c r="I3" i="13"/>
  <c r="G3" i="13"/>
  <c r="F3" i="13"/>
  <c r="E3" i="13"/>
  <c r="D3" i="13"/>
  <c r="B3" i="13"/>
  <c r="I2" i="13"/>
  <c r="G2" i="13"/>
  <c r="F2" i="13"/>
  <c r="E2" i="13"/>
  <c r="D2" i="13"/>
  <c r="C2" i="13"/>
  <c r="B2" i="13"/>
  <c r="E57" i="8"/>
  <c r="F57" i="8"/>
  <c r="G57" i="8"/>
  <c r="H57" i="8"/>
  <c r="I57" i="8"/>
  <c r="K57" i="8"/>
  <c r="D57" i="8"/>
  <c r="F3" i="10" l="1"/>
  <c r="F4" i="10"/>
  <c r="F5" i="10"/>
  <c r="F6" i="10"/>
  <c r="F7" i="10"/>
  <c r="F8" i="10"/>
  <c r="F9" i="10"/>
  <c r="F10" i="10"/>
  <c r="F11" i="10"/>
  <c r="F2" i="10"/>
  <c r="O10" i="7" l="1"/>
  <c r="P10" i="7" s="1"/>
  <c r="Q10" i="7" s="1"/>
  <c r="N10" i="7"/>
  <c r="J10" i="7"/>
  <c r="K10" i="7" s="1"/>
  <c r="L10" i="7" s="1"/>
  <c r="F10" i="7"/>
  <c r="G10" i="7" s="1"/>
  <c r="O9" i="7"/>
  <c r="P9" i="7" s="1"/>
  <c r="Q9" i="7" s="1"/>
  <c r="N9" i="7"/>
  <c r="J9" i="7"/>
  <c r="K9" i="7" s="1"/>
  <c r="L9" i="7" s="1"/>
  <c r="F9" i="7"/>
  <c r="G9" i="7" s="1"/>
  <c r="O8" i="7"/>
  <c r="V8" i="7" s="1"/>
  <c r="N8" i="7"/>
  <c r="J8" i="7"/>
  <c r="K8" i="7" s="1"/>
  <c r="L8" i="7" s="1"/>
  <c r="F8" i="7"/>
  <c r="H8" i="7" s="1"/>
  <c r="O7" i="7"/>
  <c r="P7" i="7" s="1"/>
  <c r="Q7" i="7" s="1"/>
  <c r="N7" i="7"/>
  <c r="J7" i="7"/>
  <c r="K7" i="7" s="1"/>
  <c r="L7" i="7" s="1"/>
  <c r="F7" i="7"/>
  <c r="G7" i="7" s="1"/>
  <c r="O6" i="7"/>
  <c r="P6" i="7" s="1"/>
  <c r="Q6" i="7" s="1"/>
  <c r="N6" i="7"/>
  <c r="K6" i="7"/>
  <c r="L6" i="7" s="1"/>
  <c r="J6" i="7"/>
  <c r="F6" i="7"/>
  <c r="H6" i="7" s="1"/>
  <c r="O5" i="7"/>
  <c r="P5" i="7" s="1"/>
  <c r="Q5" i="7" s="1"/>
  <c r="N5" i="7"/>
  <c r="J5" i="7"/>
  <c r="K5" i="7" s="1"/>
  <c r="L5" i="7" s="1"/>
  <c r="H5" i="7"/>
  <c r="F5" i="7"/>
  <c r="G5" i="7" s="1"/>
  <c r="O4" i="7"/>
  <c r="P4" i="7" s="1"/>
  <c r="Q4" i="7" s="1"/>
  <c r="N4" i="7"/>
  <c r="L4" i="7"/>
  <c r="K4" i="7"/>
  <c r="J4" i="7"/>
  <c r="F4" i="7"/>
  <c r="G4" i="7" s="1"/>
  <c r="O3" i="7"/>
  <c r="P3" i="7" s="1"/>
  <c r="Q3" i="7" s="1"/>
  <c r="N3" i="7"/>
  <c r="J3" i="7"/>
  <c r="K3" i="7" s="1"/>
  <c r="L3" i="7" s="1"/>
  <c r="F3" i="7"/>
  <c r="H3" i="7" s="1"/>
  <c r="O2" i="7"/>
  <c r="P2" i="7" s="1"/>
  <c r="Q2" i="7" s="1"/>
  <c r="N2" i="7"/>
  <c r="J2" i="7"/>
  <c r="K2" i="7" s="1"/>
  <c r="L2" i="7" s="1"/>
  <c r="F2" i="7"/>
  <c r="H2" i="7" s="1"/>
  <c r="P8" i="7" l="1"/>
  <c r="Q8" i="7" s="1"/>
  <c r="G8" i="7"/>
  <c r="H10" i="7"/>
  <c r="V5" i="7"/>
  <c r="R2" i="7"/>
  <c r="S2" i="7" s="1"/>
  <c r="W8" i="7"/>
  <c r="W2" i="7"/>
  <c r="R8" i="7"/>
  <c r="W5" i="7"/>
  <c r="R5" i="7"/>
  <c r="G2" i="7"/>
  <c r="V2" i="7"/>
  <c r="H7" i="7"/>
  <c r="H4" i="7"/>
  <c r="G6" i="7"/>
  <c r="H9" i="7"/>
  <c r="G3" i="7"/>
  <c r="E3" i="6"/>
  <c r="G3" i="6" s="1"/>
  <c r="E4" i="6"/>
  <c r="G4" i="6" s="1"/>
  <c r="E5" i="6"/>
  <c r="G5" i="6" s="1"/>
  <c r="E6" i="6"/>
  <c r="G6" i="6" s="1"/>
  <c r="E7" i="6"/>
  <c r="G7" i="6" s="1"/>
  <c r="E8" i="6"/>
  <c r="G8" i="6" s="1"/>
  <c r="E9" i="6"/>
  <c r="G9" i="6" s="1"/>
  <c r="E10" i="6"/>
  <c r="G10" i="6" s="1"/>
  <c r="E2" i="6"/>
  <c r="G2" i="6" s="1"/>
  <c r="H2" i="6" s="1"/>
  <c r="I2" i="6" s="1"/>
  <c r="T2" i="7" l="1"/>
  <c r="H5" i="6"/>
  <c r="I5" i="6" s="1"/>
  <c r="H8" i="6"/>
  <c r="I8" i="6" s="1"/>
  <c r="T5" i="7"/>
  <c r="S5" i="7"/>
  <c r="T8" i="7"/>
  <c r="S8" i="7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6" i="5"/>
  <c r="I7" i="5"/>
  <c r="I8" i="5"/>
  <c r="I5" i="5"/>
  <c r="I4" i="5"/>
  <c r="I3" i="5"/>
  <c r="I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tc={29859B6D-AD65-45BB-AD2E-2B1B9C279868}</author>
    <author>tc={62037267-06CB-4A8F-93D1-725FE49CB1DA}</author>
    <author>tc={49EAFE4A-E975-49E3-A844-046E42A52DEB}</author>
    <author>tc={455FF0DD-7C51-4816-9D77-D4BEA4CC47AE}</author>
    <author>tc={348DE152-2547-407C-B433-D94178836525}</author>
  </authors>
  <commentList>
    <comment ref="E2" authorId="0" shapeId="0" xr:uid="{29859B6D-AD65-45BB-AD2E-2B1B9C279868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15 mL KOH because EC dropped too low
Also - here I took CaBl2 samples</t>
      </text>
    </comment>
    <comment ref="F2" authorId="1" shapeId="0" xr:uid="{62037267-06CB-4A8F-93D1-725FE49CB1DA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with 15 mL KOH new cal curve needed</t>
      </text>
    </comment>
    <comment ref="L2" authorId="2" shapeId="0" xr:uid="{49EAFE4A-E975-49E3-A844-046E42A52DEB}">
      <text>
        <t>[Threaded comment]
Your version of Excel allows you to read this threaded comment; however, any edits to it will get removed if the file is opened in a newer version of Excel. Learn more: https://go.microsoft.com/fwlink/?linkid=870924
Comment:
    took BaCl2 samples</t>
      </text>
    </comment>
    <comment ref="E60" authorId="3" shapeId="0" xr:uid="{455FF0DD-7C51-4816-9D77-D4BEA4CC47AE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15 mL KOH because EC dropped too low
Also - here I took CaBl2 samples</t>
      </text>
    </comment>
    <comment ref="F60" authorId="4" shapeId="0" xr:uid="{348DE152-2547-407C-B433-D94178836525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with 15 mL KOH new cal curve needed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Kelly L. Hanley</author>
  </authors>
  <commentList>
    <comment ref="I1" authorId="0" shapeId="0" xr:uid="{E429E2A8-9CC0-4BAC-85DB-434B693C7490}">
      <text>
        <r>
          <rPr>
            <b/>
            <sz val="9"/>
            <color indexed="81"/>
            <rFont val="Tahoma"/>
            <family val="2"/>
          </rPr>
          <t>Kelly L. Hanley:</t>
        </r>
        <r>
          <rPr>
            <sz val="9"/>
            <color indexed="81"/>
            <rFont val="Tahoma"/>
            <family val="2"/>
          </rPr>
          <t xml:space="preserve">
"once it stops dripping" </t>
        </r>
      </text>
    </comment>
  </commentList>
</comments>
</file>

<file path=xl/sharedStrings.xml><?xml version="1.0" encoding="utf-8"?>
<sst xmlns="http://schemas.openxmlformats.org/spreadsheetml/2006/main" count="708" uniqueCount="106">
  <si>
    <t>soil</t>
  </si>
  <si>
    <t>solution</t>
  </si>
  <si>
    <t>Jar_ID</t>
  </si>
  <si>
    <t>rep</t>
  </si>
  <si>
    <t>blank</t>
  </si>
  <si>
    <t>CO2 (mL)</t>
  </si>
  <si>
    <t>EC</t>
  </si>
  <si>
    <t>EC measurements</t>
  </si>
  <si>
    <t>y</t>
  </si>
  <si>
    <t>n</t>
  </si>
  <si>
    <t>m</t>
  </si>
  <si>
    <t>KOH stock</t>
  </si>
  <si>
    <t xml:space="preserve"> </t>
  </si>
  <si>
    <t>litter</t>
  </si>
  <si>
    <t>soil+jar (g)</t>
  </si>
  <si>
    <t>jar weight (g)</t>
  </si>
  <si>
    <t>soil weight (g)</t>
  </si>
  <si>
    <t>EC (mS/cm)</t>
  </si>
  <si>
    <t>low</t>
  </si>
  <si>
    <t>dw</t>
  </si>
  <si>
    <t>k20</t>
  </si>
  <si>
    <t>k200</t>
  </si>
  <si>
    <t>ca20</t>
  </si>
  <si>
    <t>ca200</t>
  </si>
  <si>
    <t>high</t>
  </si>
  <si>
    <t xml:space="preserve">  </t>
  </si>
  <si>
    <t>ID</t>
  </si>
  <si>
    <t>l</t>
  </si>
  <si>
    <t>h</t>
  </si>
  <si>
    <t>pan_g</t>
  </si>
  <si>
    <t>soil_oven_g</t>
  </si>
  <si>
    <t>pan_oven_soil_g</t>
  </si>
  <si>
    <t>Tube ID</t>
  </si>
  <si>
    <t>Sample_ID</t>
  </si>
  <si>
    <t xml:space="preserve">soil  (g) </t>
  </si>
  <si>
    <t>PVC_screen tube _moist filter paper (g)</t>
  </si>
  <si>
    <t>PVC_screen tube _filter paper_sample_before saturating (g)</t>
  </si>
  <si>
    <t>calc total mass</t>
  </si>
  <si>
    <t>calc_soil_mass</t>
  </si>
  <si>
    <t>soil_mass_percent_error</t>
  </si>
  <si>
    <t>PVC_screen tube _filter paper_sample_saturated weight (g)</t>
  </si>
  <si>
    <t>water_sat_g</t>
  </si>
  <si>
    <t>theta_sat</t>
  </si>
  <si>
    <t>10g_60percent_WFPS</t>
  </si>
  <si>
    <t>PVC_screen tube _filter paper_sample_after draining (g)</t>
  </si>
  <si>
    <t>Soil@FC (g)</t>
  </si>
  <si>
    <t>Water@FC (g)</t>
  </si>
  <si>
    <t>Water/DrySoil @FC (fraction)</t>
  </si>
  <si>
    <t>Water/DrySOil @55%FC (fraction)</t>
  </si>
  <si>
    <t>Mean Water(Reps1,2,3)/DrySOil @55%FC (fraction)</t>
  </si>
  <si>
    <t>Water to add to jars with 10 soil (g)</t>
  </si>
  <si>
    <t>Water to add to jars with 10.4 g sand-biochar/biomass mix(g)</t>
  </si>
  <si>
    <t xml:space="preserve">Soil </t>
  </si>
  <si>
    <t>water_60per_fieldcap 10g_soil</t>
  </si>
  <si>
    <t>water_60per_WFPS 10g_soil</t>
  </si>
  <si>
    <t>low soil</t>
  </si>
  <si>
    <t>mid soil</t>
  </si>
  <si>
    <t>mid</t>
  </si>
  <si>
    <t>high soil</t>
  </si>
  <si>
    <t>solution_g</t>
  </si>
  <si>
    <t>pan_ashed_soil_g</t>
  </si>
  <si>
    <t>I also sent duplicates to COIL on 11.13.19</t>
  </si>
  <si>
    <t>sample_ID</t>
  </si>
  <si>
    <t>jar</t>
  </si>
  <si>
    <t>EC(mS/cm)</t>
  </si>
  <si>
    <t>CO2(mL)</t>
  </si>
  <si>
    <t>10 mL KOH cal curve</t>
  </si>
  <si>
    <t>15 mL KOH cal curve</t>
  </si>
  <si>
    <t>%SOM_LOI</t>
  </si>
  <si>
    <t>avg_SOM</t>
  </si>
  <si>
    <t>jar_id</t>
  </si>
  <si>
    <t>litter (mg)</t>
  </si>
  <si>
    <t>added 7.5 mL</t>
  </si>
  <si>
    <t>jar_ID</t>
  </si>
  <si>
    <t>intercept</t>
  </si>
  <si>
    <t>coefficient</t>
  </si>
  <si>
    <t>intercept/blank</t>
  </si>
  <si>
    <t>soil_weight_g</t>
  </si>
  <si>
    <t>jar_weight_g</t>
  </si>
  <si>
    <t>soil_jar_g</t>
  </si>
  <si>
    <t>litter_added_mg</t>
  </si>
  <si>
    <t>avg_SOC</t>
  </si>
  <si>
    <t>OC_g</t>
  </si>
  <si>
    <t>stock/blank</t>
  </si>
  <si>
    <t>soil_jar_wet_post_incubation_g</t>
  </si>
  <si>
    <t>11 low no litter</t>
  </si>
  <si>
    <t>12 high no litter</t>
  </si>
  <si>
    <t>10 g soil + 25 mL DDW extract</t>
  </si>
  <si>
    <t xml:space="preserve">pH </t>
  </si>
  <si>
    <t>to do - Exchangeable Ca</t>
  </si>
  <si>
    <t>jar_no</t>
  </si>
  <si>
    <t>CNAL sample Id</t>
  </si>
  <si>
    <t>fumigated</t>
  </si>
  <si>
    <t>unfumigated blank</t>
  </si>
  <si>
    <t>fumigated blank</t>
  </si>
  <si>
    <t>weight_g</t>
  </si>
  <si>
    <t>K2SO4 0.05M (mL)</t>
  </si>
  <si>
    <t>mg/Kg</t>
  </si>
  <si>
    <t>Ca</t>
  </si>
  <si>
    <t>K</t>
  </si>
  <si>
    <t>Mg</t>
  </si>
  <si>
    <t>Na</t>
  </si>
  <si>
    <t>ms/cm</t>
  </si>
  <si>
    <t>EC (1:2.5)</t>
  </si>
  <si>
    <t>pH</t>
  </si>
  <si>
    <t>CEC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</si>
</sst>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[$-409]m/d/yy\ h:mm\ AM/PM;@"/>
    <numFmt numFmtId="166" formatCode="0.0000"/>
    <numFmt numFmtId="167" formatCode="0.0"/>
  </numFmts>
  <fonts count="1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FF0000"/>
      <name val="Calibri"/>
      <family val="2"/>
      <scheme val="minor"/>
    </font>
    <font>
      <sz val="14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69"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3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0" fontId="6" fillId="0" borderId="0" xfId="1" applyFont="1" applyAlignment="1">
      <alignment vertical="center" wrapText="1"/>
    </xf>
    <xf numFmtId="0" fontId="6" fillId="0" borderId="0" xfId="1" applyFont="1" applyAlignment="1">
      <alignment vertical="center"/>
    </xf>
    <xf numFmtId="0" fontId="5" fillId="0" borderId="0" xfId="1" applyAlignment="1">
      <alignment vertical="center" wrapText="1"/>
    </xf>
    <xf numFmtId="0" fontId="5" fillId="2" borderId="0" xfId="1" applyFill="1" applyAlignment="1">
      <alignment vertical="center" wrapText="1"/>
    </xf>
    <xf numFmtId="0" fontId="5" fillId="0" borderId="0" xfId="1" applyAlignment="1">
      <alignment vertical="center"/>
    </xf>
    <xf numFmtId="0" fontId="5" fillId="0" borderId="0" xfId="1" applyAlignment="1">
      <alignment horizontal="center" vertical="center"/>
    </xf>
    <xf numFmtId="2" fontId="5" fillId="0" borderId="0" xfId="1" applyNumberFormat="1" applyAlignment="1">
      <alignment horizontal="center" vertical="center"/>
    </xf>
    <xf numFmtId="164" fontId="5" fillId="0" borderId="0" xfId="1" applyNumberFormat="1" applyAlignment="1">
      <alignment horizontal="center" vertical="center"/>
    </xf>
    <xf numFmtId="0" fontId="5" fillId="0" borderId="0" xfId="1"/>
    <xf numFmtId="166" fontId="5" fillId="0" borderId="0" xfId="1" applyNumberFormat="1" applyAlignment="1">
      <alignment horizontal="center" vertical="center"/>
    </xf>
    <xf numFmtId="0" fontId="5" fillId="0" borderId="0" xfId="1" applyAlignment="1">
      <alignment horizontal="center"/>
    </xf>
    <xf numFmtId="166" fontId="5" fillId="0" borderId="0" xfId="1" applyNumberFormat="1"/>
    <xf numFmtId="164" fontId="5" fillId="0" borderId="0" xfId="1" applyNumberFormat="1"/>
    <xf numFmtId="0" fontId="5" fillId="0" borderId="0" xfId="1" applyAlignment="1">
      <alignment horizontal="left"/>
    </xf>
    <xf numFmtId="0" fontId="5" fillId="0" borderId="0" xfId="1" applyAlignment="1">
      <alignment horizontal="right"/>
    </xf>
    <xf numFmtId="0" fontId="9" fillId="2" borderId="0" xfId="1" applyFont="1" applyFill="1" applyAlignment="1">
      <alignment horizontal="center" vertical="center" wrapText="1"/>
    </xf>
    <xf numFmtId="0" fontId="9" fillId="0" borderId="0" xfId="1" applyFont="1" applyAlignment="1">
      <alignment vertical="center"/>
    </xf>
    <xf numFmtId="164" fontId="3" fillId="0" borderId="0" xfId="0" applyNumberFormat="1" applyFont="1"/>
    <xf numFmtId="0" fontId="1" fillId="0" borderId="0" xfId="0" applyFont="1"/>
    <xf numFmtId="0" fontId="10" fillId="0" borderId="0" xfId="0" applyFont="1"/>
    <xf numFmtId="164" fontId="3" fillId="0" borderId="0" xfId="0" applyNumberFormat="1" applyFont="1" applyAlignment="1">
      <alignment horizontal="center"/>
    </xf>
    <xf numFmtId="164" fontId="1" fillId="0" borderId="0" xfId="0" applyNumberFormat="1" applyFont="1"/>
    <xf numFmtId="164" fontId="10" fillId="0" borderId="0" xfId="0" applyNumberFormat="1" applyFont="1"/>
    <xf numFmtId="14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/>
    </xf>
    <xf numFmtId="22" fontId="1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2" fontId="0" fillId="0" borderId="0" xfId="0" applyNumberFormat="1" applyFill="1"/>
    <xf numFmtId="0" fontId="0" fillId="0" borderId="0" xfId="0" applyFill="1"/>
    <xf numFmtId="0" fontId="11" fillId="0" borderId="0" xfId="0" applyFont="1" applyFill="1" applyAlignment="1">
      <alignment horizontal="center" vertical="center"/>
    </xf>
    <xf numFmtId="167" fontId="0" fillId="0" borderId="0" xfId="0" applyNumberFormat="1" applyFill="1" applyAlignment="1">
      <alignment horizontal="center" vertical="center"/>
    </xf>
    <xf numFmtId="167" fontId="13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/>
    </xf>
    <xf numFmtId="22" fontId="0" fillId="0" borderId="0" xfId="0" applyNumberForma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4" borderId="0" xfId="0" applyFont="1" applyFill="1"/>
    <xf numFmtId="0" fontId="0" fillId="0" borderId="0" xfId="0" applyAlignment="1">
      <alignment horizontal="center" vertical="center"/>
    </xf>
    <xf numFmtId="0" fontId="0" fillId="0" borderId="0" xfId="0" applyBorder="1"/>
    <xf numFmtId="0" fontId="1" fillId="0" borderId="0" xfId="0" applyFont="1" applyBorder="1"/>
    <xf numFmtId="0" fontId="12" fillId="0" borderId="0" xfId="0" applyFont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7" fontId="12" fillId="0" borderId="0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7" fontId="0" fillId="0" borderId="0" xfId="0" applyNumberFormat="1"/>
    <xf numFmtId="0" fontId="0" fillId="0" borderId="0" xfId="0" applyFill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12" fillId="0" borderId="0" xfId="0" applyFont="1" applyAlignment="1">
      <alignment horizontal="center"/>
    </xf>
    <xf numFmtId="164" fontId="9" fillId="0" borderId="0" xfId="1" applyNumberFormat="1" applyFont="1" applyAlignment="1">
      <alignment horizontal="center" vertical="center"/>
    </xf>
  </cellXfs>
  <cellStyles count="2">
    <cellStyle name="Normal" xfId="0" builtinId="0"/>
    <cellStyle name="Normal 2" xfId="1" xr:uid="{A6C73CC8-B6B4-4BE6-8EB8-713C730358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10mL low</a:t>
            </a:r>
            <a:r>
              <a:rPr lang="en-US" baseline="0"/>
              <a:t> conc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632674919763188"/>
                  <c:y val="1.57045163906887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'calibration curves'!$A$4:$A$13</c:f>
              <c:numCache>
                <c:formatCode>0.000</c:formatCode>
                <c:ptCount val="10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xVal>
          <c:yVal>
            <c:numRef>
              <c:f>'calibration curves'!$B$4:$B$13</c:f>
              <c:numCache>
                <c:formatCode>General</c:formatCode>
                <c:ptCount val="10"/>
                <c:pt idx="0">
                  <c:v>17.25</c:v>
                </c:pt>
                <c:pt idx="1">
                  <c:v>16.829999999999998</c:v>
                </c:pt>
                <c:pt idx="2">
                  <c:v>16.48</c:v>
                </c:pt>
                <c:pt idx="3">
                  <c:v>16.05</c:v>
                </c:pt>
                <c:pt idx="4">
                  <c:v>15.08</c:v>
                </c:pt>
                <c:pt idx="5">
                  <c:v>14.85</c:v>
                </c:pt>
                <c:pt idx="6">
                  <c:v>14.48</c:v>
                </c:pt>
                <c:pt idx="7">
                  <c:v>13.53</c:v>
                </c:pt>
                <c:pt idx="8">
                  <c:v>12.33</c:v>
                </c:pt>
                <c:pt idx="9">
                  <c:v>11.35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C8-45D1-B40B-B1A4366AE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164432"/>
        <c:axId val="498173944"/>
      </c:scatterChart>
      <c:valAx>
        <c:axId val="4981644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498173944"/>
        <c:crosses val="autoZero"/>
        <c:crossBetween val="midCat"/>
      </c:valAx>
      <c:valAx>
        <c:axId val="49817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6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10mL high conc.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76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923670115247029"/>
                  <c:y val="-2.56621775605094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'calibration curves'!$C$14:$C$20</c:f>
              <c:numCache>
                <c:formatCode>0.000</c:formatCode>
                <c:ptCount val="7"/>
                <c:pt idx="0">
                  <c:v>6.5</c:v>
                </c:pt>
                <c:pt idx="1">
                  <c:v>7</c:v>
                </c:pt>
                <c:pt idx="2">
                  <c:v>7.5</c:v>
                </c:pt>
                <c:pt idx="3">
                  <c:v>8</c:v>
                </c:pt>
                <c:pt idx="4">
                  <c:v>8.5</c:v>
                </c:pt>
                <c:pt idx="5">
                  <c:v>9</c:v>
                </c:pt>
                <c:pt idx="6">
                  <c:v>9.5</c:v>
                </c:pt>
              </c:numCache>
            </c:numRef>
          </c:xVal>
          <c:yVal>
            <c:numRef>
              <c:f>'calibration curves'!$D$14:$D$20</c:f>
              <c:numCache>
                <c:formatCode>General</c:formatCode>
                <c:ptCount val="7"/>
                <c:pt idx="0">
                  <c:v>10.81</c:v>
                </c:pt>
                <c:pt idx="1">
                  <c:v>10.34</c:v>
                </c:pt>
                <c:pt idx="2">
                  <c:v>9.82</c:v>
                </c:pt>
                <c:pt idx="3">
                  <c:v>9.44</c:v>
                </c:pt>
                <c:pt idx="4">
                  <c:v>8.93</c:v>
                </c:pt>
                <c:pt idx="5">
                  <c:v>8.5500000000000007</c:v>
                </c:pt>
                <c:pt idx="6">
                  <c:v>8.2100000000000009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5-47F5-AC95-85741DAC6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189688"/>
        <c:axId val="498190016"/>
      </c:scatterChart>
      <c:valAx>
        <c:axId val="498189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90016"/>
        <c:crosses val="autoZero"/>
        <c:crossBetween val="midCat"/>
      </c:valAx>
      <c:valAx>
        <c:axId val="4981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89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10mL KOH all conc.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7267739213509076"/>
                  <c:y val="1.0196177018261329E-2"/>
                </c:manualLayout>
              </c:layout>
              <c:numFmt formatCode="General" sourceLinked="0"/>
            </c:trendlineLbl>
          </c:trendline>
          <c:xVal>
            <c:numRef>
              <c:f>'calibration curves'!$A$4:$A$20</c:f>
              <c:numCache>
                <c:formatCode>0.000</c:formatCode>
                <c:ptCount val="1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  <c:pt idx="14">
                  <c:v>8.5</c:v>
                </c:pt>
                <c:pt idx="15">
                  <c:v>9</c:v>
                </c:pt>
                <c:pt idx="16">
                  <c:v>9.5</c:v>
                </c:pt>
              </c:numCache>
            </c:numRef>
          </c:xVal>
          <c:yVal>
            <c:numRef>
              <c:f>'calibration curves'!$B$4:$B$20</c:f>
              <c:numCache>
                <c:formatCode>General</c:formatCode>
                <c:ptCount val="17"/>
                <c:pt idx="0">
                  <c:v>17.25</c:v>
                </c:pt>
                <c:pt idx="1">
                  <c:v>16.829999999999998</c:v>
                </c:pt>
                <c:pt idx="2">
                  <c:v>16.48</c:v>
                </c:pt>
                <c:pt idx="3">
                  <c:v>16.05</c:v>
                </c:pt>
                <c:pt idx="4">
                  <c:v>15.08</c:v>
                </c:pt>
                <c:pt idx="5">
                  <c:v>14.85</c:v>
                </c:pt>
                <c:pt idx="6">
                  <c:v>14.48</c:v>
                </c:pt>
                <c:pt idx="7">
                  <c:v>13.53</c:v>
                </c:pt>
                <c:pt idx="8">
                  <c:v>12.33</c:v>
                </c:pt>
                <c:pt idx="9">
                  <c:v>11.35</c:v>
                </c:pt>
                <c:pt idx="10">
                  <c:v>10.81</c:v>
                </c:pt>
                <c:pt idx="11">
                  <c:v>10.34</c:v>
                </c:pt>
                <c:pt idx="12">
                  <c:v>9.82</c:v>
                </c:pt>
                <c:pt idx="13">
                  <c:v>9.44</c:v>
                </c:pt>
                <c:pt idx="14">
                  <c:v>8.93</c:v>
                </c:pt>
                <c:pt idx="15">
                  <c:v>8.5500000000000007</c:v>
                </c:pt>
                <c:pt idx="16">
                  <c:v>8.2100000000000009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C1-49EA-906E-BC3A1AA61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189688"/>
        <c:axId val="498190016"/>
      </c:scatterChart>
      <c:valAx>
        <c:axId val="498189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90016"/>
        <c:crosses val="autoZero"/>
        <c:crossBetween val="midCat"/>
      </c:valAx>
      <c:valAx>
        <c:axId val="4981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8968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2790682414698161E-2"/>
                  <c:y val="0.13186497521143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'calibration curves'!$P$5:$P$14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8</c:v>
                </c:pt>
              </c:numCache>
            </c:numRef>
          </c:xVal>
          <c:yVal>
            <c:numRef>
              <c:f>'calibration curves'!$Q$5:$Q$14</c:f>
              <c:numCache>
                <c:formatCode>General</c:formatCode>
                <c:ptCount val="10"/>
                <c:pt idx="0">
                  <c:v>17.5</c:v>
                </c:pt>
                <c:pt idx="1">
                  <c:v>17.149999999999999</c:v>
                </c:pt>
                <c:pt idx="2">
                  <c:v>16.739999999999998</c:v>
                </c:pt>
                <c:pt idx="3">
                  <c:v>16.239999999999998</c:v>
                </c:pt>
                <c:pt idx="4">
                  <c:v>16.12</c:v>
                </c:pt>
                <c:pt idx="5">
                  <c:v>15.55</c:v>
                </c:pt>
                <c:pt idx="6">
                  <c:v>15.05</c:v>
                </c:pt>
                <c:pt idx="7">
                  <c:v>14.55</c:v>
                </c:pt>
                <c:pt idx="8">
                  <c:v>13</c:v>
                </c:pt>
                <c:pt idx="9">
                  <c:v>12.3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6D-434B-9DD1-868524B6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697616"/>
        <c:axId val="372324248"/>
      </c:scatterChart>
      <c:valAx>
        <c:axId val="61469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324248"/>
        <c:crosses val="autoZero"/>
        <c:crossBetween val="midCat"/>
      </c:valAx>
      <c:valAx>
        <c:axId val="37232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9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56644</xdr:colOff>
      <xdr:row>26</xdr:row>
      <xdr:rowOff>57472</xdr:rowOff>
    </xdr:from>
    <xdr:to>
      <xdr:col>11</xdr:col>
      <xdr:colOff>359236</xdr:colOff>
      <xdr:row>41</xdr:row>
      <xdr:rowOff>38422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886A55-EA5B-44EF-8BA5-A092B0E60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61614</xdr:colOff>
      <xdr:row>12</xdr:row>
      <xdr:rowOff>225700</xdr:rowOff>
    </xdr:from>
    <xdr:to>
      <xdr:col>11</xdr:col>
      <xdr:colOff>369819</xdr:colOff>
      <xdr:row>25</xdr:row>
      <xdr:rowOff>133028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E5A7C5-767C-44B0-B102-A1C3E4EA2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64973</xdr:colOff>
      <xdr:row>0</xdr:row>
      <xdr:rowOff>150191</xdr:rowOff>
    </xdr:from>
    <xdr:to>
      <xdr:col>11</xdr:col>
      <xdr:colOff>367565</xdr:colOff>
      <xdr:row>12</xdr:row>
      <xdr:rowOff>184426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D27EA0-FDBF-48BD-9913-CC33F4B7E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451862</xdr:colOff>
      <xdr:row>1</xdr:row>
      <xdr:rowOff>179089</xdr:rowOff>
    </xdr:from>
    <xdr:to>
      <xdr:col>26</xdr:col>
      <xdr:colOff>167907</xdr:colOff>
      <xdr:row>13</xdr:row>
      <xdr:rowOff>143013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ED0612-1270-433F-969C-BA5307C58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tamar Shabtai" id="{9B414389-D71F-4258-828D-0236DD98C7F9}" userId="9a1825cc0ffbc51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19-11-13T18:16:23.94" personId="{9B414389-D71F-4258-828D-0236DD98C7F9}" id="{29859B6D-AD65-45BB-AD2E-2B1B9C279868}">
    <text>added 15 mL KOH because EC dropped too low
Also - here I took CaBl2 samples</text>
  </threadedComment>
  <threadedComment ref="F2" dT="2019-11-14T14:11:28.43" personId="{9B414389-D71F-4258-828D-0236DD98C7F9}" id="{62037267-06CB-4A8F-93D1-725FE49CB1DA}">
    <text>this is with 15 mL KOH new cal curve needed</text>
  </threadedComment>
  <threadedComment ref="L2" dT="2019-11-25T13:51:50.78" personId="{9B414389-D71F-4258-828D-0236DD98C7F9}" id="{49EAFE4A-E975-49E3-A844-046E42A52DEB}">
    <text>took BaCl2 samples</text>
  </threadedComment>
  <threadedComment ref="E60" dT="2019-11-13T18:16:23.94" personId="{9B414389-D71F-4258-828D-0236DD98C7F9}" id="{455FF0DD-7C51-4816-9D77-D4BEA4CC47AE}">
    <text>added 15 mL KOH because EC dropped too low
Also - here I took CaBl2 samples</text>
  </threadedComment>
  <threadedComment ref="F60" dT="2019-11-14T14:11:28.43" personId="{9B414389-D71F-4258-828D-0236DD98C7F9}" id="{348DE152-2547-407C-B433-D94178836525}">
    <text>this is with 15 mL KOH new cal curve needed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EB0F-0319-46A1-A5B2-2920A2C62A79}">
  <dimension ref="A1"/>
  <sheetViews>
    <sheetView workbookViewId="0">
      <selection activeCell="C18" sqref="C18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FDB9B-985E-4F41-B383-905BA8FCC62A}">
  <dimension ref="A1:L52"/>
  <sheetViews>
    <sheetView workbookViewId="0">
      <selection activeCell="B1" sqref="B1"/>
    </sheetView>
  </sheetViews>
  <sheetFormatPr defaultRowHeight="15" x14ac:dyDescent="0.25"/>
  <sheetData>
    <row r="1" spans="1:12" ht="18.75" x14ac:dyDescent="0.25">
      <c r="A1" s="35" t="s">
        <v>73</v>
      </c>
      <c r="B1">
        <f>'test trial litter 2 measure '!D2-'test trial litter 2 measure '!$B$2</f>
        <v>1.0340277777795563</v>
      </c>
      <c r="C1">
        <f>'test trial litter 2 measure '!E2-'test trial litter 2 measure '!$B$2</f>
        <v>2.0770833333299379</v>
      </c>
      <c r="D1">
        <f>'test trial litter 2 measure '!F2-'test trial litter 2 measure '!$B$2</f>
        <v>2.913888888891961</v>
      </c>
      <c r="E1">
        <f>'test trial litter 2 measure '!G2-'test trial litter 2 measure '!$B$2</f>
        <v>3.9305555555547471</v>
      </c>
      <c r="F1">
        <f>'test trial litter 2 measure '!H2-'test trial litter 2 measure '!$B$2</f>
        <v>5.0402777777781012</v>
      </c>
      <c r="G1">
        <f>'test trial litter 2 measure '!I2-'test trial litter 2 measure '!$B$2</f>
        <v>6.3562499999970896</v>
      </c>
      <c r="H1">
        <f>'test trial litter 2 measure '!J2-'test trial litter 2 measure '!$B$2</f>
        <v>7.2215277777795563</v>
      </c>
      <c r="I1">
        <f>'test trial litter 2 measure '!K2-'test trial litter 2 measure '!$B$2</f>
        <v>7.9569444444423425</v>
      </c>
      <c r="J1">
        <f>'test trial litter 2 measure '!L2-'test trial litter 2 measure '!$B$2</f>
        <v>9.9430555555591127</v>
      </c>
      <c r="K1">
        <f>'test trial litter 2 measure '!M2-'test trial litter 2 measure '!$B$2</f>
        <v>13.889583333329938</v>
      </c>
      <c r="L1">
        <f>'test trial litter 2 measure '!N2-'test trial litter 2 measure '!$B$2</f>
        <v>20.125694444446708</v>
      </c>
    </row>
    <row r="2" spans="1:12" ht="18.75" x14ac:dyDescent="0.25">
      <c r="A2" s="36">
        <v>1</v>
      </c>
      <c r="B2" s="37">
        <f>('test trial litter 2 measure '!$C$55-'test trial litter 2 measure '!C3)/'test trial litter 2 measure '!$C$56*(-1)</f>
        <v>3.5988902100673812</v>
      </c>
      <c r="C2" s="37">
        <f>('test trial litter 2 measure '!$E$55-'test trial litter 2 measure '!E3)/'test trial litter 2 measure '!$E$56*(-1)</f>
        <v>9.2992730210016177</v>
      </c>
      <c r="D2" s="37">
        <f>('test trial litter 2 measure '!$F$55-'test trial litter 2 measure '!F3)/'test trial litter 2 measure '!$F$56*(-1)</f>
        <v>6.2653403952977671</v>
      </c>
      <c r="E2" s="37">
        <f>('test trial litter 2 measure '!$G$55-'test trial litter 2 measure '!G3)/'test trial litter 2 measure '!$G$56*(-1)</f>
        <v>5.4385738276708446</v>
      </c>
      <c r="F2" s="37">
        <f>('test trial litter 2 measure '!$H$55-'test trial litter 2 measure '!H3)/'test trial litter 2 measure '!$H$56*(-1)</f>
        <v>4.8572535848081664</v>
      </c>
      <c r="G2" s="37">
        <f>('test trial litter 2 measure '!$I$55-'test trial litter 2 measure '!I3)/'test trial litter 2 measure '!$I$56*(-1)</f>
        <v>3.991732334323733</v>
      </c>
      <c r="I2" s="37">
        <f>('test trial litter 2 measure '!$K$55-'test trial litter 2 measure '!K3)/'test trial litter 2 measure '!$K$56*(-1)</f>
        <v>3.6558584162252941</v>
      </c>
      <c r="J2" s="37">
        <f>('test trial litter 2 measure '!$L$55-'test trial litter 2 measure '!L3)/'test trial litter 2 measure '!$L$56*(-1)</f>
        <v>4.5084614390905573</v>
      </c>
      <c r="K2" s="37">
        <f>('test trial litter 2 measure '!$M$55-'test trial litter 2 measure '!M3)/'test trial litter 2 measure '!$M$56*(-1)</f>
        <v>7.4925720191189775</v>
      </c>
      <c r="L2" s="37">
        <f>('test trial litter 2 measure '!$M$55-'test trial litter 2 measure '!N3)/'test trial litter 2 measure '!$M$56*(-1)</f>
        <v>8.2805839038883864</v>
      </c>
    </row>
    <row r="3" spans="1:12" ht="18.75" x14ac:dyDescent="0.25">
      <c r="A3" s="36">
        <v>2</v>
      </c>
      <c r="B3" s="37">
        <f>('test trial litter 2 measure '!$C$55-'test trial litter 2 measure '!C4)/'test trial litter 2 measure '!$C$56*(-1)</f>
        <v>3.0439952437574322</v>
      </c>
      <c r="C3" s="37">
        <f>('test trial litter 2 measure '!$E$55-'test trial litter 2 measure '!E4)/'test trial litter 2 measure '!$E$56*(-1)</f>
        <v>9.3194668820678519</v>
      </c>
      <c r="D3" s="37">
        <f>('test trial litter 2 measure '!$F$55-'test trial litter 2 measure '!F4)/'test trial litter 2 measure '!$F$56*(-1)</f>
        <v>6.8724970933987857</v>
      </c>
      <c r="E3" s="37">
        <f>('test trial litter 2 measure '!$G$55-'test trial litter 2 measure '!G4)/'test trial litter 2 measure '!$G$56*(-1)</f>
        <v>6.0586487533910365</v>
      </c>
      <c r="F3" s="37">
        <f>('test trial litter 2 measure '!$H$55-'test trial litter 2 measure '!H4)/'test trial litter 2 measure '!$H$56*(-1)</f>
        <v>4.9864358609998725</v>
      </c>
      <c r="G3" s="37">
        <f>('test trial litter 2 measure '!$I$55-'test trial litter 2 measure '!I4)/'test trial litter 2 measure '!$I$56*(-1)</f>
        <v>3.9529776514662194</v>
      </c>
      <c r="H3" s="37"/>
      <c r="I3" s="37">
        <f>('test trial litter 2 measure '!$K$55-'test trial litter 2 measure '!K4)/'test trial litter 2 measure '!$K$56*(-1)</f>
        <v>3.8367136028936839</v>
      </c>
      <c r="J3" s="37">
        <f>('test trial litter 2 measure '!$L$55-'test trial litter 2 measure '!L4)/'test trial litter 2 measure '!$L$56*(-1)</f>
        <v>4.3276062524221697</v>
      </c>
      <c r="K3" s="37">
        <f>('test trial litter 2 measure '!$M$55-'test trial litter 2 measure '!M4)/'test trial litter 2 measure '!$M$56*(-1)</f>
        <v>6.7562330448262502</v>
      </c>
      <c r="L3" s="37">
        <f>('test trial litter 2 measure '!$M$55-'test trial litter 2 measure '!N4)/'test trial litter 2 measure '!$M$56*(-1)</f>
        <v>7.6605089781681972</v>
      </c>
    </row>
    <row r="4" spans="1:12" ht="18.75" x14ac:dyDescent="0.25">
      <c r="A4" s="36">
        <v>3</v>
      </c>
      <c r="B4" s="37">
        <f>('test trial litter 2 measure '!$C$55-'test trial litter 2 measure '!C5)/'test trial litter 2 measure '!$C$56*(-1)</f>
        <v>2.9647245342845823</v>
      </c>
      <c r="C4" s="37">
        <f>('test trial litter 2 measure '!$E$55-'test trial litter 2 measure '!E5)/'test trial litter 2 measure '!$E$56*(-1)</f>
        <v>9.3497576736672077</v>
      </c>
      <c r="D4" s="37">
        <f>('test trial litter 2 measure '!$F$55-'test trial litter 2 measure '!F5)/'test trial litter 2 measure '!$F$56*(-1)</f>
        <v>6.8079059553029344</v>
      </c>
      <c r="E4" s="37">
        <f>('test trial litter 2 measure '!$G$55-'test trial litter 2 measure '!G5)/'test trial litter 2 measure '!$G$56*(-1)</f>
        <v>5.4514920552900152</v>
      </c>
      <c r="F4" s="37">
        <f>('test trial litter 2 measure '!$H$55-'test trial litter 2 measure '!H5)/'test trial litter 2 measure '!$H$56*(-1)</f>
        <v>4.9218447229040185</v>
      </c>
      <c r="G4" s="37">
        <f>('test trial litter 2 measure '!$I$55-'test trial litter 2 measure '!I5)/'test trial litter 2 measure '!$I$56*(-1)</f>
        <v>4.0304870171812439</v>
      </c>
      <c r="H4" s="37"/>
      <c r="I4" s="37">
        <f>('test trial litter 2 measure '!$K$55-'test trial litter 2 measure '!K5)/'test trial litter 2 measure '!$K$56*(-1)</f>
        <v>3.6429401886061235</v>
      </c>
      <c r="J4" s="37">
        <f>('test trial litter 2 measure '!$L$55-'test trial litter 2 measure '!L5)/'test trial litter 2 measure '!$L$56*(-1)</f>
        <v>4.5342978943289003</v>
      </c>
      <c r="K4" s="37">
        <f>('test trial litter 2 measure '!$M$55-'test trial litter 2 measure '!M5)/'test trial litter 2 measure '!$M$56*(-1)</f>
        <v>7.3117168324505881</v>
      </c>
      <c r="L4" s="37">
        <f>('test trial litter 2 measure '!$M$55-'test trial litter 2 measure '!N5)/'test trial litter 2 measure '!$M$56*(-1)</f>
        <v>8.9394135124660909</v>
      </c>
    </row>
    <row r="5" spans="1:12" ht="18.75" x14ac:dyDescent="0.25">
      <c r="A5" s="36">
        <v>4</v>
      </c>
      <c r="B5" s="37">
        <f>('test trial litter 2 measure '!$C$55-'test trial litter 2 measure '!C6)/'test trial litter 2 measure '!$C$56*(-1)</f>
        <v>1.2207689258818859</v>
      </c>
      <c r="C5" s="37">
        <f>('test trial litter 2 measure '!$E$55-'test trial litter 2 measure '!E6)/'test trial litter 2 measure '!$E$56*(-1)</f>
        <v>0.61591276252019334</v>
      </c>
      <c r="D5" s="37">
        <f>('test trial litter 2 measure '!$F$55-'test trial litter 2 measure '!F6)/'test trial litter 2 measure '!$F$56*(-1)</f>
        <v>0.68466606381604589</v>
      </c>
      <c r="E5" s="37">
        <f>('test trial litter 2 measure '!$G$55-'test trial litter 2 measure '!G6)/'test trial litter 2 measure '!$G$56*(-1)</f>
        <v>0.43921973905180189</v>
      </c>
      <c r="F5" s="37" t="s">
        <v>25</v>
      </c>
      <c r="G5" s="37"/>
      <c r="H5" s="37"/>
      <c r="I5" s="37"/>
      <c r="J5" s="37">
        <f>('test trial litter 2 measure '!$L$55-'test trial litter 2 measure '!L6)/'test trial litter 2 measure '!$L$56*(-1)</f>
        <v>0.78801188476940887</v>
      </c>
      <c r="K5" s="37"/>
      <c r="L5" s="37">
        <f>('test trial litter 2 measure '!$M$55-'test trial litter 2 measure '!N6)/'test trial litter 2 measure '!$M$56*(-1)</f>
        <v>1.9377341428755974</v>
      </c>
    </row>
    <row r="6" spans="1:12" ht="18.75" x14ac:dyDescent="0.25">
      <c r="A6" s="36">
        <v>5</v>
      </c>
      <c r="B6" s="37">
        <f>('test trial litter 2 measure '!$C$55-'test trial litter 2 measure '!C7)/'test trial litter 2 measure '!$C$56*(-1)</f>
        <v>1.3594926674593735</v>
      </c>
      <c r="C6" s="37">
        <f>('test trial litter 2 measure '!$E$55-'test trial litter 2 measure '!E7)/'test trial litter 2 measure '!$E$56*(-1)</f>
        <v>0.63610662358643233</v>
      </c>
      <c r="D6" s="37">
        <f>('test trial litter 2 measure '!$F$55-'test trial litter 2 measure '!F7)/'test trial litter 2 measure '!$F$56*(-1)</f>
        <v>0.76217542953106809</v>
      </c>
      <c r="E6" s="37">
        <f>('test trial litter 2 measure '!$G$55-'test trial litter 2 measure '!G7)/'test trial litter 2 measure '!$G$56*(-1)</f>
        <v>0.43921973905180189</v>
      </c>
      <c r="F6" s="37"/>
      <c r="G6" s="37"/>
      <c r="H6" s="37"/>
      <c r="I6" s="37"/>
      <c r="J6" s="37">
        <f>('test trial litter 2 measure '!$L$55-'test trial litter 2 measure '!L7)/'test trial litter 2 measure '!$L$56*(-1)</f>
        <v>1.95065237049477</v>
      </c>
      <c r="K6" s="37"/>
      <c r="L6" s="37">
        <f>('test trial litter 2 measure '!$M$55-'test trial litter 2 measure '!N7)/'test trial litter 2 measure '!$M$56*(-1)</f>
        <v>1.7439607285880396</v>
      </c>
    </row>
    <row r="7" spans="1:12" ht="18.75" x14ac:dyDescent="0.25">
      <c r="A7" s="36">
        <v>6</v>
      </c>
      <c r="B7" s="37">
        <f>('test trial litter 2 measure '!$C$55-'test trial litter 2 measure '!C8)/'test trial litter 2 measure '!$C$56*(-1)</f>
        <v>1.5576694411414991</v>
      </c>
      <c r="C7" s="37">
        <f>('test trial litter 2 measure '!$E$55-'test trial litter 2 measure '!E8)/'test trial litter 2 measure '!$E$56*(-1)</f>
        <v>0.60581583198707745</v>
      </c>
      <c r="D7" s="37">
        <f>('test trial litter 2 measure '!$F$55-'test trial litter 2 measure '!F8)/'test trial litter 2 measure '!$F$56*(-1)</f>
        <v>0.86552125048443573</v>
      </c>
      <c r="E7" s="37">
        <f>('test trial litter 2 measure '!$G$55-'test trial litter 2 measure '!G8)/'test trial litter 2 measure '!$G$56*(-1)</f>
        <v>0.36171037333677963</v>
      </c>
      <c r="F7" s="37"/>
      <c r="G7" s="37"/>
      <c r="H7" s="37"/>
      <c r="I7" s="37"/>
      <c r="J7" s="37">
        <f>('test trial litter 2 measure '!$L$55-'test trial litter 2 measure '!L8)/'test trial litter 2 measure '!$L$56*(-1)</f>
        <v>2.0669164190673057</v>
      </c>
      <c r="K7" s="37"/>
      <c r="L7" s="37">
        <f>('test trial litter 2 measure '!$M$55-'test trial litter 2 measure '!N8)/'test trial litter 2 measure '!$M$56*(-1)</f>
        <v>1.6664513628730127</v>
      </c>
    </row>
    <row r="8" spans="1:12" ht="18.75" x14ac:dyDescent="0.25">
      <c r="A8" s="36">
        <v>7</v>
      </c>
      <c r="B8" s="37">
        <f>('test trial litter 2 measure '!$C$55-'test trial litter 2 measure '!C9)/'test trial litter 2 measure '!$C$56*(-1)</f>
        <v>2.6971858898137149</v>
      </c>
      <c r="C8" s="37">
        <f>('test trial litter 2 measure '!$E$55-'test trial litter 2 measure '!E9)/'test trial litter 2 measure '!$E$56*(-1)</f>
        <v>9.2487883683360259</v>
      </c>
      <c r="D8" s="37">
        <f>('test trial litter 2 measure '!$F$55-'test trial litter 2 measure '!F9)/'test trial litter 2 measure '!$F$56*(-1)</f>
        <v>7.0921069629246869</v>
      </c>
      <c r="E8" s="37">
        <f>('test trial litter 2 measure '!$G$55-'test trial litter 2 measure '!G9)/'test trial litter 2 measure '!$G$56*(-1)</f>
        <v>6.0586487533910365</v>
      </c>
      <c r="F8" s="37">
        <f>('test trial litter 2 measure '!$H$55-'test trial litter 2 measure '!H9)/'test trial litter 2 measure '!$H$56*(-1)</f>
        <v>4.6763983981397761</v>
      </c>
      <c r="G8" s="37">
        <f>('test trial litter 2 measure '!$I$55-'test trial litter 2 measure '!I9)/'test trial litter 2 measure '!$I$56*(-1)</f>
        <v>3.7850406924170024</v>
      </c>
      <c r="H8" s="37"/>
      <c r="I8" s="37">
        <f>('test trial litter 2 measure '!$K$55-'test trial litter 2 measure '!K9)/'test trial litter 2 measure '!$K$56*(-1)</f>
        <v>3.2037204495543214</v>
      </c>
      <c r="J8" s="37">
        <f>('test trial litter 2 measure '!$L$55-'test trial litter 2 measure '!L9)/'test trial litter 2 measure '!$L$56*(-1)</f>
        <v>4.15966929337295</v>
      </c>
      <c r="K8" s="37">
        <f>('test trial litter 2 measure '!$M$55-'test trial litter 2 measure '!M9)/'test trial litter 2 measure '!$M$56*(-1)</f>
        <v>6.5237049476811793</v>
      </c>
      <c r="L8" s="37">
        <f>('test trial litter 2 measure '!$M$55-'test trial litter 2 measure '!N9)/'test trial litter 2 measure '!$M$56*(-1)</f>
        <v>7.6346725229298542</v>
      </c>
    </row>
    <row r="9" spans="1:12" ht="18.75" x14ac:dyDescent="0.25">
      <c r="A9" s="36">
        <v>8</v>
      </c>
      <c r="B9" s="37">
        <f>('test trial litter 2 measure '!$C$55-'test trial litter 2 measure '!C10)/'test trial litter 2 measure '!$C$56*(-1)</f>
        <v>2.7764565992865649</v>
      </c>
      <c r="C9" s="37">
        <f>('test trial litter 2 measure '!$E$55-'test trial litter 2 measure '!E10)/'test trial litter 2 measure '!$E$56*(-1)</f>
        <v>9.2992730210016177</v>
      </c>
      <c r="D9" s="37">
        <f>('test trial litter 2 measure '!$F$55-'test trial litter 2 measure '!F10)/'test trial litter 2 measure '!$F$56*(-1)</f>
        <v>7.053352280067176</v>
      </c>
      <c r="E9" s="37">
        <f>('test trial litter 2 measure '!$G$55-'test trial litter 2 measure '!G10)/'test trial litter 2 measure '!$G$56*(-1)</f>
        <v>5.9940576152951826</v>
      </c>
      <c r="F9" s="37">
        <f>('test trial litter 2 measure '!$H$55-'test trial litter 2 measure '!H10)/'test trial litter 2 measure '!$H$56*(-1)</f>
        <v>4.8184989019506528</v>
      </c>
      <c r="G9" s="37">
        <f>('test trial litter 2 measure '!$I$55-'test trial litter 2 measure '!I10)/'test trial litter 2 measure '!$I$56*(-1)</f>
        <v>3.720449554321148</v>
      </c>
      <c r="H9" s="37"/>
      <c r="I9" s="37">
        <f>('test trial litter 2 measure '!$K$55-'test trial litter 2 measure '!K10)/'test trial litter 2 measure '!$K$56*(-1)</f>
        <v>3.1132928562201267</v>
      </c>
      <c r="J9" s="37">
        <f>('test trial litter 2 measure '!$L$55-'test trial litter 2 measure '!L10)/'test trial litter 2 measure '!$L$56*(-1)</f>
        <v>3.8367136028936839</v>
      </c>
      <c r="K9" s="37">
        <f>('test trial litter 2 measure '!$M$55-'test trial litter 2 measure '!M10)/'test trial litter 2 measure '!$M$56*(-1)</f>
        <v>6.304095078155278</v>
      </c>
      <c r="L9" s="37">
        <f>('test trial litter 2 measure '!$M$55-'test trial litter 2 measure '!N10)/'test trial litter 2 measure '!$M$56*(-1)</f>
        <v>7.8930370753132681</v>
      </c>
    </row>
    <row r="10" spans="1:12" ht="18.75" x14ac:dyDescent="0.25">
      <c r="A10" s="36">
        <v>9</v>
      </c>
      <c r="B10" s="37">
        <f>('test trial litter 2 measure '!$C$55-'test trial litter 2 measure '!C11)/'test trial litter 2 measure '!$C$56*(-1)</f>
        <v>2.6179151803408649</v>
      </c>
      <c r="C10" s="37">
        <f>('test trial litter 2 measure '!$E$55-'test trial litter 2 measure '!E11)/'test trial litter 2 measure '!$E$56*(-1)</f>
        <v>9.2184975767366737</v>
      </c>
      <c r="D10" s="37">
        <f>('test trial litter 2 measure '!$F$55-'test trial litter 2 measure '!F11)/'test trial litter 2 measure '!$F$56*(-1)</f>
        <v>6.8983335486371287</v>
      </c>
      <c r="E10" s="37">
        <f>('test trial litter 2 measure '!$G$55-'test trial litter 2 measure '!G11)/'test trial litter 2 measure '!$G$56*(-1)</f>
        <v>5.8002842010076217</v>
      </c>
      <c r="F10" s="37">
        <f>('test trial litter 2 measure '!$H$55-'test trial litter 2 measure '!H11)/'test trial litter 2 measure '!$H$56*(-1)</f>
        <v>4.5730525771864112</v>
      </c>
      <c r="G10" s="37">
        <f>('test trial litter 2 measure '!$I$55-'test trial litter 2 measure '!I11)/'test trial litter 2 measure '!$I$56*(-1)</f>
        <v>3.9013047409895378</v>
      </c>
      <c r="H10" s="37"/>
      <c r="I10" s="37">
        <f>('test trial litter 2 measure '!$K$55-'test trial litter 2 measure '!K11)/'test trial litter 2 measure '!$K$56*(-1)</f>
        <v>3.6041855057486125</v>
      </c>
      <c r="J10" s="37">
        <f>('test trial litter 2 measure '!$L$55-'test trial litter 2 measure '!L11)/'test trial litter 2 measure '!$L$56*(-1)</f>
        <v>4.4567885286138758</v>
      </c>
      <c r="K10" s="37">
        <f>('test trial litter 2 measure '!$M$55-'test trial litter 2 measure '!M11)/'test trial litter 2 measure '!$M$56*(-1)</f>
        <v>7.1696163286397114</v>
      </c>
      <c r="L10" s="37">
        <f>('test trial litter 2 measure '!$M$55-'test trial litter 2 measure '!N11)/'test trial litter 2 measure '!$M$56*(-1)</f>
        <v>8.5389484562718003</v>
      </c>
    </row>
    <row r="11" spans="1:12" ht="18.75" x14ac:dyDescent="0.25">
      <c r="A11" s="36">
        <v>10</v>
      </c>
      <c r="B11" s="37">
        <f>('test trial litter 2 measure '!$C$55-'test trial litter 2 measure '!C12)/'test trial litter 2 measure '!$C$56*(-1)</f>
        <v>2.1918351169242962</v>
      </c>
      <c r="C11" s="37">
        <f>('test trial litter 2 measure '!$E$55-'test trial litter 2 measure '!E12)/'test trial litter 2 measure '!$E$56*(-1)</f>
        <v>8.0068659127625228</v>
      </c>
      <c r="D11" s="37">
        <f>('test trial litter 2 measure '!$F$55-'test trial litter 2 measure '!F12)/'test trial litter 2 measure '!$F$56*(-1)</f>
        <v>6.2782586229169377</v>
      </c>
      <c r="E11" s="37">
        <f>('test trial litter 2 measure '!$G$55-'test trial litter 2 measure '!G12)/'test trial litter 2 measure '!$G$56*(-1)</f>
        <v>6.497868492442838</v>
      </c>
      <c r="F11" s="37">
        <f>('test trial litter 2 measure '!$H$55-'test trial litter 2 measure '!H12)/'test trial litter 2 measure '!$H$56*(-1)</f>
        <v>5.3352280067174789</v>
      </c>
      <c r="G11" s="37">
        <f>('test trial litter 2 measure '!$I$55-'test trial litter 2 measure '!I12)/'test trial litter 2 measure '!$I$56*(-1)</f>
        <v>4.3276062524221697</v>
      </c>
      <c r="H11" s="37"/>
      <c r="I11" s="37">
        <f>('test trial litter 2 measure '!$K$55-'test trial litter 2 measure '!K12)/'test trial litter 2 measure '!$K$56*(-1)</f>
        <v>3.4491667743185657</v>
      </c>
      <c r="J11" s="37">
        <f>('test trial litter 2 measure '!$L$55-'test trial litter 2 measure '!L12)/'test trial litter 2 measure '!$L$56*(-1)</f>
        <v>3.7979589200361725</v>
      </c>
      <c r="K11" s="37">
        <f>('test trial litter 2 measure '!$M$55-'test trial litter 2 measure '!M12)/'test trial litter 2 measure '!$M$56*(-1)</f>
        <v>5.2577186410024543</v>
      </c>
      <c r="L11" s="37">
        <f>('test trial litter 2 measure '!$M$55-'test trial litter 2 measure '!N12)/'test trial litter 2 measure '!$M$56*(-1)</f>
        <v>5.7356930629117704</v>
      </c>
    </row>
    <row r="12" spans="1:12" ht="18.75" x14ac:dyDescent="0.25">
      <c r="A12" s="36">
        <v>11</v>
      </c>
      <c r="B12" s="37">
        <f>('test trial litter 2 measure '!$C$55-'test trial litter 2 measure '!C13)/'test trial litter 2 measure '!$C$56*(-1)</f>
        <v>2.1720174395560838</v>
      </c>
      <c r="C12" s="37">
        <f>('test trial litter 2 measure '!$E$55-'test trial litter 2 measure '!E13)/'test trial litter 2 measure '!$E$56*(-1)</f>
        <v>7.8655088852988708</v>
      </c>
      <c r="D12" s="37">
        <f>('test trial litter 2 measure '!$F$55-'test trial litter 2 measure '!F13)/'test trial litter 2 measure '!$F$56*(-1)</f>
        <v>6.5882960857770332</v>
      </c>
      <c r="E12" s="37">
        <f>('test trial litter 2 measure '!$G$55-'test trial litter 2 measure '!G13)/'test trial litter 2 measure '!$G$56*(-1)</f>
        <v>6.2524221676785965</v>
      </c>
      <c r="F12" s="37">
        <f>('test trial litter 2 measure '!$H$55-'test trial litter 2 measure '!H13)/'test trial litter 2 measure '!$H$56*(-1)</f>
        <v>5.4902467381475262</v>
      </c>
      <c r="G12" s="37">
        <f>('test trial litter 2 measure '!$I$55-'test trial litter 2 measure '!I13)/'test trial litter 2 measure '!$I$56*(-1)</f>
        <v>4.4955432114713867</v>
      </c>
      <c r="H12" s="37"/>
      <c r="I12" s="37">
        <f>('test trial litter 2 measure '!$K$55-'test trial litter 2 measure '!K13)/'test trial litter 2 measure '!$K$56*(-1)</f>
        <v>3.7462860095594888</v>
      </c>
      <c r="J12" s="37">
        <f>('test trial litter 2 measure '!$L$55-'test trial litter 2 measure '!L13)/'test trial litter 2 measure '!$L$56*(-1)</f>
        <v>3.9013047409895378</v>
      </c>
      <c r="K12" s="37">
        <f>('test trial litter 2 measure '!$M$55-'test trial litter 2 measure '!M13)/'test trial litter 2 measure '!$M$56*(-1)</f>
        <v>5.1026999095724079</v>
      </c>
      <c r="L12" s="37">
        <f>('test trial litter 2 measure '!$M$55-'test trial litter 2 measure '!N13)/'test trial litter 2 measure '!$M$56*(-1)</f>
        <v>5.619429014339234</v>
      </c>
    </row>
    <row r="13" spans="1:12" ht="18.75" x14ac:dyDescent="0.25">
      <c r="A13" s="36">
        <v>12</v>
      </c>
      <c r="B13" s="37">
        <f>('test trial litter 2 measure '!$C$55-'test trial litter 2 measure '!C14)/'test trial litter 2 measure '!$C$56*(-1)</f>
        <v>1.9342053111375344</v>
      </c>
      <c r="C13" s="37">
        <f>('test trial litter 2 measure '!$E$55-'test trial litter 2 measure '!E14)/'test trial litter 2 measure '!$E$56*(-1)</f>
        <v>7.6635702746365126</v>
      </c>
      <c r="D13" s="37">
        <f>('test trial litter 2 measure '!$F$55-'test trial litter 2 measure '!F14)/'test trial litter 2 measure '!$F$56*(-1)</f>
        <v>6.4203591267278135</v>
      </c>
      <c r="E13" s="37">
        <f>('test trial litter 2 measure '!$G$55-'test trial litter 2 measure '!G14)/'test trial litter 2 measure '!$G$56*(-1)</f>
        <v>5.7873659733884519</v>
      </c>
      <c r="F13" s="37">
        <f>('test trial litter 2 measure '!$H$55-'test trial litter 2 measure '!H14)/'test trial litter 2 measure '!$H$56*(-1)</f>
        <v>5.3093915514791385</v>
      </c>
      <c r="G13" s="37">
        <f>('test trial litter 2 measure '!$I$55-'test trial litter 2 measure '!I14)/'test trial litter 2 measure '!$I$56*(-1)</f>
        <v>4.0950781552770978</v>
      </c>
      <c r="H13" s="37"/>
      <c r="I13" s="37">
        <f>('test trial litter 2 measure '!$K$55-'test trial litter 2 measure '!K14)/'test trial litter 2 measure '!$K$56*(-1)</f>
        <v>3.5008396847952472</v>
      </c>
      <c r="J13" s="37">
        <f>('test trial litter 2 measure '!$L$55-'test trial litter 2 measure '!L14)/'test trial litter 2 measure '!$L$56*(-1)</f>
        <v>3.9400594238470492</v>
      </c>
      <c r="K13" s="37">
        <f>('test trial litter 2 measure '!$M$55-'test trial litter 2 measure '!M14)/'test trial litter 2 measure '!$M$56*(-1)</f>
        <v>5.6065107867200643</v>
      </c>
      <c r="L13" s="37">
        <f>('test trial litter 2 measure '!$M$55-'test trial litter 2 measure '!N14)/'test trial litter 2 measure '!$M$56*(-1)</f>
        <v>6.0198940705335229</v>
      </c>
    </row>
    <row r="14" spans="1:12" ht="18.75" x14ac:dyDescent="0.25">
      <c r="A14" s="36">
        <v>13</v>
      </c>
      <c r="B14" s="37">
        <f>('test trial litter 2 measure '!$C$55-'test trial litter 2 measure '!C15)/'test trial litter 2 measure '!$C$56*(-1)</f>
        <v>2.8458184700753066</v>
      </c>
      <c r="C14" s="37">
        <f>('test trial litter 2 measure '!$E$55-'test trial litter 2 measure '!E15)/'test trial litter 2 measure '!$E$56*(-1)</f>
        <v>9.2588852988691457</v>
      </c>
      <c r="D14" s="37">
        <f>('test trial litter 2 measure '!$F$55-'test trial litter 2 measure '!F15)/'test trial litter 2 measure '!$F$56*(-1)</f>
        <v>6.5107867200620086</v>
      </c>
      <c r="E14" s="37">
        <f>('test trial litter 2 measure '!$G$55-'test trial litter 2 measure '!G15)/'test trial litter 2 measure '!$G$56*(-1)</f>
        <v>5.916548249580158</v>
      </c>
      <c r="F14" s="37">
        <f>('test trial litter 2 measure '!$H$55-'test trial litter 2 measure '!H15)/'test trial litter 2 measure '!$H$56*(-1)</f>
        <v>5.038108771476554</v>
      </c>
      <c r="G14" s="37">
        <f>('test trial litter 2 measure '!$I$55-'test trial litter 2 measure '!I15)/'test trial litter 2 measure '!$I$56*(-1)</f>
        <v>4.0304870171812439</v>
      </c>
      <c r="H14" s="37"/>
      <c r="I14" s="37">
        <f>('test trial litter 2 measure '!$K$55-'test trial litter 2 measure '!K15)/'test trial litter 2 measure '!$K$56*(-1)</f>
        <v>3.5912672781294419</v>
      </c>
      <c r="J14" s="37">
        <f>('test trial litter 2 measure '!$L$55-'test trial litter 2 measure '!L15)/'test trial litter 2 measure '!$L$56*(-1)</f>
        <v>4.0175687895620733</v>
      </c>
      <c r="K14" s="37">
        <f>('test trial litter 2 measure '!$M$55-'test trial litter 2 measure '!M15)/'test trial litter 2 measure '!$M$56*(-1)</f>
        <v>6.4591138095853244</v>
      </c>
      <c r="L14" s="37">
        <f>('test trial litter 2 measure '!$M$55-'test trial litter 2 measure '!N15)/'test trial litter 2 measure '!$M$56*(-1)</f>
        <v>7.9576282134091203</v>
      </c>
    </row>
    <row r="15" spans="1:12" ht="18.75" x14ac:dyDescent="0.25">
      <c r="A15" s="36">
        <v>14</v>
      </c>
      <c r="B15" s="37">
        <f>('test trial litter 2 measure '!$C$55-'test trial litter 2 measure '!C16)/'test trial litter 2 measure '!$C$56*(-1)</f>
        <v>3.2124455013872382</v>
      </c>
      <c r="C15" s="37">
        <f>('test trial litter 2 measure '!$E$55-'test trial litter 2 measure '!E16)/'test trial litter 2 measure '!$E$56*(-1)</f>
        <v>9.2891760904684997</v>
      </c>
      <c r="D15" s="37">
        <f>('test trial litter 2 measure '!$F$55-'test trial litter 2 measure '!F16)/'test trial litter 2 measure '!$F$56*(-1)</f>
        <v>6.4720320372044977</v>
      </c>
      <c r="E15" s="37">
        <f>('test trial litter 2 measure '!$G$55-'test trial litter 2 measure '!G16)/'test trial litter 2 measure '!$G$56*(-1)</f>
        <v>6.5624596305386902</v>
      </c>
      <c r="F15" s="37">
        <f>('test trial litter 2 measure '!$H$55-'test trial litter 2 measure '!H16)/'test trial litter 2 measure '!$H$56*(-1)</f>
        <v>5.2448004133832846</v>
      </c>
      <c r="G15" s="37">
        <f>('test trial litter 2 measure '!$I$55-'test trial litter 2 measure '!I16)/'test trial litter 2 measure '!$I$56*(-1)</f>
        <v>4.4567885286138758</v>
      </c>
      <c r="H15" s="37"/>
      <c r="I15" s="37">
        <f>('test trial litter 2 measure '!$K$55-'test trial litter 2 measure '!K16)/'test trial litter 2 measure '!$K$56*(-1)</f>
        <v>3.5395943676527581</v>
      </c>
      <c r="J15" s="37">
        <f>('test trial litter 2 measure '!$L$55-'test trial litter 2 measure '!L16)/'test trial litter 2 measure '!$L$56*(-1)</f>
        <v>3.7462860095594888</v>
      </c>
      <c r="K15" s="37">
        <f>('test trial litter 2 measure '!$M$55-'test trial litter 2 measure '!M16)/'test trial litter 2 measure '!$M$56*(-1)</f>
        <v>6.0457305257718659</v>
      </c>
      <c r="L15" s="37">
        <f>('test trial litter 2 measure '!$M$55-'test trial litter 2 measure '!N16)/'test trial litter 2 measure '!$M$56*(-1)</f>
        <v>7.3117168324505881</v>
      </c>
    </row>
    <row r="16" spans="1:12" ht="18.75" x14ac:dyDescent="0.25">
      <c r="A16" s="36">
        <v>15</v>
      </c>
      <c r="B16" s="37">
        <f>('test trial litter 2 measure '!$C$55-'test trial litter 2 measure '!C17)/'test trial litter 2 measure '!$C$56*(-1)</f>
        <v>3.6880697582243371</v>
      </c>
      <c r="C16" s="37">
        <f>('test trial litter 2 measure '!$E$55-'test trial litter 2 measure '!E17)/'test trial litter 2 measure '!$E$56*(-1)</f>
        <v>9.2487883683360259</v>
      </c>
      <c r="D16" s="37">
        <f>('test trial litter 2 measure '!$F$55-'test trial litter 2 measure '!F17)/'test trial litter 2 measure '!$F$56*(-1)</f>
        <v>6.4203591267278135</v>
      </c>
      <c r="E16" s="37">
        <f>('test trial litter 2 measure '!$G$55-'test trial litter 2 measure '!G17)/'test trial litter 2 measure '!$G$56*(-1)</f>
        <v>6.5237049476811793</v>
      </c>
      <c r="F16" s="37">
        <f>('test trial litter 2 measure '!$H$55-'test trial litter 2 measure '!H17)/'test trial litter 2 measure '!$H$56*(-1)</f>
        <v>5.063945226714897</v>
      </c>
      <c r="G16" s="37">
        <f>('test trial litter 2 measure '!$I$55-'test trial litter 2 measure '!I17)/'test trial litter 2 measure '!$I$56*(-1)</f>
        <v>4.2113422038496342</v>
      </c>
      <c r="H16" s="37"/>
      <c r="I16" s="37">
        <f>('test trial litter 2 measure '!$K$55-'test trial litter 2 measure '!K17)/'test trial litter 2 measure '!$K$56*(-1)</f>
        <v>3.7592042371786594</v>
      </c>
      <c r="J16" s="37">
        <f>('test trial litter 2 measure '!$L$55-'test trial litter 2 measure '!L17)/'test trial litter 2 measure '!$L$56*(-1)</f>
        <v>4.0175687895620733</v>
      </c>
      <c r="K16" s="37">
        <f>('test trial litter 2 measure '!$M$55-'test trial litter 2 measure '!M17)/'test trial litter 2 measure '!$M$56*(-1)</f>
        <v>6.6012143133962038</v>
      </c>
      <c r="L16" s="37">
        <f>('test trial litter 2 measure '!$M$55-'test trial litter 2 measure '!N17)/'test trial litter 2 measure '!$M$56*(-1)</f>
        <v>7.3504715153081017</v>
      </c>
    </row>
    <row r="17" spans="1:12" ht="18.75" x14ac:dyDescent="0.25">
      <c r="A17" s="36">
        <v>16</v>
      </c>
      <c r="B17" s="37">
        <v>1.867932148626819</v>
      </c>
      <c r="C17" s="37">
        <f>('test trial litter 2 measure '!$E$55-'test trial litter 2 measure '!E18)/'test trial litter 2 measure '!$E$56*(-1)</f>
        <v>7.2899838449111485</v>
      </c>
      <c r="D17" s="37">
        <f>('test trial litter 2 measure '!$F$55-'test trial litter 2 measure '!F18)/'test trial litter 2 measure '!$F$56*(-1)</f>
        <v>5.464410282909185</v>
      </c>
      <c r="E17" s="37">
        <f>('test trial litter 2 measure '!$G$55-'test trial litter 2 measure '!G18)/'test trial litter 2 measure '!$G$56*(-1)</f>
        <v>5.1414545924299189</v>
      </c>
      <c r="F17" s="37">
        <f>('test trial litter 2 measure '!$H$55-'test trial litter 2 measure '!H18)/'test trial litter 2 measure '!$H$56*(-1)</f>
        <v>5.1026999095724079</v>
      </c>
      <c r="G17" s="37">
        <f>('test trial litter 2 measure '!$I$55-'test trial litter 2 measure '!I18)/'test trial litter 2 measure '!$I$56*(-1)</f>
        <v>4.3405244800413394</v>
      </c>
      <c r="H17" s="37"/>
      <c r="I17" s="37">
        <f>('test trial litter 2 measure '!$K$55-'test trial litter 2 measure '!K18)/'test trial litter 2 measure '!$K$56*(-1)</f>
        <v>2.9582741247900799</v>
      </c>
      <c r="J17" s="37">
        <f>('test trial litter 2 measure '!$L$55-'test trial litter 2 measure '!L18)/'test trial litter 2 measure '!$L$56*(-1)</f>
        <v>3.2295569047926622</v>
      </c>
      <c r="K17" s="37">
        <f>('test trial litter 2 measure '!$M$55-'test trial litter 2 measure '!M18)/'test trial litter 2 measure '!$M$56*(-1)</f>
        <v>4.7022348533781173</v>
      </c>
      <c r="L17" s="37">
        <f>('test trial litter 2 measure '!$M$55-'test trial litter 2 measure '!N18)/'test trial litter 2 measure '!$M$56*(-1)</f>
        <v>4.844335357188994</v>
      </c>
    </row>
    <row r="18" spans="1:12" ht="18.75" x14ac:dyDescent="0.25">
      <c r="A18" s="36">
        <v>17</v>
      </c>
      <c r="B18" s="37">
        <v>1.9083198707592899</v>
      </c>
      <c r="C18" s="37">
        <f>('test trial litter 2 measure '!$E$55-'test trial litter 2 measure '!E19)/'test trial litter 2 measure '!$E$56*(-1)</f>
        <v>7.1789176090468514</v>
      </c>
      <c r="D18" s="37">
        <f>('test trial litter 2 measure '!$F$55-'test trial litter 2 measure '!F19)/'test trial litter 2 measure '!$F$56*(-1)</f>
        <v>5.3481462343366495</v>
      </c>
      <c r="E18" s="37">
        <f>('test trial litter 2 measure '!$G$55-'test trial litter 2 measure '!G19)/'test trial litter 2 measure '!$G$56*(-1)</f>
        <v>5.464410282909185</v>
      </c>
      <c r="F18" s="37">
        <f>('test trial litter 2 measure '!$H$55-'test trial litter 2 measure '!H19)/'test trial litter 2 measure '!$H$56*(-1)</f>
        <v>4.844335357188994</v>
      </c>
      <c r="G18" s="37">
        <f>('test trial litter 2 measure '!$I$55-'test trial litter 2 measure '!I19)/'test trial litter 2 measure '!$I$56*(-1)</f>
        <v>4.0563234724195851</v>
      </c>
      <c r="H18" s="37"/>
      <c r="I18" s="37">
        <f>('test trial litter 2 measure '!$K$55-'test trial litter 2 measure '!K19)/'test trial litter 2 measure '!$K$56*(-1)</f>
        <v>3.4750032295569064</v>
      </c>
      <c r="J18" s="37">
        <f>('test trial litter 2 measure '!$L$55-'test trial litter 2 measure '!L19)/'test trial litter 2 measure '!$L$56*(-1)</f>
        <v>3.4362485466993928</v>
      </c>
      <c r="K18" s="37">
        <f>('test trial litter 2 measure '!$M$55-'test trial litter 2 measure '!M19)/'test trial litter 2 measure '!$M$56*(-1)</f>
        <v>5.0897816819532373</v>
      </c>
      <c r="L18" s="37">
        <f>('test trial litter 2 measure '!$M$55-'test trial litter 2 measure '!N19)/'test trial litter 2 measure '!$M$56*(-1)</f>
        <v>4.7022348533781173</v>
      </c>
    </row>
    <row r="19" spans="1:12" ht="18.75" x14ac:dyDescent="0.25">
      <c r="A19" s="36">
        <v>18</v>
      </c>
      <c r="B19" s="37">
        <v>2.0193861066235885</v>
      </c>
      <c r="C19" s="37">
        <f>('test trial litter 2 measure '!$E$55-'test trial litter 2 measure '!E20)/'test trial litter 2 measure '!$E$56*(-1)</f>
        <v>7.5323101777059787</v>
      </c>
      <c r="D19" s="37">
        <f>('test trial litter 2 measure '!$F$55-'test trial litter 2 measure '!F20)/'test trial litter 2 measure '!$F$56*(-1)</f>
        <v>5.4902467381475262</v>
      </c>
      <c r="E19" s="37">
        <f>('test trial litter 2 measure '!$G$55-'test trial litter 2 measure '!G20)/'test trial litter 2 measure '!$G$56*(-1)</f>
        <v>5.231882185764114</v>
      </c>
      <c r="F19" s="37">
        <f>('test trial litter 2 measure '!$H$55-'test trial litter 2 measure '!H20)/'test trial litter 2 measure '!$H$56*(-1)</f>
        <v>4.8572535848081664</v>
      </c>
      <c r="G19" s="37">
        <f>('test trial litter 2 measure '!$I$55-'test trial litter 2 measure '!I20)/'test trial litter 2 measure '!$I$56*(-1)</f>
        <v>3.6816948714636371</v>
      </c>
      <c r="H19" s="37"/>
      <c r="I19" s="37">
        <f>('test trial litter 2 measure '!$K$55-'test trial litter 2 measure '!K20)/'test trial litter 2 measure '!$K$56*(-1)</f>
        <v>2.9970288076475913</v>
      </c>
      <c r="J19" s="37">
        <f>('test trial litter 2 measure '!$L$55-'test trial litter 2 measure '!L20)/'test trial litter 2 measure '!$L$56*(-1)</f>
        <v>3.5137579124144174</v>
      </c>
      <c r="K19" s="37">
        <f>('test trial litter 2 measure '!$M$55-'test trial litter 2 measure '!M20)/'test trial litter 2 measure '!$M$56*(-1)</f>
        <v>4.7151530809972879</v>
      </c>
      <c r="L19" s="37">
        <f>('test trial litter 2 measure '!$M$55-'test trial litter 2 measure '!N20)/'test trial litter 2 measure '!$M$56*(-1)</f>
        <v>5.038108771476554</v>
      </c>
    </row>
    <row r="20" spans="1:12" ht="18.75" x14ac:dyDescent="0.25">
      <c r="A20" s="36">
        <v>19</v>
      </c>
      <c r="B20" s="37">
        <v>0.4745557350565453</v>
      </c>
      <c r="C20" s="37">
        <f>('test trial litter 2 measure '!$E$55-'test trial litter 2 measure '!E21)/'test trial litter 2 measure '!$E$56*(-1)</f>
        <v>0.17164781906300658</v>
      </c>
      <c r="D20" s="37">
        <f>('test trial litter 2 measure '!$F$55-'test trial litter 2 measure '!F21)/'test trial litter 2 measure '!$F$56*(-1)</f>
        <v>0.71050251905438666</v>
      </c>
      <c r="E20" s="37">
        <f>('test trial litter 2 measure '!$G$55-'test trial litter 2 measure '!G21)/'test trial litter 2 measure '!$G$56*(-1)</f>
        <v>0.55548378762433759</v>
      </c>
      <c r="F20" s="37"/>
      <c r="G20" s="37"/>
      <c r="H20" s="37"/>
      <c r="I20" s="37"/>
      <c r="J20" s="37">
        <f>('test trial litter 2 measure '!$L$55-'test trial litter 2 measure '!L21)/'test trial litter 2 measure '!$L$56*(-1)</f>
        <v>1.8473065495414025</v>
      </c>
      <c r="K20" s="37"/>
      <c r="L20" s="37">
        <f>('test trial litter 2 measure '!$M$55-'test trial litter 2 measure '!N21)/'test trial litter 2 measure '!$M$56*(-1)</f>
        <v>0.86552125048443573</v>
      </c>
    </row>
    <row r="21" spans="1:12" ht="18.75" x14ac:dyDescent="0.25">
      <c r="A21" s="36">
        <v>20</v>
      </c>
      <c r="B21" s="37">
        <v>0.61591276252019334</v>
      </c>
      <c r="C21" s="37">
        <f>('test trial litter 2 measure '!$E$55-'test trial litter 2 measure '!E22)/'test trial litter 2 measure '!$E$56*(-1)</f>
        <v>0.23222940226171288</v>
      </c>
      <c r="D21" s="37">
        <f>('test trial litter 2 measure '!$F$55-'test trial litter 2 measure '!F22)/'test trial litter 2 measure '!$F$56*(-1)</f>
        <v>0.67174783619687328</v>
      </c>
      <c r="E21" s="37">
        <f>('test trial litter 2 measure '!$G$55-'test trial litter 2 measure '!G22)/'test trial litter 2 measure '!$G$56*(-1)</f>
        <v>0.71050251905438666</v>
      </c>
      <c r="F21" s="37"/>
      <c r="G21" s="37"/>
      <c r="H21" s="37"/>
      <c r="I21" s="37"/>
      <c r="J21" s="37">
        <f>('test trial litter 2 measure '!$L$55-'test trial litter 2 measure '!L22)/'test trial litter 2 measure '!$L$56*(-1)</f>
        <v>1.6793695904921853</v>
      </c>
      <c r="K21" s="37"/>
      <c r="L21" s="37">
        <f>('test trial litter 2 measure '!$M$55-'test trial litter 2 measure '!N22)/'test trial litter 2 measure '!$M$56*(-1)</f>
        <v>1.1238858028678478</v>
      </c>
    </row>
    <row r="22" spans="1:12" ht="18.75" x14ac:dyDescent="0.25">
      <c r="A22" s="36">
        <v>21</v>
      </c>
      <c r="B22" s="37">
        <v>0.57552504038772245</v>
      </c>
      <c r="C22" s="37">
        <f>('test trial litter 2 measure '!$E$55-'test trial litter 2 measure '!E23)/'test trial litter 2 measure '!$E$56*(-1)</f>
        <v>0.26252019386106784</v>
      </c>
      <c r="D22" s="37">
        <f>('test trial litter 2 measure '!$F$55-'test trial litter 2 measure '!F23)/'test trial litter 2 measure '!$F$56*(-1)</f>
        <v>0.62007492572019174</v>
      </c>
      <c r="E22" s="37">
        <f>('test trial litter 2 measure '!$G$55-'test trial litter 2 measure '!G23)/'test trial litter 2 measure '!$G$56*(-1)</f>
        <v>0.51672910476682876</v>
      </c>
      <c r="F22" s="37"/>
      <c r="G22" s="37"/>
      <c r="H22" s="37"/>
      <c r="I22" s="37"/>
      <c r="J22" s="37">
        <f>('test trial litter 2 measure '!$L$55-'test trial litter 2 measure '!L23)/'test trial litter 2 measure '!$L$56*(-1)</f>
        <v>1.6922878181113581</v>
      </c>
      <c r="K22" s="37"/>
      <c r="L22" s="37">
        <f>('test trial litter 2 measure '!$M$55-'test trial litter 2 measure '!N23)/'test trial litter 2 measure '!$M$56*(-1)</f>
        <v>1.0076217542953121</v>
      </c>
    </row>
    <row r="23" spans="1:12" ht="18.75" x14ac:dyDescent="0.25">
      <c r="A23" s="36">
        <v>22</v>
      </c>
      <c r="B23" s="37">
        <v>8.5823909531502451</v>
      </c>
      <c r="C23" s="37">
        <f>('test trial litter 2 measure '!$E$55-'test trial litter 2 measure '!E24)/'test trial litter 2 measure '!$E$56*(-1)</f>
        <v>9.2790791599353817</v>
      </c>
      <c r="D23" s="37">
        <f>('test trial litter 2 measure '!$F$55-'test trial litter 2 measure '!F24)/'test trial litter 2 measure '!$F$56*(-1)</f>
        <v>7.415062653403953</v>
      </c>
      <c r="E23" s="37">
        <f>('test trial litter 2 measure '!$G$55-'test trial litter 2 measure '!G24)/'test trial litter 2 measure '!$G$56*(-1)</f>
        <v>6.4332773543469841</v>
      </c>
      <c r="F23" s="37">
        <f>('test trial litter 2 measure '!$H$55-'test trial litter 2 measure '!H24)/'test trial litter 2 measure '!$H$56*(-1)</f>
        <v>5.5290014210050398</v>
      </c>
      <c r="G23" s="37">
        <f>('test trial litter 2 measure '!$I$55-'test trial litter 2 measure '!I24)/'test trial litter 2 measure '!$I$56*(-1)</f>
        <v>5.231882185764114</v>
      </c>
      <c r="H23" s="37"/>
      <c r="I23" s="37">
        <f>('test trial litter 2 measure '!$K$55-'test trial litter 2 measure '!K24)/'test trial litter 2 measure '!$K$56*(-1)</f>
        <v>5.1414545924299189</v>
      </c>
      <c r="J23" s="37">
        <f>('test trial litter 2 measure '!$L$55-'test trial litter 2 measure '!L24)/'test trial litter 2 measure '!$L$56*(-1)</f>
        <v>5.038108771476554</v>
      </c>
      <c r="K23" s="37">
        <f>('test trial litter 2 measure '!$M$55-'test trial litter 2 measure '!M24)/'test trial litter 2 measure '!$M$56*(-1)</f>
        <v>7.0791887353055163</v>
      </c>
      <c r="L23" s="37">
        <f>('test trial litter 2 measure '!$M$55-'test trial litter 2 measure '!N24)/'test trial litter 2 measure '!$M$56*(-1)</f>
        <v>7.0016793695904944</v>
      </c>
    </row>
    <row r="24" spans="1:12" ht="18.75" x14ac:dyDescent="0.25">
      <c r="A24" s="36">
        <v>23</v>
      </c>
      <c r="B24" s="37">
        <v>9.2588852988691457</v>
      </c>
      <c r="C24" s="37">
        <f>('test trial litter 2 measure '!$E$55-'test trial litter 2 measure '!E25)/'test trial litter 2 measure '!$E$56*(-1)</f>
        <v>9.1579159935379657</v>
      </c>
      <c r="D24" s="37">
        <f>('test trial litter 2 measure '!$F$55-'test trial litter 2 measure '!F25)/'test trial litter 2 measure '!$F$56*(-1)</f>
        <v>6.8466606381604453</v>
      </c>
      <c r="E24" s="37">
        <f>('test trial litter 2 measure '!$G$55-'test trial litter 2 measure '!G25)/'test trial litter 2 measure '!$G$56*(-1)</f>
        <v>6.1619945743444013</v>
      </c>
      <c r="F24" s="37">
        <f>('test trial litter 2 measure '!$H$55-'test trial litter 2 measure '!H25)/'test trial litter 2 measure '!$H$56*(-1)</f>
        <v>5.6581836971967459</v>
      </c>
      <c r="G24" s="37">
        <f>('test trial litter 2 measure '!$I$55-'test trial litter 2 measure '!I25)/'test trial litter 2 measure '!$I$56*(-1)</f>
        <v>5.2706368686216249</v>
      </c>
      <c r="H24" s="37"/>
      <c r="I24" s="37">
        <f>('test trial litter 2 measure '!$K$55-'test trial litter 2 measure '!K25)/'test trial litter 2 measure '!$K$56*(-1)</f>
        <v>5.3093915514791385</v>
      </c>
      <c r="J24" s="37">
        <f>('test trial litter 2 measure '!$L$55-'test trial litter 2 measure '!L25)/'test trial litter 2 measure '!$L$56*(-1)</f>
        <v>5.5419196486242095</v>
      </c>
      <c r="K24" s="37">
        <f>('test trial litter 2 measure '!$M$55-'test trial litter 2 measure '!M25)/'test trial litter 2 measure '!$M$56*(-1)</f>
        <v>6.9629246867329808</v>
      </c>
      <c r="L24" s="37">
        <f>('test trial litter 2 measure '!$M$55-'test trial litter 2 measure '!N25)/'test trial litter 2 measure '!$M$56*(-1)</f>
        <v>6.8208241829221041</v>
      </c>
    </row>
    <row r="25" spans="1:12" ht="18.75" x14ac:dyDescent="0.25">
      <c r="A25" s="36">
        <v>24</v>
      </c>
      <c r="B25" s="37">
        <v>8.9458804523424895</v>
      </c>
      <c r="C25" s="37">
        <f>('test trial litter 2 measure '!$E$55-'test trial litter 2 measure '!E26)/'test trial litter 2 measure '!$E$56*(-1)</f>
        <v>9.3194668820678519</v>
      </c>
      <c r="D25" s="37">
        <f>('test trial litter 2 measure '!$F$55-'test trial litter 2 measure '!F26)/'test trial litter 2 measure '!$F$56*(-1)</f>
        <v>7.182534556258882</v>
      </c>
      <c r="E25" s="37">
        <f>('test trial litter 2 measure '!$G$55-'test trial litter 2 measure '!G26)/'test trial litter 2 measure '!$G$56*(-1)</f>
        <v>5.9294664771993304</v>
      </c>
      <c r="F25" s="37">
        <f>('test trial litter 2 measure '!$H$55-'test trial litter 2 measure '!H26)/'test trial litter 2 measure '!$H$56*(-1)</f>
        <v>5.6452654695775752</v>
      </c>
      <c r="G25" s="37">
        <f>('test trial litter 2 measure '!$I$55-'test trial litter 2 measure '!I26)/'test trial litter 2 measure '!$I$56*(-1)</f>
        <v>5.2060457305257737</v>
      </c>
      <c r="H25" s="37"/>
      <c r="I25" s="37">
        <f>('test trial litter 2 measure '!$K$55-'test trial litter 2 measure '!K26)/'test trial litter 2 measure '!$K$56*(-1)</f>
        <v>4.870171812427337</v>
      </c>
      <c r="J25" s="37">
        <f>('test trial litter 2 measure '!$L$55-'test trial litter 2 measure '!L26)/'test trial litter 2 measure '!$L$56*(-1)</f>
        <v>4.8830900400465067</v>
      </c>
      <c r="K25" s="37">
        <f>('test trial litter 2 measure '!$M$55-'test trial litter 2 measure '!M26)/'test trial litter 2 measure '!$M$56*(-1)</f>
        <v>7.4021444257847824</v>
      </c>
      <c r="L25" s="37">
        <f>('test trial litter 2 measure '!$M$55-'test trial litter 2 measure '!N26)/'test trial litter 2 measure '!$M$56*(-1)</f>
        <v>8.3064203591267294</v>
      </c>
    </row>
    <row r="26" spans="1:12" ht="18.75" x14ac:dyDescent="0.25">
      <c r="A26" s="36">
        <v>25</v>
      </c>
      <c r="B26" s="37">
        <v>2.9785945072697912</v>
      </c>
      <c r="C26" s="37">
        <f>('test trial litter 2 measure '!$E$55-'test trial litter 2 measure '!E27)/'test trial litter 2 measure '!$E$56*(-1)</f>
        <v>1.0298869143780287</v>
      </c>
      <c r="D26" s="37">
        <f>('test trial litter 2 measure '!$F$55-'test trial litter 2 measure '!F27)/'test trial litter 2 measure '!$F$56*(-1)</f>
        <v>0.94303061619945794</v>
      </c>
      <c r="E26" s="37">
        <f>('test trial litter 2 measure '!$G$55-'test trial litter 2 measure '!G27)/'test trial litter 2 measure '!$G$56*(-1)</f>
        <v>0.78801188476940887</v>
      </c>
      <c r="F26" s="37"/>
      <c r="G26" s="37"/>
      <c r="H26" s="37"/>
      <c r="I26" s="37">
        <f>('test trial litter 2 measure '!$K$55-'test trial litter 2 measure '!K27)/'test trial litter 2 measure '!$K$56*(-1)</f>
        <v>2.6869913447874976</v>
      </c>
      <c r="J26" s="37">
        <f>('test trial litter 2 measure '!$L$55-'test trial litter 2 measure '!L27)/'test trial litter 2 measure '!$L$56*(-1)</f>
        <v>0.69758429143521394</v>
      </c>
      <c r="K26" s="37"/>
      <c r="L26" s="37">
        <f>('test trial litter 2 measure '!$M$55-'test trial litter 2 measure '!N27)/'test trial litter 2 measure '!$M$56*(-1)</f>
        <v>2.8290918485983738</v>
      </c>
    </row>
    <row r="27" spans="1:12" ht="18.75" x14ac:dyDescent="0.25">
      <c r="A27" s="36">
        <v>26</v>
      </c>
      <c r="B27" s="37">
        <v>3.1502423263327959</v>
      </c>
      <c r="C27" s="37">
        <f>('test trial litter 2 measure '!$E$55-'test trial litter 2 measure '!E28)/'test trial litter 2 measure '!$E$56*(-1)</f>
        <v>0.99959612277867738</v>
      </c>
      <c r="D27" s="37">
        <f>('test trial litter 2 measure '!$F$55-'test trial litter 2 measure '!F28)/'test trial litter 2 measure '!$F$56*(-1)</f>
        <v>0.96886707143779871</v>
      </c>
      <c r="E27" s="37">
        <f>('test trial litter 2 measure '!$G$55-'test trial litter 2 measure '!G28)/'test trial litter 2 measure '!$G$56*(-1)</f>
        <v>0.89135770572277651</v>
      </c>
      <c r="F27" s="37"/>
      <c r="G27" s="37"/>
      <c r="H27" s="37"/>
      <c r="I27" s="37">
        <f>('test trial litter 2 measure '!$K$55-'test trial litter 2 measure '!K28)/'test trial litter 2 measure '!$K$56*(-1)</f>
        <v>2.3769538819273994</v>
      </c>
      <c r="J27" s="37">
        <f>('test trial litter 2 measure '!$L$55-'test trial litter 2 measure '!L28)/'test trial litter 2 measure '!$L$56*(-1)</f>
        <v>0.62007492572019174</v>
      </c>
      <c r="K27" s="37"/>
      <c r="L27" s="37">
        <f>('test trial litter 2 measure '!$M$55-'test trial litter 2 measure '!N28)/'test trial litter 2 measure '!$M$56*(-1)</f>
        <v>2.7903371657408607</v>
      </c>
    </row>
    <row r="28" spans="1:12" ht="18.75" x14ac:dyDescent="0.25">
      <c r="A28" s="36">
        <v>27</v>
      </c>
      <c r="B28" s="37">
        <v>3.1300484652665608</v>
      </c>
      <c r="C28" s="37">
        <f>('test trial litter 2 measure '!$E$55-'test trial litter 2 measure '!E29)/'test trial litter 2 measure '!$E$56*(-1)</f>
        <v>1.0399838449111483</v>
      </c>
      <c r="D28" s="37">
        <f>('test trial litter 2 measure '!$F$55-'test trial litter 2 measure '!F29)/'test trial litter 2 measure '!$F$56*(-1)</f>
        <v>0.91719416096111728</v>
      </c>
      <c r="E28" s="37">
        <f>('test trial litter 2 measure '!$G$55-'test trial litter 2 measure '!G29)/'test trial litter 2 measure '!$G$56*(-1)</f>
        <v>0.78801188476940887</v>
      </c>
      <c r="F28" s="37"/>
      <c r="G28" s="37"/>
      <c r="H28" s="37"/>
      <c r="I28" s="37">
        <f>('test trial litter 2 measure '!$K$55-'test trial litter 2 measure '!K29)/'test trial litter 2 measure '!$K$56*(-1)</f>
        <v>2.4027903371657402</v>
      </c>
      <c r="J28" s="37">
        <f>('test trial litter 2 measure '!$L$55-'test trial litter 2 measure '!L29)/'test trial litter 2 measure '!$L$56*(-1)</f>
        <v>0.68466606381604589</v>
      </c>
      <c r="K28" s="37"/>
      <c r="L28" s="37">
        <f>('test trial litter 2 measure '!$M$55-'test trial litter 2 measure '!N29)/'test trial litter 2 measure '!$M$56*(-1)</f>
        <v>3.1908022219351513</v>
      </c>
    </row>
    <row r="29" spans="1:12" ht="18.75" x14ac:dyDescent="0.25">
      <c r="A29" s="36">
        <v>28</v>
      </c>
      <c r="B29" s="37">
        <v>7.1284329563812614</v>
      </c>
      <c r="C29" s="37">
        <f>('test trial litter 2 measure '!$E$55-'test trial litter 2 measure '!E30)/'test trial litter 2 measure '!$E$56*(-1)</f>
        <v>9.1882067851373197</v>
      </c>
      <c r="D29" s="37">
        <f>('test trial litter 2 measure '!$F$55-'test trial litter 2 measure '!F30)/'test trial litter 2 measure '!$F$56*(-1)</f>
        <v>6.6528872238728853</v>
      </c>
      <c r="E29" s="37">
        <f>('test trial litter 2 measure '!$G$55-'test trial litter 2 measure '!G30)/'test trial litter 2 measure '!$G$56*(-1)</f>
        <v>5.942384704818501</v>
      </c>
      <c r="F29" s="37">
        <f>('test trial litter 2 measure '!$H$55-'test trial litter 2 measure '!H30)/'test trial litter 2 measure '!$H$56*(-1)</f>
        <v>5.3352280067174789</v>
      </c>
      <c r="G29" s="37">
        <f>('test trial litter 2 measure '!$I$55-'test trial litter 2 measure '!I30)/'test trial litter 2 measure '!$I$56*(-1)</f>
        <v>4.7022348533781173</v>
      </c>
      <c r="H29" s="37"/>
      <c r="I29" s="37">
        <f>('test trial litter 2 measure '!$K$55-'test trial litter 2 measure '!K30)/'test trial litter 2 measure '!$K$56*(-1)</f>
        <v>4.6247254876630928</v>
      </c>
      <c r="J29" s="37">
        <f>('test trial litter 2 measure '!$L$55-'test trial litter 2 measure '!L30)/'test trial litter 2 measure '!$L$56*(-1)</f>
        <v>4.8055806743314822</v>
      </c>
      <c r="K29" s="37">
        <f>('test trial litter 2 measure '!$M$55-'test trial litter 2 measure '!M30)/'test trial litter 2 measure '!$M$56*(-1)</f>
        <v>6.8079059553029344</v>
      </c>
      <c r="L29" s="37">
        <f>('test trial litter 2 measure '!$M$55-'test trial litter 2 measure '!N30)/'test trial litter 2 measure '!$M$56*(-1)</f>
        <v>7.8542823924557554</v>
      </c>
    </row>
    <row r="30" spans="1:12" ht="18.75" x14ac:dyDescent="0.25">
      <c r="A30" s="36">
        <v>29</v>
      </c>
      <c r="B30" s="37">
        <v>7.8352180936995177</v>
      </c>
      <c r="C30" s="37">
        <f>('test trial litter 2 measure '!$E$55-'test trial litter 2 measure '!E31)/'test trial litter 2 measure '!$E$56*(-1)</f>
        <v>9.2386914378029079</v>
      </c>
      <c r="D30" s="37">
        <f>('test trial litter 2 measure '!$F$55-'test trial litter 2 measure '!F31)/'test trial litter 2 measure '!$F$56*(-1)</f>
        <v>7.2342074667355654</v>
      </c>
      <c r="E30" s="37">
        <f>('test trial litter 2 measure '!$G$55-'test trial litter 2 measure '!G31)/'test trial litter 2 measure '!$G$56*(-1)</f>
        <v>6.2782586229169377</v>
      </c>
      <c r="F30" s="37">
        <f>('test trial litter 2 measure '!$H$55-'test trial litter 2 measure '!H31)/'test trial litter 2 measure '!$H$56*(-1)</f>
        <v>5.5031649657666986</v>
      </c>
      <c r="G30" s="37">
        <f>('test trial litter 2 measure '!$I$55-'test trial litter 2 measure '!I31)/'test trial litter 2 measure '!$I$56*(-1)</f>
        <v>5.0251905438573834</v>
      </c>
      <c r="H30" s="37"/>
      <c r="I30" s="37">
        <f>('test trial litter 2 measure '!$K$55-'test trial litter 2 measure '!K31)/'test trial litter 2 measure '!$K$56*(-1)</f>
        <v>5.5419196486242095</v>
      </c>
      <c r="J30" s="37">
        <f>('test trial litter 2 measure '!$L$55-'test trial litter 2 measure '!L31)/'test trial litter 2 measure '!$L$56*(-1)</f>
        <v>5.1414545924299189</v>
      </c>
      <c r="K30" s="37">
        <f>('test trial litter 2 measure '!$M$55-'test trial litter 2 measure '!M31)/'test trial litter 2 measure '!$M$56*(-1)</f>
        <v>7.0404340524480054</v>
      </c>
      <c r="L30" s="37">
        <f>('test trial litter 2 measure '!$M$55-'test trial litter 2 measure '!N31)/'test trial litter 2 measure '!$M$56*(-1)</f>
        <v>7.6217542953106836</v>
      </c>
    </row>
    <row r="31" spans="1:12" ht="18.75" x14ac:dyDescent="0.25">
      <c r="A31" s="36">
        <v>30</v>
      </c>
      <c r="B31" s="37">
        <v>6.2802907915993549</v>
      </c>
      <c r="C31" s="37">
        <f>('test trial litter 2 measure '!$E$55-'test trial litter 2 measure '!E32)/'test trial litter 2 measure '!$E$56*(-1)</f>
        <v>9.3194668820678519</v>
      </c>
      <c r="D31" s="37">
        <f>('test trial litter 2 measure '!$F$55-'test trial litter 2 measure '!F32)/'test trial litter 2 measure '!$F$56*(-1)</f>
        <v>7.2342074667355654</v>
      </c>
      <c r="E31" s="37">
        <f>('test trial litter 2 measure '!$G$55-'test trial litter 2 measure '!G32)/'test trial litter 2 measure '!$G$56*(-1)</f>
        <v>6.1619945743444013</v>
      </c>
      <c r="F31" s="37">
        <f>('test trial litter 2 measure '!$H$55-'test trial litter 2 measure '!H32)/'test trial litter 2 measure '!$H$56*(-1)</f>
        <v>5.6452654695775752</v>
      </c>
      <c r="G31" s="37">
        <f>('test trial litter 2 measure '!$I$55-'test trial litter 2 measure '!I32)/'test trial litter 2 measure '!$I$56*(-1)</f>
        <v>5.0897816819532373</v>
      </c>
      <c r="H31" s="37"/>
      <c r="I31" s="37">
        <f>('test trial litter 2 measure '!$K$55-'test trial litter 2 measure '!K32)/'test trial litter 2 measure '!$K$56*(-1)</f>
        <v>4.7539077638548006</v>
      </c>
      <c r="J31" s="37">
        <f>('test trial litter 2 measure '!$L$55-'test trial litter 2 measure '!L32)/'test trial litter 2 measure '!$L$56*(-1)</f>
        <v>4.6118072600439222</v>
      </c>
      <c r="K31" s="37">
        <f>('test trial litter 2 measure '!$M$55-'test trial litter 2 measure '!M32)/'test trial litter 2 measure '!$M$56*(-1)</f>
        <v>6.7949877276837638</v>
      </c>
      <c r="L31" s="37">
        <f>('test trial litter 2 measure '!$M$55-'test trial litter 2 measure '!N32)/'test trial litter 2 measure '!$M$56*(-1)</f>
        <v>7.9188735305516094</v>
      </c>
    </row>
    <row r="32" spans="1:12" ht="18.75" x14ac:dyDescent="0.25">
      <c r="A32" s="36">
        <v>31</v>
      </c>
      <c r="B32" s="37">
        <v>7.8857027463651059</v>
      </c>
      <c r="C32" s="37">
        <f>('test trial litter 2 measure '!$E$55-'test trial litter 2 measure '!E33)/'test trial litter 2 measure '!$E$56*(-1)</f>
        <v>9.3497576736672077</v>
      </c>
      <c r="D32" s="37">
        <f>('test trial litter 2 measure '!$F$55-'test trial litter 2 measure '!F33)/'test trial litter 2 measure '!$F$56*(-1)</f>
        <v>6.859578865779616</v>
      </c>
      <c r="E32" s="37">
        <f>('test trial litter 2 measure '!$G$55-'test trial litter 2 measure '!G33)/'test trial litter 2 measure '!$G$56*(-1)</f>
        <v>5.619429014339234</v>
      </c>
      <c r="F32" s="37">
        <f>('test trial litter 2 measure '!$H$55-'test trial litter 2 measure '!H33)/'test trial litter 2 measure '!$H$56*(-1)</f>
        <v>5.1543728200490895</v>
      </c>
      <c r="G32" s="37">
        <f>('test trial litter 2 measure '!$I$55-'test trial litter 2 measure '!I33)/'test trial litter 2 measure '!$I$56*(-1)</f>
        <v>4.4567885286138758</v>
      </c>
      <c r="H32" s="37"/>
      <c r="I32" s="37">
        <f>('test trial litter 2 measure '!$K$55-'test trial litter 2 measure '!K33)/'test trial litter 2 measure '!$K$56*(-1)</f>
        <v>3.8754682857511948</v>
      </c>
      <c r="J32" s="37">
        <f>('test trial litter 2 measure '!$L$55-'test trial litter 2 measure '!L33)/'test trial litter 2 measure '!$L$56*(-1)</f>
        <v>3.8883865133703677</v>
      </c>
      <c r="K32" s="37">
        <f>('test trial litter 2 measure '!$M$55-'test trial litter 2 measure '!M33)/'test trial litter 2 measure '!$M$56*(-1)</f>
        <v>5.5677561038625507</v>
      </c>
      <c r="L32" s="37">
        <f>('test trial litter 2 measure '!$M$55-'test trial litter 2 measure '!N33)/'test trial litter 2 measure '!$M$56*(-1)</f>
        <v>5.6969383800542568</v>
      </c>
    </row>
    <row r="33" spans="1:12" ht="18.75" x14ac:dyDescent="0.25">
      <c r="A33" s="36">
        <v>32</v>
      </c>
      <c r="B33" s="37">
        <v>6.1086429725363498</v>
      </c>
      <c r="C33" s="37">
        <f>('test trial litter 2 measure '!$E$55-'test trial litter 2 measure '!E34)/'test trial litter 2 measure '!$E$56*(-1)</f>
        <v>9.2084006462035557</v>
      </c>
      <c r="D33" s="37">
        <f>('test trial litter 2 measure '!$F$55-'test trial litter 2 measure '!F34)/'test trial litter 2 measure '!$F$56*(-1)</f>
        <v>7.0016793695904944</v>
      </c>
      <c r="E33" s="37">
        <f>('test trial litter 2 measure '!$G$55-'test trial litter 2 measure '!G34)/'test trial litter 2 measure '!$G$56*(-1)</f>
        <v>5.7615295181501107</v>
      </c>
      <c r="F33" s="37">
        <f>('test trial litter 2 measure '!$H$55-'test trial litter 2 measure '!H34)/'test trial litter 2 measure '!$H$56*(-1)</f>
        <v>5.3093915514791385</v>
      </c>
      <c r="G33" s="37">
        <f>('test trial litter 2 measure '!$I$55-'test trial litter 2 measure '!I34)/'test trial litter 2 measure '!$I$56*(-1)</f>
        <v>4.4955432114713867</v>
      </c>
      <c r="H33" s="37"/>
      <c r="I33" s="37">
        <f>('test trial litter 2 measure '!$K$55-'test trial litter 2 measure '!K34)/'test trial litter 2 measure '!$K$56*(-1)</f>
        <v>4.15966929337295</v>
      </c>
      <c r="J33" s="37">
        <f>('test trial litter 2 measure '!$L$55-'test trial litter 2 measure '!L34)/'test trial litter 2 measure '!$L$56*(-1)</f>
        <v>3.9788141067045601</v>
      </c>
      <c r="K33" s="37">
        <f>('test trial litter 2 measure '!$M$55-'test trial litter 2 measure '!M34)/'test trial litter 2 measure '!$M$56*(-1)</f>
        <v>5.5419196486242095</v>
      </c>
      <c r="L33" s="37">
        <f>('test trial litter 2 measure '!$M$55-'test trial litter 2 measure '!N34)/'test trial litter 2 measure '!$M$56*(-1)</f>
        <v>6.5107867200620086</v>
      </c>
    </row>
    <row r="34" spans="1:12" ht="18.75" x14ac:dyDescent="0.25">
      <c r="A34" s="36">
        <v>33</v>
      </c>
      <c r="B34" s="37">
        <v>7.3808562197092096</v>
      </c>
      <c r="C34" s="37">
        <f>('test trial litter 2 measure '!$E$55-'test trial litter 2 measure '!E35)/'test trial litter 2 measure '!$E$56*(-1)</f>
        <v>9.1478190630048477</v>
      </c>
      <c r="D34" s="37">
        <f>('test trial litter 2 measure '!$F$55-'test trial litter 2 measure '!F35)/'test trial litter 2 measure '!$F$56*(-1)</f>
        <v>6.3557679886319622</v>
      </c>
      <c r="E34" s="37">
        <f>('test trial litter 2 measure '!$G$55-'test trial litter 2 measure '!G35)/'test trial litter 2 measure '!$G$56*(-1)</f>
        <v>5.3223097790983092</v>
      </c>
      <c r="F34" s="37">
        <f>('test trial litter 2 measure '!$H$55-'test trial litter 2 measure '!H35)/'test trial litter 2 measure '!$H$56*(-1)</f>
        <v>4.9605994057615312</v>
      </c>
      <c r="G34" s="37">
        <f>('test trial litter 2 measure '!$I$55-'test trial litter 2 measure '!I35)/'test trial litter 2 measure '!$I$56*(-1)</f>
        <v>4.1209146105154391</v>
      </c>
      <c r="H34" s="37"/>
      <c r="I34" s="37">
        <f>('test trial litter 2 measure '!$K$55-'test trial litter 2 measure '!K35)/'test trial litter 2 measure '!$K$56*(-1)</f>
        <v>3.8754682857511948</v>
      </c>
      <c r="J34" s="37">
        <f>('test trial litter 2 measure '!$L$55-'test trial litter 2 measure '!L35)/'test trial litter 2 measure '!$L$56*(-1)</f>
        <v>3.9013047409895378</v>
      </c>
      <c r="K34" s="37">
        <f>('test trial litter 2 measure '!$M$55-'test trial litter 2 measure '!M35)/'test trial litter 2 measure '!$M$56*(-1)</f>
        <v>5.7098566076734292</v>
      </c>
      <c r="L34" s="37">
        <f>('test trial litter 2 measure '!$M$55-'test trial litter 2 measure '!N35)/'test trial litter 2 measure '!$M$56*(-1)</f>
        <v>6.368686216251132</v>
      </c>
    </row>
    <row r="35" spans="1:12" ht="18.75" x14ac:dyDescent="0.25">
      <c r="A35" s="36">
        <v>34</v>
      </c>
      <c r="B35" s="37">
        <v>9.4810177705977399</v>
      </c>
      <c r="C35" s="37">
        <f>('test trial litter 2 measure '!$E$55-'test trial litter 2 measure '!E36)/'test trial litter 2 measure '!$E$56*(-1)</f>
        <v>9.2184975767366737</v>
      </c>
      <c r="D35" s="37">
        <f>('test trial litter 2 measure '!$F$55-'test trial litter 2 measure '!F36)/'test trial litter 2 measure '!$F$56*(-1)</f>
        <v>6.304095078155278</v>
      </c>
      <c r="E35" s="37">
        <f>('test trial litter 2 measure '!$G$55-'test trial litter 2 measure '!G36)/'test trial litter 2 measure '!$G$56*(-1)</f>
        <v>5.2835550962407982</v>
      </c>
      <c r="F35" s="37">
        <f>('test trial litter 2 measure '!$H$55-'test trial litter 2 measure '!H36)/'test trial litter 2 measure '!$H$56*(-1)</f>
        <v>5.2577186410024543</v>
      </c>
      <c r="G35" s="37">
        <f>('test trial litter 2 measure '!$I$55-'test trial litter 2 measure '!I36)/'test trial litter 2 measure '!$I$56*(-1)</f>
        <v>4.844335357188994</v>
      </c>
      <c r="H35" s="37"/>
      <c r="I35" s="37">
        <f>('test trial litter 2 measure '!$K$55-'test trial litter 2 measure '!K36)/'test trial litter 2 measure '!$K$56*(-1)</f>
        <v>4.9476811781423589</v>
      </c>
      <c r="J35" s="37">
        <f>('test trial litter 2 measure '!$L$55-'test trial litter 2 measure '!L36)/'test trial litter 2 measure '!$L$56*(-1)</f>
        <v>4.8055806743314822</v>
      </c>
      <c r="K35" s="37">
        <f>('test trial litter 2 measure '!$M$55-'test trial litter 2 measure '!M36)/'test trial litter 2 measure '!$M$56*(-1)</f>
        <v>6.8724970933987857</v>
      </c>
      <c r="L35" s="37">
        <f>('test trial litter 2 measure '!$M$55-'test trial litter 2 measure '!N36)/'test trial litter 2 measure '!$M$56*(-1)</f>
        <v>6.7433148172070796</v>
      </c>
    </row>
    <row r="36" spans="1:12" ht="18.75" x14ac:dyDescent="0.25">
      <c r="A36" s="36">
        <v>35</v>
      </c>
      <c r="B36" s="37">
        <v>9.1983037156704377</v>
      </c>
      <c r="C36" s="37">
        <f>('test trial litter 2 measure '!$E$55-'test trial litter 2 measure '!E37)/'test trial litter 2 measure '!$E$56*(-1)</f>
        <v>9.2084006462035557</v>
      </c>
      <c r="D36" s="37">
        <f>('test trial litter 2 measure '!$F$55-'test trial litter 2 measure '!F37)/'test trial litter 2 measure '!$F$56*(-1)</f>
        <v>6.9758429143521514</v>
      </c>
      <c r="E36" s="37">
        <f>('test trial litter 2 measure '!$G$55-'test trial litter 2 measure '!G37)/'test trial litter 2 measure '!$G$56*(-1)</f>
        <v>6.1878310295827426</v>
      </c>
      <c r="F36" s="37">
        <f>('test trial litter 2 measure '!$H$55-'test trial litter 2 measure '!H37)/'test trial litter 2 measure '!$H$56*(-1)</f>
        <v>5.5290014210050398</v>
      </c>
      <c r="G36" s="37">
        <f>('test trial litter 2 measure '!$I$55-'test trial litter 2 measure '!I37)/'test trial litter 2 measure '!$I$56*(-1)</f>
        <v>4.6893166257589467</v>
      </c>
      <c r="H36" s="37"/>
      <c r="I36" s="37">
        <f>('test trial litter 2 measure '!$K$55-'test trial litter 2 measure '!K37)/'test trial litter 2 measure '!$K$56*(-1)</f>
        <v>4.3921973905180209</v>
      </c>
      <c r="J36" s="37">
        <f>('test trial litter 2 measure '!$L$55-'test trial litter 2 measure '!L37)/'test trial litter 2 measure '!$L$56*(-1)</f>
        <v>4.4955432114713867</v>
      </c>
      <c r="K36" s="37">
        <f>('test trial litter 2 measure '!$M$55-'test trial litter 2 measure '!M37)/'test trial litter 2 measure '!$M$56*(-1)</f>
        <v>6.6787236791112283</v>
      </c>
      <c r="L36" s="37">
        <f>('test trial litter 2 measure '!$M$55-'test trial litter 2 measure '!N37)/'test trial litter 2 measure '!$M$56*(-1)</f>
        <v>6.6270507686345441</v>
      </c>
    </row>
    <row r="37" spans="1:12" ht="18.75" x14ac:dyDescent="0.25">
      <c r="A37" s="36">
        <v>36</v>
      </c>
      <c r="B37" s="37">
        <v>8.6429725363489514</v>
      </c>
      <c r="C37" s="37">
        <f>('test trial litter 2 measure '!$E$55-'test trial litter 2 measure '!E38)/'test trial litter 2 measure '!$E$56*(-1)</f>
        <v>9.2891760904684997</v>
      </c>
      <c r="D37" s="37">
        <f>('test trial litter 2 measure '!$F$55-'test trial litter 2 measure '!F38)/'test trial litter 2 measure '!$F$56*(-1)</f>
        <v>6.8466606381604453</v>
      </c>
      <c r="E37" s="37">
        <f>('test trial litter 2 measure '!$G$55-'test trial litter 2 measure '!G38)/'test trial litter 2 measure '!$G$56*(-1)</f>
        <v>6.0844852086293768</v>
      </c>
      <c r="F37" s="37">
        <f>('test trial litter 2 measure '!$H$55-'test trial litter 2 measure '!H38)/'test trial litter 2 measure '!$H$56*(-1)</f>
        <v>5.6711019248159156</v>
      </c>
      <c r="G37" s="37">
        <f>('test trial litter 2 measure '!$I$55-'test trial litter 2 measure '!I38)/'test trial litter 2 measure '!$I$56*(-1)</f>
        <v>4.8830900400465067</v>
      </c>
      <c r="H37" s="37"/>
      <c r="I37" s="37">
        <f>('test trial litter 2 measure '!$K$55-'test trial litter 2 measure '!K38)/'test trial litter 2 measure '!$K$56*(-1)</f>
        <v>4.7022348533781173</v>
      </c>
      <c r="J37" s="37">
        <f>('test trial litter 2 measure '!$L$55-'test trial litter 2 measure '!L38)/'test trial litter 2 measure '!$L$56*(-1)</f>
        <v>4.7280713086164576</v>
      </c>
      <c r="K37" s="37">
        <f>('test trial litter 2 measure '!$M$55-'test trial litter 2 measure '!M38)/'test trial litter 2 measure '!$M$56*(-1)</f>
        <v>6.8337424105412747</v>
      </c>
      <c r="L37" s="37">
        <f>('test trial litter 2 measure '!$M$55-'test trial litter 2 measure '!N38)/'test trial litter 2 measure '!$M$56*(-1)</f>
        <v>8.5001937734142867</v>
      </c>
    </row>
    <row r="38" spans="1:12" ht="18.75" x14ac:dyDescent="0.25">
      <c r="A38" s="36">
        <v>37</v>
      </c>
      <c r="B38" s="37">
        <v>6.8053311793214872</v>
      </c>
      <c r="C38" s="37">
        <f>('test trial litter 2 measure '!$E$55-'test trial litter 2 measure '!E39)/'test trial litter 2 measure '!$E$56*(-1)</f>
        <v>9.0771405492730217</v>
      </c>
      <c r="D38" s="37">
        <f>('test trial litter 2 measure '!$F$55-'test trial litter 2 measure '!F39)/'test trial litter 2 measure '!$F$56*(-1)</f>
        <v>6.3557679886319622</v>
      </c>
      <c r="E38" s="37">
        <f>('test trial litter 2 measure '!$G$55-'test trial litter 2 measure '!G39)/'test trial litter 2 measure '!$G$56*(-1)</f>
        <v>5.4127373724325034</v>
      </c>
      <c r="F38" s="37">
        <f>('test trial litter 2 measure '!$H$55-'test trial litter 2 measure '!H39)/'test trial litter 2 measure '!$H$56*(-1)</f>
        <v>4.8314171295698234</v>
      </c>
      <c r="G38" s="37">
        <f>('test trial litter 2 measure '!$I$55-'test trial litter 2 measure '!I39)/'test trial litter 2 measure '!$I$56*(-1)</f>
        <v>4.2759333419454855</v>
      </c>
      <c r="H38" s="37"/>
      <c r="I38" s="37">
        <f>('test trial litter 2 measure '!$K$55-'test trial litter 2 measure '!K39)/'test trial litter 2 measure '!$K$56*(-1)</f>
        <v>3.3199844981268574</v>
      </c>
      <c r="J38" s="37">
        <f>('test trial litter 2 measure '!$L$55-'test trial litter 2 measure '!L39)/'test trial litter 2 measure '!$L$56*(-1)</f>
        <v>3.2941480428885166</v>
      </c>
      <c r="K38" s="37">
        <f>('test trial litter 2 measure '!$M$55-'test trial litter 2 measure '!M39)/'test trial litter 2 measure '!$M$56*(-1)</f>
        <v>4.2242604314688039</v>
      </c>
      <c r="L38" s="37">
        <f>('test trial litter 2 measure '!$M$55-'test trial litter 2 measure '!N39)/'test trial litter 2 measure '!$M$56*(-1)</f>
        <v>4.7926624467123125</v>
      </c>
    </row>
    <row r="39" spans="1:12" ht="18.75" x14ac:dyDescent="0.25">
      <c r="A39" s="36">
        <v>38</v>
      </c>
      <c r="B39" s="37">
        <v>5.1898222940226182</v>
      </c>
      <c r="C39" s="37">
        <f>('test trial litter 2 measure '!$E$55-'test trial litter 2 measure '!E40)/'test trial litter 2 measure '!$E$56*(-1)</f>
        <v>8.9761712439418435</v>
      </c>
      <c r="D39" s="37">
        <f>('test trial litter 2 measure '!$F$55-'test trial litter 2 measure '!F40)/'test trial litter 2 measure '!$F$56*(-1)</f>
        <v>6.3945226714894732</v>
      </c>
      <c r="E39" s="37">
        <f>('test trial litter 2 measure '!$G$55-'test trial litter 2 measure '!G40)/'test trial litter 2 measure '!$G$56*(-1)</f>
        <v>5.6969383800542568</v>
      </c>
      <c r="F39" s="37">
        <f>('test trial litter 2 measure '!$H$55-'test trial litter 2 measure '!H40)/'test trial litter 2 measure '!$H$56*(-1)</f>
        <v>4.9089264952848479</v>
      </c>
      <c r="G39" s="37">
        <f>('test trial litter 2 measure '!$I$55-'test trial litter 2 measure '!I40)/'test trial litter 2 measure '!$I$56*(-1)</f>
        <v>4.2113422038496342</v>
      </c>
      <c r="H39" s="37"/>
      <c r="I39" s="37">
        <f>('test trial litter 2 measure '!$K$55-'test trial litter 2 measure '!K40)/'test trial litter 2 measure '!$K$56*(-1)</f>
        <v>3.3845756362227113</v>
      </c>
      <c r="J39" s="37">
        <f>('test trial litter 2 measure '!$L$55-'test trial litter 2 measure '!L40)/'test trial litter 2 measure '!$L$56*(-1)</f>
        <v>3.2941480428885166</v>
      </c>
      <c r="K39" s="37">
        <f>('test trial litter 2 measure '!$M$55-'test trial litter 2 measure '!M40)/'test trial litter 2 measure '!$M$56*(-1)</f>
        <v>4.5859708048055818</v>
      </c>
      <c r="L39" s="37">
        <f>('test trial litter 2 measure '!$M$55-'test trial litter 2 measure '!N40)/'test trial litter 2 measure '!$M$56*(-1)</f>
        <v>5.1802092752874325</v>
      </c>
    </row>
    <row r="40" spans="1:12" ht="18.75" x14ac:dyDescent="0.25">
      <c r="A40" s="36">
        <v>39</v>
      </c>
      <c r="B40" s="37">
        <v>5.8360258481421665</v>
      </c>
      <c r="C40" s="37">
        <f>('test trial litter 2 measure '!$E$55-'test trial litter 2 measure '!E41)/'test trial litter 2 measure '!$E$56*(-1)</f>
        <v>8.9357835218093715</v>
      </c>
      <c r="D40" s="37">
        <f>('test trial litter 2 measure '!$F$55-'test trial litter 2 measure '!F41)/'test trial litter 2 measure '!$F$56*(-1)</f>
        <v>6.3170133057744486</v>
      </c>
      <c r="E40" s="37">
        <f>('test trial litter 2 measure '!$G$55-'test trial litter 2 measure '!G41)/'test trial litter 2 measure '!$G$56*(-1)</f>
        <v>5.2448004133832846</v>
      </c>
      <c r="F40" s="37">
        <f>('test trial litter 2 measure '!$H$55-'test trial litter 2 measure '!H41)/'test trial litter 2 measure '!$H$56*(-1)</f>
        <v>4.54721612194807</v>
      </c>
      <c r="G40" s="37">
        <f>('test trial litter 2 measure '!$I$55-'test trial litter 2 measure '!I41)/'test trial litter 2 measure '!$I$56*(-1)</f>
        <v>3.9788141067045601</v>
      </c>
      <c r="H40" s="37"/>
      <c r="I40" s="37">
        <f>('test trial litter 2 measure '!$K$55-'test trial litter 2 measure '!K41)/'test trial litter 2 measure '!$K$56*(-1)</f>
        <v>3.6171037333677827</v>
      </c>
      <c r="J40" s="37">
        <f>('test trial litter 2 measure '!$L$55-'test trial litter 2 measure '!L41)/'test trial litter 2 measure '!$L$56*(-1)</f>
        <v>3.526676140033588</v>
      </c>
      <c r="K40" s="37">
        <f>('test trial litter 2 measure '!$M$55-'test trial litter 2 measure '!M41)/'test trial litter 2 measure '!$M$56*(-1)</f>
        <v>4.5730525771864112</v>
      </c>
      <c r="L40" s="37">
        <f>('test trial litter 2 measure '!$M$55-'test trial litter 2 measure '!N41)/'test trial litter 2 measure '!$M$56*(-1)</f>
        <v>5.2577186410024543</v>
      </c>
    </row>
    <row r="41" spans="1:12" ht="18.75" x14ac:dyDescent="0.25">
      <c r="A41" s="36">
        <v>40</v>
      </c>
      <c r="B41" s="37">
        <v>2.0597738287560592</v>
      </c>
      <c r="C41" s="37">
        <f>('test trial litter 2 measure '!$E$55-'test trial litter 2 measure '!E42)/'test trial litter 2 measure '!$E$56*(-1)</f>
        <v>0.61591276252019334</v>
      </c>
      <c r="D41" s="37">
        <f>('test trial litter 2 measure '!$F$55-'test trial litter 2 measure '!F42)/'test trial litter 2 measure '!$F$56*(-1)</f>
        <v>0.74925720191190004</v>
      </c>
      <c r="E41" s="37">
        <f>('test trial litter 2 measure '!$G$55-'test trial litter 2 measure '!G42)/'test trial litter 2 measure '!$G$56*(-1)</f>
        <v>0.78801188476940887</v>
      </c>
      <c r="F41" s="37"/>
      <c r="G41" s="37"/>
      <c r="H41" s="37"/>
      <c r="I41" s="37">
        <f>('test trial litter 2 measure '!$K$55-'test trial litter 2 measure '!K42)/'test trial litter 2 measure '!$K$56*(-1)</f>
        <v>2.2348533781165227</v>
      </c>
      <c r="J41" s="37"/>
      <c r="K41" s="37">
        <f>('test trial litter 2 measure '!$M$55-'test trial litter 2 measure '!M42)/'test trial litter 2 measure '!$M$56*(-1)</f>
        <v>1.795633639064721</v>
      </c>
      <c r="L41" s="37">
        <f>('test trial litter 2 measure '!$M$55-'test trial litter 2 measure '!N42)/'test trial litter 2 measure '!$M$56*(-1)</f>
        <v>0.68466606381604589</v>
      </c>
    </row>
    <row r="42" spans="1:12" ht="18.75" x14ac:dyDescent="0.25">
      <c r="A42" s="36">
        <v>41</v>
      </c>
      <c r="B42" s="37">
        <v>2.0294830371567061</v>
      </c>
      <c r="C42" s="37">
        <f>('test trial litter 2 measure '!$E$55-'test trial litter 2 measure '!E43)/'test trial litter 2 measure '!$E$56*(-1)</f>
        <v>0.69668820678513865</v>
      </c>
      <c r="D42" s="37">
        <f>('test trial litter 2 measure '!$F$55-'test trial litter 2 measure '!F43)/'test trial litter 2 measure '!$F$56*(-1)</f>
        <v>0.69758429143521394</v>
      </c>
      <c r="E42" s="37">
        <f>('test trial litter 2 measure '!$G$55-'test trial litter 2 measure '!G43)/'test trial litter 2 measure '!$G$56*(-1)</f>
        <v>0.58132024286267836</v>
      </c>
      <c r="F42" s="37"/>
      <c r="G42" s="37"/>
      <c r="H42" s="37"/>
      <c r="I42" s="37">
        <f>('test trial litter 2 measure '!$K$55-'test trial litter 2 measure '!K43)/'test trial litter 2 measure '!$K$56*(-1)</f>
        <v>1.8860612323989159</v>
      </c>
      <c r="J42" s="37"/>
      <c r="K42" s="37">
        <f>('test trial litter 2 measure '!$M$55-'test trial litter 2 measure '!M43)/'test trial litter 2 measure '!$M$56*(-1)</f>
        <v>1.4597597209662867</v>
      </c>
      <c r="L42" s="37">
        <f>('test trial litter 2 measure '!$M$55-'test trial litter 2 measure '!N43)/'test trial litter 2 measure '!$M$56*(-1)</f>
        <v>0.59423847048185097</v>
      </c>
    </row>
    <row r="43" spans="1:12" ht="18.75" x14ac:dyDescent="0.25">
      <c r="A43" s="36">
        <v>42</v>
      </c>
      <c r="B43" s="37">
        <v>1.8376413570274641</v>
      </c>
      <c r="C43" s="37">
        <f>('test trial litter 2 measure '!$E$55-'test trial litter 2 measure '!E44)/'test trial litter 2 measure '!$E$56*(-1)</f>
        <v>0.62600969305331278</v>
      </c>
      <c r="D43" s="37">
        <f>('test trial litter 2 measure '!$F$55-'test trial litter 2 measure '!F44)/'test trial litter 2 measure '!$F$56*(-1)</f>
        <v>0.76217542953106809</v>
      </c>
      <c r="E43" s="37">
        <f>('test trial litter 2 measure '!$G$55-'test trial litter 2 measure '!G44)/'test trial litter 2 measure '!$G$56*(-1)</f>
        <v>0.54256556000516953</v>
      </c>
      <c r="F43" s="37"/>
      <c r="G43" s="37"/>
      <c r="H43" s="37"/>
      <c r="I43" s="37">
        <f>('test trial litter 2 measure '!$K$55-'test trial litter 2 measure '!K44)/'test trial litter 2 measure '!$K$56*(-1)</f>
        <v>2.0023252809714518</v>
      </c>
      <c r="J43" s="37"/>
      <c r="K43" s="37">
        <f>('test trial litter 2 measure '!$M$55-'test trial litter 2 measure '!M44)/'test trial litter 2 measure '!$M$56*(-1)</f>
        <v>1.5243508590621362</v>
      </c>
      <c r="L43" s="37">
        <f>('test trial litter 2 measure '!$M$55-'test trial litter 2 measure '!N44)/'test trial litter 2 measure '!$M$56*(-1)</f>
        <v>0.64591138095853251</v>
      </c>
    </row>
    <row r="44" spans="1:12" ht="18.75" x14ac:dyDescent="0.25">
      <c r="A44" s="36">
        <v>43</v>
      </c>
      <c r="B44" s="37">
        <v>-0.16155088852988705</v>
      </c>
      <c r="C44" s="37">
        <f>('test trial litter 2 measure '!$E$55-'test trial litter 2 measure '!E45)/'test trial litter 2 measure '!$E$56*(-1)</f>
        <v>-0.52504038772213202</v>
      </c>
      <c r="D44" s="37">
        <f>('test trial litter 2 measure '!$F$55-'test trial litter 2 measure '!F45)/'test trial litter 2 measure '!$F$56*(-1)</f>
        <v>0.19377341428756251</v>
      </c>
      <c r="E44" s="37">
        <f>('test trial litter 2 measure '!$G$55-'test trial litter 2 measure '!G45)/'test trial litter 2 measure '!$G$56*(-1)</f>
        <v>5.1672910476681495E-2</v>
      </c>
      <c r="F44" s="37">
        <f>('test trial litter 2 measure '!$H$55-'test trial litter 2 measure '!H45)/'test trial litter 2 measure '!$H$56*(-1)</f>
        <v>0.45213796667097456</v>
      </c>
      <c r="G44" s="37">
        <f>('test trial litter 2 measure '!$I$55-'test trial litter 2 measure '!I45)/'test trial litter 2 measure '!$I$56*(-1)</f>
        <v>0.12918227619170833</v>
      </c>
      <c r="H44" s="37"/>
      <c r="I44" s="37">
        <f>('test trial litter 2 measure '!$K$55-'test trial litter 2 measure '!K45)/'test trial litter 2 measure '!$K$56*(-1)</f>
        <v>-0.33587391809843431</v>
      </c>
      <c r="J44" s="37">
        <f>('test trial litter 2 measure '!$L$55-'test trial litter 2 measure '!L45)/'test trial litter 2 measure '!$L$56*(-1)</f>
        <v>-0.21960986952589864</v>
      </c>
      <c r="K44" s="37">
        <f>('test trial litter 2 measure '!$M$55-'test trial litter 2 measure '!M45)/'test trial litter 2 measure '!$M$56*(-1)</f>
        <v>-6.4591138095854164E-2</v>
      </c>
      <c r="L44" s="37">
        <f>('test trial litter 2 measure '!$M$55-'test trial litter 2 measure '!N45)/'test trial litter 2 measure '!$M$56*(-1)</f>
        <v>-0.59423847048185097</v>
      </c>
    </row>
    <row r="45" spans="1:12" ht="18.75" x14ac:dyDescent="0.25">
      <c r="A45" s="36">
        <v>44</v>
      </c>
      <c r="B45" s="37">
        <v>-0.34329563812600955</v>
      </c>
      <c r="C45" s="37">
        <f>('test trial litter 2 measure '!$E$55-'test trial litter 2 measure '!E46)/'test trial litter 2 measure '!$E$56*(-1)</f>
        <v>-0.52504038772213202</v>
      </c>
      <c r="D45" s="37">
        <f>('test trial litter 2 measure '!$F$55-'test trial litter 2 measure '!F46)/'test trial litter 2 measure '!$F$56*(-1)</f>
        <v>0.23252809714507133</v>
      </c>
      <c r="E45" s="37">
        <f>('test trial litter 2 measure '!$G$55-'test trial litter 2 measure '!G46)/'test trial litter 2 measure '!$G$56*(-1)</f>
        <v>6.4591138095854164E-2</v>
      </c>
      <c r="F45" s="37">
        <f>('test trial litter 2 measure '!$H$55-'test trial litter 2 measure '!H46)/'test trial litter 2 measure '!$H$56*(-1)</f>
        <v>0.50381087714765604</v>
      </c>
      <c r="G45" s="37">
        <f>('test trial litter 2 measure '!$I$55-'test trial litter 2 measure '!I46)/'test trial litter 2 measure '!$I$56*(-1)</f>
        <v>0.16793695904922176</v>
      </c>
      <c r="H45" s="37"/>
      <c r="I45" s="37">
        <f>('test trial litter 2 measure '!$K$55-'test trial litter 2 measure '!K46)/'test trial litter 2 measure '!$K$56*(-1)</f>
        <v>-0.45213796667097</v>
      </c>
      <c r="J45" s="37">
        <f>('test trial litter 2 measure '!$L$55-'test trial litter 2 measure '!L46)/'test trial litter 2 measure '!$L$56*(-1)</f>
        <v>-0.20669164190673059</v>
      </c>
      <c r="K45" s="37">
        <f>('test trial litter 2 measure '!$M$55-'test trial litter 2 measure '!M46)/'test trial litter 2 measure '!$M$56*(-1)</f>
        <v>-0.54256556000516487</v>
      </c>
      <c r="L45" s="37">
        <f>('test trial litter 2 measure '!$M$55-'test trial litter 2 measure '!N46)/'test trial litter 2 measure '!$M$56*(-1)</f>
        <v>-0.9559488438186261</v>
      </c>
    </row>
    <row r="46" spans="1:12" ht="18.75" x14ac:dyDescent="0.25">
      <c r="A46" s="36">
        <v>45</v>
      </c>
      <c r="B46" s="37">
        <v>-0.37358642972536094</v>
      </c>
      <c r="C46" s="37">
        <f>('test trial litter 2 measure '!$E$55-'test trial litter 2 measure '!E47)/'test trial litter 2 measure '!$E$56*(-1)</f>
        <v>-0.51494345718901258</v>
      </c>
      <c r="D46" s="37">
        <f>('test trial litter 2 measure '!$F$55-'test trial litter 2 measure '!F47)/'test trial litter 2 measure '!$F$56*(-1)</f>
        <v>0.23252809714507133</v>
      </c>
      <c r="E46" s="37">
        <f>('test trial litter 2 measure '!$G$55-'test trial litter 2 measure '!G47)/'test trial litter 2 measure '!$G$56*(-1)</f>
        <v>-5.1672910476681495E-2</v>
      </c>
      <c r="F46" s="37">
        <f>('test trial litter 2 measure '!$H$55-'test trial litter 2 measure '!H47)/'test trial litter 2 measure '!$H$56*(-1)</f>
        <v>0.58132024286267836</v>
      </c>
      <c r="G46" s="37">
        <f>('test trial litter 2 measure '!$I$55-'test trial litter 2 measure '!I47)/'test trial litter 2 measure '!$I$56*(-1)</f>
        <v>-5.1672910476681495E-2</v>
      </c>
      <c r="H46" s="37"/>
      <c r="I46" s="37">
        <f>('test trial litter 2 measure '!$K$55-'test trial litter 2 measure '!K47)/'test trial litter 2 measure '!$K$56*(-1)</f>
        <v>-0.52964733238599682</v>
      </c>
      <c r="J46" s="37">
        <f>('test trial litter 2 measure '!$L$55-'test trial litter 2 measure '!L47)/'test trial litter 2 measure '!$L$56*(-1)</f>
        <v>-0.29711923524092548</v>
      </c>
      <c r="K46" s="37">
        <f>('test trial litter 2 measure '!$M$55-'test trial litter 2 measure '!M47)/'test trial litter 2 measure '!$M$56*(-1)</f>
        <v>-1.2918227619168079E-2</v>
      </c>
      <c r="L46" s="37">
        <f>('test trial litter 2 measure '!$M$55-'test trial litter 2 measure '!N47)/'test trial litter 2 measure '!$M$56*(-1)</f>
        <v>-0.56840201524350564</v>
      </c>
    </row>
    <row r="47" spans="1:12" ht="18.75" x14ac:dyDescent="0.25">
      <c r="A47" s="36">
        <v>46</v>
      </c>
      <c r="B47" s="37">
        <f>('test trial litter 2 measure '!$C$55-'test trial litter 2 measure '!C48)/'test trial litter 2 measure '!$C$56*(-1)</f>
        <v>6.1434799841459727E-2</v>
      </c>
      <c r="C47" s="37">
        <f>('test trial litter 2 measure '!$E$55-'test trial litter 2 measure '!E48)/'test trial litter 2 measure '!$E$56*(-1)</f>
        <v>0.45436187399030625</v>
      </c>
      <c r="D47" s="37">
        <f>('test trial litter 2 measure '!$F$55-'test trial litter 2 measure '!F48)/'test trial litter 2 measure '!$F$56*(-1)</f>
        <v>7.6475907505490266</v>
      </c>
      <c r="E47" s="37">
        <f>('test trial litter 2 measure '!$G$55-'test trial litter 2 measure '!G48)/'test trial litter 2 measure '!$G$56*(-1)</f>
        <v>2.3381991990698907</v>
      </c>
      <c r="F47" s="37"/>
      <c r="G47" s="37"/>
      <c r="H47" s="37">
        <f>('test trial litter 2 measure '!$G$55-'test trial litter 2 measure '!J48)/'test trial litter 2 measure '!$G$56*(-1)</f>
        <v>2.2994445162123771</v>
      </c>
      <c r="I47" s="37"/>
      <c r="J47" s="37"/>
      <c r="K47" s="37">
        <f>('test trial litter 2 measure '!$M$55-'test trial litter 2 measure '!M48)/'test trial litter 2 measure '!$M$56*(-1)</f>
        <v>6.304095078155278</v>
      </c>
      <c r="L47" s="37">
        <f>('test trial litter 2 measure '!$M$55-'test trial litter 2 measure '!N48)/'test trial litter 2 measure '!$M$56*(-1)</f>
        <v>6.6012143133962038</v>
      </c>
    </row>
    <row r="48" spans="1:12" ht="18.75" x14ac:dyDescent="0.25">
      <c r="A48" s="36">
        <v>47</v>
      </c>
      <c r="B48" s="37">
        <v>0</v>
      </c>
      <c r="C48" s="37">
        <v>0</v>
      </c>
      <c r="D48" s="37">
        <f>('test trial litter 2 measure '!$F$55-'test trial litter 2 measure '!F49)/'test trial litter 2 measure '!$F$56*(-1)</f>
        <v>0.32295569047926626</v>
      </c>
      <c r="E48" s="37">
        <f>('test trial litter 2 measure '!$G$55-'test trial litter 2 measure '!G49)/'test trial litter 2 measure '!$G$56*(-1)</f>
        <v>1.2918227619172669E-2</v>
      </c>
      <c r="F48" s="37"/>
      <c r="G48" s="37"/>
      <c r="H48" s="37">
        <f>('test trial litter 2 measure '!$G$55-'test trial litter 2 measure '!J49)/'test trial litter 2 measure '!$G$56*(-1)</f>
        <v>3.087456400981786</v>
      </c>
      <c r="I48" s="37"/>
      <c r="J48" s="37"/>
      <c r="K48" s="37"/>
      <c r="L48" s="37">
        <f>('test trial litter 2 measure '!$M$55-'test trial litter 2 measure '!N49)/'test trial litter 2 measure '!$M$56*(-1)</f>
        <v>8.3322568143650706</v>
      </c>
    </row>
    <row r="49" spans="1:12" ht="18.75" x14ac:dyDescent="0.25">
      <c r="A49" s="36">
        <v>48</v>
      </c>
      <c r="B49" s="37">
        <f>('test trial litter 2 measure '!$C$55-'test trial litter 2 measure '!C50)/'test trial litter 2 measure '!$C$56*(-1)</f>
        <v>0.39833531510107112</v>
      </c>
      <c r="C49" s="37">
        <v>0</v>
      </c>
      <c r="D49" s="37">
        <f>('test trial litter 2 measure '!$F$55-'test trial litter 2 measure '!F50)/'test trial litter 2 measure '!$F$56*(-1)</f>
        <v>0.38754682857512041</v>
      </c>
      <c r="E49" s="37">
        <f>('test trial litter 2 measure '!$G$55-'test trial litter 2 measure '!G50)/'test trial litter 2 measure '!$G$56*(-1)</f>
        <v>0.36171037333677963</v>
      </c>
      <c r="F49" s="37"/>
      <c r="G49" s="37"/>
      <c r="H49" s="37">
        <f>('test trial litter 2 measure '!$G$55-'test trial litter 2 measure '!J50)/'test trial litter 2 measure '!$G$56*(-1)</f>
        <v>3.3587391809843705</v>
      </c>
      <c r="I49" s="37"/>
      <c r="J49" s="37"/>
      <c r="K49" s="37">
        <f>('test trial litter 2 measure '!$M$55-'test trial litter 2 measure '!M50)/'test trial litter 2 measure '!$M$56*(-1)</f>
        <v>11.820178271541145</v>
      </c>
      <c r="L49" s="37">
        <f>('test trial litter 2 measure '!$M$55-'test trial litter 2 measure '!N50)/'test trial litter 2 measure '!$M$56*(-1)</f>
        <v>12.879472936313139</v>
      </c>
    </row>
    <row r="50" spans="1:12" ht="18.75" x14ac:dyDescent="0.25">
      <c r="A50" s="36">
        <v>49</v>
      </c>
      <c r="B50" s="37">
        <v>0</v>
      </c>
      <c r="C50" s="37">
        <f>('test trial litter 2 measure '!$E$55-'test trial litter 2 measure '!E51)/'test trial litter 2 measure '!$E$56*(-1)</f>
        <v>8.8651050080775455</v>
      </c>
      <c r="D50" s="37">
        <f>('test trial litter 2 measure '!$F$55-'test trial litter 2 measure '!F51)/'test trial litter 2 measure '!$F$56*(-1)</f>
        <v>2.4673814752615941</v>
      </c>
      <c r="E50" s="37">
        <f>('test trial litter 2 measure '!$G$55-'test trial litter 2 measure '!G51)/'test trial litter 2 measure '!$G$56*(-1)</f>
        <v>0.96886707143779871</v>
      </c>
      <c r="F50" s="37"/>
      <c r="G50" s="37"/>
      <c r="H50" s="37">
        <f>('test trial litter 2 measure '!$G$55-'test trial litter 2 measure '!J51)/'test trial litter 2 measure '!$G$56*(-1)</f>
        <v>1.989407053352279</v>
      </c>
      <c r="I50" s="37"/>
      <c r="J50" s="37"/>
      <c r="K50" s="37">
        <f>('test trial litter 2 measure '!$M$55-'test trial litter 2 measure '!M51)/'test trial litter 2 measure '!$M$56*(-1)</f>
        <v>2.6353184343108116</v>
      </c>
      <c r="L50" s="37">
        <f>('test trial litter 2 measure '!$M$55-'test trial litter 2 measure '!N51)/'test trial litter 2 measure '!$M$56*(-1)</f>
        <v>9.8953623562847177</v>
      </c>
    </row>
    <row r="51" spans="1:12" ht="18.75" x14ac:dyDescent="0.25">
      <c r="A51" s="36">
        <v>50</v>
      </c>
      <c r="B51" s="37">
        <v>0</v>
      </c>
      <c r="C51" s="37">
        <f>('test trial litter 2 measure '!$E$55-'test trial litter 2 measure '!E52)/'test trial litter 2 measure '!$E$56*(-1)</f>
        <v>1.443861066235866</v>
      </c>
      <c r="D51" s="37">
        <f>('test trial litter 2 measure '!$F$55-'test trial litter 2 measure '!F52)/'test trial litter 2 measure '!$F$56*(-1)</f>
        <v>7.5442449295956617</v>
      </c>
      <c r="E51" s="37">
        <f>('test trial litter 2 measure '!$G$55-'test trial litter 2 measure '!G52)/'test trial litter 2 measure '!$G$56*(-1)</f>
        <v>1.9118976876372566</v>
      </c>
      <c r="F51" s="37"/>
      <c r="G51" s="37"/>
      <c r="H51" s="37">
        <f>('test trial litter 2 measure '!$G$55-'test trial litter 2 measure '!J52)/'test trial litter 2 measure '!$G$56*(-1)</f>
        <v>2.144425784782328</v>
      </c>
      <c r="I51" s="37"/>
      <c r="J51" s="37"/>
      <c r="K51" s="37">
        <f>('test trial litter 2 measure '!$M$55-'test trial litter 2 measure '!M52)/'test trial litter 2 measure '!$M$56*(-1)</f>
        <v>2.1702622400206688</v>
      </c>
      <c r="L51" s="37">
        <f>('test trial litter 2 measure '!$M$55-'test trial litter 2 measure '!N52)/'test trial litter 2 measure '!$M$56*(-1)</f>
        <v>8.1384834000775097</v>
      </c>
    </row>
    <row r="52" spans="1:12" ht="18.75" x14ac:dyDescent="0.25">
      <c r="A52" s="36">
        <v>51</v>
      </c>
      <c r="B52" s="37">
        <f>('test trial litter 2 measure '!$C$55-'test trial litter 2 measure '!C53)/'test trial litter 2 measure '!$C$56*(-1)</f>
        <v>3.1708283789139938E-2</v>
      </c>
      <c r="C52" s="37">
        <v>0</v>
      </c>
      <c r="D52" s="37">
        <f>('test trial litter 2 measure '!$F$55-'test trial litter 2 measure '!F53)/'test trial litter 2 measure '!$F$56*(-1)</f>
        <v>7.750936571502684E-2</v>
      </c>
      <c r="E52" s="37">
        <f>('test trial litter 2 measure '!$G$55-'test trial litter 2 measure '!G53)/'test trial litter 2 measure '!$G$56*(-1)</f>
        <v>0.32295569047926626</v>
      </c>
      <c r="F52" s="37"/>
      <c r="G52" s="37"/>
      <c r="H52" s="37">
        <f>('test trial litter 2 measure '!$G$55-'test trial litter 2 measure '!J53)/'test trial litter 2 measure '!$G$56*(-1)</f>
        <v>5.2835550962407982</v>
      </c>
      <c r="I52" s="37"/>
      <c r="J52" s="37"/>
      <c r="K52" s="37"/>
      <c r="L52" s="37">
        <f>('test trial litter 2 measure '!$M$55-'test trial litter 2 measure '!N53)/'test trial litter 2 measure '!$M$56*(-1)</f>
        <v>7.9188735305516094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B2A67-6779-462C-8754-1970909E709A}">
  <sheetPr codeName="Sheet1"/>
  <dimension ref="A1:O54"/>
  <sheetViews>
    <sheetView workbookViewId="0">
      <pane xSplit="1" topLeftCell="C1" activePane="topRight" state="frozen"/>
      <selection pane="topRight" activeCell="A2" sqref="A2:A4"/>
    </sheetView>
  </sheetViews>
  <sheetFormatPr defaultColWidth="9.140625" defaultRowHeight="18.75" x14ac:dyDescent="0.3"/>
  <cols>
    <col min="1" max="1" width="9.28515625" style="26" bestFit="1" customWidth="1"/>
    <col min="2" max="2" width="9.140625" style="26" customWidth="1"/>
    <col min="3" max="3" width="10.140625" style="26" customWidth="1"/>
    <col min="4" max="4" width="13.7109375" style="26" customWidth="1"/>
    <col min="5" max="5" width="10.140625" style="26" customWidth="1"/>
    <col min="6" max="6" width="8.85546875" style="26" bestFit="1" customWidth="1"/>
    <col min="7" max="7" width="16.7109375" style="26" bestFit="1" customWidth="1"/>
    <col min="8" max="8" width="16" style="26" bestFit="1" customWidth="1"/>
    <col min="9" max="9" width="12.85546875" style="26" bestFit="1" customWidth="1"/>
    <col min="10" max="10" width="19.85546875" style="26" bestFit="1" customWidth="1"/>
    <col min="11" max="11" width="9.5703125" style="26" bestFit="1" customWidth="1"/>
    <col min="12" max="12" width="12" bestFit="1" customWidth="1"/>
    <col min="13" max="16384" width="9.140625" style="26"/>
  </cols>
  <sheetData>
    <row r="1" spans="1:15" x14ac:dyDescent="0.3">
      <c r="A1" s="6" t="s">
        <v>73</v>
      </c>
      <c r="B1" s="6" t="s">
        <v>0</v>
      </c>
      <c r="C1" s="6" t="s">
        <v>1</v>
      </c>
      <c r="D1" s="6" t="s">
        <v>59</v>
      </c>
      <c r="E1" s="6" t="s">
        <v>13</v>
      </c>
      <c r="F1" s="6" t="s">
        <v>3</v>
      </c>
      <c r="G1" s="7" t="s">
        <v>77</v>
      </c>
      <c r="H1" s="7" t="s">
        <v>78</v>
      </c>
      <c r="I1" s="7" t="s">
        <v>79</v>
      </c>
      <c r="J1" s="7" t="s">
        <v>80</v>
      </c>
      <c r="K1" s="25" t="s">
        <v>82</v>
      </c>
    </row>
    <row r="2" spans="1:15" x14ac:dyDescent="0.3">
      <c r="A2" s="5">
        <v>1</v>
      </c>
      <c r="B2" s="6" t="s">
        <v>18</v>
      </c>
      <c r="C2" s="6" t="s">
        <v>19</v>
      </c>
      <c r="D2" s="6">
        <v>5.31</v>
      </c>
      <c r="E2" s="6" t="s">
        <v>8</v>
      </c>
      <c r="F2" s="4">
        <v>1</v>
      </c>
      <c r="G2" s="7">
        <v>10.029999999999999</v>
      </c>
      <c r="H2" s="7">
        <v>78.576999999999998</v>
      </c>
      <c r="I2" s="7">
        <f t="shared" ref="I2:I33" si="0">H2+G2</f>
        <v>88.606999999999999</v>
      </c>
      <c r="J2" s="7">
        <v>198.81</v>
      </c>
      <c r="K2" s="25">
        <f t="shared" ref="K2:K22" si="1">(3.42/100*G2+J2/1000*0.5)/G2</f>
        <v>4.4110767696909275E-2</v>
      </c>
      <c r="M2" s="29"/>
      <c r="N2" s="29"/>
      <c r="O2" s="29"/>
    </row>
    <row r="3" spans="1:15" x14ac:dyDescent="0.3">
      <c r="A3" s="5">
        <v>2</v>
      </c>
      <c r="B3" s="6" t="s">
        <v>18</v>
      </c>
      <c r="C3" s="6" t="s">
        <v>19</v>
      </c>
      <c r="D3" s="6">
        <v>5.31</v>
      </c>
      <c r="E3" s="6" t="s">
        <v>8</v>
      </c>
      <c r="F3" s="4">
        <v>2</v>
      </c>
      <c r="G3" s="7">
        <v>10.053000000000001</v>
      </c>
      <c r="H3" s="7">
        <v>79.052000000000007</v>
      </c>
      <c r="I3" s="7">
        <f t="shared" si="0"/>
        <v>89.105000000000004</v>
      </c>
      <c r="J3" s="7">
        <v>200.61</v>
      </c>
      <c r="K3" s="25">
        <f t="shared" si="1"/>
        <v>4.417761862130707E-2</v>
      </c>
      <c r="M3" s="29"/>
      <c r="N3" s="29"/>
    </row>
    <row r="4" spans="1:15" x14ac:dyDescent="0.3">
      <c r="A4" s="5">
        <v>3</v>
      </c>
      <c r="B4" s="6" t="s">
        <v>18</v>
      </c>
      <c r="C4" s="6" t="s">
        <v>19</v>
      </c>
      <c r="D4" s="6">
        <v>5.31</v>
      </c>
      <c r="E4" s="6" t="s">
        <v>8</v>
      </c>
      <c r="F4" s="4">
        <v>3</v>
      </c>
      <c r="G4" s="7">
        <v>10.058</v>
      </c>
      <c r="H4" s="7">
        <v>78.52</v>
      </c>
      <c r="I4" s="7">
        <f t="shared" si="0"/>
        <v>88.578000000000003</v>
      </c>
      <c r="J4" s="7">
        <v>199.19</v>
      </c>
      <c r="K4" s="25">
        <f t="shared" si="1"/>
        <v>4.4102068005567707E-2</v>
      </c>
      <c r="M4" s="29"/>
      <c r="N4" s="29"/>
    </row>
    <row r="5" spans="1:15" s="27" customFormat="1" x14ac:dyDescent="0.3">
      <c r="A5" s="5">
        <v>4</v>
      </c>
      <c r="B5" s="6" t="s">
        <v>18</v>
      </c>
      <c r="C5" s="6" t="s">
        <v>19</v>
      </c>
      <c r="D5" s="6">
        <v>5.31</v>
      </c>
      <c r="E5" s="6" t="s">
        <v>9</v>
      </c>
      <c r="F5" s="4">
        <v>1</v>
      </c>
      <c r="G5" s="7">
        <v>10.055999999999999</v>
      </c>
      <c r="H5" s="7">
        <v>79.194000000000003</v>
      </c>
      <c r="I5" s="7">
        <f t="shared" si="0"/>
        <v>89.25</v>
      </c>
      <c r="J5" s="7">
        <v>0</v>
      </c>
      <c r="K5" s="25">
        <f t="shared" si="1"/>
        <v>3.4200000000000001E-2</v>
      </c>
      <c r="M5" s="29"/>
      <c r="N5" s="29"/>
    </row>
    <row r="6" spans="1:15" s="27" customFormat="1" x14ac:dyDescent="0.3">
      <c r="A6" s="5">
        <v>5</v>
      </c>
      <c r="B6" s="6" t="s">
        <v>18</v>
      </c>
      <c r="C6" s="6" t="s">
        <v>19</v>
      </c>
      <c r="D6" s="6">
        <v>5.31</v>
      </c>
      <c r="E6" s="6" t="s">
        <v>9</v>
      </c>
      <c r="F6" s="4">
        <v>2</v>
      </c>
      <c r="G6" s="7">
        <v>10.045999999999999</v>
      </c>
      <c r="H6" s="7">
        <v>76.16</v>
      </c>
      <c r="I6" s="7">
        <f t="shared" si="0"/>
        <v>86.205999999999989</v>
      </c>
      <c r="J6" s="7">
        <v>0</v>
      </c>
      <c r="K6" s="25">
        <f t="shared" si="1"/>
        <v>3.4200000000000001E-2</v>
      </c>
      <c r="M6" s="29"/>
      <c r="N6" s="29"/>
    </row>
    <row r="7" spans="1:15" s="27" customFormat="1" x14ac:dyDescent="0.3">
      <c r="A7" s="5">
        <v>6</v>
      </c>
      <c r="B7" s="6" t="s">
        <v>18</v>
      </c>
      <c r="C7" s="6" t="s">
        <v>19</v>
      </c>
      <c r="D7" s="6">
        <v>5.31</v>
      </c>
      <c r="E7" s="6" t="s">
        <v>9</v>
      </c>
      <c r="F7" s="4">
        <v>3</v>
      </c>
      <c r="G7" s="7">
        <v>10.06</v>
      </c>
      <c r="H7" s="7">
        <v>80.837999999999994</v>
      </c>
      <c r="I7" s="7">
        <f t="shared" si="0"/>
        <v>90.897999999999996</v>
      </c>
      <c r="J7" s="7">
        <v>0</v>
      </c>
      <c r="K7" s="25">
        <f t="shared" si="1"/>
        <v>3.4200000000000001E-2</v>
      </c>
      <c r="M7" s="29"/>
      <c r="N7" s="29"/>
    </row>
    <row r="8" spans="1:15" x14ac:dyDescent="0.3">
      <c r="A8" s="5">
        <v>7</v>
      </c>
      <c r="B8" s="6" t="s">
        <v>18</v>
      </c>
      <c r="C8" s="6" t="s">
        <v>20</v>
      </c>
      <c r="D8" s="6">
        <v>5.31</v>
      </c>
      <c r="E8" s="6" t="s">
        <v>8</v>
      </c>
      <c r="F8" s="4">
        <v>1</v>
      </c>
      <c r="G8" s="7">
        <v>10.042999999999999</v>
      </c>
      <c r="H8" s="7">
        <v>80.558999999999997</v>
      </c>
      <c r="I8" s="7">
        <f t="shared" si="0"/>
        <v>90.602000000000004</v>
      </c>
      <c r="J8" s="7">
        <v>199.14</v>
      </c>
      <c r="K8" s="25">
        <f t="shared" si="1"/>
        <v>4.411436821666833E-2</v>
      </c>
      <c r="M8" s="29"/>
      <c r="N8" s="29"/>
    </row>
    <row r="9" spans="1:15" x14ac:dyDescent="0.3">
      <c r="A9" s="5">
        <v>8</v>
      </c>
      <c r="B9" s="6" t="s">
        <v>18</v>
      </c>
      <c r="C9" s="6" t="s">
        <v>20</v>
      </c>
      <c r="D9" s="6">
        <v>5.31</v>
      </c>
      <c r="E9" s="6" t="s">
        <v>8</v>
      </c>
      <c r="F9" s="4">
        <v>2</v>
      </c>
      <c r="G9" s="28">
        <v>10.035</v>
      </c>
      <c r="H9" s="28">
        <v>73.838999999999999</v>
      </c>
      <c r="I9" s="7">
        <f t="shared" si="0"/>
        <v>83.873999999999995</v>
      </c>
      <c r="J9" s="7">
        <v>200.49</v>
      </c>
      <c r="K9" s="25">
        <f t="shared" si="1"/>
        <v>4.4189536621823615E-2</v>
      </c>
      <c r="M9" s="29"/>
      <c r="N9" s="29"/>
    </row>
    <row r="10" spans="1:15" x14ac:dyDescent="0.3">
      <c r="A10" s="5">
        <v>9</v>
      </c>
      <c r="B10" s="6" t="s">
        <v>18</v>
      </c>
      <c r="C10" s="6" t="s">
        <v>20</v>
      </c>
      <c r="D10" s="6">
        <v>5.31</v>
      </c>
      <c r="E10" s="6" t="s">
        <v>8</v>
      </c>
      <c r="F10" s="4">
        <v>3</v>
      </c>
      <c r="G10" s="28">
        <v>10.039999999999999</v>
      </c>
      <c r="H10" s="28">
        <v>78.570999999999998</v>
      </c>
      <c r="I10" s="7">
        <f t="shared" si="0"/>
        <v>88.61099999999999</v>
      </c>
      <c r="J10" s="7">
        <v>199.96</v>
      </c>
      <c r="K10" s="25">
        <f t="shared" si="1"/>
        <v>4.4158167330677296E-2</v>
      </c>
      <c r="M10" s="29"/>
      <c r="N10" s="29"/>
    </row>
    <row r="11" spans="1:15" x14ac:dyDescent="0.3">
      <c r="A11" s="5">
        <v>10</v>
      </c>
      <c r="B11" s="6" t="s">
        <v>18</v>
      </c>
      <c r="C11" s="6" t="s">
        <v>21</v>
      </c>
      <c r="D11" s="6">
        <v>5.31</v>
      </c>
      <c r="E11" s="6" t="s">
        <v>8</v>
      </c>
      <c r="F11" s="4">
        <v>1</v>
      </c>
      <c r="G11" s="28">
        <v>10.048999999999999</v>
      </c>
      <c r="H11" s="28">
        <v>76.930000000000007</v>
      </c>
      <c r="I11" s="7">
        <f t="shared" si="0"/>
        <v>86.979000000000013</v>
      </c>
      <c r="J11" s="7">
        <v>199.88</v>
      </c>
      <c r="K11" s="25">
        <f t="shared" si="1"/>
        <v>4.4145268185889146E-2</v>
      </c>
      <c r="M11" s="29"/>
      <c r="N11" s="29"/>
    </row>
    <row r="12" spans="1:15" x14ac:dyDescent="0.3">
      <c r="A12" s="5">
        <v>11</v>
      </c>
      <c r="B12" s="6" t="s">
        <v>18</v>
      </c>
      <c r="C12" s="6" t="s">
        <v>21</v>
      </c>
      <c r="D12" s="6">
        <v>5.31</v>
      </c>
      <c r="E12" s="6" t="s">
        <v>8</v>
      </c>
      <c r="F12" s="4">
        <v>2</v>
      </c>
      <c r="G12" s="28">
        <v>10.055</v>
      </c>
      <c r="H12" s="28">
        <v>80.501000000000005</v>
      </c>
      <c r="I12" s="7">
        <f t="shared" si="0"/>
        <v>90.556000000000012</v>
      </c>
      <c r="J12" s="7">
        <v>200.44</v>
      </c>
      <c r="K12" s="25">
        <f t="shared" si="1"/>
        <v>4.4167180507210343E-2</v>
      </c>
      <c r="M12" s="29"/>
      <c r="N12" s="29"/>
    </row>
    <row r="13" spans="1:15" x14ac:dyDescent="0.3">
      <c r="A13" s="5">
        <v>12</v>
      </c>
      <c r="B13" s="6" t="s">
        <v>18</v>
      </c>
      <c r="C13" s="6" t="s">
        <v>21</v>
      </c>
      <c r="D13" s="6">
        <v>5.31</v>
      </c>
      <c r="E13" s="6" t="s">
        <v>8</v>
      </c>
      <c r="F13" s="4">
        <v>3</v>
      </c>
      <c r="G13" s="28">
        <v>10.066000000000001</v>
      </c>
      <c r="H13" s="28">
        <v>80.933999999999997</v>
      </c>
      <c r="I13" s="7">
        <f t="shared" si="0"/>
        <v>91</v>
      </c>
      <c r="J13" s="7">
        <v>200.78</v>
      </c>
      <c r="K13" s="25">
        <f t="shared" si="1"/>
        <v>4.4173177031591494E-2</v>
      </c>
      <c r="M13" s="29"/>
      <c r="N13" s="29"/>
    </row>
    <row r="14" spans="1:15" x14ac:dyDescent="0.3">
      <c r="A14" s="5">
        <v>13</v>
      </c>
      <c r="B14" s="6" t="s">
        <v>18</v>
      </c>
      <c r="C14" s="6" t="s">
        <v>22</v>
      </c>
      <c r="D14" s="6">
        <v>5.31</v>
      </c>
      <c r="E14" s="6" t="s">
        <v>8</v>
      </c>
      <c r="F14" s="4">
        <v>1</v>
      </c>
      <c r="G14" s="28">
        <v>10.065</v>
      </c>
      <c r="H14" s="28">
        <v>80.876999999999995</v>
      </c>
      <c r="I14" s="7">
        <f t="shared" si="0"/>
        <v>90.941999999999993</v>
      </c>
      <c r="J14" s="7">
        <v>200.87</v>
      </c>
      <c r="K14" s="25">
        <f t="shared" si="1"/>
        <v>4.4178638847491306E-2</v>
      </c>
      <c r="M14" s="29"/>
      <c r="N14" s="29"/>
    </row>
    <row r="15" spans="1:15" x14ac:dyDescent="0.3">
      <c r="A15" s="5">
        <v>14</v>
      </c>
      <c r="B15" s="6" t="s">
        <v>18</v>
      </c>
      <c r="C15" s="6" t="s">
        <v>22</v>
      </c>
      <c r="D15" s="6">
        <v>5.31</v>
      </c>
      <c r="E15" s="6" t="s">
        <v>8</v>
      </c>
      <c r="F15" s="4">
        <v>2</v>
      </c>
      <c r="G15" s="28">
        <v>10.058999999999999</v>
      </c>
      <c r="H15" s="28">
        <v>79.034000000000006</v>
      </c>
      <c r="I15" s="7">
        <f t="shared" si="0"/>
        <v>89.093000000000004</v>
      </c>
      <c r="J15" s="7">
        <v>199.2</v>
      </c>
      <c r="K15" s="25">
        <f t="shared" si="1"/>
        <v>4.4101580674023262E-2</v>
      </c>
      <c r="M15" s="29"/>
      <c r="N15" s="29"/>
    </row>
    <row r="16" spans="1:15" x14ac:dyDescent="0.3">
      <c r="A16" s="5">
        <v>15</v>
      </c>
      <c r="B16" s="6" t="s">
        <v>18</v>
      </c>
      <c r="C16" s="6" t="s">
        <v>22</v>
      </c>
      <c r="D16" s="6">
        <v>5.31</v>
      </c>
      <c r="E16" s="6" t="s">
        <v>8</v>
      </c>
      <c r="F16" s="4">
        <v>3</v>
      </c>
      <c r="G16" s="28">
        <v>10.057</v>
      </c>
      <c r="H16" s="28">
        <v>76.676000000000002</v>
      </c>
      <c r="I16" s="7">
        <f t="shared" si="0"/>
        <v>86.733000000000004</v>
      </c>
      <c r="J16" s="7">
        <v>201.51</v>
      </c>
      <c r="K16" s="25">
        <f t="shared" si="1"/>
        <v>4.4218395147658345E-2</v>
      </c>
      <c r="M16" s="29"/>
      <c r="N16" s="29"/>
    </row>
    <row r="17" spans="1:14" x14ac:dyDescent="0.3">
      <c r="A17" s="5">
        <v>16</v>
      </c>
      <c r="B17" s="6" t="s">
        <v>18</v>
      </c>
      <c r="C17" s="6" t="s">
        <v>23</v>
      </c>
      <c r="D17" s="6">
        <v>5.31</v>
      </c>
      <c r="E17" s="6" t="s">
        <v>8</v>
      </c>
      <c r="F17" s="4">
        <v>1</v>
      </c>
      <c r="G17" s="28">
        <v>10.035</v>
      </c>
      <c r="H17" s="28">
        <v>78.613</v>
      </c>
      <c r="I17" s="7">
        <f t="shared" si="0"/>
        <v>88.647999999999996</v>
      </c>
      <c r="J17" s="7">
        <v>201.44</v>
      </c>
      <c r="K17" s="25">
        <f t="shared" si="1"/>
        <v>4.4236870951669158E-2</v>
      </c>
      <c r="M17" s="29"/>
      <c r="N17" s="29"/>
    </row>
    <row r="18" spans="1:14" x14ac:dyDescent="0.3">
      <c r="A18" s="5">
        <v>17</v>
      </c>
      <c r="B18" s="6" t="s">
        <v>18</v>
      </c>
      <c r="C18" s="6" t="s">
        <v>23</v>
      </c>
      <c r="D18" s="6">
        <v>5.31</v>
      </c>
      <c r="E18" s="6" t="s">
        <v>8</v>
      </c>
      <c r="F18" s="4">
        <v>2</v>
      </c>
      <c r="G18" s="28">
        <v>10.044</v>
      </c>
      <c r="H18" s="28">
        <v>79.322999999999993</v>
      </c>
      <c r="I18" s="7">
        <f t="shared" si="0"/>
        <v>89.36699999999999</v>
      </c>
      <c r="J18" s="7">
        <v>200.48</v>
      </c>
      <c r="K18" s="25">
        <f t="shared" si="1"/>
        <v>4.4180087614496218E-2</v>
      </c>
      <c r="M18" s="29"/>
      <c r="N18" s="29"/>
    </row>
    <row r="19" spans="1:14" x14ac:dyDescent="0.3">
      <c r="A19" s="5">
        <v>18</v>
      </c>
      <c r="B19" s="6" t="s">
        <v>18</v>
      </c>
      <c r="C19" s="6" t="s">
        <v>23</v>
      </c>
      <c r="D19" s="6">
        <v>5.31</v>
      </c>
      <c r="E19" s="6" t="s">
        <v>8</v>
      </c>
      <c r="F19" s="4">
        <v>3</v>
      </c>
      <c r="G19" s="28">
        <v>10.052</v>
      </c>
      <c r="H19" s="28">
        <v>80.352000000000004</v>
      </c>
      <c r="I19" s="7">
        <f t="shared" si="0"/>
        <v>90.403999999999996</v>
      </c>
      <c r="J19" s="7">
        <v>200.46</v>
      </c>
      <c r="K19" s="25">
        <f t="shared" si="1"/>
        <v>4.4171150019896535E-2</v>
      </c>
      <c r="M19" s="29"/>
      <c r="N19" s="29"/>
    </row>
    <row r="20" spans="1:14" s="27" customFormat="1" x14ac:dyDescent="0.3">
      <c r="A20" s="5">
        <v>19</v>
      </c>
      <c r="B20" s="6" t="s">
        <v>18</v>
      </c>
      <c r="C20" s="6" t="s">
        <v>23</v>
      </c>
      <c r="D20" s="6">
        <v>5.31</v>
      </c>
      <c r="E20" s="6" t="s">
        <v>9</v>
      </c>
      <c r="F20" s="4">
        <v>1</v>
      </c>
      <c r="G20" s="28">
        <v>10.032</v>
      </c>
      <c r="H20" s="28">
        <v>80.846000000000004</v>
      </c>
      <c r="I20" s="7">
        <f t="shared" si="0"/>
        <v>90.878</v>
      </c>
      <c r="J20" s="7">
        <v>0</v>
      </c>
      <c r="K20" s="25">
        <f t="shared" si="1"/>
        <v>3.4200000000000001E-2</v>
      </c>
      <c r="M20" s="29"/>
      <c r="N20" s="29"/>
    </row>
    <row r="21" spans="1:14" s="27" customFormat="1" x14ac:dyDescent="0.3">
      <c r="A21" s="5">
        <v>20</v>
      </c>
      <c r="B21" s="6" t="s">
        <v>18</v>
      </c>
      <c r="C21" s="6" t="s">
        <v>23</v>
      </c>
      <c r="D21" s="6">
        <v>5.31</v>
      </c>
      <c r="E21" s="6" t="s">
        <v>9</v>
      </c>
      <c r="F21" s="4">
        <v>2</v>
      </c>
      <c r="G21" s="28">
        <v>10.045</v>
      </c>
      <c r="H21" s="28">
        <v>80.052000000000007</v>
      </c>
      <c r="I21" s="7">
        <f t="shared" si="0"/>
        <v>90.097000000000008</v>
      </c>
      <c r="J21" s="7">
        <v>0</v>
      </c>
      <c r="K21" s="25">
        <f t="shared" si="1"/>
        <v>3.4200000000000001E-2</v>
      </c>
      <c r="M21" s="29"/>
      <c r="N21" s="29"/>
    </row>
    <row r="22" spans="1:14" s="27" customFormat="1" x14ac:dyDescent="0.3">
      <c r="A22" s="5">
        <v>21</v>
      </c>
      <c r="B22" s="6" t="s">
        <v>18</v>
      </c>
      <c r="C22" s="6" t="s">
        <v>23</v>
      </c>
      <c r="D22" s="6">
        <v>5.31</v>
      </c>
      <c r="E22" s="6" t="s">
        <v>9</v>
      </c>
      <c r="F22" s="4">
        <v>3</v>
      </c>
      <c r="G22" s="28">
        <v>10.036</v>
      </c>
      <c r="H22" s="28">
        <v>80.769000000000005</v>
      </c>
      <c r="I22" s="7">
        <f t="shared" si="0"/>
        <v>90.805000000000007</v>
      </c>
      <c r="J22" s="7">
        <v>0</v>
      </c>
      <c r="K22" s="25">
        <f t="shared" si="1"/>
        <v>3.4200000000000001E-2</v>
      </c>
      <c r="M22" s="29"/>
      <c r="N22" s="29"/>
    </row>
    <row r="23" spans="1:14" x14ac:dyDescent="0.3">
      <c r="A23" s="5">
        <v>22</v>
      </c>
      <c r="B23" s="6" t="s">
        <v>24</v>
      </c>
      <c r="C23" s="6" t="s">
        <v>19</v>
      </c>
      <c r="D23" s="6">
        <v>5.73</v>
      </c>
      <c r="E23" s="6" t="s">
        <v>8</v>
      </c>
      <c r="F23" s="4">
        <v>1</v>
      </c>
      <c r="G23" s="28">
        <v>10.052</v>
      </c>
      <c r="H23" s="28">
        <v>78.787000000000006</v>
      </c>
      <c r="I23" s="7">
        <f t="shared" si="0"/>
        <v>88.838999999999999</v>
      </c>
      <c r="J23" s="7">
        <v>200.95</v>
      </c>
      <c r="K23" s="25">
        <f>(5.19/100*G23+J23/1000*0.5)/G23</f>
        <v>6.1895523278949469E-2</v>
      </c>
      <c r="M23" s="29"/>
      <c r="N23" s="29"/>
    </row>
    <row r="24" spans="1:14" x14ac:dyDescent="0.3">
      <c r="A24" s="5">
        <v>23</v>
      </c>
      <c r="B24" s="6" t="s">
        <v>24</v>
      </c>
      <c r="C24" s="6" t="s">
        <v>19</v>
      </c>
      <c r="D24" s="6">
        <v>5.73</v>
      </c>
      <c r="E24" s="6" t="s">
        <v>8</v>
      </c>
      <c r="F24" s="4">
        <v>2</v>
      </c>
      <c r="G24" s="28">
        <v>10.052</v>
      </c>
      <c r="H24" s="28">
        <v>79.375</v>
      </c>
      <c r="I24" s="7">
        <f t="shared" si="0"/>
        <v>89.426999999999992</v>
      </c>
      <c r="J24" s="7">
        <v>200.33</v>
      </c>
      <c r="K24" s="25">
        <f t="shared" ref="K24:K43" si="2">(5.19/100*G24+J24/1000*0.5)/G24</f>
        <v>6.186468364504577E-2</v>
      </c>
      <c r="M24" s="29"/>
      <c r="N24" s="29"/>
    </row>
    <row r="25" spans="1:14" x14ac:dyDescent="0.3">
      <c r="A25" s="5">
        <v>24</v>
      </c>
      <c r="B25" s="6" t="s">
        <v>24</v>
      </c>
      <c r="C25" s="6" t="s">
        <v>19</v>
      </c>
      <c r="D25" s="6">
        <v>5.73</v>
      </c>
      <c r="E25" s="6" t="s">
        <v>8</v>
      </c>
      <c r="F25" s="4">
        <v>3</v>
      </c>
      <c r="G25" s="28">
        <v>10.045999999999999</v>
      </c>
      <c r="H25" s="28">
        <v>80.637</v>
      </c>
      <c r="I25" s="7">
        <f t="shared" si="0"/>
        <v>90.682999999999993</v>
      </c>
      <c r="J25" s="7">
        <v>201.18</v>
      </c>
      <c r="K25" s="25">
        <f t="shared" si="2"/>
        <v>6.191294047382042E-2</v>
      </c>
      <c r="M25" s="29"/>
      <c r="N25" s="29"/>
    </row>
    <row r="26" spans="1:14" s="27" customFormat="1" x14ac:dyDescent="0.3">
      <c r="A26" s="5">
        <v>25</v>
      </c>
      <c r="B26" s="6" t="s">
        <v>24</v>
      </c>
      <c r="C26" s="6" t="s">
        <v>19</v>
      </c>
      <c r="D26" s="6">
        <v>5.73</v>
      </c>
      <c r="E26" s="6" t="s">
        <v>9</v>
      </c>
      <c r="F26" s="4">
        <v>1</v>
      </c>
      <c r="G26" s="28">
        <v>10.055999999999999</v>
      </c>
      <c r="H26" s="28">
        <v>78.968999999999994</v>
      </c>
      <c r="I26" s="7">
        <f t="shared" si="0"/>
        <v>89.024999999999991</v>
      </c>
      <c r="J26" s="7">
        <v>0</v>
      </c>
      <c r="K26" s="25">
        <f t="shared" si="2"/>
        <v>5.1900000000000002E-2</v>
      </c>
      <c r="M26" s="29"/>
      <c r="N26" s="29"/>
    </row>
    <row r="27" spans="1:14" s="27" customFormat="1" x14ac:dyDescent="0.3">
      <c r="A27" s="5">
        <v>26</v>
      </c>
      <c r="B27" s="6" t="s">
        <v>24</v>
      </c>
      <c r="C27" s="6" t="s">
        <v>19</v>
      </c>
      <c r="D27" s="6">
        <v>5.73</v>
      </c>
      <c r="E27" s="6" t="s">
        <v>9</v>
      </c>
      <c r="F27" s="4">
        <v>2</v>
      </c>
      <c r="G27" s="28">
        <v>10.048999999999999</v>
      </c>
      <c r="H27" s="28">
        <v>73.558000000000007</v>
      </c>
      <c r="I27" s="7">
        <f t="shared" si="0"/>
        <v>83.606999999999999</v>
      </c>
      <c r="J27" s="7">
        <v>0</v>
      </c>
      <c r="K27" s="25">
        <f t="shared" si="2"/>
        <v>5.1900000000000009E-2</v>
      </c>
      <c r="M27" s="29"/>
      <c r="N27" s="29"/>
    </row>
    <row r="28" spans="1:14" s="27" customFormat="1" x14ac:dyDescent="0.3">
      <c r="A28" s="5">
        <v>27</v>
      </c>
      <c r="B28" s="6" t="s">
        <v>24</v>
      </c>
      <c r="C28" s="6" t="s">
        <v>19</v>
      </c>
      <c r="D28" s="6">
        <v>5.73</v>
      </c>
      <c r="E28" s="6" t="s">
        <v>9</v>
      </c>
      <c r="F28" s="4">
        <v>3</v>
      </c>
      <c r="G28" s="28">
        <v>10.044</v>
      </c>
      <c r="H28" s="28">
        <v>79.254999999999995</v>
      </c>
      <c r="I28" s="7">
        <f t="shared" si="0"/>
        <v>89.298999999999992</v>
      </c>
      <c r="J28" s="7">
        <v>0</v>
      </c>
      <c r="K28" s="25">
        <f t="shared" si="2"/>
        <v>5.1900000000000002E-2</v>
      </c>
      <c r="M28" s="29"/>
      <c r="N28" s="29"/>
    </row>
    <row r="29" spans="1:14" x14ac:dyDescent="0.3">
      <c r="A29" s="5">
        <v>28</v>
      </c>
      <c r="B29" s="6" t="s">
        <v>24</v>
      </c>
      <c r="C29" s="6" t="s">
        <v>20</v>
      </c>
      <c r="D29" s="6">
        <v>5.73</v>
      </c>
      <c r="E29" s="6" t="s">
        <v>8</v>
      </c>
      <c r="F29" s="4">
        <v>1</v>
      </c>
      <c r="G29" s="28">
        <v>10.042999999999999</v>
      </c>
      <c r="H29" s="28">
        <v>80.436999999999998</v>
      </c>
      <c r="I29" s="7">
        <f t="shared" si="0"/>
        <v>90.47999999999999</v>
      </c>
      <c r="J29" s="7">
        <v>200.47</v>
      </c>
      <c r="K29" s="25">
        <f t="shared" si="2"/>
        <v>6.1880583490988746E-2</v>
      </c>
      <c r="M29" s="29"/>
      <c r="N29" s="29"/>
    </row>
    <row r="30" spans="1:14" x14ac:dyDescent="0.3">
      <c r="A30" s="5">
        <v>29</v>
      </c>
      <c r="B30" s="6" t="s">
        <v>24</v>
      </c>
      <c r="C30" s="6" t="s">
        <v>20</v>
      </c>
      <c r="D30" s="6">
        <v>5.73</v>
      </c>
      <c r="E30" s="6" t="s">
        <v>8</v>
      </c>
      <c r="F30" s="4">
        <v>2</v>
      </c>
      <c r="G30" s="28">
        <v>10.051</v>
      </c>
      <c r="H30" s="28">
        <v>73.438999999999993</v>
      </c>
      <c r="I30" s="7">
        <f t="shared" si="0"/>
        <v>83.49</v>
      </c>
      <c r="J30" s="7">
        <v>200.76</v>
      </c>
      <c r="K30" s="25">
        <f t="shared" si="2"/>
        <v>6.1887065963585716E-2</v>
      </c>
      <c r="M30" s="29"/>
      <c r="N30" s="29"/>
    </row>
    <row r="31" spans="1:14" x14ac:dyDescent="0.3">
      <c r="A31" s="5">
        <v>30</v>
      </c>
      <c r="B31" s="6" t="s">
        <v>24</v>
      </c>
      <c r="C31" s="6" t="s">
        <v>20</v>
      </c>
      <c r="D31" s="6">
        <v>5.73</v>
      </c>
      <c r="E31" s="6" t="s">
        <v>8</v>
      </c>
      <c r="F31" s="4">
        <v>3</v>
      </c>
      <c r="G31" s="28">
        <v>10.039</v>
      </c>
      <c r="H31" s="28">
        <v>79.405000000000001</v>
      </c>
      <c r="I31" s="7">
        <f t="shared" si="0"/>
        <v>89.444000000000003</v>
      </c>
      <c r="J31" s="7">
        <v>201.22</v>
      </c>
      <c r="K31" s="25">
        <f t="shared" si="2"/>
        <v>6.1921914533320049E-2</v>
      </c>
      <c r="M31" s="29"/>
      <c r="N31" s="29"/>
    </row>
    <row r="32" spans="1:14" x14ac:dyDescent="0.3">
      <c r="A32" s="5">
        <v>31</v>
      </c>
      <c r="B32" s="6" t="s">
        <v>24</v>
      </c>
      <c r="C32" s="6" t="s">
        <v>21</v>
      </c>
      <c r="D32" s="6">
        <v>5.73</v>
      </c>
      <c r="E32" s="6" t="s">
        <v>8</v>
      </c>
      <c r="F32" s="4">
        <v>1</v>
      </c>
      <c r="G32" s="28">
        <v>10.032</v>
      </c>
      <c r="H32" s="28">
        <v>80.712999999999994</v>
      </c>
      <c r="I32" s="7">
        <f t="shared" si="0"/>
        <v>90.74499999999999</v>
      </c>
      <c r="J32" s="7">
        <v>199.84</v>
      </c>
      <c r="K32" s="25">
        <f t="shared" si="2"/>
        <v>6.1860127591706546E-2</v>
      </c>
      <c r="M32" s="29"/>
      <c r="N32" s="29"/>
    </row>
    <row r="33" spans="1:14" x14ac:dyDescent="0.3">
      <c r="A33" s="5">
        <v>32</v>
      </c>
      <c r="B33" s="6" t="s">
        <v>24</v>
      </c>
      <c r="C33" s="6" t="s">
        <v>21</v>
      </c>
      <c r="D33" s="6">
        <v>5.73</v>
      </c>
      <c r="E33" s="6" t="s">
        <v>8</v>
      </c>
      <c r="F33" s="4">
        <v>2</v>
      </c>
      <c r="G33" s="28">
        <v>10.028</v>
      </c>
      <c r="H33" s="28">
        <v>78.599000000000004</v>
      </c>
      <c r="I33" s="7">
        <f t="shared" si="0"/>
        <v>88.62700000000001</v>
      </c>
      <c r="J33" s="7">
        <v>200.18</v>
      </c>
      <c r="K33" s="25">
        <f t="shared" si="2"/>
        <v>6.1881053051455928E-2</v>
      </c>
      <c r="M33" s="29"/>
      <c r="N33" s="29"/>
    </row>
    <row r="34" spans="1:14" x14ac:dyDescent="0.3">
      <c r="A34" s="5">
        <v>33</v>
      </c>
      <c r="B34" s="6" t="s">
        <v>24</v>
      </c>
      <c r="C34" s="6" t="s">
        <v>21</v>
      </c>
      <c r="D34" s="6">
        <v>5.73</v>
      </c>
      <c r="E34" s="6" t="s">
        <v>8</v>
      </c>
      <c r="F34" s="4">
        <v>3</v>
      </c>
      <c r="G34" s="28">
        <v>10.061</v>
      </c>
      <c r="H34" s="28">
        <v>76.13</v>
      </c>
      <c r="I34" s="7">
        <f t="shared" ref="I34:I52" si="3">H34+G34</f>
        <v>86.191000000000003</v>
      </c>
      <c r="J34" s="7">
        <v>199.92</v>
      </c>
      <c r="K34" s="25">
        <f t="shared" si="2"/>
        <v>6.1835394096014303E-2</v>
      </c>
      <c r="M34" s="29"/>
      <c r="N34" s="29"/>
    </row>
    <row r="35" spans="1:14" x14ac:dyDescent="0.3">
      <c r="A35" s="5">
        <v>34</v>
      </c>
      <c r="B35" s="6" t="s">
        <v>24</v>
      </c>
      <c r="C35" s="6" t="s">
        <v>22</v>
      </c>
      <c r="D35" s="6">
        <v>5.73</v>
      </c>
      <c r="E35" s="6" t="s">
        <v>8</v>
      </c>
      <c r="F35" s="4">
        <v>1</v>
      </c>
      <c r="G35" s="28">
        <v>10.042999999999999</v>
      </c>
      <c r="H35" s="28">
        <v>76.936999999999998</v>
      </c>
      <c r="I35" s="7">
        <f t="shared" si="3"/>
        <v>86.97999999999999</v>
      </c>
      <c r="J35" s="7">
        <v>199.6</v>
      </c>
      <c r="K35" s="25">
        <f t="shared" si="2"/>
        <v>6.1837269740117495E-2</v>
      </c>
      <c r="M35" s="29"/>
      <c r="N35" s="29"/>
    </row>
    <row r="36" spans="1:14" x14ac:dyDescent="0.3">
      <c r="A36" s="5">
        <v>35</v>
      </c>
      <c r="B36" s="6" t="s">
        <v>24</v>
      </c>
      <c r="C36" s="6" t="s">
        <v>22</v>
      </c>
      <c r="D36" s="6">
        <v>5.73</v>
      </c>
      <c r="E36" s="6" t="s">
        <v>8</v>
      </c>
      <c r="F36" s="4">
        <v>2</v>
      </c>
      <c r="G36" s="28">
        <v>10.038</v>
      </c>
      <c r="H36" s="28">
        <v>79.361000000000004</v>
      </c>
      <c r="I36" s="7">
        <f t="shared" si="3"/>
        <v>89.399000000000001</v>
      </c>
      <c r="J36" s="7">
        <v>199.7</v>
      </c>
      <c r="K36" s="25">
        <f t="shared" si="2"/>
        <v>6.1847200637577204E-2</v>
      </c>
      <c r="M36" s="29"/>
      <c r="N36" s="29"/>
    </row>
    <row r="37" spans="1:14" x14ac:dyDescent="0.3">
      <c r="A37" s="5">
        <v>36</v>
      </c>
      <c r="B37" s="6" t="s">
        <v>24</v>
      </c>
      <c r="C37" s="6" t="s">
        <v>22</v>
      </c>
      <c r="D37" s="6">
        <v>5.73</v>
      </c>
      <c r="E37" s="6" t="s">
        <v>8</v>
      </c>
      <c r="F37" s="4">
        <v>3</v>
      </c>
      <c r="G37" s="28">
        <v>10.042999999999999</v>
      </c>
      <c r="H37" s="28">
        <v>80.542000000000002</v>
      </c>
      <c r="I37" s="7">
        <f t="shared" si="3"/>
        <v>90.585000000000008</v>
      </c>
      <c r="J37" s="7">
        <v>200.4</v>
      </c>
      <c r="K37" s="25">
        <f t="shared" si="2"/>
        <v>6.1877098476550825E-2</v>
      </c>
      <c r="M37" s="29"/>
      <c r="N37" s="29"/>
    </row>
    <row r="38" spans="1:14" x14ac:dyDescent="0.3">
      <c r="A38" s="5">
        <v>37</v>
      </c>
      <c r="B38" s="6" t="s">
        <v>24</v>
      </c>
      <c r="C38" s="6" t="s">
        <v>23</v>
      </c>
      <c r="D38" s="6">
        <v>5.73</v>
      </c>
      <c r="E38" s="6" t="s">
        <v>8</v>
      </c>
      <c r="F38" s="4">
        <v>1</v>
      </c>
      <c r="G38" s="28">
        <v>10.042999999999999</v>
      </c>
      <c r="H38" s="28">
        <v>80.772000000000006</v>
      </c>
      <c r="I38" s="7">
        <f t="shared" si="3"/>
        <v>90.814999999999998</v>
      </c>
      <c r="J38" s="7">
        <v>199.92</v>
      </c>
      <c r="K38" s="25">
        <f t="shared" si="2"/>
        <v>6.1853201234690833E-2</v>
      </c>
      <c r="M38" s="29"/>
      <c r="N38" s="29"/>
    </row>
    <row r="39" spans="1:14" x14ac:dyDescent="0.3">
      <c r="A39" s="5">
        <v>38</v>
      </c>
      <c r="B39" s="6" t="s">
        <v>24</v>
      </c>
      <c r="C39" s="6" t="s">
        <v>23</v>
      </c>
      <c r="D39" s="6">
        <v>5.73</v>
      </c>
      <c r="E39" s="6" t="s">
        <v>8</v>
      </c>
      <c r="F39" s="4">
        <v>2</v>
      </c>
      <c r="G39" s="28">
        <v>10.057</v>
      </c>
      <c r="H39" s="28">
        <v>80.58</v>
      </c>
      <c r="I39" s="7">
        <f t="shared" si="3"/>
        <v>90.637</v>
      </c>
      <c r="J39" s="7">
        <v>199.77</v>
      </c>
      <c r="K39" s="25">
        <f t="shared" si="2"/>
        <v>6.183188823704882E-2</v>
      </c>
      <c r="M39" s="29"/>
      <c r="N39" s="29"/>
    </row>
    <row r="40" spans="1:14" x14ac:dyDescent="0.3">
      <c r="A40" s="5">
        <v>39</v>
      </c>
      <c r="B40" s="6" t="s">
        <v>24</v>
      </c>
      <c r="C40" s="6" t="s">
        <v>23</v>
      </c>
      <c r="D40" s="6">
        <v>5.73</v>
      </c>
      <c r="E40" s="6" t="s">
        <v>8</v>
      </c>
      <c r="F40" s="4">
        <v>3</v>
      </c>
      <c r="G40" s="28">
        <v>10.042999999999999</v>
      </c>
      <c r="H40" s="28">
        <v>79.581999999999994</v>
      </c>
      <c r="I40" s="7">
        <f t="shared" si="3"/>
        <v>89.625</v>
      </c>
      <c r="J40" s="7">
        <v>199.77</v>
      </c>
      <c r="K40" s="25">
        <f t="shared" si="2"/>
        <v>6.1845733346609581E-2</v>
      </c>
      <c r="M40" s="29"/>
      <c r="N40" s="29"/>
    </row>
    <row r="41" spans="1:14" s="27" customFormat="1" x14ac:dyDescent="0.3">
      <c r="A41" s="5">
        <v>40</v>
      </c>
      <c r="B41" s="6" t="s">
        <v>24</v>
      </c>
      <c r="C41" s="6" t="s">
        <v>23</v>
      </c>
      <c r="D41" s="6">
        <v>5.73</v>
      </c>
      <c r="E41" s="6" t="s">
        <v>9</v>
      </c>
      <c r="F41" s="4">
        <v>1</v>
      </c>
      <c r="G41" s="28">
        <v>10.032999999999999</v>
      </c>
      <c r="H41" s="28">
        <v>78.622</v>
      </c>
      <c r="I41" s="7">
        <f t="shared" si="3"/>
        <v>88.655000000000001</v>
      </c>
      <c r="J41" s="7">
        <v>0</v>
      </c>
      <c r="K41" s="25">
        <f t="shared" si="2"/>
        <v>5.1900000000000009E-2</v>
      </c>
      <c r="M41" s="29"/>
      <c r="N41" s="29"/>
    </row>
    <row r="42" spans="1:14" s="27" customFormat="1" x14ac:dyDescent="0.3">
      <c r="A42" s="5">
        <v>41</v>
      </c>
      <c r="B42" s="6" t="s">
        <v>24</v>
      </c>
      <c r="C42" s="6" t="s">
        <v>23</v>
      </c>
      <c r="D42" s="6">
        <v>5.73</v>
      </c>
      <c r="E42" s="6" t="s">
        <v>9</v>
      </c>
      <c r="F42" s="4">
        <v>2</v>
      </c>
      <c r="G42" s="28">
        <v>10.054</v>
      </c>
      <c r="H42" s="28">
        <v>80.671000000000006</v>
      </c>
      <c r="I42" s="7">
        <f t="shared" si="3"/>
        <v>90.725000000000009</v>
      </c>
      <c r="J42" s="7">
        <v>0</v>
      </c>
      <c r="K42" s="25">
        <f t="shared" si="2"/>
        <v>5.1900000000000002E-2</v>
      </c>
      <c r="M42" s="29"/>
      <c r="N42" s="29"/>
    </row>
    <row r="43" spans="1:14" s="27" customFormat="1" x14ac:dyDescent="0.3">
      <c r="A43" s="5">
        <v>42</v>
      </c>
      <c r="B43" s="6" t="s">
        <v>24</v>
      </c>
      <c r="C43" s="6" t="s">
        <v>23</v>
      </c>
      <c r="D43" s="6">
        <v>5.73</v>
      </c>
      <c r="E43" s="6" t="s">
        <v>9</v>
      </c>
      <c r="F43" s="4">
        <v>3</v>
      </c>
      <c r="G43" s="28">
        <v>10.06</v>
      </c>
      <c r="H43" s="28">
        <v>79.073999999999998</v>
      </c>
      <c r="I43" s="7">
        <f t="shared" si="3"/>
        <v>89.134</v>
      </c>
      <c r="J43" s="7">
        <v>0</v>
      </c>
      <c r="K43" s="25">
        <f t="shared" si="2"/>
        <v>5.1900000000000009E-2</v>
      </c>
      <c r="M43" s="29"/>
      <c r="N43" s="29"/>
    </row>
    <row r="44" spans="1:14" s="27" customFormat="1" x14ac:dyDescent="0.3">
      <c r="A44" s="5">
        <v>43</v>
      </c>
      <c r="B44" s="6" t="s">
        <v>4</v>
      </c>
      <c r="C44" s="28"/>
      <c r="D44" s="28"/>
      <c r="E44" s="28"/>
      <c r="F44" s="4">
        <v>1</v>
      </c>
      <c r="G44" s="28"/>
      <c r="H44" s="28">
        <v>80.929000000000002</v>
      </c>
      <c r="I44" s="7">
        <f t="shared" si="3"/>
        <v>80.929000000000002</v>
      </c>
      <c r="J44" s="7">
        <v>0</v>
      </c>
      <c r="K44" s="25"/>
      <c r="M44" s="29"/>
      <c r="N44" s="29"/>
    </row>
    <row r="45" spans="1:14" s="27" customFormat="1" x14ac:dyDescent="0.3">
      <c r="A45" s="5">
        <v>44</v>
      </c>
      <c r="B45" s="6" t="s">
        <v>4</v>
      </c>
      <c r="C45" s="28"/>
      <c r="D45" s="28"/>
      <c r="E45" s="28"/>
      <c r="F45" s="4">
        <v>2</v>
      </c>
      <c r="G45" s="28"/>
      <c r="H45" s="28">
        <v>73.504999999999995</v>
      </c>
      <c r="I45" s="7">
        <f t="shared" si="3"/>
        <v>73.504999999999995</v>
      </c>
      <c r="J45" s="7">
        <v>0</v>
      </c>
      <c r="K45" s="25"/>
      <c r="M45" s="29"/>
      <c r="N45" s="29"/>
    </row>
    <row r="46" spans="1:14" s="27" customFormat="1" x14ac:dyDescent="0.3">
      <c r="A46" s="5">
        <v>45</v>
      </c>
      <c r="B46" s="6" t="s">
        <v>4</v>
      </c>
      <c r="C46" s="28"/>
      <c r="D46" s="28"/>
      <c r="E46" s="28"/>
      <c r="F46" s="4">
        <v>3</v>
      </c>
      <c r="G46" s="28"/>
      <c r="H46" s="28">
        <v>79.138999999999996</v>
      </c>
      <c r="I46" s="7">
        <f t="shared" si="3"/>
        <v>79.138999999999996</v>
      </c>
      <c r="J46" s="7">
        <v>0</v>
      </c>
      <c r="K46" s="25"/>
      <c r="M46" s="29"/>
      <c r="N46" s="29"/>
    </row>
    <row r="47" spans="1:14" x14ac:dyDescent="0.3">
      <c r="A47" s="5">
        <v>46</v>
      </c>
      <c r="B47" s="6" t="s">
        <v>13</v>
      </c>
      <c r="C47" s="6" t="s">
        <v>19</v>
      </c>
      <c r="D47" s="6"/>
      <c r="E47" s="6" t="s">
        <v>8</v>
      </c>
      <c r="F47" s="4">
        <v>1</v>
      </c>
      <c r="G47" s="28"/>
      <c r="H47" s="28">
        <v>73.7</v>
      </c>
      <c r="I47" s="7">
        <f t="shared" si="3"/>
        <v>73.7</v>
      </c>
      <c r="J47" s="7">
        <v>200.9</v>
      </c>
      <c r="K47" s="25"/>
      <c r="M47" s="29"/>
      <c r="N47" s="29"/>
    </row>
    <row r="48" spans="1:14" x14ac:dyDescent="0.3">
      <c r="A48" s="5">
        <v>47</v>
      </c>
      <c r="B48" s="6" t="s">
        <v>13</v>
      </c>
      <c r="C48" s="6" t="s">
        <v>19</v>
      </c>
      <c r="D48" s="6"/>
      <c r="E48" s="6" t="s">
        <v>8</v>
      </c>
      <c r="F48" s="4">
        <v>2</v>
      </c>
      <c r="G48" s="28"/>
      <c r="H48" s="28">
        <v>75.766000000000005</v>
      </c>
      <c r="I48" s="7">
        <f t="shared" si="3"/>
        <v>75.766000000000005</v>
      </c>
      <c r="J48" s="7">
        <v>200.38</v>
      </c>
      <c r="K48" s="25"/>
      <c r="M48" s="29"/>
      <c r="N48" s="29"/>
    </row>
    <row r="49" spans="1:14" x14ac:dyDescent="0.3">
      <c r="A49" s="5">
        <v>48</v>
      </c>
      <c r="B49" s="6" t="s">
        <v>13</v>
      </c>
      <c r="C49" s="6" t="s">
        <v>19</v>
      </c>
      <c r="D49" s="6"/>
      <c r="E49" s="6" t="s">
        <v>8</v>
      </c>
      <c r="F49" s="4">
        <v>3</v>
      </c>
      <c r="G49" s="28"/>
      <c r="H49" s="28">
        <v>78.980999999999995</v>
      </c>
      <c r="I49" s="7">
        <f t="shared" si="3"/>
        <v>78.980999999999995</v>
      </c>
      <c r="J49" s="7">
        <v>201.29</v>
      </c>
      <c r="K49" s="25"/>
      <c r="M49" s="29"/>
      <c r="N49" s="29"/>
    </row>
    <row r="50" spans="1:14" x14ac:dyDescent="0.3">
      <c r="A50" s="5">
        <v>49</v>
      </c>
      <c r="B50" s="6" t="s">
        <v>13</v>
      </c>
      <c r="C50" s="6" t="s">
        <v>23</v>
      </c>
      <c r="D50" s="6"/>
      <c r="E50" s="6" t="s">
        <v>8</v>
      </c>
      <c r="F50" s="4">
        <v>1</v>
      </c>
      <c r="G50" s="28"/>
      <c r="H50" s="28">
        <v>80.706000000000003</v>
      </c>
      <c r="I50" s="7">
        <f t="shared" si="3"/>
        <v>80.706000000000003</v>
      </c>
      <c r="J50" s="7">
        <v>200.8</v>
      </c>
      <c r="K50" s="25"/>
      <c r="M50" s="29"/>
      <c r="N50" s="29"/>
    </row>
    <row r="51" spans="1:14" x14ac:dyDescent="0.3">
      <c r="A51" s="5">
        <v>50</v>
      </c>
      <c r="B51" s="6" t="s">
        <v>13</v>
      </c>
      <c r="C51" s="6" t="s">
        <v>23</v>
      </c>
      <c r="D51" s="6"/>
      <c r="E51" s="6" t="s">
        <v>8</v>
      </c>
      <c r="F51" s="4">
        <v>2</v>
      </c>
      <c r="G51" s="28"/>
      <c r="H51" s="28">
        <v>73.826999999999998</v>
      </c>
      <c r="I51" s="7">
        <f t="shared" si="3"/>
        <v>73.826999999999998</v>
      </c>
      <c r="J51" s="7">
        <v>199.78</v>
      </c>
      <c r="K51" s="25"/>
      <c r="M51" s="29"/>
      <c r="N51" s="29"/>
    </row>
    <row r="52" spans="1:14" x14ac:dyDescent="0.3">
      <c r="A52" s="5">
        <v>51</v>
      </c>
      <c r="B52" s="6" t="s">
        <v>13</v>
      </c>
      <c r="C52" s="6" t="s">
        <v>23</v>
      </c>
      <c r="D52" s="6"/>
      <c r="E52" s="6" t="s">
        <v>8</v>
      </c>
      <c r="F52" s="4">
        <v>3</v>
      </c>
      <c r="G52" s="28"/>
      <c r="H52" s="28">
        <v>79.215000000000003</v>
      </c>
      <c r="I52" s="7">
        <f t="shared" si="3"/>
        <v>79.215000000000003</v>
      </c>
      <c r="J52" s="7">
        <v>199.3</v>
      </c>
      <c r="K52" s="25"/>
      <c r="M52" s="29"/>
      <c r="N52" s="29"/>
    </row>
    <row r="53" spans="1:14" x14ac:dyDescent="0.3">
      <c r="A53" s="4"/>
      <c r="I53" s="2"/>
    </row>
    <row r="54" spans="1:14" x14ac:dyDescent="0.3">
      <c r="A54" s="4"/>
      <c r="I54" s="2"/>
    </row>
  </sheetData>
  <sortState xmlns:xlrd2="http://schemas.microsoft.com/office/spreadsheetml/2017/richdata2" ref="A2:L52">
    <sortCondition ref="A2:A52"/>
  </sortState>
  <phoneticPr fontId="4" type="noConversion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FAF2E-1E0A-40FD-AE20-082649DCECCC}">
  <sheetPr codeName="Sheet4"/>
  <dimension ref="A1:Q25"/>
  <sheetViews>
    <sheetView tabSelected="1" topLeftCell="A16" workbookViewId="0">
      <selection activeCell="E18" sqref="E18"/>
    </sheetView>
  </sheetViews>
  <sheetFormatPr defaultRowHeight="15" x14ac:dyDescent="0.25"/>
  <cols>
    <col min="1" max="1" width="11.28515625" bestFit="1" customWidth="1"/>
    <col min="4" max="4" width="12.28515625" bestFit="1" customWidth="1"/>
    <col min="5" max="5" width="14.85546875" bestFit="1" customWidth="1"/>
    <col min="9" max="11" width="13.140625" bestFit="1" customWidth="1"/>
    <col min="12" max="12" width="12.140625" bestFit="1" customWidth="1"/>
    <col min="13" max="13" width="12.140625" customWidth="1"/>
    <col min="14" max="14" width="15" bestFit="1" customWidth="1"/>
    <col min="15" max="15" width="12" bestFit="1" customWidth="1"/>
    <col min="16" max="16" width="14.42578125" customWidth="1"/>
  </cols>
  <sheetData>
    <row r="1" spans="1:17" x14ac:dyDescent="0.25">
      <c r="A1" s="34" t="s">
        <v>70</v>
      </c>
      <c r="B1" s="34" t="s">
        <v>0</v>
      </c>
      <c r="C1" s="34" t="s">
        <v>1</v>
      </c>
      <c r="D1" s="34" t="s">
        <v>16</v>
      </c>
      <c r="E1" s="34" t="s">
        <v>15</v>
      </c>
      <c r="F1" s="34" t="s">
        <v>14</v>
      </c>
      <c r="G1" s="34" t="s">
        <v>71</v>
      </c>
      <c r="H1" s="34"/>
      <c r="I1" s="50">
        <v>43787.59097222222</v>
      </c>
      <c r="J1" s="50">
        <v>43788.425694444442</v>
      </c>
      <c r="K1" s="50">
        <v>43789.677083333336</v>
      </c>
      <c r="L1" s="50">
        <v>43790.397222222222</v>
      </c>
      <c r="M1" s="50"/>
      <c r="O1" s="65" t="s">
        <v>87</v>
      </c>
      <c r="P1" s="65"/>
    </row>
    <row r="2" spans="1:17" x14ac:dyDescent="0.25">
      <c r="A2" s="34">
        <v>1</v>
      </c>
      <c r="B2" s="34" t="s">
        <v>18</v>
      </c>
      <c r="C2" s="34" t="s">
        <v>19</v>
      </c>
      <c r="D2" s="34">
        <v>10.068</v>
      </c>
      <c r="E2" s="34">
        <v>80.010000000000005</v>
      </c>
      <c r="F2" s="34">
        <f>E2+D2</f>
        <v>90.078000000000003</v>
      </c>
      <c r="G2" s="34">
        <v>199.3</v>
      </c>
      <c r="H2" s="34"/>
      <c r="I2" s="34"/>
      <c r="J2" s="34">
        <v>16.86</v>
      </c>
      <c r="K2" s="34">
        <v>8.16</v>
      </c>
      <c r="L2" s="34">
        <v>14.13</v>
      </c>
      <c r="M2" s="34"/>
      <c r="N2" s="34" t="s">
        <v>70</v>
      </c>
      <c r="O2" s="34" t="s">
        <v>88</v>
      </c>
      <c r="P2" s="34" t="s">
        <v>6</v>
      </c>
    </row>
    <row r="3" spans="1:17" x14ac:dyDescent="0.25">
      <c r="A3" s="34">
        <v>2</v>
      </c>
      <c r="B3" s="34" t="s">
        <v>18</v>
      </c>
      <c r="C3" s="34" t="s">
        <v>20</v>
      </c>
      <c r="D3" s="34">
        <v>10.067</v>
      </c>
      <c r="E3" s="34">
        <v>80.83</v>
      </c>
      <c r="F3" s="34">
        <f t="shared" ref="F3:F11" si="0">E3+D3</f>
        <v>90.896999999999991</v>
      </c>
      <c r="G3" s="34">
        <v>200.3</v>
      </c>
      <c r="H3" s="34"/>
      <c r="I3" s="34"/>
      <c r="J3" s="34">
        <v>15.05</v>
      </c>
      <c r="K3" s="34">
        <v>8.2100000000000009</v>
      </c>
      <c r="L3" s="34">
        <v>14.05</v>
      </c>
      <c r="M3" s="34"/>
      <c r="N3" s="34">
        <v>1</v>
      </c>
      <c r="O3" s="34">
        <v>5.92</v>
      </c>
      <c r="P3" s="34">
        <v>0.29799999999999999</v>
      </c>
    </row>
    <row r="4" spans="1:17" x14ac:dyDescent="0.25">
      <c r="A4" s="34">
        <v>3</v>
      </c>
      <c r="B4" s="34" t="s">
        <v>18</v>
      </c>
      <c r="C4" s="34" t="s">
        <v>21</v>
      </c>
      <c r="D4" s="34">
        <v>10.058</v>
      </c>
      <c r="E4" s="34">
        <v>73.683000000000007</v>
      </c>
      <c r="F4" s="34">
        <f t="shared" si="0"/>
        <v>83.741000000000014</v>
      </c>
      <c r="G4" s="34">
        <v>198.9</v>
      </c>
      <c r="H4" s="34"/>
      <c r="I4" s="34"/>
      <c r="J4" s="34">
        <v>17.78</v>
      </c>
      <c r="K4" s="34">
        <v>10.24</v>
      </c>
      <c r="L4" s="34">
        <v>14.28</v>
      </c>
      <c r="M4" s="34"/>
      <c r="N4" s="34">
        <v>2</v>
      </c>
      <c r="O4" s="34">
        <v>6.1</v>
      </c>
      <c r="P4" s="34">
        <v>0.34100000000000003</v>
      </c>
    </row>
    <row r="5" spans="1:17" x14ac:dyDescent="0.25">
      <c r="A5" s="34">
        <v>4</v>
      </c>
      <c r="B5" s="34" t="s">
        <v>18</v>
      </c>
      <c r="C5" s="34" t="s">
        <v>22</v>
      </c>
      <c r="D5" s="34">
        <v>10.058999999999999</v>
      </c>
      <c r="E5" s="34">
        <v>79.117000000000004</v>
      </c>
      <c r="F5" s="34">
        <f t="shared" si="0"/>
        <v>89.176000000000002</v>
      </c>
      <c r="G5" s="34">
        <v>199</v>
      </c>
      <c r="H5" s="34" t="s">
        <v>72</v>
      </c>
      <c r="I5" s="34"/>
      <c r="J5" s="34">
        <v>17.399999999999999</v>
      </c>
      <c r="K5" s="34">
        <v>13.88</v>
      </c>
      <c r="L5" s="34">
        <v>15.25</v>
      </c>
      <c r="M5" s="34"/>
      <c r="N5" s="34">
        <v>3</v>
      </c>
      <c r="O5" s="34">
        <v>5.7</v>
      </c>
      <c r="P5" s="51">
        <v>2.44</v>
      </c>
    </row>
    <row r="6" spans="1:17" x14ac:dyDescent="0.25">
      <c r="A6" s="34">
        <v>5</v>
      </c>
      <c r="B6" s="34" t="s">
        <v>18</v>
      </c>
      <c r="C6" s="34" t="s">
        <v>23</v>
      </c>
      <c r="D6" s="34">
        <v>10.054</v>
      </c>
      <c r="E6" s="34">
        <v>73.596999999999994</v>
      </c>
      <c r="F6" s="34">
        <f t="shared" si="0"/>
        <v>83.650999999999996</v>
      </c>
      <c r="G6" s="34">
        <v>198.8</v>
      </c>
      <c r="H6" s="34"/>
      <c r="I6" s="34"/>
      <c r="J6" s="34">
        <v>17.489999999999998</v>
      </c>
      <c r="K6" s="34">
        <v>9.27</v>
      </c>
      <c r="L6" s="34">
        <v>14.85</v>
      </c>
      <c r="M6" s="34"/>
      <c r="N6" s="48">
        <v>4</v>
      </c>
      <c r="O6" s="34">
        <v>6.35</v>
      </c>
      <c r="P6" s="34">
        <v>0.56399999999999995</v>
      </c>
    </row>
    <row r="7" spans="1:17" x14ac:dyDescent="0.25">
      <c r="A7" s="34">
        <v>6</v>
      </c>
      <c r="B7" s="34" t="s">
        <v>24</v>
      </c>
      <c r="C7" s="34" t="s">
        <v>19</v>
      </c>
      <c r="D7" s="34">
        <v>10.042999999999999</v>
      </c>
      <c r="E7" s="34">
        <v>78.873000000000005</v>
      </c>
      <c r="F7" s="34">
        <f t="shared" si="0"/>
        <v>88.915999999999997</v>
      </c>
      <c r="G7" s="34">
        <v>199.8</v>
      </c>
      <c r="H7" s="34"/>
      <c r="I7" s="34"/>
      <c r="J7" s="34">
        <v>15.06</v>
      </c>
      <c r="K7" s="34">
        <v>8.18</v>
      </c>
      <c r="L7" s="34">
        <v>13.46</v>
      </c>
      <c r="M7" s="34"/>
      <c r="N7" s="48">
        <v>5</v>
      </c>
      <c r="O7" s="34">
        <v>5.65</v>
      </c>
      <c r="P7" s="51">
        <v>3.61</v>
      </c>
      <c r="Q7" s="52" t="s">
        <v>89</v>
      </c>
    </row>
    <row r="8" spans="1:17" x14ac:dyDescent="0.25">
      <c r="A8" s="34">
        <v>7</v>
      </c>
      <c r="B8" s="34" t="s">
        <v>24</v>
      </c>
      <c r="C8" s="34" t="s">
        <v>20</v>
      </c>
      <c r="D8" s="34">
        <v>10.045</v>
      </c>
      <c r="E8" s="34">
        <v>80.668999999999997</v>
      </c>
      <c r="F8" s="34">
        <f t="shared" si="0"/>
        <v>90.713999999999999</v>
      </c>
      <c r="G8" s="34">
        <v>199.9</v>
      </c>
      <c r="H8" s="34"/>
      <c r="I8" s="34"/>
      <c r="J8" s="34">
        <v>16.899999999999999</v>
      </c>
      <c r="K8" s="34">
        <v>8.27</v>
      </c>
      <c r="L8" s="34">
        <v>13.69</v>
      </c>
      <c r="M8" s="34"/>
      <c r="N8" s="34">
        <v>6</v>
      </c>
      <c r="O8" s="34">
        <v>6.23</v>
      </c>
      <c r="P8" s="34">
        <v>0.318</v>
      </c>
    </row>
    <row r="9" spans="1:17" x14ac:dyDescent="0.25">
      <c r="A9" s="34">
        <v>8</v>
      </c>
      <c r="B9" s="34" t="s">
        <v>24</v>
      </c>
      <c r="C9" s="34" t="s">
        <v>21</v>
      </c>
      <c r="D9" s="34">
        <v>10.077999999999999</v>
      </c>
      <c r="E9" s="34">
        <v>80.56</v>
      </c>
      <c r="F9" s="34">
        <f t="shared" si="0"/>
        <v>90.638000000000005</v>
      </c>
      <c r="G9" s="34">
        <v>199.3</v>
      </c>
      <c r="H9" s="34"/>
      <c r="I9" s="34"/>
      <c r="J9" s="34">
        <v>16.059999999999999</v>
      </c>
      <c r="K9" s="34">
        <v>8.11</v>
      </c>
      <c r="L9" s="34">
        <v>14.08</v>
      </c>
      <c r="M9" s="34"/>
      <c r="N9" s="34">
        <v>7</v>
      </c>
      <c r="O9" s="34">
        <v>6.08</v>
      </c>
      <c r="P9" s="34">
        <v>0.623</v>
      </c>
    </row>
    <row r="10" spans="1:17" x14ac:dyDescent="0.25">
      <c r="A10" s="34">
        <v>9</v>
      </c>
      <c r="B10" s="34" t="s">
        <v>24</v>
      </c>
      <c r="C10" s="34" t="s">
        <v>22</v>
      </c>
      <c r="D10" s="34">
        <v>10.055999999999999</v>
      </c>
      <c r="E10" s="34">
        <v>79.173000000000002</v>
      </c>
      <c r="F10" s="34">
        <f t="shared" si="0"/>
        <v>89.228999999999999</v>
      </c>
      <c r="G10" s="34">
        <v>199.5</v>
      </c>
      <c r="H10" s="34" t="s">
        <v>72</v>
      </c>
      <c r="I10" s="34"/>
      <c r="J10" s="34">
        <v>15.67</v>
      </c>
      <c r="K10" s="34">
        <v>8.24</v>
      </c>
      <c r="L10" s="34">
        <v>14.15</v>
      </c>
      <c r="M10" s="34"/>
      <c r="N10" s="34">
        <v>8</v>
      </c>
      <c r="O10" s="34">
        <v>5.89</v>
      </c>
      <c r="P10" s="51">
        <v>3.55</v>
      </c>
    </row>
    <row r="11" spans="1:17" x14ac:dyDescent="0.25">
      <c r="A11" s="34">
        <v>10</v>
      </c>
      <c r="B11" s="34" t="s">
        <v>24</v>
      </c>
      <c r="C11" s="34" t="s">
        <v>23</v>
      </c>
      <c r="D11" s="34">
        <v>10.038</v>
      </c>
      <c r="E11" s="34">
        <v>73.569000000000003</v>
      </c>
      <c r="F11" s="34">
        <f t="shared" si="0"/>
        <v>83.606999999999999</v>
      </c>
      <c r="G11" s="34">
        <v>200</v>
      </c>
      <c r="H11" s="34"/>
      <c r="I11" s="34"/>
      <c r="J11" s="34">
        <v>15.75</v>
      </c>
      <c r="K11" s="34">
        <v>8.2799999999999994</v>
      </c>
      <c r="L11" s="34">
        <v>14.46</v>
      </c>
      <c r="M11" s="34"/>
      <c r="N11" s="48">
        <v>9</v>
      </c>
      <c r="O11" s="34">
        <v>6.29</v>
      </c>
      <c r="P11" s="34">
        <v>0.64200000000000002</v>
      </c>
    </row>
    <row r="12" spans="1:17" x14ac:dyDescent="0.25">
      <c r="A12" s="34" t="s">
        <v>83</v>
      </c>
      <c r="B12" s="34"/>
      <c r="C12" s="34"/>
      <c r="D12" s="34"/>
      <c r="E12" s="34"/>
      <c r="F12" s="34"/>
      <c r="G12" s="34"/>
      <c r="H12" s="34"/>
      <c r="I12" s="34"/>
      <c r="J12" s="34">
        <v>18.989999999999998</v>
      </c>
      <c r="K12" s="34">
        <v>18.46</v>
      </c>
      <c r="L12" s="34">
        <v>18.600000000000001</v>
      </c>
      <c r="M12" s="34"/>
      <c r="N12" s="48">
        <v>10</v>
      </c>
      <c r="O12" s="34">
        <v>5.8</v>
      </c>
      <c r="P12" s="51">
        <v>3.98</v>
      </c>
    </row>
    <row r="13" spans="1:17" x14ac:dyDescent="0.2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 t="s">
        <v>12</v>
      </c>
      <c r="L13" s="34"/>
      <c r="M13" s="34"/>
      <c r="N13" s="48" t="s">
        <v>85</v>
      </c>
      <c r="O13" s="34">
        <v>6.44</v>
      </c>
      <c r="P13" s="34">
        <v>3.8800000000000001E-2</v>
      </c>
    </row>
    <row r="14" spans="1:17" x14ac:dyDescent="0.2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48" t="s">
        <v>86</v>
      </c>
      <c r="O14" s="34">
        <v>6.39</v>
      </c>
      <c r="P14" s="34">
        <v>4.1099999999999998E-2</v>
      </c>
    </row>
    <row r="15" spans="1:17" x14ac:dyDescent="0.25">
      <c r="A15" s="54"/>
      <c r="B15" s="54"/>
      <c r="C15" s="54"/>
      <c r="D15" s="54"/>
      <c r="J15" s="54"/>
    </row>
    <row r="16" spans="1:17" ht="18.75" x14ac:dyDescent="0.3">
      <c r="A16" s="55"/>
      <c r="B16" s="55"/>
      <c r="C16" s="55"/>
      <c r="D16" s="55"/>
      <c r="E16" s="56" t="s">
        <v>98</v>
      </c>
      <c r="F16" s="56" t="s">
        <v>99</v>
      </c>
      <c r="G16" s="56" t="s">
        <v>100</v>
      </c>
      <c r="H16" s="56" t="s">
        <v>101</v>
      </c>
      <c r="I16" s="57" t="s">
        <v>103</v>
      </c>
      <c r="J16" s="57" t="s">
        <v>104</v>
      </c>
      <c r="L16" s="57" t="s">
        <v>105</v>
      </c>
    </row>
    <row r="17" spans="1:14" ht="18.75" x14ac:dyDescent="0.3">
      <c r="A17" s="55" t="s">
        <v>73</v>
      </c>
      <c r="B17" s="55" t="s">
        <v>0</v>
      </c>
      <c r="C17" s="55" t="s">
        <v>1</v>
      </c>
      <c r="D17" s="55" t="s">
        <v>13</v>
      </c>
      <c r="E17" s="66" t="s">
        <v>97</v>
      </c>
      <c r="F17" s="66"/>
      <c r="G17" s="66"/>
      <c r="H17" s="66"/>
      <c r="I17" s="58" t="s">
        <v>102</v>
      </c>
      <c r="K17" s="54" t="s">
        <v>91</v>
      </c>
    </row>
    <row r="18" spans="1:14" ht="18.75" x14ac:dyDescent="0.3">
      <c r="A18" s="55">
        <v>11</v>
      </c>
      <c r="B18" s="55" t="s">
        <v>18</v>
      </c>
      <c r="C18" s="55" t="s">
        <v>19</v>
      </c>
      <c r="D18" s="55" t="s">
        <v>9</v>
      </c>
      <c r="E18" s="59">
        <v>1190.94</v>
      </c>
      <c r="F18" s="59">
        <v>47.86</v>
      </c>
      <c r="G18" s="59">
        <v>98.72</v>
      </c>
      <c r="H18" s="59">
        <v>52.24</v>
      </c>
      <c r="I18" s="2">
        <v>3.8800000000000001E-2</v>
      </c>
      <c r="J18" s="53">
        <v>6.44</v>
      </c>
      <c r="K18" s="54">
        <v>4</v>
      </c>
      <c r="L18" s="61">
        <f>SUM(E18:H18)</f>
        <v>1389.76</v>
      </c>
    </row>
    <row r="19" spans="1:14" ht="18.75" x14ac:dyDescent="0.3">
      <c r="A19" s="55">
        <v>1</v>
      </c>
      <c r="B19" s="55" t="s">
        <v>18</v>
      </c>
      <c r="C19" s="55" t="s">
        <v>19</v>
      </c>
      <c r="D19" s="55" t="s">
        <v>8</v>
      </c>
      <c r="E19" s="59">
        <v>1383.4</v>
      </c>
      <c r="F19" s="59">
        <v>274.25</v>
      </c>
      <c r="G19" s="59">
        <v>168.61999999999998</v>
      </c>
      <c r="H19" s="59">
        <v>50.27</v>
      </c>
      <c r="I19" s="2">
        <v>0.29799999999999999</v>
      </c>
      <c r="J19" s="53">
        <v>5.92</v>
      </c>
      <c r="K19" s="54">
        <v>1</v>
      </c>
      <c r="L19" s="61">
        <f t="shared" ref="L19:L25" si="1">SUM(E19:H19)</f>
        <v>1876.54</v>
      </c>
    </row>
    <row r="20" spans="1:14" ht="18.75" x14ac:dyDescent="0.3">
      <c r="A20" s="55">
        <v>4</v>
      </c>
      <c r="B20" s="55" t="s">
        <v>18</v>
      </c>
      <c r="C20" s="55" t="s">
        <v>22</v>
      </c>
      <c r="D20" s="55" t="s">
        <v>8</v>
      </c>
      <c r="E20" s="59">
        <v>1334.3899999999999</v>
      </c>
      <c r="F20" s="59">
        <v>257.81</v>
      </c>
      <c r="G20" s="59">
        <v>132</v>
      </c>
      <c r="H20" s="59">
        <v>51.16</v>
      </c>
      <c r="I20" s="2">
        <v>0.56399999999999995</v>
      </c>
      <c r="J20" s="53">
        <v>6.35</v>
      </c>
      <c r="K20" s="54">
        <v>2</v>
      </c>
      <c r="L20" s="61">
        <f t="shared" si="1"/>
        <v>1775.36</v>
      </c>
    </row>
    <row r="21" spans="1:14" ht="18.75" x14ac:dyDescent="0.3">
      <c r="A21" s="55">
        <v>5</v>
      </c>
      <c r="B21" s="55" t="s">
        <v>18</v>
      </c>
      <c r="C21" s="55" t="s">
        <v>23</v>
      </c>
      <c r="D21" s="55" t="s">
        <v>8</v>
      </c>
      <c r="E21" s="59">
        <v>1614.27</v>
      </c>
      <c r="F21" s="59">
        <v>217.42000000000002</v>
      </c>
      <c r="G21" s="59">
        <v>67.260000000000005</v>
      </c>
      <c r="H21" s="59">
        <v>50.72</v>
      </c>
      <c r="I21" s="60">
        <v>3.61</v>
      </c>
      <c r="J21" s="53">
        <v>5.65</v>
      </c>
      <c r="K21" s="54">
        <v>3</v>
      </c>
      <c r="L21" s="61">
        <f t="shared" si="1"/>
        <v>1949.67</v>
      </c>
      <c r="M21" s="61">
        <f>E21-(L21-L20)</f>
        <v>1439.9599999999998</v>
      </c>
      <c r="N21">
        <f>(M21-E19)/E19*100</f>
        <v>4.088477663727029</v>
      </c>
    </row>
    <row r="22" spans="1:14" ht="18.75" x14ac:dyDescent="0.3">
      <c r="A22" s="55">
        <v>12</v>
      </c>
      <c r="B22" s="55" t="s">
        <v>24</v>
      </c>
      <c r="C22" s="55" t="s">
        <v>19</v>
      </c>
      <c r="D22" s="55" t="s">
        <v>9</v>
      </c>
      <c r="E22" s="59">
        <v>2497.9499999999998</v>
      </c>
      <c r="F22" s="59">
        <v>57.12</v>
      </c>
      <c r="G22" s="59">
        <v>246.42</v>
      </c>
      <c r="H22" s="59">
        <v>63.550000000000004</v>
      </c>
      <c r="I22" s="2">
        <v>4.1099999999999998E-2</v>
      </c>
      <c r="J22" s="53">
        <v>6.39</v>
      </c>
      <c r="K22" s="54">
        <v>8</v>
      </c>
      <c r="L22" s="61">
        <f t="shared" si="1"/>
        <v>2865.04</v>
      </c>
      <c r="M22">
        <f>L22/L18</f>
        <v>2.061535804743265</v>
      </c>
    </row>
    <row r="23" spans="1:14" ht="18.75" x14ac:dyDescent="0.3">
      <c r="A23" s="55">
        <v>6</v>
      </c>
      <c r="B23" s="55" t="s">
        <v>24</v>
      </c>
      <c r="C23" s="55" t="s">
        <v>19</v>
      </c>
      <c r="D23" s="55" t="s">
        <v>8</v>
      </c>
      <c r="E23" s="59">
        <v>2532.2200000000003</v>
      </c>
      <c r="F23" s="59">
        <v>209.36</v>
      </c>
      <c r="G23" s="59">
        <v>312.85000000000002</v>
      </c>
      <c r="H23" s="59">
        <v>60.55</v>
      </c>
      <c r="I23" s="2">
        <v>0.318</v>
      </c>
      <c r="J23" s="53">
        <v>6.23</v>
      </c>
      <c r="K23" s="54">
        <v>5</v>
      </c>
      <c r="L23" s="61">
        <f t="shared" si="1"/>
        <v>3114.9800000000005</v>
      </c>
    </row>
    <row r="24" spans="1:14" ht="18.75" x14ac:dyDescent="0.3">
      <c r="A24" s="55">
        <v>9</v>
      </c>
      <c r="B24" s="55" t="s">
        <v>24</v>
      </c>
      <c r="C24" s="55" t="s">
        <v>22</v>
      </c>
      <c r="D24" s="55" t="s">
        <v>8</v>
      </c>
      <c r="E24" s="59">
        <v>2540.44</v>
      </c>
      <c r="F24" s="59">
        <v>185.51999999999998</v>
      </c>
      <c r="G24" s="59">
        <v>270.39</v>
      </c>
      <c r="H24" s="59">
        <v>59.42</v>
      </c>
      <c r="I24" s="2">
        <v>0.64200000000000002</v>
      </c>
      <c r="J24" s="53">
        <v>6.29</v>
      </c>
      <c r="K24" s="54">
        <v>6</v>
      </c>
      <c r="L24" s="61">
        <f t="shared" si="1"/>
        <v>3055.77</v>
      </c>
    </row>
    <row r="25" spans="1:14" ht="18.75" x14ac:dyDescent="0.3">
      <c r="A25" s="55">
        <v>10</v>
      </c>
      <c r="B25" s="55" t="s">
        <v>24</v>
      </c>
      <c r="C25" s="55" t="s">
        <v>23</v>
      </c>
      <c r="D25" s="55" t="s">
        <v>8</v>
      </c>
      <c r="E25" s="59">
        <v>2810.49</v>
      </c>
      <c r="F25" s="59">
        <v>163.98</v>
      </c>
      <c r="G25" s="59">
        <v>160.27000000000001</v>
      </c>
      <c r="H25" s="59">
        <v>55.45</v>
      </c>
      <c r="I25" s="60">
        <v>3.98</v>
      </c>
      <c r="J25" s="53">
        <v>5.8</v>
      </c>
      <c r="K25" s="54">
        <v>7</v>
      </c>
      <c r="L25" s="61">
        <f t="shared" si="1"/>
        <v>3190.1899999999996</v>
      </c>
      <c r="M25" s="61">
        <f>E25-(L25-L24)</f>
        <v>2676.07</v>
      </c>
      <c r="N25">
        <f>(M25-E23)/E23*100</f>
        <v>5.6807860296498678</v>
      </c>
    </row>
  </sheetData>
  <mergeCells count="2">
    <mergeCell ref="O1:P1"/>
    <mergeCell ref="E17:H1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926F-44A0-4091-800F-D9DB92F5F84D}">
  <sheetPr codeName="Sheet2"/>
  <dimension ref="A1:S112"/>
  <sheetViews>
    <sheetView zoomScale="85" zoomScaleNormal="85" workbookViewId="0">
      <selection activeCell="P4" sqref="P4"/>
    </sheetView>
  </sheetViews>
  <sheetFormatPr defaultColWidth="9.140625" defaultRowHeight="18.75" x14ac:dyDescent="0.3"/>
  <cols>
    <col min="1" max="1" width="14.7109375" style="39" bestFit="1" customWidth="1"/>
    <col min="2" max="2" width="19.42578125" style="39" bestFit="1" customWidth="1"/>
    <col min="3" max="3" width="18.28515625" style="39" bestFit="1" customWidth="1"/>
    <col min="4" max="5" width="14.7109375" style="39" bestFit="1" customWidth="1"/>
    <col min="6" max="7" width="13.42578125" style="37" bestFit="1" customWidth="1"/>
    <col min="8" max="11" width="14.7109375" style="37" bestFit="1" customWidth="1"/>
    <col min="12" max="12" width="13.42578125" style="39" bestFit="1" customWidth="1"/>
    <col min="13" max="13" width="12.85546875" style="39" bestFit="1" customWidth="1"/>
    <col min="14" max="14" width="14" style="39" bestFit="1" customWidth="1"/>
    <col min="15" max="15" width="34.7109375" style="26" bestFit="1" customWidth="1"/>
    <col min="16" max="16" width="13.140625" style="39" bestFit="1" customWidth="1"/>
    <col min="17" max="17" width="12.140625" style="39" bestFit="1" customWidth="1"/>
    <col min="18" max="16384" width="9.140625" style="39"/>
  </cols>
  <sheetData>
    <row r="1" spans="1:19" x14ac:dyDescent="0.3">
      <c r="A1" s="64" t="s">
        <v>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O1" s="26" t="s">
        <v>84</v>
      </c>
    </row>
    <row r="2" spans="1:19" x14ac:dyDescent="0.3">
      <c r="A2" s="35" t="s">
        <v>2</v>
      </c>
      <c r="B2" s="38">
        <v>43780.46875</v>
      </c>
      <c r="C2" s="38">
        <v>43781.39166666667</v>
      </c>
      <c r="D2" s="38">
        <v>43781.50277777778</v>
      </c>
      <c r="E2" s="38">
        <v>43782.54583333333</v>
      </c>
      <c r="F2" s="38">
        <v>43783.382638888892</v>
      </c>
      <c r="G2" s="38">
        <v>43784.399305555555</v>
      </c>
      <c r="H2" s="38">
        <v>43785.509027777778</v>
      </c>
      <c r="I2" s="38">
        <v>43786.824999999997</v>
      </c>
      <c r="J2" s="38">
        <v>43787.69027777778</v>
      </c>
      <c r="K2" s="38">
        <v>43788.425694444442</v>
      </c>
      <c r="L2" s="38">
        <v>43790.411805555559</v>
      </c>
      <c r="M2" s="47">
        <v>43794.35833333333</v>
      </c>
      <c r="N2" s="47">
        <v>43800.594444444447</v>
      </c>
      <c r="O2" s="29">
        <v>94.161000000000001</v>
      </c>
      <c r="P2" s="40"/>
      <c r="Q2" s="40"/>
      <c r="R2" s="40"/>
      <c r="S2" s="40"/>
    </row>
    <row r="3" spans="1:19" x14ac:dyDescent="0.3">
      <c r="A3" s="36">
        <v>1</v>
      </c>
      <c r="B3" s="37"/>
      <c r="C3" s="37">
        <v>13.79</v>
      </c>
      <c r="D3" s="37"/>
      <c r="E3" s="37">
        <v>8.16</v>
      </c>
      <c r="F3" s="37">
        <v>13.36</v>
      </c>
      <c r="G3" s="37">
        <v>14</v>
      </c>
      <c r="H3" s="37">
        <v>14.45</v>
      </c>
      <c r="I3" s="37">
        <v>15.12</v>
      </c>
      <c r="K3" s="37">
        <v>15.38</v>
      </c>
      <c r="L3" s="37">
        <v>14.72</v>
      </c>
      <c r="M3" s="39">
        <v>12.41</v>
      </c>
      <c r="N3" s="39">
        <v>11.8</v>
      </c>
      <c r="O3" s="29">
        <v>95.040999999999997</v>
      </c>
      <c r="P3" s="41"/>
      <c r="Q3" s="41"/>
      <c r="R3" s="41"/>
      <c r="S3" s="41"/>
    </row>
    <row r="4" spans="1:19" x14ac:dyDescent="0.3">
      <c r="A4" s="36">
        <v>2</v>
      </c>
      <c r="B4" s="37"/>
      <c r="C4" s="37">
        <v>14.35</v>
      </c>
      <c r="D4" s="37"/>
      <c r="E4" s="37">
        <v>8.14</v>
      </c>
      <c r="F4" s="37">
        <v>12.89</v>
      </c>
      <c r="G4" s="37">
        <v>13.52</v>
      </c>
      <c r="H4" s="37">
        <v>14.35</v>
      </c>
      <c r="I4" s="37">
        <v>15.15</v>
      </c>
      <c r="K4" s="37">
        <v>15.24</v>
      </c>
      <c r="L4" s="37">
        <v>14.86</v>
      </c>
      <c r="M4" s="39">
        <v>12.98</v>
      </c>
      <c r="N4" s="39">
        <v>12.28</v>
      </c>
      <c r="O4" s="26">
        <v>94.914000000000001</v>
      </c>
      <c r="P4" s="41"/>
      <c r="Q4" s="41"/>
      <c r="R4" s="41"/>
      <c r="S4" s="41"/>
    </row>
    <row r="5" spans="1:19" x14ac:dyDescent="0.3">
      <c r="A5" s="36">
        <v>3</v>
      </c>
      <c r="B5" s="37"/>
      <c r="C5" s="37">
        <v>14.43</v>
      </c>
      <c r="D5" s="37"/>
      <c r="E5" s="37">
        <v>8.11</v>
      </c>
      <c r="F5" s="37">
        <v>12.94</v>
      </c>
      <c r="G5" s="37">
        <v>13.99</v>
      </c>
      <c r="H5" s="37">
        <v>14.4</v>
      </c>
      <c r="I5" s="37">
        <v>15.09</v>
      </c>
      <c r="K5" s="37">
        <v>15.39</v>
      </c>
      <c r="L5" s="37">
        <v>14.7</v>
      </c>
      <c r="M5" s="39">
        <v>12.55</v>
      </c>
      <c r="N5" s="39">
        <v>11.29</v>
      </c>
      <c r="O5" s="26">
        <v>94.63</v>
      </c>
      <c r="P5" s="41"/>
      <c r="Q5" s="41"/>
      <c r="R5" s="41"/>
      <c r="S5" s="41"/>
    </row>
    <row r="6" spans="1:19" x14ac:dyDescent="0.3">
      <c r="A6" s="36">
        <v>4</v>
      </c>
      <c r="B6" s="37"/>
      <c r="C6" s="37">
        <v>16.190000000000001</v>
      </c>
      <c r="D6" s="37"/>
      <c r="E6" s="37">
        <v>16.760000000000002</v>
      </c>
      <c r="F6" s="37">
        <v>17.68</v>
      </c>
      <c r="G6" s="37">
        <v>17.87</v>
      </c>
      <c r="H6" s="37" t="s">
        <v>25</v>
      </c>
      <c r="I6" s="37">
        <v>17.059999999999999</v>
      </c>
      <c r="L6" s="37">
        <v>17.600000000000001</v>
      </c>
      <c r="N6" s="39">
        <v>16.71</v>
      </c>
      <c r="O6" s="26">
        <v>91.637</v>
      </c>
      <c r="P6" s="41"/>
      <c r="Q6" s="41"/>
      <c r="R6" s="41"/>
      <c r="S6" s="41"/>
    </row>
    <row r="7" spans="1:19" x14ac:dyDescent="0.3">
      <c r="A7" s="36">
        <v>5</v>
      </c>
      <c r="B7" s="37"/>
      <c r="C7" s="37">
        <v>16.05</v>
      </c>
      <c r="D7" s="37"/>
      <c r="E7" s="37">
        <v>16.739999999999998</v>
      </c>
      <c r="F7" s="37">
        <v>17.62</v>
      </c>
      <c r="G7" s="37">
        <v>17.87</v>
      </c>
      <c r="L7" s="37">
        <v>16.7</v>
      </c>
      <c r="N7" s="39">
        <v>16.86</v>
      </c>
      <c r="O7" s="26">
        <v>96.283000000000001</v>
      </c>
      <c r="P7" s="41"/>
      <c r="Q7" s="41"/>
      <c r="R7" s="41"/>
      <c r="S7" s="41"/>
    </row>
    <row r="8" spans="1:19" x14ac:dyDescent="0.3">
      <c r="A8" s="36">
        <v>6</v>
      </c>
      <c r="B8" s="37"/>
      <c r="C8" s="37">
        <v>15.85</v>
      </c>
      <c r="D8" s="37"/>
      <c r="E8" s="37">
        <v>16.77</v>
      </c>
      <c r="F8" s="37">
        <v>17.54</v>
      </c>
      <c r="G8" s="37">
        <v>17.93</v>
      </c>
      <c r="L8" s="37">
        <v>16.61</v>
      </c>
      <c r="N8" s="39">
        <v>16.920000000000002</v>
      </c>
      <c r="O8" s="27">
        <v>96.224999999999994</v>
      </c>
      <c r="P8" s="41"/>
      <c r="Q8" s="41"/>
      <c r="R8" s="41"/>
      <c r="S8" s="41"/>
    </row>
    <row r="9" spans="1:19" s="42" customFormat="1" x14ac:dyDescent="0.3">
      <c r="A9" s="36">
        <v>7</v>
      </c>
      <c r="B9" s="37"/>
      <c r="C9" s="37">
        <v>14.7</v>
      </c>
      <c r="D9" s="37"/>
      <c r="E9" s="37">
        <v>8.2100000000000009</v>
      </c>
      <c r="F9" s="37">
        <v>12.72</v>
      </c>
      <c r="G9" s="37">
        <v>13.52</v>
      </c>
      <c r="H9" s="37">
        <v>14.59</v>
      </c>
      <c r="I9" s="37">
        <v>15.28</v>
      </c>
      <c r="J9" s="37"/>
      <c r="K9" s="37">
        <v>15.73</v>
      </c>
      <c r="L9" s="37">
        <v>14.99</v>
      </c>
      <c r="M9" s="42">
        <v>13.16</v>
      </c>
      <c r="N9" s="42">
        <v>12.3</v>
      </c>
      <c r="O9" s="27">
        <v>89.435000000000002</v>
      </c>
      <c r="P9" s="41"/>
      <c r="Q9" s="41"/>
      <c r="R9" s="41"/>
      <c r="S9" s="41"/>
    </row>
    <row r="10" spans="1:19" s="42" customFormat="1" x14ac:dyDescent="0.3">
      <c r="A10" s="36">
        <v>8</v>
      </c>
      <c r="B10" s="37"/>
      <c r="C10" s="37">
        <v>14.62</v>
      </c>
      <c r="D10" s="37"/>
      <c r="E10" s="37">
        <v>8.16</v>
      </c>
      <c r="F10" s="37">
        <v>12.75</v>
      </c>
      <c r="G10" s="37">
        <v>13.57</v>
      </c>
      <c r="H10" s="37">
        <v>14.48</v>
      </c>
      <c r="I10" s="37">
        <v>15.33</v>
      </c>
      <c r="J10" s="37"/>
      <c r="K10" s="37">
        <v>15.8</v>
      </c>
      <c r="L10" s="37">
        <v>15.24</v>
      </c>
      <c r="M10" s="42">
        <v>13.33</v>
      </c>
      <c r="N10" s="42">
        <v>12.1</v>
      </c>
      <c r="O10" s="27">
        <v>94.228999999999999</v>
      </c>
      <c r="P10" s="41"/>
      <c r="Q10" s="41"/>
      <c r="R10" s="41"/>
      <c r="S10" s="41"/>
    </row>
    <row r="11" spans="1:19" s="42" customFormat="1" x14ac:dyDescent="0.3">
      <c r="A11" s="36">
        <v>9</v>
      </c>
      <c r="B11" s="37"/>
      <c r="C11" s="37">
        <v>14.78</v>
      </c>
      <c r="D11" s="37"/>
      <c r="E11" s="37">
        <v>8.24</v>
      </c>
      <c r="F11" s="37">
        <v>12.87</v>
      </c>
      <c r="G11" s="37">
        <v>13.72</v>
      </c>
      <c r="H11" s="37">
        <v>14.67</v>
      </c>
      <c r="I11" s="37">
        <v>15.19</v>
      </c>
      <c r="J11" s="37"/>
      <c r="K11" s="37">
        <v>15.42</v>
      </c>
      <c r="L11" s="37">
        <v>14.76</v>
      </c>
      <c r="M11" s="42">
        <v>12.66</v>
      </c>
      <c r="N11" s="42">
        <v>11.6</v>
      </c>
      <c r="O11" s="26">
        <v>92.676000000000002</v>
      </c>
      <c r="P11" s="41"/>
      <c r="Q11" s="41"/>
      <c r="R11" s="41"/>
      <c r="S11" s="41"/>
    </row>
    <row r="12" spans="1:19" x14ac:dyDescent="0.3">
      <c r="A12" s="36">
        <v>10</v>
      </c>
      <c r="B12" s="37"/>
      <c r="C12" s="37">
        <v>15.21</v>
      </c>
      <c r="D12" s="37"/>
      <c r="E12" s="37">
        <v>9.44</v>
      </c>
      <c r="F12" s="37">
        <v>13.35</v>
      </c>
      <c r="G12" s="37">
        <v>13.18</v>
      </c>
      <c r="H12" s="37">
        <v>14.08</v>
      </c>
      <c r="I12" s="37">
        <v>14.86</v>
      </c>
      <c r="K12" s="37">
        <v>15.54</v>
      </c>
      <c r="L12" s="37">
        <v>15.27</v>
      </c>
      <c r="M12" s="42">
        <v>14.14</v>
      </c>
      <c r="N12" s="42">
        <v>13.77</v>
      </c>
      <c r="O12" s="26">
        <v>96.186999999999998</v>
      </c>
      <c r="P12" s="41"/>
      <c r="Q12" s="41"/>
      <c r="R12" s="41"/>
      <c r="S12" s="41"/>
    </row>
    <row r="13" spans="1:19" x14ac:dyDescent="0.3">
      <c r="A13" s="36">
        <v>11</v>
      </c>
      <c r="B13" s="37"/>
      <c r="C13" s="37">
        <v>15.23</v>
      </c>
      <c r="D13" s="37"/>
      <c r="E13" s="37">
        <v>9.58</v>
      </c>
      <c r="F13" s="37">
        <v>13.11</v>
      </c>
      <c r="G13" s="37">
        <v>13.37</v>
      </c>
      <c r="H13" s="37">
        <v>13.96</v>
      </c>
      <c r="I13" s="37">
        <v>14.73</v>
      </c>
      <c r="K13" s="37">
        <v>15.31</v>
      </c>
      <c r="L13" s="37">
        <v>15.19</v>
      </c>
      <c r="M13" s="39">
        <v>14.26</v>
      </c>
      <c r="N13" s="42">
        <v>13.86</v>
      </c>
      <c r="O13" s="26">
        <v>96.68</v>
      </c>
      <c r="Q13" s="41"/>
      <c r="R13" s="41"/>
      <c r="S13" s="41"/>
    </row>
    <row r="14" spans="1:19" x14ac:dyDescent="0.3">
      <c r="A14" s="36">
        <v>12</v>
      </c>
      <c r="B14" s="37"/>
      <c r="C14" s="37">
        <v>15.47</v>
      </c>
      <c r="D14" s="37"/>
      <c r="E14" s="37">
        <v>9.7799999999999994</v>
      </c>
      <c r="F14" s="37">
        <v>13.24</v>
      </c>
      <c r="G14" s="37">
        <v>13.73</v>
      </c>
      <c r="H14" s="37">
        <v>14.1</v>
      </c>
      <c r="I14" s="37">
        <v>15.04</v>
      </c>
      <c r="K14" s="37">
        <v>15.5</v>
      </c>
      <c r="L14" s="37">
        <v>15.16</v>
      </c>
      <c r="M14" s="39">
        <v>13.87</v>
      </c>
      <c r="N14" s="39">
        <v>13.55</v>
      </c>
      <c r="O14" s="30">
        <v>96.561999999999998</v>
      </c>
      <c r="P14" s="42"/>
    </row>
    <row r="15" spans="1:19" s="42" customFormat="1" x14ac:dyDescent="0.3">
      <c r="A15" s="36">
        <v>13</v>
      </c>
      <c r="B15" s="37"/>
      <c r="C15" s="37">
        <v>14.55</v>
      </c>
      <c r="D15" s="37"/>
      <c r="E15" s="37">
        <v>8.1999999999999993</v>
      </c>
      <c r="F15" s="37">
        <v>13.17</v>
      </c>
      <c r="G15" s="37">
        <v>13.63</v>
      </c>
      <c r="H15" s="37">
        <v>14.31</v>
      </c>
      <c r="I15" s="37">
        <v>15.09</v>
      </c>
      <c r="J15" s="37"/>
      <c r="K15" s="37">
        <v>15.43</v>
      </c>
      <c r="L15" s="37">
        <v>15.1</v>
      </c>
      <c r="M15" s="42">
        <v>13.21</v>
      </c>
      <c r="N15" s="42">
        <v>12.05</v>
      </c>
      <c r="O15" s="27">
        <v>94.697999999999993</v>
      </c>
    </row>
    <row r="16" spans="1:19" s="42" customFormat="1" x14ac:dyDescent="0.3">
      <c r="A16" s="36">
        <v>14</v>
      </c>
      <c r="B16" s="37"/>
      <c r="C16" s="37">
        <v>14.18</v>
      </c>
      <c r="D16" s="37"/>
      <c r="E16" s="37">
        <v>8.17</v>
      </c>
      <c r="F16" s="37">
        <v>13.2</v>
      </c>
      <c r="G16" s="37">
        <v>13.13</v>
      </c>
      <c r="H16" s="37">
        <v>14.15</v>
      </c>
      <c r="I16" s="37">
        <v>14.76</v>
      </c>
      <c r="J16" s="37"/>
      <c r="K16" s="37">
        <v>15.47</v>
      </c>
      <c r="L16" s="37">
        <v>15.31</v>
      </c>
      <c r="M16" s="42">
        <v>13.53</v>
      </c>
      <c r="N16" s="42">
        <v>12.55</v>
      </c>
      <c r="O16" s="27">
        <v>92.45</v>
      </c>
    </row>
    <row r="17" spans="1:16" s="42" customFormat="1" x14ac:dyDescent="0.3">
      <c r="A17" s="36">
        <v>15</v>
      </c>
      <c r="B17" s="37"/>
      <c r="C17" s="37">
        <v>13.7</v>
      </c>
      <c r="D17" s="37"/>
      <c r="E17" s="37">
        <v>8.2100000000000009</v>
      </c>
      <c r="F17" s="37">
        <v>13.24</v>
      </c>
      <c r="G17" s="37">
        <v>13.16</v>
      </c>
      <c r="H17" s="37">
        <v>14.29</v>
      </c>
      <c r="I17" s="37">
        <v>14.95</v>
      </c>
      <c r="J17" s="37"/>
      <c r="K17" s="37">
        <v>15.3</v>
      </c>
      <c r="L17" s="37">
        <v>15.1</v>
      </c>
      <c r="M17" s="42">
        <v>13.1</v>
      </c>
      <c r="N17" s="42">
        <v>12.52</v>
      </c>
      <c r="O17" s="26">
        <v>94.397000000000006</v>
      </c>
      <c r="P17" s="39"/>
    </row>
    <row r="18" spans="1:16" x14ac:dyDescent="0.3">
      <c r="A18" s="36">
        <v>16</v>
      </c>
      <c r="B18" s="37"/>
      <c r="C18" s="37"/>
      <c r="D18" s="37">
        <v>15.52</v>
      </c>
      <c r="E18" s="37">
        <v>10.15</v>
      </c>
      <c r="F18" s="37">
        <v>13.98</v>
      </c>
      <c r="G18" s="37">
        <v>14.23</v>
      </c>
      <c r="H18" s="37">
        <v>14.26</v>
      </c>
      <c r="I18" s="37">
        <v>14.85</v>
      </c>
      <c r="K18" s="37">
        <v>15.92</v>
      </c>
      <c r="L18" s="37">
        <v>15.71</v>
      </c>
      <c r="M18" s="39">
        <v>14.57</v>
      </c>
      <c r="N18" s="39">
        <v>14.46</v>
      </c>
      <c r="O18" s="26">
        <v>95.186000000000007</v>
      </c>
    </row>
    <row r="19" spans="1:16" x14ac:dyDescent="0.3">
      <c r="A19" s="36">
        <v>17</v>
      </c>
      <c r="B19" s="37"/>
      <c r="C19" s="37"/>
      <c r="D19" s="37">
        <v>15.48</v>
      </c>
      <c r="E19" s="37">
        <v>10.26</v>
      </c>
      <c r="F19" s="37">
        <v>14.07</v>
      </c>
      <c r="G19" s="37">
        <v>13.98</v>
      </c>
      <c r="H19" s="37">
        <v>14.46</v>
      </c>
      <c r="I19" s="37">
        <v>15.07</v>
      </c>
      <c r="K19" s="37">
        <v>15.52</v>
      </c>
      <c r="L19" s="37">
        <v>15.55</v>
      </c>
      <c r="M19" s="39">
        <v>14.27</v>
      </c>
      <c r="N19" s="39">
        <v>14.57</v>
      </c>
      <c r="O19" s="26">
        <v>96.155000000000001</v>
      </c>
    </row>
    <row r="20" spans="1:16" x14ac:dyDescent="0.3">
      <c r="A20" s="36">
        <v>18</v>
      </c>
      <c r="B20" s="37"/>
      <c r="C20" s="37"/>
      <c r="D20" s="37">
        <v>15.37</v>
      </c>
      <c r="E20" s="37">
        <v>9.91</v>
      </c>
      <c r="F20" s="37">
        <v>13.96</v>
      </c>
      <c r="G20" s="37">
        <v>14.16</v>
      </c>
      <c r="H20" s="37">
        <v>14.45</v>
      </c>
      <c r="I20" s="37">
        <v>15.36</v>
      </c>
      <c r="K20" s="37">
        <v>15.89</v>
      </c>
      <c r="L20" s="37">
        <v>15.49</v>
      </c>
      <c r="M20" s="39">
        <v>14.56</v>
      </c>
      <c r="N20" s="39">
        <v>14.31</v>
      </c>
      <c r="O20" s="27">
        <v>96.498999999999995</v>
      </c>
    </row>
    <row r="21" spans="1:16" x14ac:dyDescent="0.3">
      <c r="A21" s="36">
        <v>19</v>
      </c>
      <c r="B21" s="37"/>
      <c r="C21" s="37"/>
      <c r="D21" s="37">
        <v>16.899999999999999</v>
      </c>
      <c r="E21" s="37">
        <v>17.2</v>
      </c>
      <c r="F21" s="37">
        <v>17.66</v>
      </c>
      <c r="G21" s="37">
        <v>17.78</v>
      </c>
      <c r="L21" s="37">
        <v>16.78</v>
      </c>
      <c r="N21" s="39">
        <v>17.54</v>
      </c>
      <c r="O21" s="27">
        <v>95.66</v>
      </c>
    </row>
    <row r="22" spans="1:16" x14ac:dyDescent="0.3">
      <c r="A22" s="36">
        <v>20</v>
      </c>
      <c r="B22" s="37"/>
      <c r="C22" s="37"/>
      <c r="D22" s="37">
        <v>16.760000000000002</v>
      </c>
      <c r="E22" s="37">
        <v>17.14</v>
      </c>
      <c r="F22" s="37">
        <v>17.690000000000001</v>
      </c>
      <c r="G22" s="37">
        <v>17.66</v>
      </c>
      <c r="L22" s="37">
        <v>16.91</v>
      </c>
      <c r="N22" s="39">
        <v>17.34</v>
      </c>
      <c r="O22" s="27">
        <v>96.230999999999995</v>
      </c>
    </row>
    <row r="23" spans="1:16" x14ac:dyDescent="0.3">
      <c r="A23" s="36">
        <v>21</v>
      </c>
      <c r="B23" s="37"/>
      <c r="C23" s="37"/>
      <c r="D23" s="37">
        <v>16.8</v>
      </c>
      <c r="E23" s="37">
        <v>17.11</v>
      </c>
      <c r="F23" s="37">
        <v>17.73</v>
      </c>
      <c r="G23" s="37">
        <v>17.809999999999999</v>
      </c>
      <c r="L23" s="37">
        <v>16.899999999999999</v>
      </c>
      <c r="N23" s="39">
        <v>17.43</v>
      </c>
      <c r="O23" s="26">
        <v>94.323999999999998</v>
      </c>
    </row>
    <row r="24" spans="1:16" x14ac:dyDescent="0.3">
      <c r="A24" s="36">
        <v>22</v>
      </c>
      <c r="B24" s="37"/>
      <c r="C24" s="37"/>
      <c r="D24" s="37">
        <v>8.8699999999999992</v>
      </c>
      <c r="E24" s="37">
        <v>8.18</v>
      </c>
      <c r="F24" s="37">
        <v>12.47</v>
      </c>
      <c r="G24" s="37">
        <v>13.23</v>
      </c>
      <c r="H24" s="37">
        <v>13.93</v>
      </c>
      <c r="I24" s="37">
        <v>14.16</v>
      </c>
      <c r="K24" s="37">
        <v>14.23</v>
      </c>
      <c r="L24" s="37">
        <v>14.31</v>
      </c>
      <c r="M24" s="39">
        <v>12.73</v>
      </c>
      <c r="N24" s="39">
        <v>12.79</v>
      </c>
      <c r="O24" s="26">
        <v>94.861999999999995</v>
      </c>
    </row>
    <row r="25" spans="1:16" x14ac:dyDescent="0.3">
      <c r="A25" s="36">
        <v>23</v>
      </c>
      <c r="B25" s="37"/>
      <c r="C25" s="37"/>
      <c r="D25" s="37">
        <v>8.1999999999999993</v>
      </c>
      <c r="E25" s="37">
        <v>8.3000000000000007</v>
      </c>
      <c r="F25" s="37">
        <v>12.91</v>
      </c>
      <c r="G25" s="37">
        <v>13.44</v>
      </c>
      <c r="H25" s="37">
        <v>13.83</v>
      </c>
      <c r="I25" s="37">
        <v>14.13</v>
      </c>
      <c r="K25" s="37">
        <v>14.1</v>
      </c>
      <c r="L25" s="37">
        <v>13.92</v>
      </c>
      <c r="M25" s="39">
        <v>12.82</v>
      </c>
      <c r="N25" s="39">
        <v>12.93</v>
      </c>
      <c r="O25" s="26">
        <v>96.361000000000004</v>
      </c>
    </row>
    <row r="26" spans="1:16" x14ac:dyDescent="0.3">
      <c r="A26" s="36">
        <v>24</v>
      </c>
      <c r="B26" s="37"/>
      <c r="C26" s="37"/>
      <c r="D26" s="37">
        <v>8.51</v>
      </c>
      <c r="E26" s="37">
        <v>8.14</v>
      </c>
      <c r="F26" s="37">
        <v>12.65</v>
      </c>
      <c r="G26" s="37">
        <v>13.62</v>
      </c>
      <c r="H26" s="37">
        <v>13.84</v>
      </c>
      <c r="I26" s="37">
        <v>14.18</v>
      </c>
      <c r="K26" s="37">
        <v>14.44</v>
      </c>
      <c r="L26" s="37">
        <v>14.43</v>
      </c>
      <c r="M26" s="39">
        <v>12.48</v>
      </c>
      <c r="N26" s="39">
        <v>11.78</v>
      </c>
      <c r="O26" s="27">
        <v>94.343000000000004</v>
      </c>
    </row>
    <row r="27" spans="1:16" x14ac:dyDescent="0.3">
      <c r="A27" s="36">
        <v>25</v>
      </c>
      <c r="B27" s="37"/>
      <c r="C27" s="37"/>
      <c r="D27" s="37">
        <v>14.42</v>
      </c>
      <c r="E27" s="37">
        <v>16.350000000000001</v>
      </c>
      <c r="F27" s="37">
        <v>17.48</v>
      </c>
      <c r="G27" s="37">
        <v>17.600000000000001</v>
      </c>
      <c r="K27" s="37">
        <v>16.13</v>
      </c>
      <c r="L27" s="37">
        <v>17.670000000000002</v>
      </c>
      <c r="N27" s="39">
        <v>16.02</v>
      </c>
      <c r="O27" s="27">
        <v>88.94</v>
      </c>
    </row>
    <row r="28" spans="1:16" x14ac:dyDescent="0.3">
      <c r="A28" s="36">
        <v>26</v>
      </c>
      <c r="B28" s="37"/>
      <c r="C28" s="37"/>
      <c r="D28" s="37">
        <v>14.25</v>
      </c>
      <c r="E28" s="37">
        <v>16.38</v>
      </c>
      <c r="F28" s="37">
        <v>17.46</v>
      </c>
      <c r="G28" s="37">
        <v>17.52</v>
      </c>
      <c r="K28" s="37">
        <v>16.37</v>
      </c>
      <c r="L28" s="37">
        <v>17.73</v>
      </c>
      <c r="N28" s="39">
        <v>16.05</v>
      </c>
      <c r="O28" s="27">
        <v>94.549000000000007</v>
      </c>
    </row>
    <row r="29" spans="1:16" x14ac:dyDescent="0.3">
      <c r="A29" s="36">
        <v>27</v>
      </c>
      <c r="B29" s="37"/>
      <c r="C29" s="37"/>
      <c r="D29" s="37">
        <v>14.27</v>
      </c>
      <c r="E29" s="37">
        <v>16.34</v>
      </c>
      <c r="F29" s="37">
        <v>17.5</v>
      </c>
      <c r="G29" s="37">
        <v>17.600000000000001</v>
      </c>
      <c r="K29" s="37">
        <v>16.350000000000001</v>
      </c>
      <c r="L29" s="37">
        <v>17.68</v>
      </c>
      <c r="N29" s="39">
        <v>15.74</v>
      </c>
      <c r="O29" s="26">
        <v>96.078000000000003</v>
      </c>
    </row>
    <row r="30" spans="1:16" x14ac:dyDescent="0.3">
      <c r="A30" s="36">
        <v>28</v>
      </c>
      <c r="B30" s="37"/>
      <c r="C30" s="37"/>
      <c r="D30" s="37">
        <v>10.31</v>
      </c>
      <c r="E30" s="37">
        <v>8.27</v>
      </c>
      <c r="F30" s="37">
        <v>13.06</v>
      </c>
      <c r="G30" s="37">
        <v>13.61</v>
      </c>
      <c r="H30" s="37">
        <v>14.08</v>
      </c>
      <c r="I30" s="37">
        <v>14.57</v>
      </c>
      <c r="K30" s="37">
        <v>14.63</v>
      </c>
      <c r="L30" s="37">
        <v>14.49</v>
      </c>
      <c r="M30" s="39">
        <v>12.94</v>
      </c>
      <c r="N30" s="39">
        <v>12.13</v>
      </c>
      <c r="O30" s="26">
        <v>88.971000000000004</v>
      </c>
    </row>
    <row r="31" spans="1:16" x14ac:dyDescent="0.3">
      <c r="A31" s="36">
        <v>29</v>
      </c>
      <c r="B31" s="37"/>
      <c r="C31" s="37"/>
      <c r="D31" s="37">
        <v>9.61</v>
      </c>
      <c r="E31" s="37">
        <v>8.2200000000000006</v>
      </c>
      <c r="F31" s="37">
        <v>12.61</v>
      </c>
      <c r="G31" s="37">
        <v>13.35</v>
      </c>
      <c r="H31" s="37">
        <v>13.95</v>
      </c>
      <c r="I31" s="37">
        <v>14.32</v>
      </c>
      <c r="K31" s="37">
        <v>13.92</v>
      </c>
      <c r="L31" s="37">
        <v>14.23</v>
      </c>
      <c r="M31" s="39">
        <v>12.76</v>
      </c>
      <c r="N31" s="39">
        <v>12.31</v>
      </c>
      <c r="O31" s="26">
        <v>94.891000000000005</v>
      </c>
    </row>
    <row r="32" spans="1:16" x14ac:dyDescent="0.3">
      <c r="A32" s="36">
        <v>30</v>
      </c>
      <c r="B32" s="37"/>
      <c r="C32" s="37"/>
      <c r="D32" s="37">
        <v>11.15</v>
      </c>
      <c r="E32" s="37">
        <v>8.14</v>
      </c>
      <c r="F32" s="37">
        <v>12.61</v>
      </c>
      <c r="G32" s="37">
        <v>13.44</v>
      </c>
      <c r="H32" s="37">
        <v>13.84</v>
      </c>
      <c r="I32" s="37">
        <v>14.27</v>
      </c>
      <c r="K32" s="37">
        <v>14.53</v>
      </c>
      <c r="L32" s="37">
        <v>14.64</v>
      </c>
      <c r="M32" s="39">
        <v>12.95</v>
      </c>
      <c r="N32" s="39">
        <v>12.08</v>
      </c>
      <c r="O32" s="27">
        <v>96.275000000000006</v>
      </c>
    </row>
    <row r="33" spans="1:15" x14ac:dyDescent="0.3">
      <c r="A33" s="36">
        <v>31</v>
      </c>
      <c r="B33" s="37"/>
      <c r="C33" s="37"/>
      <c r="D33" s="37">
        <v>9.56</v>
      </c>
      <c r="E33" s="37">
        <v>8.11</v>
      </c>
      <c r="F33" s="37">
        <v>12.9</v>
      </c>
      <c r="G33" s="37">
        <v>13.86</v>
      </c>
      <c r="H33" s="37">
        <v>14.22</v>
      </c>
      <c r="I33" s="37">
        <v>14.76</v>
      </c>
      <c r="K33" s="37">
        <v>15.21</v>
      </c>
      <c r="L33" s="37">
        <v>15.2</v>
      </c>
      <c r="M33" s="39">
        <v>13.9</v>
      </c>
      <c r="N33" s="39">
        <v>13.8</v>
      </c>
      <c r="O33" s="27">
        <v>94.150999999999996</v>
      </c>
    </row>
    <row r="34" spans="1:15" x14ac:dyDescent="0.3">
      <c r="A34" s="36">
        <v>32</v>
      </c>
      <c r="B34" s="37"/>
      <c r="C34" s="37"/>
      <c r="D34" s="37">
        <v>11.32</v>
      </c>
      <c r="E34" s="37">
        <v>8.25</v>
      </c>
      <c r="F34" s="37">
        <v>12.79</v>
      </c>
      <c r="G34" s="37">
        <v>13.75</v>
      </c>
      <c r="H34" s="37">
        <v>14.1</v>
      </c>
      <c r="I34" s="37">
        <v>14.73</v>
      </c>
      <c r="K34" s="37">
        <v>14.99</v>
      </c>
      <c r="L34" s="37">
        <v>15.13</v>
      </c>
      <c r="M34" s="39">
        <v>13.92</v>
      </c>
      <c r="N34" s="39">
        <v>13.17</v>
      </c>
      <c r="O34" s="27">
        <v>91.76</v>
      </c>
    </row>
    <row r="35" spans="1:15" x14ac:dyDescent="0.3">
      <c r="A35" s="36">
        <v>33</v>
      </c>
      <c r="B35" s="37"/>
      <c r="C35" s="37"/>
      <c r="D35" s="37">
        <v>10.06</v>
      </c>
      <c r="E35" s="37">
        <v>8.31</v>
      </c>
      <c r="F35" s="37">
        <v>13.29</v>
      </c>
      <c r="G35" s="37">
        <v>14.09</v>
      </c>
      <c r="H35" s="37">
        <v>14.37</v>
      </c>
      <c r="I35" s="37">
        <v>15.02</v>
      </c>
      <c r="K35" s="37">
        <v>15.21</v>
      </c>
      <c r="L35" s="37">
        <v>15.19</v>
      </c>
      <c r="M35" s="39">
        <v>13.79</v>
      </c>
      <c r="N35" s="39">
        <v>13.28</v>
      </c>
      <c r="O35" s="29">
        <v>92.518000000000001</v>
      </c>
    </row>
    <row r="36" spans="1:15" x14ac:dyDescent="0.3">
      <c r="A36" s="36">
        <v>34</v>
      </c>
      <c r="B36" s="37"/>
      <c r="C36" s="37"/>
      <c r="D36" s="37">
        <v>7.98</v>
      </c>
      <c r="E36" s="37">
        <v>8.24</v>
      </c>
      <c r="F36" s="37">
        <v>13.33</v>
      </c>
      <c r="G36" s="37">
        <v>14.12</v>
      </c>
      <c r="H36" s="37">
        <v>14.14</v>
      </c>
      <c r="I36" s="37">
        <v>14.46</v>
      </c>
      <c r="K36" s="37">
        <v>14.38</v>
      </c>
      <c r="L36" s="37">
        <v>14.49</v>
      </c>
      <c r="M36" s="39">
        <v>12.89</v>
      </c>
      <c r="N36" s="39">
        <v>12.99</v>
      </c>
      <c r="O36" s="29">
        <v>94.93</v>
      </c>
    </row>
    <row r="37" spans="1:15" x14ac:dyDescent="0.3">
      <c r="A37" s="36">
        <v>35</v>
      </c>
      <c r="B37" s="37"/>
      <c r="C37" s="37"/>
      <c r="D37" s="37">
        <v>8.26</v>
      </c>
      <c r="E37" s="37">
        <v>8.25</v>
      </c>
      <c r="F37" s="37">
        <v>12.81</v>
      </c>
      <c r="G37" s="37">
        <v>13.42</v>
      </c>
      <c r="H37" s="37">
        <v>13.93</v>
      </c>
      <c r="I37" s="37">
        <v>14.58</v>
      </c>
      <c r="K37" s="37">
        <v>14.81</v>
      </c>
      <c r="L37" s="37">
        <v>14.73</v>
      </c>
      <c r="M37" s="39">
        <v>13.04</v>
      </c>
      <c r="N37" s="39">
        <v>13.08</v>
      </c>
      <c r="O37" s="29">
        <v>96.105000000000004</v>
      </c>
    </row>
    <row r="38" spans="1:15" x14ac:dyDescent="0.3">
      <c r="A38" s="36">
        <v>36</v>
      </c>
      <c r="B38" s="37"/>
      <c r="C38" s="37"/>
      <c r="D38" s="37">
        <v>8.81</v>
      </c>
      <c r="E38" s="37">
        <v>8.17</v>
      </c>
      <c r="F38" s="37">
        <v>12.91</v>
      </c>
      <c r="G38" s="37">
        <v>13.5</v>
      </c>
      <c r="H38" s="37">
        <v>13.82</v>
      </c>
      <c r="I38" s="37">
        <v>14.43</v>
      </c>
      <c r="K38" s="37">
        <v>14.57</v>
      </c>
      <c r="L38" s="37">
        <v>14.55</v>
      </c>
      <c r="M38" s="39">
        <v>12.92</v>
      </c>
      <c r="N38" s="39">
        <v>11.63</v>
      </c>
      <c r="O38" s="26">
        <v>96.406999999999996</v>
      </c>
    </row>
    <row r="39" spans="1:15" x14ac:dyDescent="0.3">
      <c r="A39" s="36">
        <v>37</v>
      </c>
      <c r="B39" s="37"/>
      <c r="C39" s="37"/>
      <c r="D39" s="37">
        <v>10.63</v>
      </c>
      <c r="E39" s="37">
        <v>8.3800000000000008</v>
      </c>
      <c r="F39" s="37">
        <v>13.29</v>
      </c>
      <c r="G39" s="37">
        <v>14.02</v>
      </c>
      <c r="H39" s="37">
        <v>14.47</v>
      </c>
      <c r="I39" s="37">
        <v>14.9</v>
      </c>
      <c r="K39" s="37">
        <v>15.64</v>
      </c>
      <c r="L39" s="37">
        <v>15.66</v>
      </c>
      <c r="M39" s="39">
        <v>14.94</v>
      </c>
      <c r="N39" s="39">
        <v>14.5</v>
      </c>
      <c r="O39" s="26">
        <v>96.221000000000004</v>
      </c>
    </row>
    <row r="40" spans="1:15" x14ac:dyDescent="0.3">
      <c r="A40" s="36">
        <v>38</v>
      </c>
      <c r="B40" s="37"/>
      <c r="C40" s="37"/>
      <c r="D40" s="37">
        <v>12.23</v>
      </c>
      <c r="E40" s="37">
        <v>8.48</v>
      </c>
      <c r="F40" s="37">
        <v>13.26</v>
      </c>
      <c r="G40" s="37">
        <v>13.8</v>
      </c>
      <c r="H40" s="37">
        <v>14.41</v>
      </c>
      <c r="I40" s="37">
        <v>14.95</v>
      </c>
      <c r="K40" s="37">
        <v>15.59</v>
      </c>
      <c r="L40" s="37">
        <v>15.66</v>
      </c>
      <c r="M40" s="39">
        <v>14.66</v>
      </c>
      <c r="N40" s="39">
        <v>14.2</v>
      </c>
      <c r="O40" s="26">
        <v>95.299000000000007</v>
      </c>
    </row>
    <row r="41" spans="1:15" x14ac:dyDescent="0.3">
      <c r="A41" s="36">
        <v>39</v>
      </c>
      <c r="B41" s="37"/>
      <c r="C41" s="37"/>
      <c r="D41" s="37">
        <v>11.59</v>
      </c>
      <c r="E41" s="37">
        <v>8.52</v>
      </c>
      <c r="F41" s="37">
        <v>13.32</v>
      </c>
      <c r="G41" s="37">
        <v>14.15</v>
      </c>
      <c r="H41" s="37">
        <v>14.69</v>
      </c>
      <c r="I41" s="37">
        <v>15.13</v>
      </c>
      <c r="K41" s="37">
        <v>15.41</v>
      </c>
      <c r="L41" s="37">
        <v>15.48</v>
      </c>
      <c r="M41" s="39">
        <v>14.67</v>
      </c>
      <c r="N41" s="39">
        <v>14.14</v>
      </c>
      <c r="O41" s="26">
        <v>94.096000000000004</v>
      </c>
    </row>
    <row r="42" spans="1:15" x14ac:dyDescent="0.3">
      <c r="A42" s="36">
        <v>40</v>
      </c>
      <c r="B42" s="37"/>
      <c r="C42" s="37"/>
      <c r="D42" s="37">
        <v>15.33</v>
      </c>
      <c r="E42" s="37">
        <v>16.760000000000002</v>
      </c>
      <c r="F42" s="37">
        <v>17.63</v>
      </c>
      <c r="G42" s="37">
        <v>17.600000000000001</v>
      </c>
      <c r="K42" s="37">
        <v>16.48</v>
      </c>
      <c r="L42" s="37"/>
      <c r="M42" s="39">
        <v>16.82</v>
      </c>
      <c r="N42" s="39">
        <v>17.68</v>
      </c>
      <c r="O42" s="26">
        <v>96.14</v>
      </c>
    </row>
    <row r="43" spans="1:15" x14ac:dyDescent="0.3">
      <c r="A43" s="36">
        <v>41</v>
      </c>
      <c r="B43" s="37"/>
      <c r="C43" s="37"/>
      <c r="D43" s="37">
        <v>15.36</v>
      </c>
      <c r="E43" s="37">
        <v>16.68</v>
      </c>
      <c r="F43" s="37">
        <v>17.670000000000002</v>
      </c>
      <c r="G43" s="37">
        <v>17.760000000000002</v>
      </c>
      <c r="K43" s="37">
        <v>16.75</v>
      </c>
      <c r="L43" s="37"/>
      <c r="M43" s="39">
        <v>17.079999999999998</v>
      </c>
      <c r="N43" s="39">
        <v>17.75</v>
      </c>
      <c r="O43" s="26">
        <v>94.57</v>
      </c>
    </row>
    <row r="44" spans="1:15" x14ac:dyDescent="0.3">
      <c r="A44" s="36">
        <v>42</v>
      </c>
      <c r="B44" s="37"/>
      <c r="C44" s="37"/>
      <c r="D44" s="37">
        <v>15.55</v>
      </c>
      <c r="E44" s="37">
        <v>16.75</v>
      </c>
      <c r="F44" s="37">
        <v>17.62</v>
      </c>
      <c r="G44" s="37">
        <v>17.79</v>
      </c>
      <c r="K44" s="37">
        <v>16.66</v>
      </c>
      <c r="L44" s="37"/>
      <c r="M44" s="39">
        <v>17.03</v>
      </c>
      <c r="N44" s="39">
        <v>17.71</v>
      </c>
    </row>
    <row r="45" spans="1:15" x14ac:dyDescent="0.3">
      <c r="A45" s="36">
        <v>43</v>
      </c>
      <c r="B45" s="37"/>
      <c r="C45" s="37"/>
      <c r="D45" s="37">
        <v>17.53</v>
      </c>
      <c r="E45" s="37">
        <v>17.89</v>
      </c>
      <c r="F45" s="37">
        <v>18.059999999999999</v>
      </c>
      <c r="G45" s="37">
        <v>18.170000000000002</v>
      </c>
      <c r="H45" s="37">
        <v>17.86</v>
      </c>
      <c r="I45" s="37">
        <v>18.11</v>
      </c>
      <c r="K45" s="37">
        <v>18.47</v>
      </c>
      <c r="L45" s="37">
        <v>18.38</v>
      </c>
      <c r="M45" s="39">
        <v>18.260000000000002</v>
      </c>
      <c r="N45" s="39">
        <v>18.670000000000002</v>
      </c>
    </row>
    <row r="46" spans="1:15" x14ac:dyDescent="0.3">
      <c r="A46" s="36">
        <v>44</v>
      </c>
      <c r="B46" s="37"/>
      <c r="C46" s="37"/>
      <c r="D46" s="37">
        <v>17.71</v>
      </c>
      <c r="E46" s="37">
        <v>17.89</v>
      </c>
      <c r="F46" s="37">
        <v>18.03</v>
      </c>
      <c r="G46" s="37">
        <v>18.16</v>
      </c>
      <c r="H46" s="37">
        <v>17.82</v>
      </c>
      <c r="I46" s="37">
        <v>18.079999999999998</v>
      </c>
      <c r="K46" s="37">
        <v>18.559999999999999</v>
      </c>
      <c r="L46" s="37">
        <v>18.37</v>
      </c>
      <c r="M46" s="39">
        <v>18.63</v>
      </c>
      <c r="N46" s="39">
        <v>18.95</v>
      </c>
      <c r="O46" s="27"/>
    </row>
    <row r="47" spans="1:15" x14ac:dyDescent="0.3">
      <c r="A47" s="36">
        <v>45</v>
      </c>
      <c r="B47" s="37"/>
      <c r="C47" s="37"/>
      <c r="D47" s="37">
        <v>17.739999999999998</v>
      </c>
      <c r="E47" s="37">
        <v>17.88</v>
      </c>
      <c r="F47" s="37">
        <v>18.03</v>
      </c>
      <c r="G47" s="37">
        <v>18.25</v>
      </c>
      <c r="H47" s="37">
        <v>17.760000000000002</v>
      </c>
      <c r="I47" s="37">
        <v>18.25</v>
      </c>
      <c r="K47" s="37">
        <v>18.62</v>
      </c>
      <c r="L47" s="37">
        <v>18.440000000000001</v>
      </c>
      <c r="M47" s="39">
        <v>18.22</v>
      </c>
      <c r="N47" s="39">
        <v>18.649999999999999</v>
      </c>
      <c r="O47" s="26">
        <v>78.748000000000005</v>
      </c>
    </row>
    <row r="48" spans="1:15" x14ac:dyDescent="0.3">
      <c r="A48" s="36">
        <v>46</v>
      </c>
      <c r="B48" s="37"/>
      <c r="C48" s="37">
        <v>17.36</v>
      </c>
      <c r="D48" s="37"/>
      <c r="E48" s="37">
        <v>16.920000000000002</v>
      </c>
      <c r="F48" s="37">
        <v>12.29</v>
      </c>
      <c r="G48" s="37">
        <v>16.399999999999999</v>
      </c>
      <c r="J48" s="37">
        <v>16.43</v>
      </c>
      <c r="L48" s="37"/>
      <c r="M48" s="39">
        <v>13.33</v>
      </c>
      <c r="N48" s="39">
        <v>13.1</v>
      </c>
      <c r="O48" s="26">
        <v>80.822000000000003</v>
      </c>
    </row>
    <row r="49" spans="1:15" x14ac:dyDescent="0.3">
      <c r="A49" s="36">
        <v>47</v>
      </c>
      <c r="B49" s="37"/>
      <c r="C49" s="37">
        <v>17.5</v>
      </c>
      <c r="D49" s="37"/>
      <c r="E49" s="37">
        <v>17.920000000000002</v>
      </c>
      <c r="F49" s="37">
        <v>17.96</v>
      </c>
      <c r="G49" s="37">
        <v>18.2</v>
      </c>
      <c r="J49" s="37">
        <v>15.82</v>
      </c>
      <c r="L49" s="37"/>
      <c r="M49" s="48">
        <v>8</v>
      </c>
      <c r="N49" s="39">
        <v>11.76</v>
      </c>
      <c r="O49" s="26">
        <v>84.043000000000006</v>
      </c>
    </row>
    <row r="50" spans="1:15" x14ac:dyDescent="0.3">
      <c r="A50" s="36">
        <v>48</v>
      </c>
      <c r="B50" s="37"/>
      <c r="C50" s="37">
        <v>17.02</v>
      </c>
      <c r="D50" s="37"/>
      <c r="E50" s="37">
        <v>17.899999999999999</v>
      </c>
      <c r="F50" s="37">
        <v>17.91</v>
      </c>
      <c r="G50" s="37">
        <v>17.93</v>
      </c>
      <c r="J50" s="37">
        <v>15.61</v>
      </c>
      <c r="L50" s="37"/>
      <c r="M50" s="39">
        <v>9.06</v>
      </c>
      <c r="N50" s="39">
        <v>8.24</v>
      </c>
      <c r="O50" s="26">
        <v>86.525000000000006</v>
      </c>
    </row>
    <row r="51" spans="1:15" x14ac:dyDescent="0.3">
      <c r="A51" s="36">
        <v>49</v>
      </c>
      <c r="B51" s="37"/>
      <c r="C51" s="37">
        <v>17.59</v>
      </c>
      <c r="D51" s="37"/>
      <c r="E51" s="37">
        <v>8.59</v>
      </c>
      <c r="F51" s="37">
        <v>16.3</v>
      </c>
      <c r="G51" s="37">
        <v>17.46</v>
      </c>
      <c r="J51" s="37">
        <v>16.670000000000002</v>
      </c>
      <c r="L51" s="37"/>
      <c r="M51" s="39">
        <v>16.170000000000002</v>
      </c>
      <c r="N51" s="39">
        <v>10.55</v>
      </c>
      <c r="O51" s="26">
        <v>79.608000000000004</v>
      </c>
    </row>
    <row r="52" spans="1:15" x14ac:dyDescent="0.3">
      <c r="A52" s="36">
        <v>50</v>
      </c>
      <c r="B52" s="37"/>
      <c r="C52" s="37">
        <v>17.55</v>
      </c>
      <c r="D52" s="37"/>
      <c r="E52" s="37">
        <v>15.94</v>
      </c>
      <c r="F52" s="37">
        <v>12.37</v>
      </c>
      <c r="G52" s="37">
        <v>16.73</v>
      </c>
      <c r="J52" s="37">
        <v>16.55</v>
      </c>
      <c r="L52" s="37"/>
      <c r="M52" s="39">
        <v>16.53</v>
      </c>
      <c r="N52" s="39">
        <v>11.91</v>
      </c>
      <c r="O52" s="26">
        <v>85.001000000000005</v>
      </c>
    </row>
    <row r="53" spans="1:15" x14ac:dyDescent="0.3">
      <c r="A53" s="36">
        <v>51</v>
      </c>
      <c r="B53" s="37"/>
      <c r="C53" s="37">
        <v>17.39</v>
      </c>
      <c r="D53" s="37"/>
      <c r="E53" s="37">
        <v>17.96</v>
      </c>
      <c r="F53" s="37">
        <v>18.149999999999999</v>
      </c>
      <c r="G53" s="37">
        <v>17.96</v>
      </c>
      <c r="J53" s="37">
        <v>14.12</v>
      </c>
      <c r="L53" s="37"/>
      <c r="M53" s="48">
        <v>8.84</v>
      </c>
      <c r="N53" s="39">
        <v>12.08</v>
      </c>
    </row>
    <row r="54" spans="1:15" x14ac:dyDescent="0.3">
      <c r="A54" s="37" t="s">
        <v>11</v>
      </c>
      <c r="B54" s="37">
        <v>18.27</v>
      </c>
      <c r="C54" s="37"/>
      <c r="D54" s="37"/>
      <c r="E54" s="37">
        <v>18.32</v>
      </c>
      <c r="F54" s="37">
        <v>18.37</v>
      </c>
      <c r="G54" s="37">
        <v>18.34</v>
      </c>
      <c r="H54" s="37">
        <v>18.48</v>
      </c>
      <c r="I54" s="37">
        <v>18.39</v>
      </c>
      <c r="K54" s="37">
        <v>18.45</v>
      </c>
      <c r="L54" s="37">
        <v>19.16</v>
      </c>
      <c r="M54" s="39">
        <v>18.95</v>
      </c>
      <c r="N54" s="39">
        <v>18.95</v>
      </c>
    </row>
    <row r="55" spans="1:15" x14ac:dyDescent="0.3">
      <c r="A55" s="37" t="s">
        <v>74</v>
      </c>
      <c r="B55" s="37"/>
      <c r="C55" s="37">
        <v>17.422000000000001</v>
      </c>
      <c r="D55" s="37">
        <v>17.37</v>
      </c>
      <c r="E55" s="37">
        <v>17.37</v>
      </c>
      <c r="F55" s="37">
        <v>18.21</v>
      </c>
      <c r="G55" s="37">
        <v>18.21</v>
      </c>
      <c r="H55" s="37">
        <v>18.21</v>
      </c>
      <c r="I55" s="37">
        <v>18.21</v>
      </c>
      <c r="J55" s="37">
        <v>18.21</v>
      </c>
      <c r="K55" s="37">
        <v>18.21</v>
      </c>
      <c r="L55" s="37">
        <v>18.21</v>
      </c>
      <c r="M55" s="37">
        <v>18.21</v>
      </c>
    </row>
    <row r="56" spans="1:15" x14ac:dyDescent="0.3">
      <c r="A56" s="37" t="s">
        <v>75</v>
      </c>
      <c r="B56" s="37"/>
      <c r="C56" s="37">
        <v>-1.0092000000000001</v>
      </c>
      <c r="D56" s="37">
        <v>-0.99039999999999995</v>
      </c>
      <c r="E56" s="37">
        <v>-0.99039999999999995</v>
      </c>
      <c r="F56" s="37">
        <v>-0.77410000000000001</v>
      </c>
      <c r="G56" s="37">
        <v>-0.77410000000000001</v>
      </c>
      <c r="H56" s="37">
        <v>-0.77410000000000001</v>
      </c>
      <c r="I56" s="37">
        <v>-0.77410000000000001</v>
      </c>
      <c r="J56" s="37">
        <v>-0.77410000000000001</v>
      </c>
      <c r="K56" s="37">
        <v>-0.77410000000000001</v>
      </c>
      <c r="L56" s="37">
        <v>-0.77410000000000001</v>
      </c>
      <c r="M56" s="37">
        <v>-0.77410000000000001</v>
      </c>
    </row>
    <row r="57" spans="1:15" x14ac:dyDescent="0.3">
      <c r="A57" s="37" t="s">
        <v>76</v>
      </c>
      <c r="B57" s="37"/>
      <c r="C57" s="37"/>
      <c r="D57" s="37">
        <f>D55/AVERAGE(D45:D47)</f>
        <v>0.98357870894677246</v>
      </c>
      <c r="E57" s="37">
        <f t="shared" ref="E57:M57" si="0">E55/AVERAGE(E45:E47)</f>
        <v>0.97111442415206861</v>
      </c>
      <c r="F57" s="37">
        <f t="shared" si="0"/>
        <v>1.0094235033259422</v>
      </c>
      <c r="G57" s="37">
        <f t="shared" si="0"/>
        <v>1.0009160864785638</v>
      </c>
      <c r="H57" s="37">
        <f t="shared" si="0"/>
        <v>1.0222679640718564</v>
      </c>
      <c r="I57" s="37">
        <f t="shared" si="0"/>
        <v>1.0034900808229246</v>
      </c>
      <c r="K57" s="37">
        <f t="shared" si="0"/>
        <v>0.98167115902964963</v>
      </c>
      <c r="L57" s="37">
        <f t="shared" si="0"/>
        <v>0.9898532342815729</v>
      </c>
      <c r="M57" s="37">
        <f t="shared" si="0"/>
        <v>0.99129014697876972</v>
      </c>
    </row>
    <row r="59" spans="1:15" x14ac:dyDescent="0.3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</row>
    <row r="60" spans="1:15" x14ac:dyDescent="0.3">
      <c r="C60" s="43"/>
      <c r="D60" s="43"/>
      <c r="E60" s="43"/>
      <c r="F60" s="44"/>
      <c r="G60" s="44"/>
      <c r="H60" s="44"/>
      <c r="I60" s="44"/>
    </row>
    <row r="61" spans="1:15" x14ac:dyDescent="0.3">
      <c r="A61" s="35"/>
      <c r="B61" s="45"/>
      <c r="C61" s="63"/>
      <c r="D61" s="63"/>
      <c r="E61" s="63"/>
      <c r="F61" s="63"/>
      <c r="G61" s="63"/>
      <c r="H61" s="63"/>
      <c r="I61" s="63"/>
    </row>
    <row r="62" spans="1:15" x14ac:dyDescent="0.3">
      <c r="A62" s="36"/>
      <c r="B62" s="45"/>
      <c r="C62" s="43"/>
      <c r="D62" s="43"/>
      <c r="E62" s="43"/>
      <c r="F62" s="44"/>
      <c r="G62" s="44"/>
      <c r="H62" s="44"/>
      <c r="I62" s="44"/>
      <c r="J62" s="44"/>
      <c r="K62" s="44"/>
    </row>
    <row r="63" spans="1:15" x14ac:dyDescent="0.3">
      <c r="A63" s="36"/>
      <c r="B63" s="45"/>
      <c r="C63" s="43"/>
      <c r="D63" s="43"/>
      <c r="E63" s="43"/>
      <c r="F63" s="44"/>
      <c r="G63" s="44"/>
      <c r="H63" s="44"/>
      <c r="I63" s="44"/>
      <c r="J63" s="44"/>
      <c r="K63" s="44"/>
    </row>
    <row r="64" spans="1:15" x14ac:dyDescent="0.3">
      <c r="A64" s="36"/>
      <c r="B64" s="45"/>
      <c r="C64" s="43"/>
      <c r="D64" s="43"/>
      <c r="E64" s="43"/>
      <c r="F64" s="44"/>
      <c r="G64" s="44"/>
      <c r="H64" s="44"/>
      <c r="I64" s="44"/>
      <c r="J64" s="44"/>
      <c r="K64" s="44"/>
    </row>
    <row r="65" spans="1:11" x14ac:dyDescent="0.3">
      <c r="A65" s="36"/>
      <c r="B65" s="45"/>
      <c r="C65" s="43"/>
      <c r="D65" s="43"/>
      <c r="E65" s="43"/>
      <c r="F65" s="44"/>
      <c r="G65" s="44"/>
      <c r="H65" s="44"/>
      <c r="I65" s="44"/>
      <c r="J65" s="44"/>
      <c r="K65" s="44"/>
    </row>
    <row r="66" spans="1:11" x14ac:dyDescent="0.3">
      <c r="A66" s="36"/>
      <c r="B66" s="45"/>
      <c r="C66" s="43"/>
      <c r="D66" s="43"/>
      <c r="E66" s="43"/>
      <c r="F66" s="44"/>
      <c r="G66" s="44"/>
      <c r="H66" s="44"/>
      <c r="I66" s="44"/>
      <c r="J66" s="44"/>
      <c r="K66" s="44"/>
    </row>
    <row r="67" spans="1:11" x14ac:dyDescent="0.3">
      <c r="A67" s="36"/>
      <c r="B67" s="45"/>
      <c r="C67" s="43"/>
      <c r="D67" s="43"/>
      <c r="E67" s="43"/>
      <c r="F67" s="44"/>
      <c r="G67" s="44"/>
      <c r="H67" s="44"/>
      <c r="I67" s="44"/>
      <c r="J67" s="44"/>
      <c r="K67" s="44"/>
    </row>
    <row r="68" spans="1:11" x14ac:dyDescent="0.3">
      <c r="A68" s="36"/>
      <c r="B68" s="45"/>
      <c r="C68" s="43"/>
      <c r="D68" s="43"/>
      <c r="E68" s="43"/>
      <c r="F68" s="44"/>
      <c r="G68" s="44"/>
      <c r="H68" s="44"/>
      <c r="I68" s="44"/>
      <c r="J68" s="44"/>
      <c r="K68" s="44"/>
    </row>
    <row r="69" spans="1:11" x14ac:dyDescent="0.3">
      <c r="A69" s="36"/>
      <c r="B69" s="46"/>
      <c r="C69" s="43"/>
      <c r="D69" s="43"/>
      <c r="E69" s="43"/>
      <c r="F69" s="44"/>
      <c r="G69" s="44"/>
      <c r="H69" s="44"/>
      <c r="I69" s="44"/>
      <c r="J69" s="44"/>
      <c r="K69" s="44"/>
    </row>
    <row r="70" spans="1:11" x14ac:dyDescent="0.3">
      <c r="A70" s="36"/>
      <c r="B70" s="46"/>
      <c r="C70" s="43"/>
      <c r="D70" s="43"/>
      <c r="E70" s="43"/>
      <c r="F70" s="44"/>
      <c r="G70" s="44"/>
      <c r="H70" s="44"/>
      <c r="I70" s="44"/>
      <c r="J70" s="44"/>
      <c r="K70" s="44"/>
    </row>
    <row r="71" spans="1:11" x14ac:dyDescent="0.3">
      <c r="A71" s="36"/>
      <c r="B71" s="46"/>
      <c r="C71" s="43"/>
      <c r="D71" s="43"/>
      <c r="E71" s="43"/>
      <c r="F71" s="44"/>
      <c r="G71" s="44"/>
      <c r="H71" s="44"/>
      <c r="I71" s="44"/>
      <c r="J71" s="44"/>
      <c r="K71" s="44"/>
    </row>
    <row r="72" spans="1:11" x14ac:dyDescent="0.3">
      <c r="A72" s="36"/>
      <c r="B72" s="46"/>
      <c r="C72" s="43"/>
      <c r="D72" s="43"/>
      <c r="E72" s="43"/>
      <c r="F72" s="44"/>
      <c r="G72" s="44"/>
      <c r="H72" s="44"/>
      <c r="I72" s="44"/>
      <c r="J72" s="44"/>
      <c r="K72" s="44"/>
    </row>
    <row r="73" spans="1:11" x14ac:dyDescent="0.3">
      <c r="A73" s="36"/>
      <c r="B73" s="46"/>
      <c r="C73" s="43"/>
      <c r="D73" s="43"/>
      <c r="E73" s="43"/>
      <c r="F73" s="44"/>
      <c r="G73" s="44"/>
      <c r="H73" s="44"/>
      <c r="I73" s="44"/>
      <c r="J73" s="44"/>
      <c r="K73" s="44"/>
    </row>
    <row r="74" spans="1:11" x14ac:dyDescent="0.3">
      <c r="A74" s="36"/>
      <c r="B74" s="46"/>
      <c r="C74" s="43"/>
      <c r="D74" s="43"/>
      <c r="E74" s="43"/>
      <c r="F74" s="44"/>
      <c r="G74" s="44"/>
      <c r="H74" s="44"/>
      <c r="I74" s="44"/>
      <c r="J74" s="44"/>
      <c r="K74" s="44"/>
    </row>
    <row r="75" spans="1:11" x14ac:dyDescent="0.3">
      <c r="A75" s="36"/>
      <c r="B75" s="46"/>
      <c r="C75" s="43"/>
      <c r="D75" s="43"/>
      <c r="E75" s="43"/>
      <c r="F75" s="44"/>
      <c r="G75" s="44"/>
      <c r="H75" s="44"/>
      <c r="I75" s="44"/>
      <c r="J75" s="44"/>
      <c r="K75" s="44"/>
    </row>
    <row r="76" spans="1:11" x14ac:dyDescent="0.3">
      <c r="A76" s="36"/>
      <c r="B76" s="46"/>
      <c r="C76" s="43"/>
      <c r="D76" s="43"/>
      <c r="E76" s="43"/>
      <c r="F76" s="44"/>
      <c r="G76" s="44"/>
      <c r="H76" s="44"/>
      <c r="I76" s="44"/>
      <c r="J76" s="44"/>
      <c r="K76" s="44"/>
    </row>
    <row r="77" spans="1:11" x14ac:dyDescent="0.3">
      <c r="A77" s="36"/>
      <c r="B77" s="46"/>
      <c r="C77" s="43"/>
      <c r="D77" s="43"/>
      <c r="E77" s="43"/>
      <c r="F77" s="44"/>
      <c r="G77" s="44"/>
      <c r="H77" s="44"/>
      <c r="I77" s="44"/>
      <c r="J77" s="44"/>
      <c r="K77" s="44"/>
    </row>
    <row r="78" spans="1:11" x14ac:dyDescent="0.3">
      <c r="A78" s="36"/>
      <c r="B78" s="46"/>
      <c r="C78" s="43"/>
      <c r="D78" s="43"/>
      <c r="E78" s="43"/>
      <c r="F78" s="44"/>
      <c r="G78" s="44"/>
      <c r="H78" s="44"/>
      <c r="I78" s="44"/>
      <c r="J78" s="44"/>
      <c r="K78" s="44"/>
    </row>
    <row r="79" spans="1:11" x14ac:dyDescent="0.3">
      <c r="A79" s="36"/>
      <c r="B79" s="46"/>
      <c r="C79" s="43"/>
      <c r="D79" s="43"/>
      <c r="E79" s="43"/>
      <c r="F79" s="44"/>
      <c r="G79" s="44"/>
      <c r="H79" s="44"/>
      <c r="I79" s="44"/>
      <c r="J79" s="44"/>
      <c r="K79" s="44"/>
    </row>
    <row r="80" spans="1:11" x14ac:dyDescent="0.3">
      <c r="A80" s="36"/>
      <c r="B80" s="46"/>
      <c r="C80" s="43"/>
      <c r="D80" s="43"/>
      <c r="E80" s="43"/>
      <c r="F80" s="44"/>
      <c r="G80" s="44"/>
      <c r="H80" s="44"/>
      <c r="I80" s="44"/>
      <c r="J80" s="44"/>
      <c r="K80" s="44"/>
    </row>
    <row r="81" spans="1:11" x14ac:dyDescent="0.3">
      <c r="A81" s="36"/>
      <c r="B81" s="46"/>
      <c r="C81" s="43"/>
      <c r="D81" s="43"/>
      <c r="E81" s="43"/>
      <c r="F81" s="44"/>
      <c r="G81" s="44"/>
      <c r="H81" s="44"/>
      <c r="I81" s="44"/>
      <c r="J81" s="44"/>
      <c r="K81" s="44"/>
    </row>
    <row r="82" spans="1:11" x14ac:dyDescent="0.3">
      <c r="A82" s="36"/>
      <c r="B82" s="46"/>
      <c r="C82" s="43"/>
      <c r="D82" s="43"/>
      <c r="E82" s="43"/>
      <c r="F82" s="44"/>
      <c r="G82" s="44"/>
      <c r="H82" s="44"/>
      <c r="I82" s="44"/>
      <c r="J82" s="44"/>
      <c r="K82" s="44"/>
    </row>
    <row r="83" spans="1:11" x14ac:dyDescent="0.3">
      <c r="A83" s="36"/>
      <c r="B83" s="46"/>
      <c r="C83" s="43"/>
      <c r="D83" s="43"/>
      <c r="E83" s="43"/>
      <c r="F83" s="44"/>
      <c r="G83" s="44"/>
      <c r="H83" s="44"/>
      <c r="I83" s="44"/>
      <c r="J83" s="44"/>
      <c r="K83" s="44"/>
    </row>
    <row r="84" spans="1:11" x14ac:dyDescent="0.3">
      <c r="A84" s="36"/>
      <c r="B84" s="46"/>
      <c r="C84" s="43"/>
      <c r="D84" s="43"/>
      <c r="E84" s="43"/>
      <c r="F84" s="44"/>
      <c r="G84" s="44"/>
      <c r="H84" s="44"/>
      <c r="I84" s="44"/>
      <c r="J84" s="44"/>
      <c r="K84" s="44"/>
    </row>
    <row r="85" spans="1:11" x14ac:dyDescent="0.3">
      <c r="A85" s="36"/>
      <c r="B85" s="46"/>
      <c r="C85" s="43"/>
      <c r="D85" s="43"/>
      <c r="E85" s="43"/>
      <c r="F85" s="44"/>
      <c r="G85" s="44"/>
      <c r="H85" s="44"/>
      <c r="I85" s="44"/>
      <c r="J85" s="44"/>
      <c r="K85" s="44"/>
    </row>
    <row r="86" spans="1:11" x14ac:dyDescent="0.3">
      <c r="A86" s="36"/>
      <c r="B86" s="46"/>
      <c r="C86" s="43"/>
      <c r="D86" s="43"/>
      <c r="E86" s="43"/>
      <c r="F86" s="44"/>
      <c r="G86" s="44"/>
      <c r="H86" s="44"/>
      <c r="I86" s="44"/>
      <c r="J86" s="44"/>
      <c r="K86" s="44"/>
    </row>
    <row r="87" spans="1:11" x14ac:dyDescent="0.3">
      <c r="A87" s="36"/>
      <c r="B87" s="46"/>
      <c r="C87" s="43"/>
      <c r="D87" s="43"/>
      <c r="E87" s="43"/>
      <c r="F87" s="44"/>
      <c r="G87" s="44"/>
      <c r="H87" s="44"/>
      <c r="I87" s="44"/>
      <c r="J87" s="44"/>
      <c r="K87" s="44"/>
    </row>
    <row r="88" spans="1:11" x14ac:dyDescent="0.3">
      <c r="A88" s="36"/>
      <c r="B88" s="46"/>
      <c r="C88" s="43"/>
      <c r="D88" s="43"/>
      <c r="E88" s="43"/>
      <c r="F88" s="44"/>
      <c r="G88" s="44"/>
      <c r="H88" s="44"/>
      <c r="I88" s="44"/>
      <c r="J88" s="44"/>
      <c r="K88" s="44"/>
    </row>
    <row r="89" spans="1:11" x14ac:dyDescent="0.3">
      <c r="A89" s="36"/>
      <c r="B89" s="46"/>
      <c r="C89" s="43"/>
      <c r="D89" s="43"/>
      <c r="E89" s="43"/>
      <c r="F89" s="44"/>
      <c r="G89" s="44"/>
      <c r="H89" s="44"/>
      <c r="I89" s="44"/>
      <c r="J89" s="44"/>
      <c r="K89" s="44"/>
    </row>
    <row r="90" spans="1:11" x14ac:dyDescent="0.3">
      <c r="A90" s="36"/>
      <c r="B90" s="46"/>
      <c r="C90" s="43"/>
      <c r="D90" s="43"/>
      <c r="E90" s="43"/>
      <c r="F90" s="44"/>
      <c r="G90" s="44"/>
      <c r="H90" s="44"/>
      <c r="I90" s="44"/>
      <c r="J90" s="44"/>
      <c r="K90" s="44"/>
    </row>
    <row r="91" spans="1:11" x14ac:dyDescent="0.3">
      <c r="A91" s="36"/>
      <c r="B91" s="46"/>
      <c r="C91" s="43"/>
      <c r="D91" s="43"/>
      <c r="E91" s="43"/>
      <c r="F91" s="44"/>
      <c r="G91" s="44"/>
      <c r="H91" s="44"/>
      <c r="I91" s="44"/>
      <c r="J91" s="44"/>
      <c r="K91" s="44"/>
    </row>
    <row r="92" spans="1:11" x14ac:dyDescent="0.3">
      <c r="A92" s="36"/>
      <c r="B92" s="46"/>
      <c r="C92" s="43"/>
      <c r="D92" s="43"/>
      <c r="E92" s="43"/>
      <c r="F92" s="44"/>
      <c r="G92" s="44"/>
      <c r="H92" s="44"/>
      <c r="I92" s="44"/>
      <c r="J92" s="44"/>
      <c r="K92" s="44"/>
    </row>
    <row r="93" spans="1:11" x14ac:dyDescent="0.3">
      <c r="A93" s="36"/>
      <c r="B93" s="46"/>
      <c r="C93" s="43"/>
      <c r="D93" s="43"/>
      <c r="E93" s="43"/>
      <c r="F93" s="44"/>
      <c r="G93" s="44"/>
      <c r="H93" s="44"/>
      <c r="I93" s="44"/>
      <c r="J93" s="44"/>
      <c r="K93" s="44"/>
    </row>
    <row r="94" spans="1:11" x14ac:dyDescent="0.3">
      <c r="A94" s="36"/>
      <c r="B94" s="46"/>
      <c r="C94" s="43"/>
      <c r="D94" s="43"/>
      <c r="E94" s="43"/>
      <c r="F94" s="44"/>
      <c r="G94" s="44"/>
      <c r="H94" s="44"/>
      <c r="I94" s="44"/>
      <c r="J94" s="44"/>
      <c r="K94" s="44"/>
    </row>
    <row r="95" spans="1:11" x14ac:dyDescent="0.3">
      <c r="A95" s="36"/>
      <c r="B95" s="46"/>
      <c r="C95" s="43"/>
      <c r="D95" s="43"/>
      <c r="E95" s="43"/>
      <c r="F95" s="44"/>
      <c r="G95" s="44"/>
      <c r="H95" s="44"/>
      <c r="I95" s="44"/>
      <c r="J95" s="44"/>
      <c r="K95" s="44"/>
    </row>
    <row r="96" spans="1:11" x14ac:dyDescent="0.3">
      <c r="A96" s="36"/>
      <c r="B96" s="46"/>
      <c r="C96" s="43"/>
      <c r="D96" s="43"/>
      <c r="E96" s="43"/>
      <c r="F96" s="44"/>
      <c r="G96" s="44"/>
      <c r="H96" s="44"/>
      <c r="I96" s="44"/>
      <c r="J96" s="44"/>
      <c r="K96" s="44"/>
    </row>
    <row r="97" spans="1:11" x14ac:dyDescent="0.3">
      <c r="A97" s="36"/>
      <c r="B97" s="46"/>
      <c r="C97" s="43"/>
      <c r="D97" s="43"/>
      <c r="E97" s="43"/>
      <c r="F97" s="44"/>
      <c r="G97" s="44"/>
      <c r="H97" s="44"/>
      <c r="I97" s="44"/>
      <c r="J97" s="44"/>
      <c r="K97" s="44"/>
    </row>
    <row r="98" spans="1:11" x14ac:dyDescent="0.3">
      <c r="A98" s="36"/>
      <c r="B98" s="46"/>
      <c r="C98" s="43"/>
      <c r="D98" s="43"/>
      <c r="E98" s="43"/>
      <c r="F98" s="44"/>
      <c r="G98" s="44"/>
      <c r="H98" s="44"/>
      <c r="I98" s="44"/>
      <c r="J98" s="44"/>
      <c r="K98" s="44"/>
    </row>
    <row r="99" spans="1:11" x14ac:dyDescent="0.3">
      <c r="A99" s="36"/>
      <c r="B99" s="46"/>
      <c r="C99" s="43"/>
      <c r="D99" s="43"/>
      <c r="E99" s="43"/>
      <c r="F99" s="44"/>
      <c r="G99" s="44"/>
      <c r="H99" s="44"/>
      <c r="I99" s="44"/>
      <c r="J99" s="44"/>
      <c r="K99" s="44"/>
    </row>
    <row r="100" spans="1:11" x14ac:dyDescent="0.3">
      <c r="A100" s="36"/>
      <c r="B100" s="46"/>
      <c r="C100" s="43"/>
      <c r="D100" s="43"/>
      <c r="E100" s="43"/>
      <c r="F100" s="44"/>
      <c r="G100" s="44"/>
      <c r="H100" s="44"/>
      <c r="I100" s="44"/>
      <c r="J100" s="44"/>
      <c r="K100" s="44"/>
    </row>
    <row r="101" spans="1:11" x14ac:dyDescent="0.3">
      <c r="A101" s="36"/>
      <c r="B101" s="46"/>
      <c r="C101" s="43"/>
      <c r="D101" s="43"/>
      <c r="E101" s="43"/>
      <c r="F101" s="44"/>
      <c r="G101" s="44"/>
      <c r="H101" s="44"/>
      <c r="I101" s="44"/>
      <c r="J101" s="44"/>
      <c r="K101" s="44"/>
    </row>
    <row r="102" spans="1:11" x14ac:dyDescent="0.3">
      <c r="A102" s="36"/>
      <c r="B102" s="46"/>
      <c r="C102" s="43"/>
      <c r="D102" s="43"/>
      <c r="E102" s="43"/>
      <c r="F102" s="44"/>
      <c r="G102" s="44"/>
      <c r="H102" s="44"/>
      <c r="I102" s="44"/>
      <c r="J102" s="44"/>
      <c r="K102" s="44"/>
    </row>
    <row r="103" spans="1:11" x14ac:dyDescent="0.3">
      <c r="A103" s="36"/>
      <c r="B103" s="46"/>
      <c r="C103" s="43"/>
      <c r="D103" s="43"/>
      <c r="E103" s="43"/>
      <c r="F103" s="44"/>
      <c r="G103" s="44"/>
      <c r="H103" s="44"/>
      <c r="I103" s="44"/>
      <c r="J103" s="44"/>
      <c r="K103" s="44"/>
    </row>
    <row r="104" spans="1:11" x14ac:dyDescent="0.3">
      <c r="A104" s="36"/>
      <c r="C104" s="43"/>
      <c r="D104" s="43"/>
      <c r="E104" s="43"/>
      <c r="F104" s="44"/>
      <c r="G104" s="44"/>
      <c r="H104" s="44"/>
      <c r="I104" s="44"/>
      <c r="J104" s="44"/>
      <c r="K104" s="44"/>
    </row>
    <row r="105" spans="1:11" x14ac:dyDescent="0.3">
      <c r="A105" s="36"/>
      <c r="C105" s="43"/>
      <c r="D105" s="43"/>
      <c r="E105" s="43"/>
      <c r="F105" s="44"/>
      <c r="G105" s="44"/>
      <c r="H105" s="44"/>
      <c r="I105" s="44"/>
      <c r="J105" s="44"/>
      <c r="K105" s="44"/>
    </row>
    <row r="106" spans="1:11" x14ac:dyDescent="0.3">
      <c r="A106" s="36"/>
      <c r="C106" s="43"/>
      <c r="D106" s="43"/>
      <c r="E106" s="43"/>
      <c r="F106" s="44"/>
      <c r="G106" s="44"/>
      <c r="H106" s="44"/>
      <c r="I106" s="44"/>
      <c r="J106" s="44"/>
      <c r="K106" s="44"/>
    </row>
    <row r="107" spans="1:11" x14ac:dyDescent="0.3">
      <c r="A107" s="36"/>
      <c r="C107" s="43"/>
      <c r="D107" s="43"/>
      <c r="E107" s="43"/>
      <c r="F107" s="44"/>
      <c r="G107" s="44"/>
      <c r="H107" s="44"/>
      <c r="I107" s="44"/>
      <c r="J107" s="44"/>
      <c r="K107" s="44"/>
    </row>
    <row r="108" spans="1:11" x14ac:dyDescent="0.3">
      <c r="A108" s="36"/>
      <c r="C108" s="43"/>
      <c r="D108" s="43"/>
      <c r="E108" s="43"/>
      <c r="F108" s="44"/>
      <c r="G108" s="44"/>
      <c r="H108" s="44"/>
      <c r="I108" s="44"/>
      <c r="J108" s="44"/>
      <c r="K108" s="44"/>
    </row>
    <row r="109" spans="1:11" x14ac:dyDescent="0.3">
      <c r="A109" s="36"/>
      <c r="C109" s="43"/>
      <c r="D109" s="43"/>
      <c r="E109" s="43"/>
      <c r="F109" s="44"/>
      <c r="G109" s="44"/>
      <c r="H109" s="44"/>
      <c r="I109" s="44"/>
      <c r="J109" s="44"/>
      <c r="K109" s="44"/>
    </row>
    <row r="110" spans="1:11" x14ac:dyDescent="0.3">
      <c r="A110" s="36"/>
      <c r="C110" s="43"/>
      <c r="D110" s="43"/>
      <c r="E110" s="43"/>
      <c r="F110" s="44"/>
      <c r="G110" s="44"/>
      <c r="H110" s="44"/>
      <c r="I110" s="44"/>
      <c r="J110" s="44"/>
      <c r="K110" s="44"/>
    </row>
    <row r="111" spans="1:11" x14ac:dyDescent="0.3">
      <c r="A111" s="36"/>
      <c r="C111" s="43"/>
      <c r="D111" s="43"/>
      <c r="E111" s="43"/>
      <c r="F111" s="44"/>
      <c r="G111" s="44"/>
      <c r="H111" s="44"/>
      <c r="I111" s="44"/>
      <c r="J111" s="44"/>
      <c r="K111" s="44"/>
    </row>
    <row r="112" spans="1:11" x14ac:dyDescent="0.3">
      <c r="A112" s="36"/>
      <c r="C112" s="43"/>
      <c r="D112" s="43"/>
      <c r="E112" s="43"/>
      <c r="F112" s="44"/>
      <c r="G112" s="44"/>
      <c r="H112" s="44"/>
      <c r="I112" s="44"/>
      <c r="J112" s="44"/>
      <c r="K112" s="44"/>
    </row>
  </sheetData>
  <mergeCells count="3">
    <mergeCell ref="A59:M59"/>
    <mergeCell ref="C61:I61"/>
    <mergeCell ref="A1:M1"/>
  </mergeCells>
  <pageMargins left="0.7" right="0.7" top="0.75" bottom="0.75" header="0.3" footer="0.3"/>
  <pageSetup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D67B3-6A77-496B-89F9-DB1B41E000FD}">
  <dimension ref="A1:M87"/>
  <sheetViews>
    <sheetView workbookViewId="0">
      <selection activeCell="L14" sqref="L14"/>
    </sheetView>
  </sheetViews>
  <sheetFormatPr defaultColWidth="8.7109375" defaultRowHeight="15" x14ac:dyDescent="0.25"/>
  <cols>
    <col min="1" max="5" width="8.7109375" style="34"/>
    <col min="6" max="6" width="12.42578125" style="49" bestFit="1" customWidth="1"/>
    <col min="7" max="7" width="12.42578125" style="49" customWidth="1"/>
    <col min="8" max="10" width="8.7109375" style="49"/>
    <col min="11" max="16384" width="8.7109375" style="34"/>
  </cols>
  <sheetData>
    <row r="1" spans="1:13" x14ac:dyDescent="0.25">
      <c r="A1" s="34" t="s">
        <v>90</v>
      </c>
      <c r="B1" s="34" t="s">
        <v>0</v>
      </c>
      <c r="C1" s="34" t="s">
        <v>1</v>
      </c>
      <c r="D1" s="34" t="s">
        <v>13</v>
      </c>
      <c r="F1" s="49" t="s">
        <v>62</v>
      </c>
      <c r="G1" s="49" t="s">
        <v>90</v>
      </c>
      <c r="H1" s="49" t="s">
        <v>0</v>
      </c>
      <c r="I1" s="49" t="s">
        <v>1</v>
      </c>
      <c r="J1" s="49" t="s">
        <v>13</v>
      </c>
      <c r="K1" s="34" t="s">
        <v>92</v>
      </c>
      <c r="L1" s="34" t="s">
        <v>95</v>
      </c>
      <c r="M1" s="34" t="s">
        <v>96</v>
      </c>
    </row>
    <row r="2" spans="1:13" x14ac:dyDescent="0.25">
      <c r="A2" s="34">
        <v>1</v>
      </c>
      <c r="B2" s="34" t="s">
        <v>18</v>
      </c>
      <c r="C2" s="34" t="s">
        <v>19</v>
      </c>
      <c r="D2" s="34" t="s">
        <v>8</v>
      </c>
      <c r="F2" s="49">
        <v>1</v>
      </c>
      <c r="G2" s="49">
        <v>1</v>
      </c>
      <c r="H2" s="49" t="s">
        <v>18</v>
      </c>
      <c r="I2" s="49" t="s">
        <v>19</v>
      </c>
      <c r="J2" s="49" t="s">
        <v>8</v>
      </c>
      <c r="K2" s="34" t="s">
        <v>9</v>
      </c>
      <c r="L2" s="34">
        <v>4.9850000000000003</v>
      </c>
      <c r="M2" s="34">
        <v>50</v>
      </c>
    </row>
    <row r="3" spans="1:13" x14ac:dyDescent="0.25">
      <c r="A3" s="34">
        <v>2</v>
      </c>
      <c r="B3" s="34" t="s">
        <v>18</v>
      </c>
      <c r="C3" s="34" t="s">
        <v>19</v>
      </c>
      <c r="D3" s="34" t="s">
        <v>9</v>
      </c>
      <c r="F3" s="49">
        <v>2</v>
      </c>
      <c r="G3" s="49">
        <v>1</v>
      </c>
      <c r="H3" s="49" t="s">
        <v>18</v>
      </c>
      <c r="I3" s="49" t="s">
        <v>19</v>
      </c>
      <c r="J3" s="49" t="s">
        <v>8</v>
      </c>
      <c r="K3" s="49" t="s">
        <v>9</v>
      </c>
      <c r="L3" s="34">
        <v>5.0350000000000001</v>
      </c>
      <c r="M3" s="49">
        <v>50</v>
      </c>
    </row>
    <row r="4" spans="1:13" x14ac:dyDescent="0.25">
      <c r="A4" s="34">
        <v>3</v>
      </c>
      <c r="B4" s="34" t="s">
        <v>18</v>
      </c>
      <c r="C4" s="34" t="s">
        <v>20</v>
      </c>
      <c r="D4" s="34" t="s">
        <v>8</v>
      </c>
      <c r="F4" s="49">
        <v>3</v>
      </c>
      <c r="G4" s="49">
        <v>1</v>
      </c>
      <c r="H4" s="49" t="s">
        <v>18</v>
      </c>
      <c r="I4" s="49" t="s">
        <v>19</v>
      </c>
      <c r="J4" s="49" t="s">
        <v>8</v>
      </c>
      <c r="K4" s="49" t="s">
        <v>9</v>
      </c>
      <c r="L4" s="34">
        <v>5.0380000000000003</v>
      </c>
      <c r="M4" s="49">
        <v>50</v>
      </c>
    </row>
    <row r="5" spans="1:13" x14ac:dyDescent="0.25">
      <c r="A5" s="34">
        <v>4</v>
      </c>
      <c r="B5" s="34" t="s">
        <v>18</v>
      </c>
      <c r="C5" s="34" t="s">
        <v>21</v>
      </c>
      <c r="D5" s="34" t="s">
        <v>8</v>
      </c>
      <c r="F5" s="49">
        <v>4</v>
      </c>
      <c r="G5" s="49">
        <v>2</v>
      </c>
      <c r="H5" s="49" t="s">
        <v>18</v>
      </c>
      <c r="I5" s="49" t="s">
        <v>19</v>
      </c>
      <c r="J5" s="49" t="s">
        <v>8</v>
      </c>
      <c r="K5" s="49" t="s">
        <v>9</v>
      </c>
      <c r="L5" s="34">
        <v>4.99</v>
      </c>
      <c r="M5" s="49">
        <v>50</v>
      </c>
    </row>
    <row r="6" spans="1:13" x14ac:dyDescent="0.25">
      <c r="A6" s="34">
        <v>5</v>
      </c>
      <c r="B6" s="34" t="s">
        <v>18</v>
      </c>
      <c r="C6" s="34" t="s">
        <v>22</v>
      </c>
      <c r="D6" s="34" t="s">
        <v>8</v>
      </c>
      <c r="F6" s="49">
        <v>5</v>
      </c>
      <c r="G6" s="49">
        <v>2</v>
      </c>
      <c r="H6" s="49" t="s">
        <v>18</v>
      </c>
      <c r="I6" s="49" t="s">
        <v>19</v>
      </c>
      <c r="J6" s="49" t="s">
        <v>8</v>
      </c>
      <c r="K6" s="49" t="s">
        <v>9</v>
      </c>
      <c r="L6" s="34">
        <v>5.008</v>
      </c>
      <c r="M6" s="49">
        <v>50</v>
      </c>
    </row>
    <row r="7" spans="1:13" x14ac:dyDescent="0.25">
      <c r="A7" s="34">
        <v>6</v>
      </c>
      <c r="B7" s="34" t="s">
        <v>18</v>
      </c>
      <c r="C7" s="34" t="s">
        <v>23</v>
      </c>
      <c r="D7" s="34" t="s">
        <v>8</v>
      </c>
      <c r="F7" s="49">
        <v>6</v>
      </c>
      <c r="G7" s="49">
        <v>2</v>
      </c>
      <c r="H7" s="49" t="s">
        <v>18</v>
      </c>
      <c r="I7" s="49" t="s">
        <v>19</v>
      </c>
      <c r="J7" s="49" t="s">
        <v>8</v>
      </c>
      <c r="K7" s="49" t="s">
        <v>9</v>
      </c>
      <c r="L7" s="34">
        <v>4.734</v>
      </c>
      <c r="M7" s="49">
        <v>50</v>
      </c>
    </row>
    <row r="8" spans="1:13" x14ac:dyDescent="0.25">
      <c r="A8" s="34">
        <v>7</v>
      </c>
      <c r="B8" s="34" t="s">
        <v>18</v>
      </c>
      <c r="C8" s="34" t="s">
        <v>23</v>
      </c>
      <c r="D8" s="34" t="s">
        <v>9</v>
      </c>
      <c r="F8" s="49">
        <v>7</v>
      </c>
      <c r="G8" s="49">
        <v>3</v>
      </c>
      <c r="H8" s="49" t="s">
        <v>18</v>
      </c>
      <c r="I8" s="49" t="s">
        <v>20</v>
      </c>
      <c r="J8" s="49" t="s">
        <v>8</v>
      </c>
      <c r="K8" s="49" t="s">
        <v>9</v>
      </c>
      <c r="L8" s="34">
        <v>4.9809999999999999</v>
      </c>
      <c r="M8" s="49">
        <v>50</v>
      </c>
    </row>
    <row r="9" spans="1:13" x14ac:dyDescent="0.25">
      <c r="A9" s="34">
        <v>8</v>
      </c>
      <c r="B9" s="34" t="s">
        <v>24</v>
      </c>
      <c r="C9" s="34" t="s">
        <v>19</v>
      </c>
      <c r="D9" s="34" t="s">
        <v>8</v>
      </c>
      <c r="F9" s="49">
        <v>8</v>
      </c>
      <c r="G9" s="49">
        <v>3</v>
      </c>
      <c r="H9" s="49" t="s">
        <v>18</v>
      </c>
      <c r="I9" s="49" t="s">
        <v>20</v>
      </c>
      <c r="J9" s="49" t="s">
        <v>8</v>
      </c>
      <c r="K9" s="49" t="s">
        <v>9</v>
      </c>
      <c r="L9" s="34">
        <v>4.9729999999999999</v>
      </c>
      <c r="M9" s="49">
        <v>50</v>
      </c>
    </row>
    <row r="10" spans="1:13" x14ac:dyDescent="0.25">
      <c r="A10" s="34">
        <v>9</v>
      </c>
      <c r="B10" s="34" t="s">
        <v>24</v>
      </c>
      <c r="C10" s="34" t="s">
        <v>19</v>
      </c>
      <c r="D10" s="34" t="s">
        <v>9</v>
      </c>
      <c r="F10" s="49">
        <v>9</v>
      </c>
      <c r="G10" s="49">
        <v>3</v>
      </c>
      <c r="H10" s="49" t="s">
        <v>18</v>
      </c>
      <c r="I10" s="49" t="s">
        <v>20</v>
      </c>
      <c r="J10" s="49" t="s">
        <v>8</v>
      </c>
      <c r="K10" s="49" t="s">
        <v>9</v>
      </c>
      <c r="L10" s="34">
        <v>5.0199999999999996</v>
      </c>
      <c r="M10" s="49">
        <v>50</v>
      </c>
    </row>
    <row r="11" spans="1:13" x14ac:dyDescent="0.25">
      <c r="A11" s="34">
        <v>10</v>
      </c>
      <c r="B11" s="34" t="s">
        <v>24</v>
      </c>
      <c r="C11" s="34" t="s">
        <v>20</v>
      </c>
      <c r="D11" s="34" t="s">
        <v>8</v>
      </c>
      <c r="F11" s="49">
        <v>10</v>
      </c>
      <c r="G11" s="49">
        <v>4</v>
      </c>
      <c r="H11" s="49" t="s">
        <v>18</v>
      </c>
      <c r="I11" s="49" t="s">
        <v>21</v>
      </c>
      <c r="J11" s="49" t="s">
        <v>8</v>
      </c>
      <c r="K11" s="49" t="s">
        <v>9</v>
      </c>
      <c r="L11" s="34">
        <v>5.024</v>
      </c>
      <c r="M11" s="49">
        <v>50</v>
      </c>
    </row>
    <row r="12" spans="1:13" x14ac:dyDescent="0.25">
      <c r="A12" s="34">
        <v>11</v>
      </c>
      <c r="B12" s="34" t="s">
        <v>24</v>
      </c>
      <c r="C12" s="34" t="s">
        <v>21</v>
      </c>
      <c r="D12" s="34" t="s">
        <v>8</v>
      </c>
      <c r="F12" s="49">
        <v>11</v>
      </c>
      <c r="G12" s="49">
        <v>4</v>
      </c>
      <c r="H12" s="49" t="s">
        <v>18</v>
      </c>
      <c r="I12" s="49" t="s">
        <v>21</v>
      </c>
      <c r="J12" s="49" t="s">
        <v>8</v>
      </c>
      <c r="K12" s="49" t="s">
        <v>9</v>
      </c>
      <c r="L12" s="34">
        <v>4.9729999999999999</v>
      </c>
      <c r="M12" s="49">
        <v>50</v>
      </c>
    </row>
    <row r="13" spans="1:13" x14ac:dyDescent="0.25">
      <c r="A13" s="34">
        <v>12</v>
      </c>
      <c r="B13" s="34" t="s">
        <v>24</v>
      </c>
      <c r="C13" s="34" t="s">
        <v>22</v>
      </c>
      <c r="D13" s="34" t="s">
        <v>8</v>
      </c>
      <c r="F13" s="49">
        <v>12</v>
      </c>
      <c r="G13" s="49">
        <v>4</v>
      </c>
      <c r="H13" s="49" t="s">
        <v>18</v>
      </c>
      <c r="I13" s="49" t="s">
        <v>21</v>
      </c>
      <c r="J13" s="49" t="s">
        <v>8</v>
      </c>
      <c r="K13" s="49" t="s">
        <v>9</v>
      </c>
      <c r="L13" s="34">
        <v>5.0380000000000003</v>
      </c>
      <c r="M13" s="49">
        <v>50</v>
      </c>
    </row>
    <row r="14" spans="1:13" x14ac:dyDescent="0.25">
      <c r="A14" s="34">
        <v>13</v>
      </c>
      <c r="B14" s="34" t="s">
        <v>24</v>
      </c>
      <c r="C14" s="34" t="s">
        <v>23</v>
      </c>
      <c r="D14" s="34" t="s">
        <v>8</v>
      </c>
      <c r="F14" s="49">
        <v>13</v>
      </c>
      <c r="G14" s="49">
        <v>5</v>
      </c>
      <c r="H14" s="49" t="s">
        <v>18</v>
      </c>
      <c r="I14" s="49" t="s">
        <v>22</v>
      </c>
      <c r="J14" s="49" t="s">
        <v>8</v>
      </c>
      <c r="K14" s="49" t="s">
        <v>9</v>
      </c>
      <c r="L14" s="34">
        <v>5.0449999999999999</v>
      </c>
      <c r="M14" s="49">
        <v>50</v>
      </c>
    </row>
    <row r="15" spans="1:13" x14ac:dyDescent="0.25">
      <c r="A15" s="34">
        <v>14</v>
      </c>
      <c r="B15" s="34" t="s">
        <v>24</v>
      </c>
      <c r="C15" s="34" t="s">
        <v>23</v>
      </c>
      <c r="D15" s="34" t="s">
        <v>9</v>
      </c>
      <c r="F15" s="49">
        <v>14</v>
      </c>
      <c r="G15" s="49">
        <v>5</v>
      </c>
      <c r="H15" s="49" t="s">
        <v>18</v>
      </c>
      <c r="I15" s="49" t="s">
        <v>22</v>
      </c>
      <c r="J15" s="49" t="s">
        <v>8</v>
      </c>
      <c r="K15" s="49" t="s">
        <v>9</v>
      </c>
      <c r="L15" s="34">
        <v>5.0010000000000003</v>
      </c>
      <c r="M15" s="49">
        <v>50</v>
      </c>
    </row>
    <row r="16" spans="1:13" x14ac:dyDescent="0.25">
      <c r="F16" s="49">
        <v>15</v>
      </c>
      <c r="G16" s="49">
        <v>5</v>
      </c>
      <c r="H16" s="49" t="s">
        <v>18</v>
      </c>
      <c r="I16" s="49" t="s">
        <v>22</v>
      </c>
      <c r="J16" s="49" t="s">
        <v>8</v>
      </c>
      <c r="K16" s="49" t="s">
        <v>9</v>
      </c>
      <c r="L16" s="34">
        <v>4.9950000000000001</v>
      </c>
      <c r="M16" s="49">
        <v>50</v>
      </c>
    </row>
    <row r="17" spans="6:13" x14ac:dyDescent="0.25">
      <c r="F17" s="49">
        <v>16</v>
      </c>
      <c r="G17" s="49">
        <v>6</v>
      </c>
      <c r="H17" s="49" t="s">
        <v>18</v>
      </c>
      <c r="I17" s="49" t="s">
        <v>23</v>
      </c>
      <c r="J17" s="49" t="s">
        <v>8</v>
      </c>
      <c r="K17" s="49" t="s">
        <v>9</v>
      </c>
      <c r="L17" s="34">
        <v>4.9749999999999996</v>
      </c>
      <c r="M17" s="49">
        <v>50</v>
      </c>
    </row>
    <row r="18" spans="6:13" x14ac:dyDescent="0.25">
      <c r="F18" s="49">
        <v>17</v>
      </c>
      <c r="G18" s="49">
        <v>6</v>
      </c>
      <c r="H18" s="49" t="s">
        <v>18</v>
      </c>
      <c r="I18" s="49" t="s">
        <v>23</v>
      </c>
      <c r="J18" s="49" t="s">
        <v>8</v>
      </c>
      <c r="K18" s="49" t="s">
        <v>9</v>
      </c>
      <c r="L18" s="34">
        <v>4.9690000000000003</v>
      </c>
      <c r="M18" s="49">
        <v>50</v>
      </c>
    </row>
    <row r="19" spans="6:13" x14ac:dyDescent="0.25">
      <c r="F19" s="49">
        <v>18</v>
      </c>
      <c r="G19" s="49">
        <v>6</v>
      </c>
      <c r="H19" s="49" t="s">
        <v>18</v>
      </c>
      <c r="I19" s="49" t="s">
        <v>23</v>
      </c>
      <c r="J19" s="49" t="s">
        <v>8</v>
      </c>
      <c r="K19" s="49" t="s">
        <v>9</v>
      </c>
      <c r="L19" s="34">
        <v>5.0460000000000003</v>
      </c>
      <c r="M19" s="49">
        <v>50</v>
      </c>
    </row>
    <row r="20" spans="6:13" x14ac:dyDescent="0.25">
      <c r="F20" s="49">
        <v>19</v>
      </c>
      <c r="G20" s="49">
        <v>7</v>
      </c>
      <c r="H20" s="49" t="s">
        <v>18</v>
      </c>
      <c r="I20" s="49" t="s">
        <v>23</v>
      </c>
      <c r="J20" s="49" t="s">
        <v>9</v>
      </c>
      <c r="K20" s="49" t="s">
        <v>9</v>
      </c>
      <c r="L20" s="34">
        <v>5.0350000000000001</v>
      </c>
      <c r="M20" s="49">
        <v>50</v>
      </c>
    </row>
    <row r="21" spans="6:13" x14ac:dyDescent="0.25">
      <c r="F21" s="49">
        <v>20</v>
      </c>
      <c r="G21" s="49">
        <v>7</v>
      </c>
      <c r="H21" s="49" t="s">
        <v>18</v>
      </c>
      <c r="I21" s="49" t="s">
        <v>23</v>
      </c>
      <c r="J21" s="49" t="s">
        <v>9</v>
      </c>
      <c r="K21" s="49" t="s">
        <v>9</v>
      </c>
      <c r="L21" s="34">
        <v>5.0039999999999996</v>
      </c>
      <c r="M21" s="49">
        <v>50</v>
      </c>
    </row>
    <row r="22" spans="6:13" x14ac:dyDescent="0.25">
      <c r="F22" s="49">
        <v>21</v>
      </c>
      <c r="G22" s="49">
        <v>7</v>
      </c>
      <c r="H22" s="49" t="s">
        <v>18</v>
      </c>
      <c r="I22" s="49" t="s">
        <v>23</v>
      </c>
      <c r="J22" s="49" t="s">
        <v>9</v>
      </c>
      <c r="K22" s="49" t="s">
        <v>9</v>
      </c>
      <c r="L22" s="34">
        <v>4.99</v>
      </c>
      <c r="M22" s="49">
        <v>50</v>
      </c>
    </row>
    <row r="23" spans="6:13" x14ac:dyDescent="0.25">
      <c r="F23" s="49">
        <v>22</v>
      </c>
      <c r="G23" s="49">
        <v>8</v>
      </c>
      <c r="H23" s="49" t="s">
        <v>24</v>
      </c>
      <c r="I23" s="49" t="s">
        <v>19</v>
      </c>
      <c r="J23" s="49" t="s">
        <v>8</v>
      </c>
      <c r="K23" s="49" t="s">
        <v>9</v>
      </c>
      <c r="L23" s="34">
        <v>4.97</v>
      </c>
      <c r="M23" s="49">
        <v>50</v>
      </c>
    </row>
    <row r="24" spans="6:13" x14ac:dyDescent="0.25">
      <c r="F24" s="49">
        <v>23</v>
      </c>
      <c r="G24" s="49">
        <v>8</v>
      </c>
      <c r="H24" s="49" t="s">
        <v>24</v>
      </c>
      <c r="I24" s="49" t="s">
        <v>19</v>
      </c>
      <c r="J24" s="49" t="s">
        <v>8</v>
      </c>
      <c r="K24" s="49" t="s">
        <v>9</v>
      </c>
      <c r="L24" s="34">
        <v>4.9850000000000003</v>
      </c>
      <c r="M24" s="49">
        <v>50</v>
      </c>
    </row>
    <row r="25" spans="6:13" x14ac:dyDescent="0.25">
      <c r="F25" s="49">
        <v>24</v>
      </c>
      <c r="G25" s="49">
        <v>8</v>
      </c>
      <c r="H25" s="49" t="s">
        <v>24</v>
      </c>
      <c r="I25" s="49" t="s">
        <v>19</v>
      </c>
      <c r="J25" s="49" t="s">
        <v>8</v>
      </c>
      <c r="K25" s="49" t="s">
        <v>9</v>
      </c>
      <c r="L25" s="34">
        <v>4.9720000000000004</v>
      </c>
      <c r="M25" s="49">
        <v>50</v>
      </c>
    </row>
    <row r="26" spans="6:13" x14ac:dyDescent="0.25">
      <c r="F26" s="49">
        <v>25</v>
      </c>
      <c r="G26" s="49">
        <v>9</v>
      </c>
      <c r="H26" s="49" t="s">
        <v>24</v>
      </c>
      <c r="I26" s="49" t="s">
        <v>19</v>
      </c>
      <c r="J26" s="49" t="s">
        <v>8</v>
      </c>
      <c r="K26" s="49" t="s">
        <v>9</v>
      </c>
      <c r="L26" s="34">
        <v>5.0179999999999998</v>
      </c>
      <c r="M26" s="49">
        <v>50</v>
      </c>
    </row>
    <row r="27" spans="6:13" x14ac:dyDescent="0.25">
      <c r="F27" s="49">
        <v>26</v>
      </c>
      <c r="G27" s="49">
        <v>9</v>
      </c>
      <c r="H27" s="49" t="s">
        <v>24</v>
      </c>
      <c r="I27" s="49" t="s">
        <v>19</v>
      </c>
      <c r="J27" s="49" t="s">
        <v>8</v>
      </c>
      <c r="K27" s="49" t="s">
        <v>9</v>
      </c>
      <c r="L27" s="34">
        <v>5.0250000000000004</v>
      </c>
      <c r="M27" s="49">
        <v>50</v>
      </c>
    </row>
    <row r="28" spans="6:13" x14ac:dyDescent="0.25">
      <c r="F28" s="49">
        <v>27</v>
      </c>
      <c r="G28" s="49">
        <v>9</v>
      </c>
      <c r="H28" s="49" t="s">
        <v>24</v>
      </c>
      <c r="I28" s="49" t="s">
        <v>19</v>
      </c>
      <c r="J28" s="49" t="s">
        <v>8</v>
      </c>
      <c r="K28" s="49" t="s">
        <v>9</v>
      </c>
      <c r="L28" s="34">
        <v>4.3769999999999998</v>
      </c>
      <c r="M28" s="49">
        <v>50</v>
      </c>
    </row>
    <row r="29" spans="6:13" x14ac:dyDescent="0.25">
      <c r="F29" s="49">
        <v>28</v>
      </c>
      <c r="G29" s="49">
        <v>10</v>
      </c>
      <c r="H29" s="49" t="s">
        <v>24</v>
      </c>
      <c r="I29" s="49" t="s">
        <v>20</v>
      </c>
      <c r="J29" s="49" t="s">
        <v>8</v>
      </c>
      <c r="K29" s="49" t="s">
        <v>9</v>
      </c>
      <c r="L29" s="34">
        <v>4.976</v>
      </c>
      <c r="M29" s="49">
        <v>50</v>
      </c>
    </row>
    <row r="30" spans="6:13" x14ac:dyDescent="0.25">
      <c r="F30" s="49">
        <v>29</v>
      </c>
      <c r="G30" s="49">
        <v>10</v>
      </c>
      <c r="H30" s="49" t="s">
        <v>24</v>
      </c>
      <c r="I30" s="49" t="s">
        <v>20</v>
      </c>
      <c r="J30" s="49" t="s">
        <v>8</v>
      </c>
      <c r="K30" s="49" t="s">
        <v>9</v>
      </c>
      <c r="L30" s="34">
        <v>4.9980000000000002</v>
      </c>
      <c r="M30" s="49">
        <v>50</v>
      </c>
    </row>
    <row r="31" spans="6:13" x14ac:dyDescent="0.25">
      <c r="F31" s="49">
        <v>30</v>
      </c>
      <c r="G31" s="49">
        <v>10</v>
      </c>
      <c r="H31" s="49" t="s">
        <v>24</v>
      </c>
      <c r="I31" s="49" t="s">
        <v>20</v>
      </c>
      <c r="J31" s="49" t="s">
        <v>8</v>
      </c>
      <c r="K31" s="49" t="s">
        <v>9</v>
      </c>
      <c r="L31" s="34">
        <v>4.7629999999999999</v>
      </c>
      <c r="M31" s="49">
        <v>50</v>
      </c>
    </row>
    <row r="32" spans="6:13" x14ac:dyDescent="0.25">
      <c r="F32" s="49">
        <v>31</v>
      </c>
      <c r="G32" s="49">
        <v>11</v>
      </c>
      <c r="H32" s="49" t="s">
        <v>24</v>
      </c>
      <c r="I32" s="49" t="s">
        <v>21</v>
      </c>
      <c r="J32" s="49" t="s">
        <v>8</v>
      </c>
      <c r="K32" s="49" t="s">
        <v>9</v>
      </c>
      <c r="L32" s="34">
        <v>4.99</v>
      </c>
      <c r="M32" s="49">
        <v>50</v>
      </c>
    </row>
    <row r="33" spans="6:13" x14ac:dyDescent="0.25">
      <c r="F33" s="49">
        <v>32</v>
      </c>
      <c r="G33" s="49">
        <v>11</v>
      </c>
      <c r="H33" s="49" t="s">
        <v>24</v>
      </c>
      <c r="I33" s="49" t="s">
        <v>21</v>
      </c>
      <c r="J33" s="49" t="s">
        <v>8</v>
      </c>
      <c r="K33" s="49" t="s">
        <v>9</v>
      </c>
      <c r="L33" s="34">
        <v>5.0119999999999996</v>
      </c>
      <c r="M33" s="49">
        <v>50</v>
      </c>
    </row>
    <row r="34" spans="6:13" x14ac:dyDescent="0.25">
      <c r="F34" s="49">
        <v>33</v>
      </c>
      <c r="G34" s="49">
        <v>11</v>
      </c>
      <c r="H34" s="49" t="s">
        <v>24</v>
      </c>
      <c r="I34" s="49" t="s">
        <v>21</v>
      </c>
      <c r="J34" s="49" t="s">
        <v>8</v>
      </c>
      <c r="K34" s="49" t="s">
        <v>9</v>
      </c>
      <c r="L34" s="34">
        <v>4.8339999999999996</v>
      </c>
      <c r="M34" s="49">
        <v>50</v>
      </c>
    </row>
    <row r="35" spans="6:13" x14ac:dyDescent="0.25">
      <c r="F35" s="49">
        <v>34</v>
      </c>
      <c r="G35" s="49">
        <v>12</v>
      </c>
      <c r="H35" s="49" t="s">
        <v>24</v>
      </c>
      <c r="I35" s="49" t="s">
        <v>22</v>
      </c>
      <c r="J35" s="49" t="s">
        <v>8</v>
      </c>
      <c r="K35" s="49" t="s">
        <v>9</v>
      </c>
      <c r="L35" s="34">
        <v>5.0209999999999999</v>
      </c>
      <c r="M35" s="49">
        <v>50</v>
      </c>
    </row>
    <row r="36" spans="6:13" x14ac:dyDescent="0.25">
      <c r="F36" s="49">
        <v>35</v>
      </c>
      <c r="G36" s="49">
        <v>12</v>
      </c>
      <c r="H36" s="49" t="s">
        <v>24</v>
      </c>
      <c r="I36" s="49" t="s">
        <v>22</v>
      </c>
      <c r="J36" s="49" t="s">
        <v>8</v>
      </c>
      <c r="K36" s="49" t="s">
        <v>9</v>
      </c>
      <c r="L36" s="34">
        <v>4.923</v>
      </c>
      <c r="M36" s="49">
        <v>50</v>
      </c>
    </row>
    <row r="37" spans="6:13" x14ac:dyDescent="0.25">
      <c r="F37" s="49">
        <v>36</v>
      </c>
      <c r="G37" s="49">
        <v>12</v>
      </c>
      <c r="H37" s="49" t="s">
        <v>24</v>
      </c>
      <c r="I37" s="49" t="s">
        <v>22</v>
      </c>
      <c r="J37" s="49" t="s">
        <v>8</v>
      </c>
      <c r="K37" s="49" t="s">
        <v>9</v>
      </c>
      <c r="L37" s="34">
        <v>4.8419999999999996</v>
      </c>
      <c r="M37" s="49">
        <v>50</v>
      </c>
    </row>
    <row r="38" spans="6:13" x14ac:dyDescent="0.25">
      <c r="F38" s="49">
        <v>37</v>
      </c>
      <c r="G38" s="49">
        <v>13</v>
      </c>
      <c r="H38" s="49" t="s">
        <v>24</v>
      </c>
      <c r="I38" s="49" t="s">
        <v>23</v>
      </c>
      <c r="J38" s="49" t="s">
        <v>8</v>
      </c>
      <c r="K38" s="49" t="s">
        <v>9</v>
      </c>
      <c r="L38" s="34">
        <v>5.0229999999999997</v>
      </c>
      <c r="M38" s="49">
        <v>50</v>
      </c>
    </row>
    <row r="39" spans="6:13" x14ac:dyDescent="0.25">
      <c r="F39" s="49">
        <v>38</v>
      </c>
      <c r="G39" s="49">
        <v>13</v>
      </c>
      <c r="H39" s="49" t="s">
        <v>24</v>
      </c>
      <c r="I39" s="49" t="s">
        <v>23</v>
      </c>
      <c r="J39" s="49" t="s">
        <v>8</v>
      </c>
      <c r="K39" s="49" t="s">
        <v>9</v>
      </c>
      <c r="L39" s="34">
        <v>5.0140000000000002</v>
      </c>
      <c r="M39" s="49">
        <v>50</v>
      </c>
    </row>
    <row r="40" spans="6:13" x14ac:dyDescent="0.25">
      <c r="F40" s="49">
        <v>39</v>
      </c>
      <c r="G40" s="49">
        <v>13</v>
      </c>
      <c r="H40" s="49" t="s">
        <v>24</v>
      </c>
      <c r="I40" s="49" t="s">
        <v>23</v>
      </c>
      <c r="J40" s="49" t="s">
        <v>8</v>
      </c>
      <c r="K40" s="49" t="s">
        <v>9</v>
      </c>
      <c r="L40" s="34">
        <v>4.992</v>
      </c>
      <c r="M40" s="49">
        <v>50</v>
      </c>
    </row>
    <row r="41" spans="6:13" x14ac:dyDescent="0.25">
      <c r="F41" s="49">
        <v>40</v>
      </c>
      <c r="G41" s="49">
        <v>14</v>
      </c>
      <c r="H41" s="49" t="s">
        <v>24</v>
      </c>
      <c r="I41" s="49" t="s">
        <v>23</v>
      </c>
      <c r="J41" s="49" t="s">
        <v>9</v>
      </c>
      <c r="K41" s="49" t="s">
        <v>9</v>
      </c>
      <c r="L41" s="34">
        <v>4.9169999999999998</v>
      </c>
      <c r="M41" s="49">
        <v>50</v>
      </c>
    </row>
    <row r="42" spans="6:13" x14ac:dyDescent="0.25">
      <c r="F42" s="49">
        <v>41</v>
      </c>
      <c r="G42" s="49">
        <v>14</v>
      </c>
      <c r="H42" s="49" t="s">
        <v>24</v>
      </c>
      <c r="I42" s="49" t="s">
        <v>23</v>
      </c>
      <c r="J42" s="49" t="s">
        <v>9</v>
      </c>
      <c r="K42" s="49" t="s">
        <v>9</v>
      </c>
      <c r="L42" s="34">
        <v>5.04</v>
      </c>
      <c r="M42" s="49">
        <v>50</v>
      </c>
    </row>
    <row r="43" spans="6:13" x14ac:dyDescent="0.25">
      <c r="F43" s="49">
        <v>42</v>
      </c>
      <c r="G43" s="49">
        <v>14</v>
      </c>
      <c r="H43" s="49" t="s">
        <v>24</v>
      </c>
      <c r="I43" s="49" t="s">
        <v>23</v>
      </c>
      <c r="J43" s="49" t="s">
        <v>9</v>
      </c>
      <c r="K43" s="49" t="s">
        <v>9</v>
      </c>
      <c r="L43" s="34">
        <v>4.9480000000000004</v>
      </c>
      <c r="M43" s="49">
        <v>50</v>
      </c>
    </row>
    <row r="44" spans="6:13" x14ac:dyDescent="0.25">
      <c r="F44" s="49">
        <v>43</v>
      </c>
      <c r="G44" s="65" t="s">
        <v>93</v>
      </c>
      <c r="H44" s="65"/>
      <c r="I44" s="65"/>
      <c r="J44" s="65"/>
      <c r="K44" s="65"/>
      <c r="M44" s="49">
        <v>50</v>
      </c>
    </row>
    <row r="45" spans="6:13" x14ac:dyDescent="0.25">
      <c r="F45" s="49">
        <v>44</v>
      </c>
      <c r="G45" s="49">
        <v>1</v>
      </c>
      <c r="H45" s="49" t="s">
        <v>18</v>
      </c>
      <c r="I45" s="49" t="s">
        <v>19</v>
      </c>
      <c r="J45" s="49" t="s">
        <v>8</v>
      </c>
      <c r="K45" s="49" t="s">
        <v>8</v>
      </c>
      <c r="L45" s="34">
        <v>5.0060000000000002</v>
      </c>
      <c r="M45" s="49">
        <v>50</v>
      </c>
    </row>
    <row r="46" spans="6:13" x14ac:dyDescent="0.25">
      <c r="F46" s="49">
        <v>45</v>
      </c>
      <c r="G46" s="49">
        <v>1</v>
      </c>
      <c r="H46" s="49" t="s">
        <v>18</v>
      </c>
      <c r="I46" s="49" t="s">
        <v>19</v>
      </c>
      <c r="J46" s="49" t="s">
        <v>8</v>
      </c>
      <c r="K46" s="49" t="s">
        <v>8</v>
      </c>
      <c r="L46" s="34">
        <v>4.9660000000000002</v>
      </c>
      <c r="M46" s="49">
        <v>50</v>
      </c>
    </row>
    <row r="47" spans="6:13" x14ac:dyDescent="0.25">
      <c r="F47" s="49">
        <v>46</v>
      </c>
      <c r="G47" s="49">
        <v>1</v>
      </c>
      <c r="H47" s="49" t="s">
        <v>18</v>
      </c>
      <c r="I47" s="49" t="s">
        <v>19</v>
      </c>
      <c r="J47" s="49" t="s">
        <v>8</v>
      </c>
      <c r="K47" s="49" t="s">
        <v>8</v>
      </c>
      <c r="L47" s="34">
        <v>4.9989999999999997</v>
      </c>
      <c r="M47" s="49">
        <v>50</v>
      </c>
    </row>
    <row r="48" spans="6:13" x14ac:dyDescent="0.25">
      <c r="F48" s="49">
        <v>47</v>
      </c>
      <c r="G48" s="49">
        <v>2</v>
      </c>
      <c r="H48" s="49" t="s">
        <v>18</v>
      </c>
      <c r="I48" s="49" t="s">
        <v>19</v>
      </c>
      <c r="J48" s="49" t="s">
        <v>8</v>
      </c>
      <c r="K48" s="49" t="s">
        <v>8</v>
      </c>
      <c r="L48" s="34">
        <v>4.9779999999999998</v>
      </c>
      <c r="M48" s="49">
        <v>50</v>
      </c>
    </row>
    <row r="49" spans="6:13" x14ac:dyDescent="0.25">
      <c r="F49" s="49">
        <v>48</v>
      </c>
      <c r="G49" s="49">
        <v>2</v>
      </c>
      <c r="H49" s="49" t="s">
        <v>18</v>
      </c>
      <c r="I49" s="49" t="s">
        <v>19</v>
      </c>
      <c r="J49" s="49" t="s">
        <v>8</v>
      </c>
      <c r="K49" s="49" t="s">
        <v>8</v>
      </c>
      <c r="L49" s="34">
        <v>4.9969999999999999</v>
      </c>
      <c r="M49" s="49">
        <v>50</v>
      </c>
    </row>
    <row r="50" spans="6:13" x14ac:dyDescent="0.25">
      <c r="F50" s="49">
        <v>49</v>
      </c>
      <c r="G50" s="49">
        <v>2</v>
      </c>
      <c r="H50" s="49" t="s">
        <v>18</v>
      </c>
      <c r="I50" s="49" t="s">
        <v>19</v>
      </c>
      <c r="J50" s="49" t="s">
        <v>8</v>
      </c>
      <c r="K50" s="49" t="s">
        <v>8</v>
      </c>
      <c r="L50" s="34">
        <v>5.0010000000000003</v>
      </c>
      <c r="M50" s="49">
        <v>50</v>
      </c>
    </row>
    <row r="51" spans="6:13" x14ac:dyDescent="0.25">
      <c r="F51" s="49">
        <v>50</v>
      </c>
      <c r="G51" s="49">
        <v>3</v>
      </c>
      <c r="H51" s="49" t="s">
        <v>18</v>
      </c>
      <c r="I51" s="49" t="s">
        <v>20</v>
      </c>
      <c r="J51" s="49" t="s">
        <v>8</v>
      </c>
      <c r="K51" s="49" t="s">
        <v>8</v>
      </c>
      <c r="L51" s="34">
        <v>4.9729999999999999</v>
      </c>
      <c r="M51" s="49">
        <v>50</v>
      </c>
    </row>
    <row r="52" spans="6:13" x14ac:dyDescent="0.25">
      <c r="F52" s="49">
        <v>51</v>
      </c>
      <c r="G52" s="49">
        <v>3</v>
      </c>
      <c r="H52" s="49" t="s">
        <v>18</v>
      </c>
      <c r="I52" s="49" t="s">
        <v>20</v>
      </c>
      <c r="J52" s="49" t="s">
        <v>8</v>
      </c>
      <c r="K52" s="49" t="s">
        <v>8</v>
      </c>
      <c r="L52" s="34">
        <v>5.0010000000000003</v>
      </c>
      <c r="M52" s="49">
        <v>50</v>
      </c>
    </row>
    <row r="53" spans="6:13" x14ac:dyDescent="0.25">
      <c r="F53" s="49">
        <v>52</v>
      </c>
      <c r="G53" s="49">
        <v>3</v>
      </c>
      <c r="H53" s="49" t="s">
        <v>18</v>
      </c>
      <c r="I53" s="49" t="s">
        <v>20</v>
      </c>
      <c r="J53" s="49" t="s">
        <v>8</v>
      </c>
      <c r="K53" s="49" t="s">
        <v>8</v>
      </c>
      <c r="L53" s="34">
        <v>5.0069999999999997</v>
      </c>
      <c r="M53" s="49">
        <v>50</v>
      </c>
    </row>
    <row r="54" spans="6:13" x14ac:dyDescent="0.25">
      <c r="F54" s="49">
        <v>53</v>
      </c>
      <c r="G54" s="49">
        <v>4</v>
      </c>
      <c r="H54" s="49" t="s">
        <v>18</v>
      </c>
      <c r="I54" s="49" t="s">
        <v>21</v>
      </c>
      <c r="J54" s="49" t="s">
        <v>8</v>
      </c>
      <c r="K54" s="49" t="s">
        <v>8</v>
      </c>
      <c r="L54" s="34" t="s">
        <v>12</v>
      </c>
      <c r="M54" s="49">
        <v>50</v>
      </c>
    </row>
    <row r="55" spans="6:13" x14ac:dyDescent="0.25">
      <c r="F55" s="49">
        <v>54</v>
      </c>
      <c r="G55" s="49">
        <v>4</v>
      </c>
      <c r="H55" s="49" t="s">
        <v>18</v>
      </c>
      <c r="I55" s="49" t="s">
        <v>21</v>
      </c>
      <c r="J55" s="49" t="s">
        <v>8</v>
      </c>
      <c r="K55" s="49" t="s">
        <v>8</v>
      </c>
      <c r="L55" s="34">
        <v>4.9800000000000004</v>
      </c>
      <c r="M55" s="49">
        <v>50</v>
      </c>
    </row>
    <row r="56" spans="6:13" x14ac:dyDescent="0.25">
      <c r="F56" s="49">
        <v>55</v>
      </c>
      <c r="G56" s="49">
        <v>4</v>
      </c>
      <c r="H56" s="49" t="s">
        <v>18</v>
      </c>
      <c r="I56" s="49" t="s">
        <v>21</v>
      </c>
      <c r="J56" s="49" t="s">
        <v>8</v>
      </c>
      <c r="K56" s="49" t="s">
        <v>8</v>
      </c>
      <c r="L56" s="34">
        <v>5.0069999999999997</v>
      </c>
      <c r="M56" s="49">
        <v>50</v>
      </c>
    </row>
    <row r="57" spans="6:13" x14ac:dyDescent="0.25">
      <c r="F57" s="49">
        <v>56</v>
      </c>
      <c r="G57" s="49">
        <v>5</v>
      </c>
      <c r="H57" s="49" t="s">
        <v>18</v>
      </c>
      <c r="I57" s="49" t="s">
        <v>22</v>
      </c>
      <c r="J57" s="49" t="s">
        <v>8</v>
      </c>
      <c r="K57" s="49" t="s">
        <v>8</v>
      </c>
      <c r="L57" s="34">
        <v>4.9740000000000002</v>
      </c>
      <c r="M57" s="49">
        <v>50</v>
      </c>
    </row>
    <row r="58" spans="6:13" x14ac:dyDescent="0.25">
      <c r="F58" s="49">
        <v>57</v>
      </c>
      <c r="G58" s="49">
        <v>5</v>
      </c>
      <c r="H58" s="49" t="s">
        <v>18</v>
      </c>
      <c r="I58" s="49" t="s">
        <v>22</v>
      </c>
      <c r="J58" s="49" t="s">
        <v>8</v>
      </c>
      <c r="K58" s="49" t="s">
        <v>8</v>
      </c>
      <c r="L58" s="34">
        <v>5.008</v>
      </c>
      <c r="M58" s="49">
        <v>50</v>
      </c>
    </row>
    <row r="59" spans="6:13" x14ac:dyDescent="0.25">
      <c r="F59" s="49">
        <v>58</v>
      </c>
      <c r="G59" s="49">
        <v>5</v>
      </c>
      <c r="H59" s="49" t="s">
        <v>18</v>
      </c>
      <c r="I59" s="49" t="s">
        <v>22</v>
      </c>
      <c r="J59" s="49" t="s">
        <v>8</v>
      </c>
      <c r="K59" s="49" t="s">
        <v>8</v>
      </c>
      <c r="L59" s="34">
        <v>4.9870000000000001</v>
      </c>
      <c r="M59" s="49">
        <v>50</v>
      </c>
    </row>
    <row r="60" spans="6:13" x14ac:dyDescent="0.25">
      <c r="F60" s="49">
        <v>59</v>
      </c>
      <c r="G60" s="49">
        <v>6</v>
      </c>
      <c r="H60" s="49" t="s">
        <v>18</v>
      </c>
      <c r="I60" s="49" t="s">
        <v>23</v>
      </c>
      <c r="J60" s="49" t="s">
        <v>8</v>
      </c>
      <c r="K60" s="49" t="s">
        <v>8</v>
      </c>
      <c r="L60" s="34">
        <v>4.992</v>
      </c>
      <c r="M60" s="49">
        <v>50</v>
      </c>
    </row>
    <row r="61" spans="6:13" x14ac:dyDescent="0.25">
      <c r="F61" s="49">
        <v>60</v>
      </c>
      <c r="G61" s="49">
        <v>6</v>
      </c>
      <c r="H61" s="49" t="s">
        <v>18</v>
      </c>
      <c r="I61" s="49" t="s">
        <v>23</v>
      </c>
      <c r="J61" s="49" t="s">
        <v>8</v>
      </c>
      <c r="K61" s="49" t="s">
        <v>8</v>
      </c>
      <c r="L61" s="34">
        <v>4.9710000000000001</v>
      </c>
      <c r="M61" s="49">
        <v>50</v>
      </c>
    </row>
    <row r="62" spans="6:13" x14ac:dyDescent="0.25">
      <c r="F62" s="49">
        <v>61</v>
      </c>
      <c r="G62" s="49">
        <v>6</v>
      </c>
      <c r="H62" s="49" t="s">
        <v>18</v>
      </c>
      <c r="I62" s="49" t="s">
        <v>23</v>
      </c>
      <c r="J62" s="49" t="s">
        <v>8</v>
      </c>
      <c r="K62" s="49" t="s">
        <v>8</v>
      </c>
      <c r="L62" s="34">
        <v>4.9779999999999998</v>
      </c>
      <c r="M62" s="49">
        <v>50</v>
      </c>
    </row>
    <row r="63" spans="6:13" x14ac:dyDescent="0.25">
      <c r="F63" s="49">
        <v>62</v>
      </c>
      <c r="G63" s="49">
        <v>7</v>
      </c>
      <c r="H63" s="49" t="s">
        <v>18</v>
      </c>
      <c r="I63" s="49" t="s">
        <v>23</v>
      </c>
      <c r="J63" s="49" t="s">
        <v>9</v>
      </c>
      <c r="K63" s="49" t="s">
        <v>8</v>
      </c>
      <c r="L63" s="34">
        <v>4.9740000000000002</v>
      </c>
      <c r="M63" s="49">
        <v>50</v>
      </c>
    </row>
    <row r="64" spans="6:13" x14ac:dyDescent="0.25">
      <c r="F64" s="49">
        <v>63</v>
      </c>
      <c r="G64" s="49">
        <v>7</v>
      </c>
      <c r="H64" s="49" t="s">
        <v>18</v>
      </c>
      <c r="I64" s="49" t="s">
        <v>23</v>
      </c>
      <c r="J64" s="49" t="s">
        <v>9</v>
      </c>
      <c r="K64" s="49" t="s">
        <v>8</v>
      </c>
      <c r="L64" s="34">
        <v>5.0309999999999997</v>
      </c>
      <c r="M64" s="49">
        <v>50</v>
      </c>
    </row>
    <row r="65" spans="6:13" x14ac:dyDescent="0.25">
      <c r="F65" s="49">
        <v>64</v>
      </c>
      <c r="G65" s="49">
        <v>7</v>
      </c>
      <c r="H65" s="49" t="s">
        <v>18</v>
      </c>
      <c r="I65" s="49" t="s">
        <v>23</v>
      </c>
      <c r="J65" s="49" t="s">
        <v>9</v>
      </c>
      <c r="K65" s="49" t="s">
        <v>8</v>
      </c>
      <c r="L65" s="34">
        <v>4.9749999999999996</v>
      </c>
      <c r="M65" s="49">
        <v>50</v>
      </c>
    </row>
    <row r="66" spans="6:13" x14ac:dyDescent="0.25">
      <c r="F66" s="49">
        <v>65</v>
      </c>
      <c r="G66" s="49">
        <v>8</v>
      </c>
      <c r="H66" s="49" t="s">
        <v>24</v>
      </c>
      <c r="I66" s="49" t="s">
        <v>19</v>
      </c>
      <c r="J66" s="49" t="s">
        <v>8</v>
      </c>
      <c r="K66" s="49" t="s">
        <v>8</v>
      </c>
      <c r="L66" s="34">
        <v>4.9850000000000003</v>
      </c>
      <c r="M66" s="49">
        <v>50</v>
      </c>
    </row>
    <row r="67" spans="6:13" x14ac:dyDescent="0.25">
      <c r="F67" s="49">
        <v>66</v>
      </c>
      <c r="G67" s="49">
        <v>8</v>
      </c>
      <c r="H67" s="49" t="s">
        <v>24</v>
      </c>
      <c r="I67" s="49" t="s">
        <v>19</v>
      </c>
      <c r="J67" s="49" t="s">
        <v>8</v>
      </c>
      <c r="K67" s="49" t="s">
        <v>8</v>
      </c>
      <c r="L67" s="34">
        <v>5.0309999999999997</v>
      </c>
      <c r="M67" s="49">
        <v>50</v>
      </c>
    </row>
    <row r="68" spans="6:13" x14ac:dyDescent="0.25">
      <c r="F68" s="49">
        <v>67</v>
      </c>
      <c r="G68" s="49">
        <v>8</v>
      </c>
      <c r="H68" s="49" t="s">
        <v>24</v>
      </c>
      <c r="I68" s="49" t="s">
        <v>19</v>
      </c>
      <c r="J68" s="49" t="s">
        <v>8</v>
      </c>
      <c r="K68" s="49" t="s">
        <v>8</v>
      </c>
      <c r="L68" s="34">
        <v>4.9850000000000003</v>
      </c>
      <c r="M68" s="49">
        <v>50</v>
      </c>
    </row>
    <row r="69" spans="6:13" x14ac:dyDescent="0.25">
      <c r="F69" s="49">
        <v>68</v>
      </c>
      <c r="G69" s="49">
        <v>9</v>
      </c>
      <c r="H69" s="49" t="s">
        <v>24</v>
      </c>
      <c r="I69" s="49" t="s">
        <v>19</v>
      </c>
      <c r="J69" s="49" t="s">
        <v>8</v>
      </c>
      <c r="K69" s="49" t="s">
        <v>8</v>
      </c>
      <c r="L69" s="34">
        <v>4.9859999999999998</v>
      </c>
      <c r="M69" s="49">
        <v>50</v>
      </c>
    </row>
    <row r="70" spans="6:13" x14ac:dyDescent="0.25">
      <c r="F70" s="49">
        <v>69</v>
      </c>
      <c r="G70" s="49">
        <v>9</v>
      </c>
      <c r="H70" s="49" t="s">
        <v>24</v>
      </c>
      <c r="I70" s="49" t="s">
        <v>19</v>
      </c>
      <c r="J70" s="49" t="s">
        <v>8</v>
      </c>
      <c r="K70" s="49" t="s">
        <v>8</v>
      </c>
      <c r="L70" s="34">
        <v>5.0010000000000003</v>
      </c>
      <c r="M70" s="49">
        <v>50</v>
      </c>
    </row>
    <row r="71" spans="6:13" x14ac:dyDescent="0.25">
      <c r="F71" s="49">
        <v>70</v>
      </c>
      <c r="G71" s="49">
        <v>9</v>
      </c>
      <c r="H71" s="49" t="s">
        <v>24</v>
      </c>
      <c r="I71" s="49" t="s">
        <v>19</v>
      </c>
      <c r="J71" s="49" t="s">
        <v>8</v>
      </c>
      <c r="K71" s="49" t="s">
        <v>8</v>
      </c>
      <c r="L71" s="34">
        <v>4.9960000000000004</v>
      </c>
      <c r="M71" s="49">
        <v>50</v>
      </c>
    </row>
    <row r="72" spans="6:13" x14ac:dyDescent="0.25">
      <c r="F72" s="49">
        <v>71</v>
      </c>
      <c r="G72" s="49">
        <v>10</v>
      </c>
      <c r="H72" s="49" t="s">
        <v>24</v>
      </c>
      <c r="I72" s="49" t="s">
        <v>20</v>
      </c>
      <c r="J72" s="49" t="s">
        <v>8</v>
      </c>
      <c r="K72" s="49" t="s">
        <v>8</v>
      </c>
      <c r="L72" s="34">
        <v>4.9790000000000001</v>
      </c>
      <c r="M72" s="49">
        <v>50</v>
      </c>
    </row>
    <row r="73" spans="6:13" x14ac:dyDescent="0.25">
      <c r="F73" s="49">
        <v>72</v>
      </c>
      <c r="G73" s="49">
        <v>10</v>
      </c>
      <c r="H73" s="49" t="s">
        <v>24</v>
      </c>
      <c r="I73" s="49" t="s">
        <v>20</v>
      </c>
      <c r="J73" s="49" t="s">
        <v>8</v>
      </c>
      <c r="K73" s="49" t="s">
        <v>8</v>
      </c>
      <c r="L73" s="34">
        <v>4.99</v>
      </c>
      <c r="M73" s="49">
        <v>50</v>
      </c>
    </row>
    <row r="74" spans="6:13" x14ac:dyDescent="0.25">
      <c r="F74" s="49">
        <v>73</v>
      </c>
      <c r="G74" s="49">
        <v>10</v>
      </c>
      <c r="H74" s="49" t="s">
        <v>24</v>
      </c>
      <c r="I74" s="49" t="s">
        <v>20</v>
      </c>
      <c r="J74" s="49" t="s">
        <v>8</v>
      </c>
      <c r="K74" s="49" t="s">
        <v>8</v>
      </c>
      <c r="L74" s="34">
        <v>4.984</v>
      </c>
      <c r="M74" s="49">
        <v>50</v>
      </c>
    </row>
    <row r="75" spans="6:13" x14ac:dyDescent="0.25">
      <c r="F75" s="49">
        <v>74</v>
      </c>
      <c r="G75" s="49">
        <v>11</v>
      </c>
      <c r="H75" s="49" t="s">
        <v>24</v>
      </c>
      <c r="I75" s="49" t="s">
        <v>21</v>
      </c>
      <c r="J75" s="49" t="s">
        <v>8</v>
      </c>
      <c r="K75" s="49" t="s">
        <v>8</v>
      </c>
      <c r="L75" s="34">
        <v>5.024</v>
      </c>
      <c r="M75" s="49">
        <v>50</v>
      </c>
    </row>
    <row r="76" spans="6:13" x14ac:dyDescent="0.25">
      <c r="F76" s="49">
        <v>75</v>
      </c>
      <c r="G76" s="49">
        <v>11</v>
      </c>
      <c r="H76" s="49" t="s">
        <v>24</v>
      </c>
      <c r="I76" s="49" t="s">
        <v>21</v>
      </c>
      <c r="J76" s="49" t="s">
        <v>8</v>
      </c>
      <c r="K76" s="49" t="s">
        <v>8</v>
      </c>
      <c r="L76" s="34">
        <v>4.992</v>
      </c>
      <c r="M76" s="49">
        <v>50</v>
      </c>
    </row>
    <row r="77" spans="6:13" x14ac:dyDescent="0.25">
      <c r="F77" s="49">
        <v>76</v>
      </c>
      <c r="G77" s="49">
        <v>11</v>
      </c>
      <c r="H77" s="49" t="s">
        <v>24</v>
      </c>
      <c r="I77" s="49" t="s">
        <v>21</v>
      </c>
      <c r="J77" s="49" t="s">
        <v>8</v>
      </c>
      <c r="K77" s="49" t="s">
        <v>8</v>
      </c>
      <c r="L77" s="34">
        <v>5.008</v>
      </c>
      <c r="M77" s="49">
        <v>50</v>
      </c>
    </row>
    <row r="78" spans="6:13" x14ac:dyDescent="0.25">
      <c r="F78" s="49">
        <v>77</v>
      </c>
      <c r="G78" s="49">
        <v>12</v>
      </c>
      <c r="H78" s="49" t="s">
        <v>24</v>
      </c>
      <c r="I78" s="49" t="s">
        <v>22</v>
      </c>
      <c r="J78" s="49" t="s">
        <v>8</v>
      </c>
      <c r="K78" s="49" t="s">
        <v>8</v>
      </c>
      <c r="L78" s="34">
        <v>4.9930000000000003</v>
      </c>
      <c r="M78" s="49">
        <v>50</v>
      </c>
    </row>
    <row r="79" spans="6:13" x14ac:dyDescent="0.25">
      <c r="F79" s="49">
        <v>78</v>
      </c>
      <c r="G79" s="49">
        <v>12</v>
      </c>
      <c r="H79" s="49" t="s">
        <v>24</v>
      </c>
      <c r="I79" s="49" t="s">
        <v>22</v>
      </c>
      <c r="J79" s="49" t="s">
        <v>8</v>
      </c>
      <c r="K79" s="49" t="s">
        <v>8</v>
      </c>
      <c r="L79" s="34">
        <v>4.984</v>
      </c>
      <c r="M79" s="49">
        <v>50</v>
      </c>
    </row>
    <row r="80" spans="6:13" x14ac:dyDescent="0.25">
      <c r="F80" s="49">
        <v>79</v>
      </c>
      <c r="G80" s="49">
        <v>12</v>
      </c>
      <c r="H80" s="49" t="s">
        <v>24</v>
      </c>
      <c r="I80" s="49" t="s">
        <v>22</v>
      </c>
      <c r="J80" s="49" t="s">
        <v>8</v>
      </c>
      <c r="K80" s="49" t="s">
        <v>8</v>
      </c>
      <c r="L80" s="34">
        <v>4.992</v>
      </c>
      <c r="M80" s="49">
        <v>50</v>
      </c>
    </row>
    <row r="81" spans="6:13" x14ac:dyDescent="0.25">
      <c r="F81" s="49">
        <v>80</v>
      </c>
      <c r="G81" s="49">
        <v>13</v>
      </c>
      <c r="H81" s="49" t="s">
        <v>24</v>
      </c>
      <c r="I81" s="49" t="s">
        <v>23</v>
      </c>
      <c r="J81" s="49" t="s">
        <v>8</v>
      </c>
      <c r="K81" s="49" t="s">
        <v>8</v>
      </c>
      <c r="L81" s="34">
        <v>4.9880000000000004</v>
      </c>
      <c r="M81" s="49">
        <v>50</v>
      </c>
    </row>
    <row r="82" spans="6:13" x14ac:dyDescent="0.25">
      <c r="F82" s="49">
        <v>81</v>
      </c>
      <c r="G82" s="49">
        <v>13</v>
      </c>
      <c r="H82" s="49" t="s">
        <v>24</v>
      </c>
      <c r="I82" s="49" t="s">
        <v>23</v>
      </c>
      <c r="J82" s="49" t="s">
        <v>8</v>
      </c>
      <c r="K82" s="49" t="s">
        <v>8</v>
      </c>
      <c r="L82" s="34">
        <v>4.9779999999999998</v>
      </c>
      <c r="M82" s="49">
        <v>50</v>
      </c>
    </row>
    <row r="83" spans="6:13" x14ac:dyDescent="0.25">
      <c r="F83" s="49">
        <v>82</v>
      </c>
      <c r="G83" s="49">
        <v>13</v>
      </c>
      <c r="H83" s="49" t="s">
        <v>24</v>
      </c>
      <c r="I83" s="49" t="s">
        <v>23</v>
      </c>
      <c r="J83" s="49" t="s">
        <v>8</v>
      </c>
      <c r="K83" s="49" t="s">
        <v>8</v>
      </c>
      <c r="L83" s="34">
        <v>4.9880000000000004</v>
      </c>
      <c r="M83" s="49">
        <v>50</v>
      </c>
    </row>
    <row r="84" spans="6:13" x14ac:dyDescent="0.25">
      <c r="F84" s="49">
        <v>83</v>
      </c>
      <c r="G84" s="49">
        <v>14</v>
      </c>
      <c r="H84" s="49" t="s">
        <v>24</v>
      </c>
      <c r="I84" s="49" t="s">
        <v>23</v>
      </c>
      <c r="J84" s="49" t="s">
        <v>9</v>
      </c>
      <c r="K84" s="49" t="s">
        <v>8</v>
      </c>
      <c r="L84" s="34">
        <v>4.9790000000000001</v>
      </c>
      <c r="M84" s="49">
        <v>50</v>
      </c>
    </row>
    <row r="85" spans="6:13" x14ac:dyDescent="0.25">
      <c r="F85" s="49">
        <v>84</v>
      </c>
      <c r="G85" s="49">
        <v>14</v>
      </c>
      <c r="H85" s="49" t="s">
        <v>24</v>
      </c>
      <c r="I85" s="49" t="s">
        <v>23</v>
      </c>
      <c r="J85" s="49" t="s">
        <v>9</v>
      </c>
      <c r="K85" s="49" t="s">
        <v>8</v>
      </c>
      <c r="L85" s="34">
        <v>4.9809999999999999</v>
      </c>
      <c r="M85" s="49">
        <v>50</v>
      </c>
    </row>
    <row r="86" spans="6:13" x14ac:dyDescent="0.25">
      <c r="F86" s="49">
        <v>85</v>
      </c>
      <c r="G86" s="49">
        <v>14</v>
      </c>
      <c r="H86" s="49" t="s">
        <v>24</v>
      </c>
      <c r="I86" s="49" t="s">
        <v>23</v>
      </c>
      <c r="J86" s="49" t="s">
        <v>9</v>
      </c>
      <c r="K86" s="49" t="s">
        <v>8</v>
      </c>
      <c r="L86" s="34">
        <v>4.9809999999999999</v>
      </c>
      <c r="M86" s="49">
        <v>50</v>
      </c>
    </row>
    <row r="87" spans="6:13" x14ac:dyDescent="0.25">
      <c r="F87" s="49">
        <v>86</v>
      </c>
      <c r="G87" s="65" t="s">
        <v>94</v>
      </c>
      <c r="H87" s="65"/>
      <c r="I87" s="65"/>
      <c r="J87" s="65"/>
      <c r="K87" s="65"/>
      <c r="M87" s="49">
        <v>50</v>
      </c>
    </row>
  </sheetData>
  <mergeCells count="2">
    <mergeCell ref="G44:K44"/>
    <mergeCell ref="G87:K8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B0BFE-4ED8-4AC9-B9D3-61E542807B93}">
  <sheetPr codeName="Sheet6"/>
  <dimension ref="A1:R34"/>
  <sheetViews>
    <sheetView zoomScale="69" workbookViewId="0">
      <selection activeCell="Q23" sqref="Q23"/>
    </sheetView>
  </sheetViews>
  <sheetFormatPr defaultRowHeight="15" x14ac:dyDescent="0.25"/>
  <cols>
    <col min="2" max="2" width="11.140625" bestFit="1" customWidth="1"/>
  </cols>
  <sheetData>
    <row r="1" spans="1:18" ht="18.75" x14ac:dyDescent="0.3">
      <c r="A1" s="67" t="s">
        <v>66</v>
      </c>
      <c r="B1" s="67"/>
      <c r="C1" s="67"/>
      <c r="D1" s="67"/>
      <c r="O1" s="67" t="s">
        <v>67</v>
      </c>
      <c r="P1" s="67"/>
      <c r="Q1" s="67"/>
      <c r="R1" s="67"/>
    </row>
    <row r="2" spans="1:18" x14ac:dyDescent="0.25">
      <c r="A2" s="31">
        <v>43781</v>
      </c>
      <c r="C2" s="31">
        <v>43781</v>
      </c>
      <c r="E2" s="3"/>
      <c r="F2" s="3"/>
      <c r="G2" s="3"/>
      <c r="H2" s="3"/>
      <c r="I2" s="3"/>
      <c r="O2" s="31">
        <v>43783</v>
      </c>
    </row>
    <row r="3" spans="1:18" x14ac:dyDescent="0.25">
      <c r="A3" s="3" t="s">
        <v>5</v>
      </c>
      <c r="B3" s="3" t="s">
        <v>17</v>
      </c>
      <c r="C3" s="3"/>
      <c r="D3" s="3"/>
      <c r="E3" s="3"/>
      <c r="F3" s="3"/>
      <c r="G3" s="3"/>
      <c r="H3" s="3"/>
      <c r="I3" s="3"/>
      <c r="O3" t="s">
        <v>63</v>
      </c>
      <c r="P3" t="s">
        <v>65</v>
      </c>
      <c r="Q3" t="s">
        <v>64</v>
      </c>
    </row>
    <row r="4" spans="1:18" ht="18.75" x14ac:dyDescent="0.25">
      <c r="A4" s="1">
        <v>0.25</v>
      </c>
      <c r="B4" s="3">
        <v>17.25</v>
      </c>
      <c r="C4" s="3"/>
      <c r="D4" s="3"/>
      <c r="E4" s="3"/>
      <c r="F4" s="3"/>
      <c r="G4" s="3"/>
      <c r="H4" s="3"/>
      <c r="I4" s="3"/>
      <c r="P4">
        <v>0</v>
      </c>
      <c r="Q4">
        <v>18.149999999999999</v>
      </c>
    </row>
    <row r="5" spans="1:18" ht="18.75" x14ac:dyDescent="0.25">
      <c r="A5" s="1">
        <v>0.5</v>
      </c>
      <c r="B5" s="3">
        <v>16.829999999999998</v>
      </c>
      <c r="C5" s="3"/>
      <c r="D5" s="3"/>
      <c r="E5" s="3"/>
      <c r="F5" s="3"/>
      <c r="G5" s="3"/>
      <c r="H5" s="3"/>
      <c r="I5" s="3"/>
      <c r="O5">
        <v>1</v>
      </c>
      <c r="P5">
        <v>1</v>
      </c>
      <c r="Q5">
        <v>17.5</v>
      </c>
    </row>
    <row r="6" spans="1:18" ht="18.75" x14ac:dyDescent="0.25">
      <c r="A6" s="1">
        <v>1</v>
      </c>
      <c r="B6" s="3">
        <v>16.48</v>
      </c>
      <c r="C6" s="3"/>
      <c r="D6" s="3"/>
      <c r="E6" s="3"/>
      <c r="F6" s="3"/>
      <c r="G6" s="3"/>
      <c r="H6" s="3"/>
      <c r="I6" s="3"/>
      <c r="O6">
        <v>2</v>
      </c>
      <c r="P6">
        <v>1.5</v>
      </c>
      <c r="Q6">
        <v>17.149999999999999</v>
      </c>
    </row>
    <row r="7" spans="1:18" ht="18.75" x14ac:dyDescent="0.25">
      <c r="A7" s="1">
        <v>1.5</v>
      </c>
      <c r="B7" s="3">
        <v>16.05</v>
      </c>
      <c r="C7" s="3"/>
      <c r="D7" s="3"/>
      <c r="E7" s="3"/>
      <c r="F7" s="3"/>
      <c r="G7" s="3"/>
      <c r="H7" s="3"/>
      <c r="I7" s="3"/>
      <c r="O7">
        <v>3</v>
      </c>
      <c r="P7">
        <v>2</v>
      </c>
      <c r="Q7">
        <v>16.739999999999998</v>
      </c>
    </row>
    <row r="8" spans="1:18" ht="18.75" x14ac:dyDescent="0.25">
      <c r="A8" s="1">
        <v>2</v>
      </c>
      <c r="B8" s="3">
        <v>15.08</v>
      </c>
      <c r="C8" s="3"/>
      <c r="D8" s="3"/>
      <c r="E8" s="3"/>
      <c r="F8" s="3"/>
      <c r="G8" s="3"/>
      <c r="H8" s="3"/>
      <c r="I8" s="3"/>
      <c r="O8">
        <v>4</v>
      </c>
      <c r="P8">
        <v>2.5</v>
      </c>
      <c r="Q8">
        <v>16.239999999999998</v>
      </c>
    </row>
    <row r="9" spans="1:18" ht="18.75" x14ac:dyDescent="0.25">
      <c r="A9" s="1">
        <v>2.5</v>
      </c>
      <c r="B9" s="3">
        <v>14.85</v>
      </c>
      <c r="C9" s="3"/>
      <c r="D9" s="3"/>
      <c r="E9" s="3"/>
      <c r="F9" s="3"/>
      <c r="G9" s="3"/>
      <c r="H9" s="3"/>
      <c r="I9" s="3"/>
      <c r="O9">
        <v>5</v>
      </c>
      <c r="P9">
        <v>3</v>
      </c>
      <c r="Q9">
        <v>16.12</v>
      </c>
    </row>
    <row r="10" spans="1:18" ht="18.75" x14ac:dyDescent="0.25">
      <c r="A10" s="1">
        <v>3</v>
      </c>
      <c r="B10" s="3">
        <v>14.48</v>
      </c>
      <c r="C10" s="3"/>
      <c r="D10" s="3"/>
      <c r="E10" s="3"/>
      <c r="F10" s="3"/>
      <c r="G10" s="3"/>
      <c r="H10" s="3"/>
      <c r="I10" s="3"/>
      <c r="O10">
        <v>6</v>
      </c>
      <c r="P10">
        <v>3.5</v>
      </c>
      <c r="Q10">
        <v>15.55</v>
      </c>
    </row>
    <row r="11" spans="1:18" ht="18.75" x14ac:dyDescent="0.25">
      <c r="A11" s="1">
        <v>4</v>
      </c>
      <c r="B11" s="3">
        <v>13.53</v>
      </c>
      <c r="C11" s="3" t="s">
        <v>5</v>
      </c>
      <c r="D11" s="3" t="s">
        <v>6</v>
      </c>
      <c r="E11" s="3"/>
      <c r="F11" s="3"/>
      <c r="G11" s="3"/>
      <c r="H11" s="3"/>
      <c r="I11" s="3"/>
      <c r="O11">
        <v>7</v>
      </c>
      <c r="P11">
        <v>4</v>
      </c>
      <c r="Q11">
        <v>15.05</v>
      </c>
    </row>
    <row r="12" spans="1:18" ht="18.75" x14ac:dyDescent="0.25">
      <c r="A12" s="1">
        <v>5</v>
      </c>
      <c r="B12" s="3">
        <v>12.33</v>
      </c>
      <c r="C12" s="1">
        <v>5</v>
      </c>
      <c r="D12" s="3">
        <v>12.57</v>
      </c>
      <c r="E12" s="3"/>
      <c r="F12" s="3"/>
      <c r="G12" s="3"/>
      <c r="H12" s="3"/>
      <c r="I12" s="3"/>
      <c r="O12">
        <v>8</v>
      </c>
      <c r="P12">
        <v>5</v>
      </c>
      <c r="Q12">
        <v>14.55</v>
      </c>
    </row>
    <row r="13" spans="1:18" ht="18.75" x14ac:dyDescent="0.25">
      <c r="A13" s="1">
        <v>6</v>
      </c>
      <c r="B13" s="3">
        <v>11.35</v>
      </c>
      <c r="C13" s="1">
        <v>6</v>
      </c>
      <c r="D13" s="3">
        <v>11.48</v>
      </c>
      <c r="E13" s="3"/>
      <c r="F13" s="3"/>
      <c r="G13" s="3"/>
      <c r="H13" s="3"/>
      <c r="I13" s="3"/>
      <c r="O13">
        <v>9</v>
      </c>
      <c r="P13">
        <v>7</v>
      </c>
      <c r="Q13">
        <v>13</v>
      </c>
    </row>
    <row r="14" spans="1:18" ht="18.75" x14ac:dyDescent="0.25">
      <c r="A14" s="1">
        <v>6.5</v>
      </c>
      <c r="B14" s="34">
        <v>10.81</v>
      </c>
      <c r="C14" s="1">
        <v>6.5</v>
      </c>
      <c r="D14" s="3">
        <v>10.81</v>
      </c>
      <c r="E14" s="3"/>
      <c r="F14" s="3"/>
      <c r="G14" s="3"/>
      <c r="H14" s="3"/>
      <c r="I14" s="3"/>
      <c r="O14">
        <v>10</v>
      </c>
      <c r="P14">
        <v>8</v>
      </c>
      <c r="Q14">
        <v>12.3</v>
      </c>
    </row>
    <row r="15" spans="1:18" ht="18.75" x14ac:dyDescent="0.25">
      <c r="A15" s="1">
        <v>7</v>
      </c>
      <c r="B15" s="34">
        <v>10.34</v>
      </c>
      <c r="C15" s="1">
        <v>7</v>
      </c>
      <c r="D15" s="3">
        <v>10.34</v>
      </c>
      <c r="E15" s="3"/>
      <c r="F15" s="3"/>
      <c r="G15" s="3"/>
      <c r="H15" s="3"/>
      <c r="I15" s="3"/>
    </row>
    <row r="16" spans="1:18" ht="18.75" x14ac:dyDescent="0.25">
      <c r="A16" s="1">
        <v>7.5</v>
      </c>
      <c r="B16" s="34">
        <v>9.82</v>
      </c>
      <c r="C16" s="1">
        <v>7.5</v>
      </c>
      <c r="D16" s="3">
        <v>9.82</v>
      </c>
      <c r="E16" s="3"/>
      <c r="F16" s="3"/>
      <c r="G16" s="3"/>
      <c r="H16" s="3"/>
      <c r="I16" s="3"/>
    </row>
    <row r="17" spans="1:9" ht="18.75" x14ac:dyDescent="0.25">
      <c r="A17" s="1">
        <v>8</v>
      </c>
      <c r="B17" s="34">
        <v>9.44</v>
      </c>
      <c r="C17" s="1">
        <v>8</v>
      </c>
      <c r="D17" s="3">
        <v>9.44</v>
      </c>
      <c r="E17" s="3"/>
      <c r="F17" s="3"/>
      <c r="G17" s="3"/>
      <c r="H17" s="3"/>
      <c r="I17" s="3"/>
    </row>
    <row r="18" spans="1:9" ht="18.75" x14ac:dyDescent="0.25">
      <c r="A18" s="1">
        <v>8.5</v>
      </c>
      <c r="B18" s="34">
        <v>8.93</v>
      </c>
      <c r="C18" s="1">
        <v>8.5</v>
      </c>
      <c r="D18" s="3">
        <v>8.93</v>
      </c>
      <c r="E18" s="3"/>
      <c r="F18" s="3"/>
      <c r="G18" s="3"/>
      <c r="H18" s="3"/>
      <c r="I18" s="3"/>
    </row>
    <row r="19" spans="1:9" ht="18.75" x14ac:dyDescent="0.25">
      <c r="A19" s="1">
        <v>9</v>
      </c>
      <c r="B19" s="34">
        <v>8.5500000000000007</v>
      </c>
      <c r="C19" s="1">
        <v>9</v>
      </c>
      <c r="D19" s="3">
        <v>8.5500000000000007</v>
      </c>
      <c r="E19" s="3"/>
      <c r="F19" s="3"/>
      <c r="G19" s="3"/>
      <c r="H19" s="3"/>
      <c r="I19" s="3"/>
    </row>
    <row r="20" spans="1:9" ht="18.75" x14ac:dyDescent="0.25">
      <c r="A20" s="1">
        <v>9.5</v>
      </c>
      <c r="B20" s="34">
        <v>8.2100000000000009</v>
      </c>
      <c r="C20" s="1">
        <v>9.5</v>
      </c>
      <c r="D20" s="3">
        <v>8.2100000000000009</v>
      </c>
      <c r="E20" s="3"/>
      <c r="F20" s="3"/>
      <c r="G20" s="3"/>
      <c r="H20" s="3"/>
      <c r="I20" s="3"/>
    </row>
    <row r="21" spans="1:9" ht="18.75" x14ac:dyDescent="0.25">
      <c r="A21" s="1">
        <v>10</v>
      </c>
      <c r="B21" s="34">
        <v>8.11</v>
      </c>
      <c r="C21" s="1">
        <v>10</v>
      </c>
      <c r="D21" s="3">
        <v>8.11</v>
      </c>
      <c r="E21" s="3"/>
      <c r="F21" s="3"/>
      <c r="G21" s="3"/>
      <c r="H21" s="3"/>
      <c r="I21" s="3"/>
    </row>
    <row r="22" spans="1:9" x14ac:dyDescent="0.25">
      <c r="A22" s="3"/>
      <c r="B22" s="3"/>
      <c r="C22" s="3"/>
      <c r="D22" s="3"/>
      <c r="E22" s="3"/>
      <c r="F22" s="3"/>
      <c r="G22" s="3"/>
      <c r="H22" s="3"/>
      <c r="I22" s="3"/>
    </row>
    <row r="23" spans="1:9" x14ac:dyDescent="0.25">
      <c r="A23" s="3"/>
      <c r="B23" s="3"/>
      <c r="C23" s="3"/>
      <c r="D23" s="3"/>
      <c r="E23" s="3"/>
      <c r="F23" s="3"/>
      <c r="G23" s="3"/>
      <c r="H23" s="3"/>
      <c r="I23" s="3"/>
    </row>
    <row r="24" spans="1:9" x14ac:dyDescent="0.25">
      <c r="A24" s="3"/>
      <c r="B24" s="3"/>
      <c r="C24" s="3"/>
      <c r="D24" s="3"/>
      <c r="E24" s="3"/>
      <c r="F24" s="3"/>
      <c r="G24" s="3"/>
      <c r="H24" s="3"/>
      <c r="I24" s="3"/>
    </row>
    <row r="25" spans="1:9" x14ac:dyDescent="0.25">
      <c r="A25" s="3"/>
      <c r="B25" s="3"/>
      <c r="C25" s="3"/>
      <c r="D25" s="3"/>
      <c r="E25" s="3"/>
      <c r="F25" s="3"/>
      <c r="G25" s="3"/>
      <c r="H25" s="3"/>
      <c r="I25" s="3"/>
    </row>
    <row r="26" spans="1:9" x14ac:dyDescent="0.25">
      <c r="A26" s="3"/>
      <c r="B26" s="3"/>
      <c r="C26" s="3"/>
      <c r="D26" s="3"/>
      <c r="E26" s="3"/>
      <c r="F26" s="3"/>
      <c r="G26" s="3"/>
      <c r="H26" s="3"/>
      <c r="I26" s="3"/>
    </row>
    <row r="27" spans="1:9" x14ac:dyDescent="0.25">
      <c r="A27" s="3"/>
      <c r="B27" s="3"/>
      <c r="C27" s="3"/>
      <c r="D27" s="3"/>
      <c r="E27" s="3"/>
      <c r="F27" s="3"/>
      <c r="G27" s="3"/>
      <c r="H27" s="3"/>
      <c r="I27" s="3"/>
    </row>
    <row r="28" spans="1:9" x14ac:dyDescent="0.25">
      <c r="A28" s="3"/>
      <c r="B28" s="3"/>
      <c r="C28" s="3"/>
      <c r="D28" s="3"/>
      <c r="E28" s="3"/>
      <c r="F28" s="3"/>
      <c r="G28" s="3"/>
      <c r="H28" s="3"/>
      <c r="I28" s="3"/>
    </row>
    <row r="29" spans="1:9" x14ac:dyDescent="0.25">
      <c r="A29" s="3"/>
      <c r="B29" s="3"/>
      <c r="C29" s="3"/>
      <c r="D29" s="3"/>
      <c r="E29" s="3"/>
      <c r="F29" s="3"/>
      <c r="G29" s="3"/>
      <c r="H29" s="3"/>
      <c r="I29" s="3"/>
    </row>
    <row r="30" spans="1:9" x14ac:dyDescent="0.25">
      <c r="A30" s="3"/>
      <c r="B30" s="3"/>
      <c r="C30" s="3"/>
      <c r="D30" s="3"/>
      <c r="E30" s="3"/>
      <c r="F30" s="3"/>
      <c r="G30" s="3"/>
      <c r="H30" s="3"/>
      <c r="I30" s="3"/>
    </row>
    <row r="31" spans="1:9" x14ac:dyDescent="0.25">
      <c r="A31" s="3"/>
      <c r="B31" s="3"/>
      <c r="C31" s="3"/>
      <c r="D31" s="3"/>
      <c r="E31" s="3"/>
      <c r="F31" s="3"/>
      <c r="G31" s="3"/>
      <c r="H31" s="3"/>
      <c r="I31" s="3"/>
    </row>
    <row r="32" spans="1:9" x14ac:dyDescent="0.25">
      <c r="A32" s="3"/>
      <c r="B32" s="3"/>
      <c r="C32" s="3"/>
      <c r="D32" s="3"/>
      <c r="E32" s="3"/>
      <c r="F32" s="3"/>
      <c r="G32" s="3"/>
      <c r="H32" s="3"/>
      <c r="I32" s="3"/>
    </row>
    <row r="33" spans="1:9" x14ac:dyDescent="0.25">
      <c r="A33" s="3"/>
      <c r="B33" s="3"/>
      <c r="C33" s="3"/>
      <c r="D33" s="3"/>
      <c r="E33" s="3"/>
      <c r="F33" s="3"/>
      <c r="G33" s="3"/>
      <c r="H33" s="3"/>
      <c r="I33" s="3"/>
    </row>
    <row r="34" spans="1:9" x14ac:dyDescent="0.25">
      <c r="A34" s="3"/>
      <c r="B34" s="3"/>
      <c r="C34" s="3"/>
      <c r="D34" s="3"/>
    </row>
  </sheetData>
  <mergeCells count="2">
    <mergeCell ref="A1:D1"/>
    <mergeCell ref="O1:R1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8B970-63C6-4E52-AC74-ED6D8E85974A}">
  <sheetPr codeName="Sheet7"/>
  <dimension ref="A1:J19"/>
  <sheetViews>
    <sheetView topLeftCell="A11" zoomScale="142" workbookViewId="0">
      <selection activeCell="D14" sqref="D14"/>
    </sheetView>
  </sheetViews>
  <sheetFormatPr defaultRowHeight="15" x14ac:dyDescent="0.25"/>
  <cols>
    <col min="1" max="1" width="22.5703125" customWidth="1"/>
    <col min="3" max="3" width="7.140625" bestFit="1" customWidth="1"/>
    <col min="4" max="4" width="10.5703125" bestFit="1" customWidth="1"/>
    <col min="5" max="5" width="14.85546875" bestFit="1" customWidth="1"/>
    <col min="6" max="6" width="15.85546875" bestFit="1" customWidth="1"/>
  </cols>
  <sheetData>
    <row r="1" spans="1:10" x14ac:dyDescent="0.25">
      <c r="A1" s="32" t="s">
        <v>26</v>
      </c>
      <c r="B1" s="32" t="s">
        <v>0</v>
      </c>
      <c r="C1" s="32" t="s">
        <v>29</v>
      </c>
      <c r="D1" s="32" t="s">
        <v>30</v>
      </c>
      <c r="E1" s="32" t="s">
        <v>31</v>
      </c>
      <c r="F1" s="32" t="s">
        <v>60</v>
      </c>
      <c r="G1" s="32" t="s">
        <v>68</v>
      </c>
      <c r="H1" s="32" t="s">
        <v>69</v>
      </c>
      <c r="I1" s="32" t="s">
        <v>81</v>
      </c>
    </row>
    <row r="2" spans="1:10" x14ac:dyDescent="0.25">
      <c r="A2" s="32">
        <v>1</v>
      </c>
      <c r="B2" s="32" t="s">
        <v>27</v>
      </c>
      <c r="C2" s="32">
        <v>32.558</v>
      </c>
      <c r="D2" s="32">
        <v>12.141999999999999</v>
      </c>
      <c r="E2" s="32">
        <f>C2+D2</f>
        <v>44.7</v>
      </c>
      <c r="F2" s="32">
        <v>43.963999999999999</v>
      </c>
      <c r="G2" s="33">
        <f>(E2-F2)/D2*100</f>
        <v>6.0616043485422848</v>
      </c>
      <c r="H2" s="33">
        <f>AVERAGE(G2:G4)</f>
        <v>6.3440156593227917</v>
      </c>
      <c r="I2" s="33">
        <f>H2*(0.55-0.075*0.155)</f>
        <v>3.4154594305879082</v>
      </c>
      <c r="J2">
        <f>E2-F2</f>
        <v>0.73600000000000421</v>
      </c>
    </row>
    <row r="3" spans="1:10" x14ac:dyDescent="0.25">
      <c r="A3" s="32">
        <v>2</v>
      </c>
      <c r="B3" s="32" t="s">
        <v>27</v>
      </c>
      <c r="C3" s="32">
        <v>32.631</v>
      </c>
      <c r="D3" s="32">
        <v>6.6970000000000001</v>
      </c>
      <c r="E3" s="32">
        <f t="shared" ref="E3:E10" si="0">C3+D3</f>
        <v>39.328000000000003</v>
      </c>
      <c r="F3" s="32">
        <v>38.951999999999998</v>
      </c>
      <c r="G3" s="33">
        <f t="shared" ref="G3:G10" si="1">(E3-F3)/D3*100</f>
        <v>5.6144542332388347</v>
      </c>
      <c r="H3" s="33"/>
      <c r="I3" s="33"/>
    </row>
    <row r="4" spans="1:10" x14ac:dyDescent="0.25">
      <c r="A4" s="32">
        <v>3</v>
      </c>
      <c r="B4" s="32" t="s">
        <v>27</v>
      </c>
      <c r="C4" s="32">
        <v>31.157</v>
      </c>
      <c r="D4" s="32">
        <v>4.8259999999999996</v>
      </c>
      <c r="E4" s="32">
        <f t="shared" si="0"/>
        <v>35.982999999999997</v>
      </c>
      <c r="F4" s="32">
        <v>35.628</v>
      </c>
      <c r="G4" s="33">
        <f t="shared" si="1"/>
        <v>7.3559883961872545</v>
      </c>
      <c r="H4" s="33"/>
      <c r="I4" s="33"/>
    </row>
    <row r="5" spans="1:10" x14ac:dyDescent="0.25">
      <c r="A5" s="32">
        <v>4</v>
      </c>
      <c r="B5" s="32" t="s">
        <v>10</v>
      </c>
      <c r="C5" s="32">
        <v>28.253</v>
      </c>
      <c r="D5" s="32">
        <v>6.9790000000000001</v>
      </c>
      <c r="E5" s="32">
        <f t="shared" si="0"/>
        <v>35.231999999999999</v>
      </c>
      <c r="F5" s="32">
        <v>34.686999999999998</v>
      </c>
      <c r="G5" s="33">
        <f t="shared" si="1"/>
        <v>7.809141710846851</v>
      </c>
      <c r="H5" s="33">
        <f>AVERAGE(G5:G7)</f>
        <v>8.0066337469656848</v>
      </c>
      <c r="I5" s="33">
        <f>H5*(0.55-0.075*0.17)</f>
        <v>4.3015639805573143</v>
      </c>
    </row>
    <row r="6" spans="1:10" x14ac:dyDescent="0.25">
      <c r="A6" s="32">
        <v>5</v>
      </c>
      <c r="B6" s="32" t="s">
        <v>10</v>
      </c>
      <c r="C6" s="32">
        <v>29.385000000000002</v>
      </c>
      <c r="D6" s="32">
        <v>9.2449999999999992</v>
      </c>
      <c r="E6" s="32">
        <f t="shared" si="0"/>
        <v>38.630000000000003</v>
      </c>
      <c r="F6" s="32">
        <v>37.895000000000003</v>
      </c>
      <c r="G6" s="33">
        <f t="shared" si="1"/>
        <v>7.9502433747971821</v>
      </c>
      <c r="H6" s="33"/>
      <c r="I6" s="33"/>
    </row>
    <row r="7" spans="1:10" x14ac:dyDescent="0.25">
      <c r="A7" s="32">
        <v>6</v>
      </c>
      <c r="B7" s="32" t="s">
        <v>10</v>
      </c>
      <c r="C7" s="32">
        <v>28.274000000000001</v>
      </c>
      <c r="D7" s="32">
        <v>9.8420000000000005</v>
      </c>
      <c r="E7" s="32">
        <f t="shared" si="0"/>
        <v>38.116</v>
      </c>
      <c r="F7" s="32">
        <v>37.302999999999997</v>
      </c>
      <c r="G7" s="33">
        <f t="shared" si="1"/>
        <v>8.260516155253022</v>
      </c>
      <c r="H7" s="33"/>
      <c r="I7" s="33"/>
    </row>
    <row r="8" spans="1:10" x14ac:dyDescent="0.25">
      <c r="A8" s="32">
        <v>7</v>
      </c>
      <c r="B8" s="32" t="s">
        <v>28</v>
      </c>
      <c r="C8" s="32">
        <v>30.082999999999998</v>
      </c>
      <c r="D8" s="32">
        <v>11.769</v>
      </c>
      <c r="E8" s="32">
        <f t="shared" si="0"/>
        <v>41.851999999999997</v>
      </c>
      <c r="F8" s="32">
        <v>40.725000000000001</v>
      </c>
      <c r="G8" s="33">
        <f t="shared" si="1"/>
        <v>9.5760047582631938</v>
      </c>
      <c r="H8" s="33">
        <f>AVERAGE(G8:G10)</f>
        <v>9.6754216861514823</v>
      </c>
      <c r="I8" s="33">
        <f>H8*(0.55-0.075*0.18)</f>
        <v>5.1908637346202715</v>
      </c>
    </row>
    <row r="9" spans="1:10" x14ac:dyDescent="0.25">
      <c r="A9" s="32">
        <v>8</v>
      </c>
      <c r="B9" s="32" t="s">
        <v>28</v>
      </c>
      <c r="C9" s="32">
        <v>31.995000000000001</v>
      </c>
      <c r="D9" s="32">
        <v>9.4019999999999992</v>
      </c>
      <c r="E9" s="32">
        <f t="shared" si="0"/>
        <v>41.396999999999998</v>
      </c>
      <c r="F9" s="32">
        <v>40.505000000000003</v>
      </c>
      <c r="G9" s="33">
        <f t="shared" si="1"/>
        <v>9.487343118485386</v>
      </c>
      <c r="H9" s="33"/>
      <c r="I9" s="33"/>
    </row>
    <row r="10" spans="1:10" x14ac:dyDescent="0.25">
      <c r="A10" s="32">
        <v>9</v>
      </c>
      <c r="B10" s="32" t="s">
        <v>28</v>
      </c>
      <c r="C10" s="32">
        <v>28.085000000000001</v>
      </c>
      <c r="D10" s="32">
        <v>4.0449999999999999</v>
      </c>
      <c r="E10" s="32">
        <f t="shared" si="0"/>
        <v>32.130000000000003</v>
      </c>
      <c r="F10" s="32">
        <v>31.727</v>
      </c>
      <c r="G10" s="33">
        <f t="shared" si="1"/>
        <v>9.9629171817058655</v>
      </c>
      <c r="H10" s="33"/>
      <c r="I10" s="33"/>
    </row>
    <row r="12" spans="1:10" x14ac:dyDescent="0.25">
      <c r="A12" s="52" t="s">
        <v>61</v>
      </c>
      <c r="B12" s="52"/>
    </row>
    <row r="13" spans="1:10" x14ac:dyDescent="0.25">
      <c r="A13" s="52" t="s">
        <v>62</v>
      </c>
      <c r="B13" s="52" t="s">
        <v>0</v>
      </c>
    </row>
    <row r="14" spans="1:10" x14ac:dyDescent="0.25">
      <c r="A14" s="52">
        <v>1</v>
      </c>
      <c r="B14" s="52" t="s">
        <v>18</v>
      </c>
    </row>
    <row r="15" spans="1:10" x14ac:dyDescent="0.25">
      <c r="A15" s="52">
        <v>2</v>
      </c>
      <c r="B15" s="52" t="s">
        <v>18</v>
      </c>
    </row>
    <row r="16" spans="1:10" x14ac:dyDescent="0.25">
      <c r="A16" s="52">
        <v>3</v>
      </c>
      <c r="B16" s="52" t="s">
        <v>57</v>
      </c>
    </row>
    <row r="17" spans="1:2" x14ac:dyDescent="0.25">
      <c r="A17" s="52">
        <v>4</v>
      </c>
      <c r="B17" s="52" t="s">
        <v>57</v>
      </c>
    </row>
    <row r="18" spans="1:2" x14ac:dyDescent="0.25">
      <c r="A18" s="52">
        <v>5</v>
      </c>
      <c r="B18" s="52" t="s">
        <v>24</v>
      </c>
    </row>
    <row r="19" spans="1:2" x14ac:dyDescent="0.25">
      <c r="A19" s="52">
        <v>6</v>
      </c>
      <c r="B19" s="52" t="s">
        <v>24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B99A2-515F-47D7-B5D3-5E21B1342A57}">
  <sheetPr codeName="Sheet8"/>
  <dimension ref="A1:W79"/>
  <sheetViews>
    <sheetView zoomScale="115" zoomScaleNormal="115" workbookViewId="0">
      <selection activeCell="D21" sqref="D21"/>
    </sheetView>
  </sheetViews>
  <sheetFormatPr defaultColWidth="10.140625" defaultRowHeight="15.75" x14ac:dyDescent="0.25"/>
  <cols>
    <col min="1" max="1" width="8.42578125" style="18" bestFit="1" customWidth="1"/>
    <col min="2" max="2" width="11.28515625" style="18" bestFit="1" customWidth="1"/>
    <col min="3" max="3" width="8.85546875" style="16" bestFit="1" customWidth="1"/>
    <col min="4" max="4" width="13.85546875" style="16" customWidth="1"/>
    <col min="5" max="7" width="19.28515625" style="16" customWidth="1"/>
    <col min="8" max="8" width="13" style="16" customWidth="1"/>
    <col min="9" max="9" width="24.5703125" style="16" bestFit="1" customWidth="1"/>
    <col min="10" max="10" width="12.5703125" style="16" bestFit="1" customWidth="1"/>
    <col min="11" max="11" width="9.85546875" style="16" bestFit="1" customWidth="1"/>
    <col min="12" max="12" width="21.140625" style="16" bestFit="1" customWidth="1"/>
    <col min="13" max="13" width="24.42578125" style="18" customWidth="1"/>
    <col min="14" max="14" width="11.7109375" style="18" bestFit="1" customWidth="1"/>
    <col min="15" max="15" width="14.140625" style="18" bestFit="1" customWidth="1"/>
    <col min="16" max="16" width="19" style="16" bestFit="1" customWidth="1"/>
    <col min="17" max="17" width="24.42578125" style="16" customWidth="1"/>
    <col min="18" max="18" width="23" style="16" customWidth="1"/>
    <col min="19" max="19" width="12.140625" style="16" customWidth="1"/>
    <col min="20" max="21" width="13.85546875" style="16" customWidth="1"/>
    <col min="22" max="22" width="20.28515625" style="16" customWidth="1"/>
    <col min="23" max="23" width="19.42578125" style="16" customWidth="1"/>
    <col min="24" max="16384" width="10.140625" style="16"/>
  </cols>
  <sheetData>
    <row r="1" spans="1:23" s="12" customFormat="1" ht="77.45" customHeight="1" x14ac:dyDescent="0.25">
      <c r="A1" s="8" t="s">
        <v>32</v>
      </c>
      <c r="B1" s="9" t="s">
        <v>33</v>
      </c>
      <c r="C1" s="10" t="s">
        <v>34</v>
      </c>
      <c r="D1" s="10" t="s">
        <v>35</v>
      </c>
      <c r="E1" s="10" t="s">
        <v>36</v>
      </c>
      <c r="F1" s="10" t="s">
        <v>37</v>
      </c>
      <c r="G1" s="10" t="s">
        <v>38</v>
      </c>
      <c r="H1" s="10" t="s">
        <v>39</v>
      </c>
      <c r="I1" s="10" t="s">
        <v>40</v>
      </c>
      <c r="J1" s="10" t="s">
        <v>41</v>
      </c>
      <c r="K1" s="10" t="s">
        <v>42</v>
      </c>
      <c r="L1" s="10" t="s">
        <v>43</v>
      </c>
      <c r="M1" s="10" t="s">
        <v>44</v>
      </c>
      <c r="N1" s="10" t="s">
        <v>45</v>
      </c>
      <c r="O1" s="10" t="s">
        <v>46</v>
      </c>
      <c r="P1" s="10" t="s">
        <v>47</v>
      </c>
      <c r="Q1" s="10" t="s">
        <v>48</v>
      </c>
      <c r="R1" s="10" t="s">
        <v>49</v>
      </c>
      <c r="S1" s="11" t="s">
        <v>50</v>
      </c>
      <c r="T1" s="11" t="s">
        <v>51</v>
      </c>
      <c r="U1" s="23" t="s">
        <v>52</v>
      </c>
      <c r="V1" s="24" t="s">
        <v>53</v>
      </c>
      <c r="W1" s="24" t="s">
        <v>54</v>
      </c>
    </row>
    <row r="2" spans="1:23" x14ac:dyDescent="0.25">
      <c r="A2" s="13">
        <v>10</v>
      </c>
      <c r="B2" s="13" t="s">
        <v>55</v>
      </c>
      <c r="C2" s="13">
        <v>10.032</v>
      </c>
      <c r="D2" s="13">
        <v>40.006999999999998</v>
      </c>
      <c r="E2" s="13">
        <v>50.043999999999997</v>
      </c>
      <c r="F2" s="13">
        <f>C2+D2</f>
        <v>50.039000000000001</v>
      </c>
      <c r="G2" s="13">
        <f>F2-D2</f>
        <v>10.032000000000004</v>
      </c>
      <c r="H2" s="14">
        <f>(E2-F2)/C2*100</f>
        <v>4.9840510366780819E-2</v>
      </c>
      <c r="I2" s="13">
        <v>58.771999999999998</v>
      </c>
      <c r="J2" s="14">
        <f>I2-E2</f>
        <v>8.7280000000000015</v>
      </c>
      <c r="K2" s="14">
        <f>J2/C2</f>
        <v>0.87001594896331758</v>
      </c>
      <c r="L2" s="14">
        <f>K2*10*0.6</f>
        <v>5.2200956937799052</v>
      </c>
      <c r="M2" s="13">
        <v>57.887</v>
      </c>
      <c r="N2" s="14">
        <f>M2-D2</f>
        <v>17.880000000000003</v>
      </c>
      <c r="O2" s="14">
        <f>M2-E2</f>
        <v>7.8430000000000035</v>
      </c>
      <c r="P2" s="14">
        <f t="shared" ref="P2:P10" si="0">O2/C2</f>
        <v>0.78179824561403544</v>
      </c>
      <c r="Q2" s="14">
        <f t="shared" ref="Q2:Q10" si="1">P2*0.55</f>
        <v>0.42998903508771952</v>
      </c>
      <c r="R2" s="15">
        <f>AVERAGE(Q2:Q4)</f>
        <v>0.45047396889895858</v>
      </c>
      <c r="S2" s="15">
        <f>10*R2</f>
        <v>4.5047396889895861</v>
      </c>
      <c r="T2" s="15">
        <f>10.4*R2</f>
        <v>4.6849292765491697</v>
      </c>
      <c r="U2" s="68" t="s">
        <v>18</v>
      </c>
      <c r="V2" s="68">
        <f>0.6*AVERAGE(O2:O4)*10/C2</f>
        <v>4.9222488038277499</v>
      </c>
      <c r="W2" s="68">
        <f>AVERAGE(L2:L4)</f>
        <v>5.3074191418359016</v>
      </c>
    </row>
    <row r="3" spans="1:23" x14ac:dyDescent="0.25">
      <c r="A3" s="13">
        <v>13</v>
      </c>
      <c r="B3" s="13" t="s">
        <v>55</v>
      </c>
      <c r="C3" s="13">
        <v>10.025</v>
      </c>
      <c r="D3" s="13">
        <v>39.673999999999999</v>
      </c>
      <c r="E3" s="13">
        <v>49.661000000000001</v>
      </c>
      <c r="F3" s="13">
        <f t="shared" ref="F3:F10" si="2">C3+D3</f>
        <v>49.698999999999998</v>
      </c>
      <c r="G3" s="13">
        <f t="shared" ref="G3:G10" si="3">F3-D3</f>
        <v>10.024999999999999</v>
      </c>
      <c r="H3" s="14">
        <f t="shared" ref="H3:H10" si="4">(E3-F3)/C3*100</f>
        <v>-0.3790523690772738</v>
      </c>
      <c r="I3" s="13">
        <v>58.286999999999999</v>
      </c>
      <c r="J3" s="14">
        <f t="shared" ref="J3:J10" si="5">I3-E3</f>
        <v>8.6259999999999977</v>
      </c>
      <c r="K3" s="14">
        <f t="shared" ref="K3:K10" si="6">J3/C3</f>
        <v>0.86044887780548607</v>
      </c>
      <c r="L3" s="14">
        <f t="shared" ref="L3:L10" si="7">K3*10*0.6</f>
        <v>5.1626932668329166</v>
      </c>
      <c r="M3" s="13">
        <v>57.655999999999999</v>
      </c>
      <c r="N3" s="14">
        <f t="shared" ref="N3:N10" si="8">M3-D3</f>
        <v>17.981999999999999</v>
      </c>
      <c r="O3" s="14">
        <f t="shared" ref="O3:O10" si="9">M3-E3</f>
        <v>7.9949999999999974</v>
      </c>
      <c r="P3" s="14">
        <f t="shared" si="0"/>
        <v>0.79750623441396484</v>
      </c>
      <c r="Q3" s="14">
        <f t="shared" si="1"/>
        <v>0.43862842892768072</v>
      </c>
      <c r="R3" s="15"/>
      <c r="S3" s="13"/>
      <c r="T3" s="13"/>
      <c r="U3" s="68"/>
      <c r="V3" s="68"/>
      <c r="W3" s="68"/>
    </row>
    <row r="4" spans="1:23" x14ac:dyDescent="0.25">
      <c r="A4" s="13">
        <v>18</v>
      </c>
      <c r="B4" s="13" t="s">
        <v>55</v>
      </c>
      <c r="C4" s="13">
        <v>10.084</v>
      </c>
      <c r="D4" s="13">
        <v>38.700000000000003</v>
      </c>
      <c r="E4" s="13">
        <v>48.829000000000001</v>
      </c>
      <c r="F4" s="13">
        <f t="shared" si="2"/>
        <v>48.784000000000006</v>
      </c>
      <c r="G4" s="13">
        <f t="shared" si="3"/>
        <v>10.084000000000003</v>
      </c>
      <c r="H4" s="14">
        <f t="shared" si="4"/>
        <v>0.44625148750490479</v>
      </c>
      <c r="I4" s="13">
        <v>58.139000000000003</v>
      </c>
      <c r="J4" s="14">
        <f t="shared" si="5"/>
        <v>9.3100000000000023</v>
      </c>
      <c r="K4" s="14">
        <f t="shared" si="6"/>
        <v>0.92324474414914748</v>
      </c>
      <c r="L4" s="14">
        <f t="shared" si="7"/>
        <v>5.5394684648948846</v>
      </c>
      <c r="M4" s="13">
        <v>57.680999999999997</v>
      </c>
      <c r="N4" s="14">
        <f t="shared" si="8"/>
        <v>18.980999999999995</v>
      </c>
      <c r="O4" s="14">
        <f t="shared" si="9"/>
        <v>8.8519999999999968</v>
      </c>
      <c r="P4" s="14">
        <f t="shared" si="0"/>
        <v>0.87782625942086445</v>
      </c>
      <c r="Q4" s="14">
        <f t="shared" si="1"/>
        <v>0.48280444268147549</v>
      </c>
      <c r="R4" s="15"/>
      <c r="S4" s="13"/>
      <c r="T4" s="13"/>
      <c r="U4" s="68"/>
      <c r="V4" s="68"/>
      <c r="W4" s="68"/>
    </row>
    <row r="5" spans="1:23" x14ac:dyDescent="0.25">
      <c r="A5" s="13">
        <v>21</v>
      </c>
      <c r="B5" s="13" t="s">
        <v>56</v>
      </c>
      <c r="C5" s="13">
        <v>10.186999999999999</v>
      </c>
      <c r="D5" s="13">
        <v>38.822000000000003</v>
      </c>
      <c r="E5" s="13">
        <v>48.951999999999998</v>
      </c>
      <c r="F5" s="13">
        <f t="shared" si="2"/>
        <v>49.009</v>
      </c>
      <c r="G5" s="13">
        <f t="shared" si="3"/>
        <v>10.186999999999998</v>
      </c>
      <c r="H5" s="14">
        <f t="shared" si="4"/>
        <v>-0.55953666437618699</v>
      </c>
      <c r="I5" s="13">
        <v>58.991999999999997</v>
      </c>
      <c r="J5" s="14">
        <f t="shared" si="5"/>
        <v>10.039999999999999</v>
      </c>
      <c r="K5" s="14">
        <f t="shared" si="6"/>
        <v>0.98556984391871993</v>
      </c>
      <c r="L5" s="14">
        <f t="shared" si="7"/>
        <v>5.9134190635123192</v>
      </c>
      <c r="M5" s="13">
        <v>58.366</v>
      </c>
      <c r="N5" s="14">
        <f t="shared" si="8"/>
        <v>19.543999999999997</v>
      </c>
      <c r="O5" s="14">
        <f t="shared" si="9"/>
        <v>9.4140000000000015</v>
      </c>
      <c r="P5" s="14">
        <f t="shared" si="0"/>
        <v>0.92411897516442543</v>
      </c>
      <c r="Q5" s="14">
        <f t="shared" si="1"/>
        <v>0.50826543634043397</v>
      </c>
      <c r="R5" s="15">
        <f>AVERAGE(Q5:Q7)</f>
        <v>0.49451597072937514</v>
      </c>
      <c r="S5" s="15">
        <f>10*R5</f>
        <v>4.945159707293751</v>
      </c>
      <c r="T5" s="15">
        <f>10.4*R5</f>
        <v>5.1429660955855017</v>
      </c>
      <c r="U5" s="68" t="s">
        <v>57</v>
      </c>
      <c r="V5" s="68">
        <f>0.6*AVERAGE(O5:O7)*10/C5</f>
        <v>5.360557573377835</v>
      </c>
      <c r="W5" s="68">
        <f>AVERAGE(L5:L7)</f>
        <v>5.7682343168607693</v>
      </c>
    </row>
    <row r="6" spans="1:23" x14ac:dyDescent="0.25">
      <c r="A6" s="13">
        <v>24</v>
      </c>
      <c r="B6" s="13" t="s">
        <v>56</v>
      </c>
      <c r="C6" s="13">
        <v>10.06</v>
      </c>
      <c r="D6" s="13">
        <v>38.866</v>
      </c>
      <c r="E6" s="13">
        <v>48.85</v>
      </c>
      <c r="F6" s="13">
        <f t="shared" si="2"/>
        <v>48.926000000000002</v>
      </c>
      <c r="G6" s="13">
        <f t="shared" si="3"/>
        <v>10.060000000000002</v>
      </c>
      <c r="H6" s="14">
        <f t="shared" si="4"/>
        <v>-0.75546719681909058</v>
      </c>
      <c r="I6" s="13">
        <v>58.134</v>
      </c>
      <c r="J6" s="14">
        <f t="shared" si="5"/>
        <v>9.2839999999999989</v>
      </c>
      <c r="K6" s="14">
        <f t="shared" si="6"/>
        <v>0.92286282306163003</v>
      </c>
      <c r="L6" s="14">
        <f t="shared" si="7"/>
        <v>5.5371769383697798</v>
      </c>
      <c r="M6" s="13">
        <v>57.652999999999999</v>
      </c>
      <c r="N6" s="14">
        <f t="shared" si="8"/>
        <v>18.786999999999999</v>
      </c>
      <c r="O6" s="14">
        <f t="shared" si="9"/>
        <v>8.8029999999999973</v>
      </c>
      <c r="P6" s="14">
        <f t="shared" si="0"/>
        <v>0.87504970178926411</v>
      </c>
      <c r="Q6" s="14">
        <f t="shared" si="1"/>
        <v>0.48127733598409528</v>
      </c>
      <c r="R6" s="15"/>
      <c r="S6" s="13"/>
      <c r="T6" s="13"/>
      <c r="U6" s="68"/>
      <c r="V6" s="68"/>
      <c r="W6" s="68"/>
    </row>
    <row r="7" spans="1:23" x14ac:dyDescent="0.25">
      <c r="A7" s="13">
        <v>26</v>
      </c>
      <c r="B7" s="13" t="s">
        <v>56</v>
      </c>
      <c r="C7" s="13">
        <v>10.117000000000001</v>
      </c>
      <c r="D7" s="13">
        <v>39.081000000000003</v>
      </c>
      <c r="E7" s="13">
        <v>49.125</v>
      </c>
      <c r="F7" s="13">
        <f t="shared" si="2"/>
        <v>49.198000000000008</v>
      </c>
      <c r="G7" s="13">
        <f t="shared" si="3"/>
        <v>10.117000000000004</v>
      </c>
      <c r="H7" s="14">
        <f t="shared" si="4"/>
        <v>-0.72155777404376298</v>
      </c>
      <c r="I7" s="13">
        <v>58.996000000000002</v>
      </c>
      <c r="J7" s="14">
        <f t="shared" si="5"/>
        <v>9.8710000000000022</v>
      </c>
      <c r="K7" s="14">
        <f t="shared" si="6"/>
        <v>0.97568449145003477</v>
      </c>
      <c r="L7" s="14">
        <f t="shared" si="7"/>
        <v>5.8541069487002089</v>
      </c>
      <c r="M7" s="13">
        <v>58.212000000000003</v>
      </c>
      <c r="N7" s="14">
        <f t="shared" si="8"/>
        <v>19.131</v>
      </c>
      <c r="O7" s="14">
        <f t="shared" si="9"/>
        <v>9.0870000000000033</v>
      </c>
      <c r="P7" s="14">
        <f t="shared" si="0"/>
        <v>0.89819116338835647</v>
      </c>
      <c r="Q7" s="14">
        <f t="shared" si="1"/>
        <v>0.49400513986359612</v>
      </c>
      <c r="R7" s="15"/>
      <c r="S7" s="13"/>
      <c r="T7" s="13"/>
      <c r="U7" s="68"/>
      <c r="V7" s="68"/>
      <c r="W7" s="68"/>
    </row>
    <row r="8" spans="1:23" x14ac:dyDescent="0.25">
      <c r="A8" s="13">
        <v>31</v>
      </c>
      <c r="B8" s="13" t="s">
        <v>58</v>
      </c>
      <c r="C8" s="13">
        <v>9.9960000000000004</v>
      </c>
      <c r="D8" s="13">
        <v>38.878</v>
      </c>
      <c r="E8" s="13">
        <v>48.811999999999998</v>
      </c>
      <c r="F8" s="13">
        <f t="shared" si="2"/>
        <v>48.874000000000002</v>
      </c>
      <c r="G8" s="13">
        <f t="shared" si="3"/>
        <v>9.9960000000000022</v>
      </c>
      <c r="H8" s="14">
        <f t="shared" si="4"/>
        <v>-0.620248099239743</v>
      </c>
      <c r="I8" s="13">
        <v>58.171999999999997</v>
      </c>
      <c r="J8" s="14">
        <f t="shared" si="5"/>
        <v>9.36</v>
      </c>
      <c r="K8" s="14">
        <f t="shared" si="6"/>
        <v>0.93637454981992785</v>
      </c>
      <c r="L8" s="14">
        <f t="shared" si="7"/>
        <v>5.6182472989195675</v>
      </c>
      <c r="M8" s="13">
        <v>57.551000000000002</v>
      </c>
      <c r="N8" s="14">
        <f t="shared" si="8"/>
        <v>18.673000000000002</v>
      </c>
      <c r="O8" s="14">
        <f t="shared" si="9"/>
        <v>8.7390000000000043</v>
      </c>
      <c r="P8" s="14">
        <f t="shared" si="0"/>
        <v>0.87424969987995238</v>
      </c>
      <c r="Q8" s="14">
        <f t="shared" si="1"/>
        <v>0.48083733493397385</v>
      </c>
      <c r="R8" s="15">
        <f>AVERAGE(Q8:Q10)</f>
        <v>0.48775205109842407</v>
      </c>
      <c r="S8" s="15">
        <f>10*R8</f>
        <v>4.8775205109842403</v>
      </c>
      <c r="T8" s="15">
        <f>10.4*R8</f>
        <v>5.0726213314236102</v>
      </c>
      <c r="U8" s="68" t="s">
        <v>24</v>
      </c>
      <c r="V8" s="68">
        <f>0.6*AVERAGE(O8:O10)*10/C8</f>
        <v>5.3585434173669473</v>
      </c>
      <c r="W8" s="68">
        <f>AVERAGE(L8:L10)</f>
        <v>5.7251403025101917</v>
      </c>
    </row>
    <row r="9" spans="1:23" x14ac:dyDescent="0.25">
      <c r="A9" s="13">
        <v>33</v>
      </c>
      <c r="B9" s="13" t="s">
        <v>58</v>
      </c>
      <c r="C9" s="13">
        <v>10.090999999999999</v>
      </c>
      <c r="D9" s="13">
        <v>39.555999999999997</v>
      </c>
      <c r="E9" s="13">
        <v>49.555999999999997</v>
      </c>
      <c r="F9" s="13">
        <f t="shared" si="2"/>
        <v>49.646999999999998</v>
      </c>
      <c r="G9" s="13">
        <f t="shared" si="3"/>
        <v>10.091000000000001</v>
      </c>
      <c r="H9" s="14">
        <f t="shared" si="4"/>
        <v>-0.90179367753444728</v>
      </c>
      <c r="I9" s="13">
        <v>59.497999999999998</v>
      </c>
      <c r="J9" s="14">
        <f t="shared" si="5"/>
        <v>9.9420000000000002</v>
      </c>
      <c r="K9" s="14">
        <f t="shared" si="6"/>
        <v>0.98523436725795277</v>
      </c>
      <c r="L9" s="14">
        <f t="shared" si="7"/>
        <v>5.911406203547716</v>
      </c>
      <c r="M9" s="13">
        <v>58.79</v>
      </c>
      <c r="N9" s="14">
        <f t="shared" si="8"/>
        <v>19.234000000000002</v>
      </c>
      <c r="O9" s="14">
        <f t="shared" si="9"/>
        <v>9.2340000000000018</v>
      </c>
      <c r="P9" s="14">
        <f t="shared" si="0"/>
        <v>0.91507283718164723</v>
      </c>
      <c r="Q9" s="14">
        <f t="shared" si="1"/>
        <v>0.50329006044990598</v>
      </c>
      <c r="R9" s="17"/>
      <c r="S9" s="13"/>
      <c r="T9" s="13"/>
      <c r="U9" s="68"/>
      <c r="V9" s="68"/>
      <c r="W9" s="68"/>
    </row>
    <row r="10" spans="1:23" x14ac:dyDescent="0.25">
      <c r="A10" s="13">
        <v>34</v>
      </c>
      <c r="B10" s="13" t="s">
        <v>58</v>
      </c>
      <c r="C10" s="13">
        <v>10.112</v>
      </c>
      <c r="D10" s="13">
        <v>39.292000000000002</v>
      </c>
      <c r="E10" s="13">
        <v>49.408000000000001</v>
      </c>
      <c r="F10" s="13">
        <f t="shared" si="2"/>
        <v>49.404000000000003</v>
      </c>
      <c r="G10" s="13">
        <f t="shared" si="3"/>
        <v>10.112000000000002</v>
      </c>
      <c r="H10" s="14">
        <f t="shared" si="4"/>
        <v>3.9556962025294531E-2</v>
      </c>
      <c r="I10" s="13">
        <v>58.923000000000002</v>
      </c>
      <c r="J10" s="14">
        <f t="shared" si="5"/>
        <v>9.5150000000000006</v>
      </c>
      <c r="K10" s="14">
        <f t="shared" si="6"/>
        <v>0.94096123417721522</v>
      </c>
      <c r="L10" s="14">
        <f t="shared" si="7"/>
        <v>5.6457674050632916</v>
      </c>
      <c r="M10" s="13">
        <v>58.216999999999999</v>
      </c>
      <c r="N10" s="14">
        <f t="shared" si="8"/>
        <v>18.924999999999997</v>
      </c>
      <c r="O10" s="14">
        <f t="shared" si="9"/>
        <v>8.8089999999999975</v>
      </c>
      <c r="P10" s="14">
        <f t="shared" si="0"/>
        <v>0.87114319620253144</v>
      </c>
      <c r="Q10" s="14">
        <f t="shared" si="1"/>
        <v>0.47912875791139231</v>
      </c>
      <c r="R10" s="17"/>
      <c r="S10" s="18"/>
      <c r="T10" s="18"/>
      <c r="U10" s="68"/>
      <c r="V10" s="68"/>
      <c r="W10" s="68"/>
    </row>
    <row r="11" spans="1:23" x14ac:dyDescent="0.25">
      <c r="A11" s="16"/>
      <c r="B11" s="16"/>
      <c r="C11" s="18"/>
      <c r="M11" s="16"/>
      <c r="N11" s="16"/>
      <c r="O11" s="16"/>
      <c r="P11" s="19"/>
      <c r="Q11" s="19"/>
      <c r="R11" s="19"/>
    </row>
    <row r="12" spans="1:23" x14ac:dyDescent="0.25">
      <c r="A12" s="16"/>
      <c r="B12" s="16"/>
      <c r="C12" s="18"/>
      <c r="M12" s="16"/>
      <c r="N12" s="16"/>
      <c r="O12" s="16"/>
      <c r="P12" s="19"/>
      <c r="Q12" s="19"/>
      <c r="R12" s="19"/>
    </row>
    <row r="13" spans="1:23" x14ac:dyDescent="0.25">
      <c r="A13" s="16"/>
      <c r="B13" s="16"/>
      <c r="C13" s="18"/>
      <c r="M13" s="16"/>
      <c r="N13" s="16"/>
      <c r="O13" s="16"/>
      <c r="P13" s="19"/>
      <c r="Q13" s="19"/>
      <c r="R13" s="19"/>
    </row>
    <row r="14" spans="1:23" x14ac:dyDescent="0.25">
      <c r="A14" s="16"/>
      <c r="B14" s="16"/>
      <c r="C14" s="18"/>
      <c r="M14" s="16"/>
      <c r="N14" s="16"/>
      <c r="O14" s="16"/>
      <c r="P14" s="19"/>
      <c r="Q14" s="19"/>
      <c r="R14" s="19"/>
    </row>
    <row r="15" spans="1:23" x14ac:dyDescent="0.25">
      <c r="A15" s="16"/>
      <c r="B15" s="16"/>
      <c r="C15" s="18"/>
      <c r="M15" s="16"/>
      <c r="N15" s="16"/>
      <c r="O15" s="16"/>
      <c r="P15" s="19"/>
      <c r="Q15" s="19"/>
      <c r="R15" s="19"/>
      <c r="S15" s="20"/>
      <c r="T15" s="20"/>
      <c r="U15" s="20"/>
    </row>
    <row r="16" spans="1:23" x14ac:dyDescent="0.25">
      <c r="A16" s="16"/>
      <c r="B16" s="16"/>
      <c r="C16" s="18"/>
      <c r="M16" s="16"/>
      <c r="N16" s="16"/>
      <c r="O16" s="16"/>
      <c r="P16" s="19"/>
      <c r="Q16" s="19"/>
      <c r="R16" s="19"/>
    </row>
    <row r="17" spans="1:21" x14ac:dyDescent="0.25">
      <c r="A17" s="16"/>
      <c r="B17" s="16"/>
      <c r="C17" s="18"/>
      <c r="M17" s="16"/>
      <c r="N17" s="16"/>
      <c r="O17" s="16"/>
      <c r="P17" s="19"/>
      <c r="Q17" s="19"/>
      <c r="R17" s="19"/>
    </row>
    <row r="18" spans="1:21" x14ac:dyDescent="0.25">
      <c r="A18" s="16"/>
      <c r="B18" s="16"/>
      <c r="C18" s="18"/>
      <c r="M18" s="16"/>
      <c r="N18" s="16"/>
      <c r="O18" s="16"/>
      <c r="P18" s="19"/>
      <c r="Q18" s="19"/>
      <c r="R18" s="19"/>
    </row>
    <row r="19" spans="1:21" x14ac:dyDescent="0.25">
      <c r="A19" s="16"/>
      <c r="B19" s="16"/>
      <c r="C19" s="18"/>
      <c r="M19" s="16"/>
      <c r="N19" s="16"/>
      <c r="O19" s="16"/>
      <c r="P19" s="19"/>
      <c r="Q19" s="19"/>
      <c r="R19" s="19"/>
    </row>
    <row r="20" spans="1:21" x14ac:dyDescent="0.25">
      <c r="A20" s="16"/>
      <c r="B20" s="16"/>
      <c r="C20" s="18"/>
      <c r="M20" s="16"/>
      <c r="N20" s="16"/>
      <c r="O20" s="16"/>
      <c r="P20" s="19"/>
      <c r="Q20" s="19"/>
      <c r="R20" s="19"/>
    </row>
    <row r="21" spans="1:21" x14ac:dyDescent="0.25">
      <c r="A21" s="16"/>
      <c r="B21" s="16"/>
      <c r="C21" s="18"/>
      <c r="M21" s="16"/>
      <c r="N21" s="16"/>
      <c r="O21" s="16"/>
      <c r="P21" s="19"/>
      <c r="Q21" s="19"/>
      <c r="R21" s="19"/>
    </row>
    <row r="22" spans="1:21" x14ac:dyDescent="0.25">
      <c r="A22" s="16"/>
      <c r="B22" s="16"/>
      <c r="C22" s="18"/>
      <c r="M22" s="16"/>
      <c r="N22" s="16"/>
      <c r="O22" s="16"/>
      <c r="P22" s="19"/>
      <c r="Q22" s="19"/>
      <c r="R22" s="19"/>
    </row>
    <row r="23" spans="1:21" x14ac:dyDescent="0.25">
      <c r="A23" s="16"/>
      <c r="B23" s="16"/>
      <c r="C23" s="18"/>
      <c r="M23" s="16"/>
      <c r="N23" s="16"/>
      <c r="O23" s="16"/>
      <c r="P23" s="19"/>
      <c r="Q23" s="19"/>
      <c r="R23" s="19"/>
    </row>
    <row r="24" spans="1:21" x14ac:dyDescent="0.25">
      <c r="A24" s="16"/>
      <c r="B24" s="16"/>
      <c r="C24" s="18"/>
      <c r="M24" s="16"/>
      <c r="N24" s="16"/>
      <c r="O24" s="16"/>
      <c r="P24" s="19"/>
      <c r="Q24" s="19"/>
      <c r="R24" s="19"/>
    </row>
    <row r="25" spans="1:21" x14ac:dyDescent="0.25">
      <c r="A25" s="16"/>
      <c r="B25" s="16"/>
      <c r="C25" s="18"/>
      <c r="M25" s="16"/>
      <c r="N25" s="16"/>
      <c r="O25" s="16"/>
      <c r="P25" s="19"/>
      <c r="Q25" s="19"/>
      <c r="R25" s="19"/>
    </row>
    <row r="26" spans="1:21" x14ac:dyDescent="0.25">
      <c r="A26" s="16"/>
      <c r="B26" s="16"/>
      <c r="C26" s="18"/>
      <c r="M26" s="16"/>
      <c r="N26" s="16"/>
      <c r="O26" s="16"/>
      <c r="P26" s="19"/>
      <c r="Q26" s="19"/>
      <c r="R26" s="19"/>
    </row>
    <row r="27" spans="1:21" x14ac:dyDescent="0.25">
      <c r="A27" s="16"/>
      <c r="B27" s="16"/>
      <c r="C27" s="18"/>
      <c r="M27" s="16"/>
      <c r="N27" s="16"/>
      <c r="O27" s="16"/>
      <c r="P27" s="19"/>
      <c r="Q27" s="19"/>
      <c r="R27" s="19"/>
      <c r="S27" s="20"/>
      <c r="T27" s="20"/>
      <c r="U27" s="20"/>
    </row>
    <row r="28" spans="1:21" x14ac:dyDescent="0.25">
      <c r="A28" s="16"/>
      <c r="B28" s="16"/>
      <c r="C28" s="18"/>
      <c r="M28" s="16"/>
      <c r="N28" s="16"/>
      <c r="O28" s="16"/>
      <c r="P28" s="19"/>
      <c r="Q28" s="19"/>
      <c r="R28" s="19"/>
    </row>
    <row r="29" spans="1:21" x14ac:dyDescent="0.25">
      <c r="A29" s="16"/>
      <c r="B29" s="16"/>
      <c r="C29" s="18"/>
      <c r="M29" s="16"/>
      <c r="N29" s="16"/>
      <c r="O29" s="16"/>
      <c r="P29" s="19"/>
      <c r="Q29" s="19"/>
      <c r="R29" s="19"/>
    </row>
    <row r="30" spans="1:21" x14ac:dyDescent="0.25">
      <c r="A30" s="16"/>
      <c r="B30" s="16"/>
      <c r="C30" s="18"/>
      <c r="M30" s="16"/>
      <c r="N30" s="16"/>
      <c r="O30" s="16"/>
      <c r="P30" s="19"/>
      <c r="Q30" s="19"/>
      <c r="R30" s="19"/>
    </row>
    <row r="31" spans="1:21" x14ac:dyDescent="0.25">
      <c r="A31" s="16"/>
      <c r="B31" s="16"/>
      <c r="C31" s="18"/>
      <c r="M31" s="16"/>
      <c r="N31" s="16"/>
      <c r="O31" s="16"/>
      <c r="P31" s="19"/>
      <c r="Q31" s="19"/>
      <c r="R31" s="19"/>
    </row>
    <row r="32" spans="1:21" x14ac:dyDescent="0.25">
      <c r="A32" s="16"/>
      <c r="B32" s="16"/>
      <c r="C32" s="18"/>
      <c r="M32" s="16"/>
      <c r="N32" s="16"/>
      <c r="O32" s="16"/>
      <c r="P32" s="19"/>
      <c r="Q32" s="19"/>
      <c r="R32" s="19"/>
    </row>
    <row r="33" spans="1:21" x14ac:dyDescent="0.25">
      <c r="A33" s="16"/>
      <c r="B33" s="16"/>
      <c r="C33" s="18"/>
      <c r="M33" s="16"/>
      <c r="N33" s="16"/>
      <c r="O33" s="16"/>
      <c r="P33" s="19"/>
      <c r="Q33" s="19"/>
      <c r="R33" s="19"/>
    </row>
    <row r="34" spans="1:21" x14ac:dyDescent="0.25">
      <c r="A34" s="16"/>
      <c r="B34" s="16"/>
      <c r="C34" s="18"/>
      <c r="M34" s="16"/>
      <c r="N34" s="16"/>
      <c r="O34" s="16"/>
      <c r="P34" s="19"/>
      <c r="Q34" s="19"/>
      <c r="R34" s="19"/>
    </row>
    <row r="35" spans="1:21" x14ac:dyDescent="0.25">
      <c r="A35" s="16"/>
      <c r="B35" s="16"/>
      <c r="C35" s="18"/>
      <c r="M35" s="16"/>
      <c r="N35" s="16"/>
      <c r="O35" s="16"/>
      <c r="P35" s="19"/>
      <c r="Q35" s="19"/>
      <c r="R35" s="19"/>
    </row>
    <row r="36" spans="1:21" x14ac:dyDescent="0.25">
      <c r="A36" s="16"/>
      <c r="B36" s="16"/>
      <c r="C36" s="18"/>
      <c r="M36" s="16"/>
      <c r="N36" s="16"/>
      <c r="O36" s="16"/>
      <c r="P36" s="19"/>
      <c r="Q36" s="19"/>
      <c r="R36" s="19"/>
    </row>
    <row r="37" spans="1:21" x14ac:dyDescent="0.25">
      <c r="A37" s="16"/>
      <c r="B37" s="16"/>
      <c r="C37" s="18"/>
      <c r="M37" s="16"/>
      <c r="N37" s="16"/>
      <c r="O37" s="16"/>
      <c r="P37" s="19"/>
      <c r="Q37" s="19"/>
      <c r="R37" s="19"/>
    </row>
    <row r="38" spans="1:21" x14ac:dyDescent="0.25">
      <c r="A38" s="16"/>
      <c r="B38" s="16"/>
      <c r="C38" s="18"/>
      <c r="M38" s="16"/>
      <c r="N38" s="16"/>
      <c r="O38" s="16"/>
      <c r="P38" s="19"/>
      <c r="Q38" s="19"/>
      <c r="R38" s="19"/>
    </row>
    <row r="39" spans="1:21" x14ac:dyDescent="0.25">
      <c r="A39" s="16"/>
      <c r="B39" s="16"/>
      <c r="C39" s="18"/>
      <c r="M39" s="16"/>
      <c r="N39" s="16"/>
      <c r="O39" s="16"/>
      <c r="P39" s="19"/>
      <c r="Q39" s="19"/>
      <c r="R39" s="19"/>
      <c r="S39" s="20"/>
      <c r="T39" s="20"/>
      <c r="U39" s="20"/>
    </row>
    <row r="40" spans="1:21" x14ac:dyDescent="0.25">
      <c r="A40" s="16"/>
      <c r="B40" s="16"/>
      <c r="C40" s="18"/>
      <c r="M40" s="16"/>
      <c r="N40" s="16"/>
      <c r="O40" s="16"/>
      <c r="P40" s="19"/>
      <c r="Q40" s="19"/>
      <c r="R40" s="19"/>
    </row>
    <row r="41" spans="1:21" x14ac:dyDescent="0.25">
      <c r="A41" s="16"/>
      <c r="B41" s="16"/>
      <c r="C41" s="18"/>
      <c r="M41" s="16"/>
      <c r="N41" s="16"/>
      <c r="O41" s="16"/>
      <c r="P41" s="19"/>
      <c r="Q41" s="19"/>
      <c r="R41" s="19"/>
    </row>
    <row r="42" spans="1:21" x14ac:dyDescent="0.25">
      <c r="A42" s="16"/>
      <c r="B42" s="16"/>
      <c r="C42" s="18"/>
      <c r="M42" s="16"/>
      <c r="N42" s="16"/>
      <c r="O42" s="16"/>
      <c r="P42" s="19"/>
      <c r="Q42" s="19"/>
      <c r="R42" s="19"/>
    </row>
    <row r="43" spans="1:21" x14ac:dyDescent="0.25">
      <c r="A43" s="16"/>
      <c r="B43" s="16"/>
      <c r="C43" s="18"/>
      <c r="M43" s="16"/>
      <c r="N43" s="16"/>
      <c r="O43" s="16"/>
      <c r="P43" s="19"/>
      <c r="Q43" s="19"/>
      <c r="R43" s="19"/>
    </row>
    <row r="44" spans="1:21" x14ac:dyDescent="0.25">
      <c r="A44" s="16"/>
      <c r="B44" s="16"/>
      <c r="C44" s="18"/>
      <c r="M44" s="16"/>
      <c r="N44" s="16"/>
      <c r="O44" s="16"/>
      <c r="P44" s="19"/>
      <c r="Q44" s="19"/>
      <c r="R44" s="19"/>
    </row>
    <row r="45" spans="1:21" x14ac:dyDescent="0.25">
      <c r="A45" s="16"/>
      <c r="B45" s="16"/>
      <c r="C45" s="18"/>
      <c r="M45" s="16"/>
      <c r="N45" s="16"/>
      <c r="O45" s="16"/>
      <c r="P45" s="19"/>
      <c r="Q45" s="19"/>
      <c r="R45" s="19"/>
    </row>
    <row r="46" spans="1:21" x14ac:dyDescent="0.25">
      <c r="B46" s="21"/>
      <c r="C46" s="18"/>
      <c r="M46" s="22"/>
      <c r="N46" s="16"/>
      <c r="O46" s="16"/>
      <c r="P46" s="19"/>
      <c r="Q46" s="19"/>
      <c r="R46" s="19"/>
    </row>
    <row r="47" spans="1:21" x14ac:dyDescent="0.25">
      <c r="N47" s="16"/>
      <c r="O47" s="16"/>
      <c r="P47" s="19"/>
      <c r="Q47" s="19"/>
      <c r="R47" s="19"/>
    </row>
    <row r="48" spans="1:21" x14ac:dyDescent="0.25">
      <c r="A48" s="22"/>
      <c r="B48" s="21"/>
      <c r="M48" s="22"/>
      <c r="N48" s="16"/>
      <c r="O48" s="16"/>
      <c r="P48" s="19"/>
      <c r="Q48" s="19"/>
      <c r="R48" s="19"/>
    </row>
    <row r="49" spans="1:21" x14ac:dyDescent="0.25">
      <c r="B49" s="16"/>
      <c r="M49" s="22"/>
      <c r="N49" s="16"/>
      <c r="O49" s="16"/>
      <c r="P49" s="19"/>
      <c r="Q49" s="19"/>
      <c r="R49" s="19"/>
    </row>
    <row r="50" spans="1:21" x14ac:dyDescent="0.25">
      <c r="B50" s="16"/>
      <c r="M50" s="22"/>
      <c r="N50" s="16"/>
      <c r="O50" s="16"/>
      <c r="P50" s="19"/>
      <c r="Q50" s="19"/>
      <c r="R50" s="19"/>
    </row>
    <row r="51" spans="1:21" x14ac:dyDescent="0.25">
      <c r="N51" s="16"/>
      <c r="O51" s="16"/>
      <c r="P51" s="19"/>
      <c r="Q51" s="19"/>
      <c r="R51" s="19"/>
      <c r="S51" s="20"/>
      <c r="T51" s="20"/>
      <c r="U51" s="20"/>
    </row>
    <row r="52" spans="1:21" x14ac:dyDescent="0.25">
      <c r="A52" s="16"/>
      <c r="B52" s="16"/>
      <c r="C52" s="18"/>
      <c r="M52" s="16"/>
      <c r="N52" s="16"/>
      <c r="O52" s="16"/>
      <c r="P52" s="19"/>
      <c r="Q52" s="19"/>
      <c r="R52" s="19"/>
    </row>
    <row r="53" spans="1:21" x14ac:dyDescent="0.25">
      <c r="A53" s="16"/>
      <c r="B53" s="16"/>
      <c r="C53" s="18"/>
      <c r="M53" s="16"/>
      <c r="N53" s="16"/>
      <c r="O53" s="16"/>
      <c r="P53" s="19"/>
      <c r="Q53" s="19"/>
      <c r="R53" s="19"/>
    </row>
    <row r="54" spans="1:21" x14ac:dyDescent="0.25">
      <c r="A54" s="16"/>
      <c r="B54" s="16"/>
      <c r="C54" s="18"/>
      <c r="M54" s="16"/>
      <c r="N54" s="16"/>
      <c r="O54" s="16"/>
      <c r="P54" s="19"/>
      <c r="Q54" s="19"/>
      <c r="R54" s="19"/>
    </row>
    <row r="55" spans="1:21" x14ac:dyDescent="0.25">
      <c r="A55" s="16"/>
      <c r="B55" s="16"/>
      <c r="C55" s="18"/>
      <c r="M55" s="16"/>
      <c r="N55" s="16"/>
      <c r="O55" s="16"/>
      <c r="P55" s="19"/>
      <c r="Q55" s="19"/>
      <c r="R55" s="19"/>
    </row>
    <row r="56" spans="1:21" x14ac:dyDescent="0.25">
      <c r="A56" s="16"/>
      <c r="B56" s="16"/>
      <c r="C56" s="18"/>
      <c r="M56" s="16"/>
      <c r="N56" s="16"/>
      <c r="O56" s="16"/>
      <c r="P56" s="19"/>
      <c r="Q56" s="19"/>
      <c r="R56" s="19"/>
    </row>
    <row r="57" spans="1:21" x14ac:dyDescent="0.25">
      <c r="A57" s="16"/>
      <c r="B57" s="16"/>
      <c r="C57" s="18"/>
      <c r="M57" s="16"/>
      <c r="N57" s="16"/>
      <c r="O57" s="16"/>
      <c r="P57" s="19"/>
      <c r="Q57" s="19"/>
      <c r="R57" s="19"/>
    </row>
    <row r="58" spans="1:21" x14ac:dyDescent="0.25">
      <c r="B58" s="21"/>
      <c r="C58" s="18"/>
      <c r="M58" s="22"/>
      <c r="N58" s="16"/>
      <c r="O58" s="16"/>
      <c r="P58" s="19"/>
      <c r="Q58" s="19"/>
      <c r="R58" s="19"/>
    </row>
    <row r="59" spans="1:21" x14ac:dyDescent="0.25">
      <c r="N59" s="16"/>
      <c r="O59" s="16"/>
      <c r="P59" s="19"/>
      <c r="Q59" s="19"/>
      <c r="R59" s="19"/>
    </row>
    <row r="60" spans="1:21" x14ac:dyDescent="0.25">
      <c r="A60" s="22"/>
      <c r="B60" s="21"/>
      <c r="M60" s="22"/>
      <c r="N60" s="16"/>
      <c r="O60" s="16"/>
      <c r="P60" s="19"/>
      <c r="Q60" s="19"/>
      <c r="R60" s="19"/>
    </row>
    <row r="61" spans="1:21" x14ac:dyDescent="0.25">
      <c r="B61" s="16"/>
      <c r="M61" s="22"/>
      <c r="N61" s="16"/>
      <c r="O61" s="16"/>
      <c r="P61" s="19"/>
      <c r="Q61" s="19"/>
      <c r="R61" s="19"/>
    </row>
    <row r="62" spans="1:21" x14ac:dyDescent="0.25">
      <c r="B62" s="16"/>
      <c r="M62" s="22"/>
      <c r="N62" s="16"/>
      <c r="O62" s="16"/>
      <c r="P62" s="19"/>
      <c r="Q62" s="19"/>
      <c r="R62" s="19"/>
    </row>
    <row r="63" spans="1:21" x14ac:dyDescent="0.25">
      <c r="P63" s="19"/>
      <c r="Q63" s="19"/>
      <c r="R63" s="19"/>
      <c r="S63" s="20"/>
      <c r="T63" s="20"/>
      <c r="U63" s="20"/>
    </row>
    <row r="64" spans="1:21" x14ac:dyDescent="0.25">
      <c r="A64" s="16"/>
      <c r="B64" s="16"/>
      <c r="C64" s="18"/>
      <c r="M64" s="16"/>
      <c r="N64" s="16"/>
      <c r="O64" s="16"/>
      <c r="P64" s="19"/>
      <c r="Q64" s="19"/>
      <c r="R64" s="19"/>
    </row>
    <row r="65" spans="1:18" x14ac:dyDescent="0.25">
      <c r="A65" s="16"/>
      <c r="B65" s="16"/>
      <c r="C65" s="18"/>
      <c r="M65" s="16"/>
      <c r="N65" s="16"/>
      <c r="O65" s="16"/>
      <c r="P65" s="19"/>
      <c r="Q65" s="19"/>
      <c r="R65" s="19"/>
    </row>
    <row r="66" spans="1:18" x14ac:dyDescent="0.25">
      <c r="A66" s="16"/>
      <c r="B66" s="16"/>
      <c r="C66" s="18"/>
      <c r="M66" s="16"/>
      <c r="N66" s="16"/>
      <c r="O66" s="16"/>
      <c r="P66" s="19"/>
      <c r="Q66" s="19"/>
      <c r="R66" s="19"/>
    </row>
    <row r="67" spans="1:18" x14ac:dyDescent="0.25">
      <c r="A67" s="16"/>
      <c r="B67" s="16"/>
      <c r="C67" s="18"/>
      <c r="M67" s="16"/>
      <c r="N67" s="16"/>
      <c r="O67" s="16"/>
      <c r="P67" s="19"/>
      <c r="Q67" s="19"/>
      <c r="R67" s="19"/>
    </row>
    <row r="68" spans="1:18" x14ac:dyDescent="0.25">
      <c r="A68" s="16"/>
      <c r="B68" s="16"/>
      <c r="C68" s="18"/>
      <c r="M68" s="16"/>
      <c r="N68" s="16"/>
      <c r="O68" s="16"/>
      <c r="P68" s="19"/>
      <c r="Q68" s="19"/>
      <c r="R68" s="19"/>
    </row>
    <row r="69" spans="1:18" x14ac:dyDescent="0.25">
      <c r="A69" s="16"/>
      <c r="B69" s="16"/>
      <c r="C69" s="18"/>
      <c r="M69" s="16"/>
      <c r="N69" s="16"/>
      <c r="O69" s="16"/>
      <c r="P69" s="19"/>
      <c r="Q69" s="19"/>
      <c r="R69" s="19"/>
    </row>
    <row r="70" spans="1:18" x14ac:dyDescent="0.25">
      <c r="B70" s="21"/>
      <c r="C70" s="18"/>
      <c r="M70" s="22"/>
      <c r="N70" s="16"/>
      <c r="O70" s="16"/>
      <c r="P70" s="19"/>
      <c r="Q70" s="19"/>
      <c r="R70" s="19"/>
    </row>
    <row r="71" spans="1:18" x14ac:dyDescent="0.25">
      <c r="N71" s="16"/>
      <c r="O71" s="16"/>
      <c r="P71" s="19"/>
      <c r="Q71" s="19"/>
      <c r="R71" s="19"/>
    </row>
    <row r="72" spans="1:18" x14ac:dyDescent="0.25">
      <c r="A72" s="22"/>
      <c r="B72" s="21"/>
      <c r="M72" s="22"/>
      <c r="N72" s="16"/>
      <c r="O72" s="16"/>
      <c r="P72" s="19"/>
      <c r="Q72" s="19"/>
      <c r="R72" s="19"/>
    </row>
    <row r="73" spans="1:18" x14ac:dyDescent="0.25">
      <c r="B73" s="16"/>
      <c r="M73" s="22"/>
      <c r="N73" s="16"/>
      <c r="O73" s="16"/>
      <c r="P73" s="19"/>
      <c r="Q73" s="19"/>
      <c r="R73" s="19"/>
    </row>
    <row r="74" spans="1:18" x14ac:dyDescent="0.25">
      <c r="N74" s="16"/>
      <c r="O74" s="16"/>
    </row>
    <row r="75" spans="1:18" x14ac:dyDescent="0.25">
      <c r="N75" s="16"/>
      <c r="O75" s="16"/>
    </row>
    <row r="76" spans="1:18" x14ac:dyDescent="0.25">
      <c r="N76" s="16"/>
      <c r="O76" s="16"/>
    </row>
    <row r="77" spans="1:18" x14ac:dyDescent="0.25">
      <c r="N77" s="16"/>
      <c r="O77" s="16"/>
    </row>
    <row r="78" spans="1:18" x14ac:dyDescent="0.25">
      <c r="N78" s="16"/>
      <c r="O78" s="16"/>
    </row>
    <row r="79" spans="1:18" x14ac:dyDescent="0.25">
      <c r="N79" s="16"/>
      <c r="O79" s="16"/>
    </row>
  </sheetData>
  <mergeCells count="9">
    <mergeCell ref="U8:U10"/>
    <mergeCell ref="V8:V10"/>
    <mergeCell ref="W8:W10"/>
    <mergeCell ref="U2:U4"/>
    <mergeCell ref="V2:V4"/>
    <mergeCell ref="W2:W4"/>
    <mergeCell ref="U5:U7"/>
    <mergeCell ref="V5:V7"/>
    <mergeCell ref="W5:W7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R_data_CO2_mL_wide</vt:lpstr>
      <vt:lpstr>test trial with litter2 samples</vt:lpstr>
      <vt:lpstr>test trial litter 2 10 jar redo</vt:lpstr>
      <vt:lpstr>test trial litter 2 measure </vt:lpstr>
      <vt:lpstr>DOC MBC</vt:lpstr>
      <vt:lpstr>calibration curves</vt:lpstr>
      <vt:lpstr>LOI of low mid high soils</vt:lpstr>
      <vt:lpstr>WFPS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Itamar Shabtai</dc:creator>
  <cp:lastModifiedBy>Itamar Shabtai</cp:lastModifiedBy>
  <cp:lastPrinted>2019-10-11T14:30:06Z</cp:lastPrinted>
  <dcterms:created xsi:type="dcterms:W3CDTF">2019-09-16T13:59:40Z</dcterms:created>
  <dcterms:modified xsi:type="dcterms:W3CDTF">2020-08-31T17:36:31Z</dcterms:modified>
</cp:coreProperties>
</file>