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1825cc0ffbc51c/Projects/research/SI/Data/Litter incubation/incubation test run/"/>
    </mc:Choice>
  </mc:AlternateContent>
  <xr:revisionPtr revIDLastSave="805" documentId="8_{DCB13AF3-985B-4564-AB15-33EA91368F8C}" xr6:coauthVersionLast="45" xr6:coauthVersionMax="45" xr10:uidLastSave="{5940E882-9071-425D-9965-60B28BB216CF}"/>
  <bookViews>
    <workbookView xWindow="-120" yWindow="-120" windowWidth="20730" windowHeight="11160" firstSheet="3" activeTab="7" xr2:uid="{F1DC6978-419E-4A3A-88C1-83DB8FF5BD06}"/>
  </bookViews>
  <sheets>
    <sheet name="Sheet1" sheetId="14" r:id="rId1"/>
    <sheet name="R_data_CO2_mL_wide" sheetId="13" r:id="rId2"/>
    <sheet name="test trial with litter3 samples" sheetId="5" r:id="rId3"/>
    <sheet name="test trial litter 3 measure " sheetId="8" r:id="rId4"/>
    <sheet name="DOC MBC" sheetId="15" r:id="rId5"/>
    <sheet name="calibration curves" sheetId="9" r:id="rId6"/>
    <sheet name="LOI of low mid high soils" sheetId="16" r:id="rId7"/>
    <sheet name="CEC" sheetId="17" r:id="rId8"/>
    <sheet name="WFPS calculation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7" l="1"/>
  <c r="J4" i="17"/>
  <c r="J5" i="17"/>
  <c r="J6" i="17"/>
  <c r="D24" i="8" l="1"/>
  <c r="E24" i="8"/>
  <c r="F24" i="8"/>
  <c r="G24" i="8"/>
  <c r="H24" i="8"/>
  <c r="I24" i="8"/>
  <c r="J24" i="8"/>
  <c r="K24" i="8"/>
  <c r="L24" i="8"/>
  <c r="C24" i="8"/>
  <c r="I5" i="16" l="1"/>
  <c r="E5" i="16" l="1"/>
  <c r="E3" i="16"/>
  <c r="E4" i="16"/>
  <c r="E6" i="16"/>
  <c r="E7" i="16"/>
  <c r="E2" i="16"/>
  <c r="J6" i="13" l="1"/>
  <c r="B1" i="13"/>
  <c r="C1" i="13"/>
  <c r="D1" i="13"/>
  <c r="E1" i="13"/>
  <c r="F1" i="13"/>
  <c r="G1" i="13"/>
  <c r="H1" i="13"/>
  <c r="I1" i="13"/>
  <c r="J1" i="13"/>
  <c r="L36" i="8" l="1"/>
  <c r="G7" i="16" l="1"/>
  <c r="G6" i="16"/>
  <c r="G5" i="16"/>
  <c r="G4" i="16"/>
  <c r="G3" i="16"/>
  <c r="G2" i="16"/>
  <c r="H5" i="16" l="1"/>
  <c r="H2" i="16"/>
  <c r="I2" i="16" s="1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" i="13"/>
  <c r="K12" i="5" l="1"/>
  <c r="K13" i="5"/>
  <c r="K14" i="5"/>
  <c r="K15" i="5"/>
  <c r="K16" i="5"/>
  <c r="K17" i="5"/>
  <c r="K18" i="5"/>
  <c r="K19" i="5"/>
  <c r="K11" i="5"/>
  <c r="K2" i="5" l="1"/>
  <c r="H3" i="13" l="1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" i="13"/>
  <c r="G5" i="13"/>
  <c r="G6" i="13"/>
  <c r="G7" i="13"/>
  <c r="G20" i="13"/>
  <c r="G21" i="13"/>
  <c r="G22" i="13"/>
  <c r="E20" i="13"/>
  <c r="E21" i="13"/>
  <c r="E22" i="13"/>
  <c r="F20" i="13"/>
  <c r="F21" i="13"/>
  <c r="F22" i="13"/>
  <c r="F4" i="13"/>
  <c r="F5" i="13"/>
  <c r="F6" i="13"/>
  <c r="F7" i="13"/>
  <c r="I10" i="5" l="1"/>
  <c r="K3" i="5" l="1"/>
  <c r="K4" i="5"/>
  <c r="K5" i="5"/>
  <c r="K6" i="5"/>
  <c r="K7" i="5"/>
  <c r="K8" i="5"/>
  <c r="K9" i="5"/>
  <c r="K10" i="5"/>
  <c r="C14" i="13" l="1"/>
  <c r="C15" i="13"/>
  <c r="C16" i="13"/>
  <c r="C18" i="13"/>
  <c r="C19" i="13"/>
  <c r="C12" i="13"/>
  <c r="C13" i="13"/>
  <c r="C9" i="13"/>
  <c r="C10" i="13"/>
  <c r="C3" i="13"/>
  <c r="C4" i="13"/>
  <c r="J3" i="13"/>
  <c r="J4" i="13"/>
  <c r="J5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" i="13"/>
  <c r="D22" i="13"/>
  <c r="C22" i="13"/>
  <c r="D21" i="13"/>
  <c r="C21" i="13"/>
  <c r="D20" i="13"/>
  <c r="C20" i="13"/>
  <c r="G19" i="13"/>
  <c r="F19" i="13"/>
  <c r="E19" i="13"/>
  <c r="D19" i="13"/>
  <c r="G18" i="13"/>
  <c r="F18" i="13"/>
  <c r="E18" i="13"/>
  <c r="D18" i="13"/>
  <c r="G17" i="13"/>
  <c r="F17" i="13"/>
  <c r="E17" i="13"/>
  <c r="D17" i="13"/>
  <c r="C17" i="13"/>
  <c r="G16" i="13"/>
  <c r="F16" i="13"/>
  <c r="E16" i="13"/>
  <c r="D16" i="13"/>
  <c r="B16" i="13"/>
  <c r="G15" i="13"/>
  <c r="F15" i="13"/>
  <c r="E15" i="13"/>
  <c r="D15" i="13"/>
  <c r="B15" i="13"/>
  <c r="G14" i="13"/>
  <c r="F14" i="13"/>
  <c r="E14" i="13"/>
  <c r="D14" i="13"/>
  <c r="B14" i="13"/>
  <c r="G13" i="13"/>
  <c r="F13" i="13"/>
  <c r="E13" i="13"/>
  <c r="D13" i="13"/>
  <c r="B13" i="13"/>
  <c r="G12" i="13"/>
  <c r="F12" i="13"/>
  <c r="E12" i="13"/>
  <c r="D12" i="13"/>
  <c r="B12" i="13"/>
  <c r="G11" i="13"/>
  <c r="F11" i="13"/>
  <c r="E11" i="13"/>
  <c r="D11" i="13"/>
  <c r="C11" i="13"/>
  <c r="B11" i="13"/>
  <c r="G10" i="13"/>
  <c r="F10" i="13"/>
  <c r="E10" i="13"/>
  <c r="D10" i="13"/>
  <c r="B10" i="13"/>
  <c r="G9" i="13"/>
  <c r="F9" i="13"/>
  <c r="E9" i="13"/>
  <c r="D9" i="13"/>
  <c r="B9" i="13"/>
  <c r="G8" i="13"/>
  <c r="F8" i="13"/>
  <c r="E8" i="13"/>
  <c r="D8" i="13"/>
  <c r="C8" i="13"/>
  <c r="B8" i="13"/>
  <c r="E7" i="13"/>
  <c r="D7" i="13"/>
  <c r="C7" i="13"/>
  <c r="B7" i="13"/>
  <c r="E6" i="13"/>
  <c r="D6" i="13"/>
  <c r="C6" i="13"/>
  <c r="B6" i="13"/>
  <c r="E5" i="13"/>
  <c r="D5" i="13"/>
  <c r="C5" i="13"/>
  <c r="B5" i="13"/>
  <c r="G4" i="13"/>
  <c r="E4" i="13"/>
  <c r="D4" i="13"/>
  <c r="B4" i="13"/>
  <c r="G3" i="13"/>
  <c r="F3" i="13"/>
  <c r="E3" i="13"/>
  <c r="D3" i="13"/>
  <c r="B3" i="13"/>
  <c r="G2" i="13"/>
  <c r="F2" i="13"/>
  <c r="E2" i="13"/>
  <c r="D2" i="13"/>
  <c r="C2" i="13"/>
  <c r="B2" i="13"/>
  <c r="O10" i="7" l="1"/>
  <c r="P10" i="7" s="1"/>
  <c r="Q10" i="7" s="1"/>
  <c r="N10" i="7"/>
  <c r="J10" i="7"/>
  <c r="K10" i="7" s="1"/>
  <c r="L10" i="7" s="1"/>
  <c r="H10" i="7"/>
  <c r="G10" i="7"/>
  <c r="F10" i="7"/>
  <c r="O9" i="7"/>
  <c r="P9" i="7" s="1"/>
  <c r="Q9" i="7" s="1"/>
  <c r="N9" i="7"/>
  <c r="J9" i="7"/>
  <c r="K9" i="7" s="1"/>
  <c r="L9" i="7" s="1"/>
  <c r="F9" i="7"/>
  <c r="G9" i="7" s="1"/>
  <c r="O8" i="7"/>
  <c r="V8" i="7" s="1"/>
  <c r="N8" i="7"/>
  <c r="J8" i="7"/>
  <c r="K8" i="7" s="1"/>
  <c r="L8" i="7" s="1"/>
  <c r="H8" i="7"/>
  <c r="G8" i="7"/>
  <c r="F8" i="7"/>
  <c r="O7" i="7"/>
  <c r="P7" i="7" s="1"/>
  <c r="Q7" i="7" s="1"/>
  <c r="N7" i="7"/>
  <c r="J7" i="7"/>
  <c r="K7" i="7" s="1"/>
  <c r="L7" i="7" s="1"/>
  <c r="F7" i="7"/>
  <c r="G7" i="7" s="1"/>
  <c r="O6" i="7"/>
  <c r="P6" i="7" s="1"/>
  <c r="Q6" i="7" s="1"/>
  <c r="N6" i="7"/>
  <c r="K6" i="7"/>
  <c r="L6" i="7" s="1"/>
  <c r="J6" i="7"/>
  <c r="F6" i="7"/>
  <c r="H6" i="7" s="1"/>
  <c r="O5" i="7"/>
  <c r="P5" i="7" s="1"/>
  <c r="Q5" i="7" s="1"/>
  <c r="N5" i="7"/>
  <c r="J5" i="7"/>
  <c r="K5" i="7" s="1"/>
  <c r="L5" i="7" s="1"/>
  <c r="H5" i="7"/>
  <c r="G5" i="7"/>
  <c r="F5" i="7"/>
  <c r="O4" i="7"/>
  <c r="P4" i="7" s="1"/>
  <c r="Q4" i="7" s="1"/>
  <c r="N4" i="7"/>
  <c r="K4" i="7"/>
  <c r="L4" i="7" s="1"/>
  <c r="J4" i="7"/>
  <c r="F4" i="7"/>
  <c r="G4" i="7" s="1"/>
  <c r="P3" i="7"/>
  <c r="Q3" i="7" s="1"/>
  <c r="O3" i="7"/>
  <c r="N3" i="7"/>
  <c r="J3" i="7"/>
  <c r="K3" i="7" s="1"/>
  <c r="L3" i="7" s="1"/>
  <c r="F3" i="7"/>
  <c r="H3" i="7" s="1"/>
  <c r="O2" i="7"/>
  <c r="P2" i="7" s="1"/>
  <c r="Q2" i="7" s="1"/>
  <c r="N2" i="7"/>
  <c r="J2" i="7"/>
  <c r="K2" i="7" s="1"/>
  <c r="L2" i="7" s="1"/>
  <c r="F2" i="7"/>
  <c r="H2" i="7" s="1"/>
  <c r="V5" i="7" l="1"/>
  <c r="P8" i="7"/>
  <c r="Q8" i="7" s="1"/>
  <c r="R2" i="7"/>
  <c r="W8" i="7"/>
  <c r="W2" i="7"/>
  <c r="R8" i="7"/>
  <c r="W5" i="7"/>
  <c r="S2" i="7"/>
  <c r="T2" i="7"/>
  <c r="R5" i="7"/>
  <c r="G2" i="7"/>
  <c r="V2" i="7"/>
  <c r="H7" i="7"/>
  <c r="H4" i="7"/>
  <c r="G6" i="7"/>
  <c r="H9" i="7"/>
  <c r="G3" i="7"/>
  <c r="T5" i="7" l="1"/>
  <c r="S5" i="7"/>
  <c r="T8" i="7"/>
  <c r="S8" i="7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4" i="5"/>
  <c r="H3" i="5"/>
  <c r="H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tc={33660DEF-1727-44EC-826C-00D1789CFD4A}</author>
  </authors>
  <commentList>
    <comment ref="I34" authorId="0" shapeId="0" xr:uid="{33660DEF-1727-44EC-826C-00D1789CFD4A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koh was warmer for ec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Kelly L. Hanley</author>
  </authors>
  <commentList>
    <comment ref="I1" authorId="0" shapeId="0" xr:uid="{E429E2A8-9CC0-4BAC-85DB-434B693C7490}">
      <text>
        <r>
          <rPr>
            <b/>
            <sz val="9"/>
            <color indexed="81"/>
            <rFont val="Tahoma"/>
            <family val="2"/>
          </rPr>
          <t>Kelly L. Hanley:</t>
        </r>
        <r>
          <rPr>
            <sz val="9"/>
            <color indexed="81"/>
            <rFont val="Tahoma"/>
            <family val="2"/>
          </rPr>
          <t xml:space="preserve">
"once it stops dripping" </t>
        </r>
      </text>
    </comment>
  </commentList>
</comments>
</file>

<file path=xl/sharedStrings.xml><?xml version="1.0" encoding="utf-8"?>
<sst xmlns="http://schemas.openxmlformats.org/spreadsheetml/2006/main" count="178" uniqueCount="82">
  <si>
    <t>soil</t>
  </si>
  <si>
    <t>solution</t>
  </si>
  <si>
    <t>rep</t>
  </si>
  <si>
    <t>EC measurements</t>
  </si>
  <si>
    <t>y</t>
  </si>
  <si>
    <t>KOH stock</t>
  </si>
  <si>
    <t>litter</t>
  </si>
  <si>
    <t>low</t>
  </si>
  <si>
    <t>dw</t>
  </si>
  <si>
    <t>k200</t>
  </si>
  <si>
    <t>ca200</t>
  </si>
  <si>
    <t>high</t>
  </si>
  <si>
    <t>Tube ID</t>
  </si>
  <si>
    <t>Sample_ID</t>
  </si>
  <si>
    <t xml:space="preserve">soil  (g) </t>
  </si>
  <si>
    <t>PVC_screen tube _moist filter paper (g)</t>
  </si>
  <si>
    <t>PVC_screen tube _filter paper_sample_before saturating (g)</t>
  </si>
  <si>
    <t>calc total mass</t>
  </si>
  <si>
    <t>calc_soil_mass</t>
  </si>
  <si>
    <t>soil_mass_percent_error</t>
  </si>
  <si>
    <t>PVC_screen tube _filter paper_sample_saturated weight (g)</t>
  </si>
  <si>
    <t>water_sat_g</t>
  </si>
  <si>
    <t>theta_sat</t>
  </si>
  <si>
    <t>10g_60percent_WFPS</t>
  </si>
  <si>
    <t>PVC_screen tube _filter paper_sample_after draining (g)</t>
  </si>
  <si>
    <t>Soil@FC (g)</t>
  </si>
  <si>
    <t>Water@FC (g)</t>
  </si>
  <si>
    <t>Water/DrySoil @FC (fraction)</t>
  </si>
  <si>
    <t>Water/DrySOil @55%FC (fraction)</t>
  </si>
  <si>
    <t>Mean Water(Reps1,2,3)/DrySOil @55%FC (fraction)</t>
  </si>
  <si>
    <t>Water to add to jars with 10 soil (g)</t>
  </si>
  <si>
    <t>Water to add to jars with 10.4 g sand-biochar/biomass mix(g)</t>
  </si>
  <si>
    <t xml:space="preserve">Soil </t>
  </si>
  <si>
    <t>water_60per_fieldcap 10g_soil</t>
  </si>
  <si>
    <t>water_60per_WFPS 10g_soil</t>
  </si>
  <si>
    <t>low soil</t>
  </si>
  <si>
    <t>mid soil</t>
  </si>
  <si>
    <t>mid</t>
  </si>
  <si>
    <t>high soil</t>
  </si>
  <si>
    <t>sample_ID</t>
  </si>
  <si>
    <t>jar</t>
  </si>
  <si>
    <t>EC(mS/cm)</t>
  </si>
  <si>
    <t>CO2(mL)</t>
  </si>
  <si>
    <t>jar_ID</t>
  </si>
  <si>
    <t>intercept</t>
  </si>
  <si>
    <t>coefficient</t>
  </si>
  <si>
    <t>intercept/blank</t>
  </si>
  <si>
    <t>jar_weight_g</t>
  </si>
  <si>
    <t>soil_jar_g</t>
  </si>
  <si>
    <t>litter_added_mg</t>
  </si>
  <si>
    <t>OC_g</t>
  </si>
  <si>
    <t>soil_jar_wet_post_incubation_g</t>
  </si>
  <si>
    <t>jar_no</t>
  </si>
  <si>
    <t>fumigated</t>
  </si>
  <si>
    <t>weight_g</t>
  </si>
  <si>
    <t>K2SO4 0.05M (mL)</t>
  </si>
  <si>
    <t>15 mL KOH 0.09 M cal curve</t>
  </si>
  <si>
    <t>15 mL KOH 0.18 M cal curve</t>
  </si>
  <si>
    <t>soil_weight_g</t>
  </si>
  <si>
    <t>soil_weight_salt_incubation_g</t>
  </si>
  <si>
    <t>ID</t>
  </si>
  <si>
    <t>pan_g</t>
  </si>
  <si>
    <t>soil_oven_g</t>
  </si>
  <si>
    <t>pan_oven_soil_g</t>
  </si>
  <si>
    <t>pan_ashed_soil_g</t>
  </si>
  <si>
    <t>%SOM_LOI</t>
  </si>
  <si>
    <t>avg_SOM</t>
  </si>
  <si>
    <t>avg_SOC</t>
  </si>
  <si>
    <t>l</t>
  </si>
  <si>
    <t>h</t>
  </si>
  <si>
    <t>po</t>
  </si>
  <si>
    <t>1-3</t>
  </si>
  <si>
    <t>7-9</t>
  </si>
  <si>
    <t>10-12</t>
  </si>
  <si>
    <t>16-18</t>
  </si>
  <si>
    <t>sample_ID_CNAL</t>
  </si>
  <si>
    <t xml:space="preserve"> </t>
  </si>
  <si>
    <t xml:space="preserve">Ca </t>
  </si>
  <si>
    <t xml:space="preserve">K </t>
  </si>
  <si>
    <t xml:space="preserve">Mg </t>
  </si>
  <si>
    <t>Na</t>
  </si>
  <si>
    <t>mg/Kg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</si>
</sst>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[$-409]m/d/yy\ h:mm\ AM/PM;@"/>
    <numFmt numFmtId="166" formatCode="0.0000"/>
    <numFmt numFmtId="167" formatCode="0.0"/>
  </numFmts>
  <fonts count="1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sz val="14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62">
    <xf numFmtId="0" fontId="0" fillId="0" borderId="0" xfId="0"/>
    <xf numFmtId="164" fontId="1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6" fillId="0" borderId="0" xfId="1" applyFont="1" applyAlignment="1">
      <alignment vertical="center" wrapText="1"/>
    </xf>
    <xf numFmtId="0" fontId="6" fillId="0" borderId="0" xfId="1" applyFont="1" applyAlignment="1">
      <alignment vertical="center"/>
    </xf>
    <xf numFmtId="0" fontId="5" fillId="0" borderId="0" xfId="1" applyAlignment="1">
      <alignment vertical="center" wrapText="1"/>
    </xf>
    <xf numFmtId="0" fontId="5" fillId="2" borderId="0" xfId="1" applyFill="1" applyAlignment="1">
      <alignment vertical="center" wrapText="1"/>
    </xf>
    <xf numFmtId="0" fontId="5" fillId="0" borderId="0" xfId="1" applyAlignment="1">
      <alignment vertical="center"/>
    </xf>
    <xf numFmtId="0" fontId="5" fillId="0" borderId="0" xfId="1" applyAlignment="1">
      <alignment horizontal="center" vertical="center"/>
    </xf>
    <xf numFmtId="2" fontId="5" fillId="0" borderId="0" xfId="1" applyNumberFormat="1" applyAlignment="1">
      <alignment horizontal="center" vertical="center"/>
    </xf>
    <xf numFmtId="164" fontId="5" fillId="0" borderId="0" xfId="1" applyNumberFormat="1" applyAlignment="1">
      <alignment horizontal="center" vertical="center"/>
    </xf>
    <xf numFmtId="0" fontId="5" fillId="0" borderId="0" xfId="1"/>
    <xf numFmtId="166" fontId="5" fillId="0" borderId="0" xfId="1" applyNumberFormat="1" applyAlignment="1">
      <alignment horizontal="center" vertical="center"/>
    </xf>
    <xf numFmtId="0" fontId="5" fillId="0" borderId="0" xfId="1" applyAlignment="1">
      <alignment horizontal="center"/>
    </xf>
    <xf numFmtId="166" fontId="5" fillId="0" borderId="0" xfId="1" applyNumberFormat="1"/>
    <xf numFmtId="164" fontId="5" fillId="0" borderId="0" xfId="1" applyNumberFormat="1"/>
    <xf numFmtId="0" fontId="5" fillId="0" borderId="0" xfId="1" applyAlignment="1">
      <alignment horizontal="left"/>
    </xf>
    <xf numFmtId="0" fontId="5" fillId="0" borderId="0" xfId="1" applyAlignment="1">
      <alignment horizontal="right"/>
    </xf>
    <xf numFmtId="0" fontId="9" fillId="2" borderId="0" xfId="1" applyFont="1" applyFill="1" applyAlignment="1">
      <alignment horizontal="center" vertical="center" wrapText="1"/>
    </xf>
    <xf numFmtId="0" fontId="9" fillId="0" borderId="0" xfId="1" applyFont="1" applyAlignment="1">
      <alignment vertical="center"/>
    </xf>
    <xf numFmtId="164" fontId="3" fillId="0" borderId="0" xfId="0" applyNumberFormat="1" applyFont="1"/>
    <xf numFmtId="0" fontId="1" fillId="0" borderId="0" xfId="0" applyFont="1"/>
    <xf numFmtId="0" fontId="10" fillId="0" borderId="0" xfId="0" applyFont="1"/>
    <xf numFmtId="164" fontId="3" fillId="0" borderId="0" xfId="0" applyNumberFormat="1" applyFont="1" applyAlignment="1">
      <alignment horizontal="center"/>
    </xf>
    <xf numFmtId="164" fontId="1" fillId="0" borderId="0" xfId="0" applyNumberFormat="1" applyFont="1"/>
    <xf numFmtId="164" fontId="10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22" fontId="1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2" fontId="0" fillId="0" borderId="0" xfId="0" applyNumberFormat="1" applyFill="1"/>
    <xf numFmtId="0" fontId="0" fillId="0" borderId="0" xfId="0" applyFill="1"/>
    <xf numFmtId="0" fontId="11" fillId="0" borderId="0" xfId="0" applyFont="1" applyFill="1" applyAlignment="1">
      <alignment horizontal="center" vertical="center"/>
    </xf>
    <xf numFmtId="167" fontId="0" fillId="0" borderId="0" xfId="0" applyNumberFormat="1" applyFill="1" applyAlignment="1">
      <alignment horizontal="center" vertical="center"/>
    </xf>
    <xf numFmtId="167" fontId="13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/>
    </xf>
    <xf numFmtId="22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1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1" fillId="4" borderId="0" xfId="0" applyFont="1" applyFill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0" xfId="1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0" xfId="0" applyNumberFormat="1"/>
  </cellXfs>
  <cellStyles count="2">
    <cellStyle name="Normal" xfId="0" builtinId="0"/>
    <cellStyle name="Normal 2" xfId="1" xr:uid="{A6C73CC8-B6B4-4BE6-8EB8-713C730358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2790682414698161E-2"/>
                  <c:y val="0.13186497521143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'calibration curves'!$B$4:$B$14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'calibration curves'!$C$4:$C$14</c:f>
              <c:numCache>
                <c:formatCode>General</c:formatCode>
                <c:ptCount val="11"/>
                <c:pt idx="0">
                  <c:v>17.68</c:v>
                </c:pt>
                <c:pt idx="1">
                  <c:v>16.96</c:v>
                </c:pt>
                <c:pt idx="2">
                  <c:v>16.66</c:v>
                </c:pt>
                <c:pt idx="3">
                  <c:v>16.32</c:v>
                </c:pt>
                <c:pt idx="4">
                  <c:v>16.05</c:v>
                </c:pt>
                <c:pt idx="5">
                  <c:v>15.69</c:v>
                </c:pt>
                <c:pt idx="6">
                  <c:v>15.34</c:v>
                </c:pt>
                <c:pt idx="7">
                  <c:v>14.91</c:v>
                </c:pt>
                <c:pt idx="8">
                  <c:v>14.21</c:v>
                </c:pt>
                <c:pt idx="9">
                  <c:v>12.68</c:v>
                </c:pt>
                <c:pt idx="10">
                  <c:v>11.98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D-434B-9DD1-868524B6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697616"/>
        <c:axId val="372324248"/>
      </c:scatterChart>
      <c:valAx>
        <c:axId val="61469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324248"/>
        <c:crosses val="autoZero"/>
        <c:crossBetween val="midCat"/>
      </c:valAx>
      <c:valAx>
        <c:axId val="37232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9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2790682414698161E-2"/>
                  <c:y val="0.13186497521143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'calibration curves'!$B$21:$B$30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14</c:v>
                </c:pt>
              </c:numCache>
            </c:numRef>
          </c:xVal>
          <c:yVal>
            <c:numRef>
              <c:f>'calibration curves'!$C$21:$C$30</c:f>
              <c:numCache>
                <c:formatCode>General</c:formatCode>
                <c:ptCount val="10"/>
                <c:pt idx="1">
                  <c:v>33.9</c:v>
                </c:pt>
                <c:pt idx="2">
                  <c:v>32.799999999999997</c:v>
                </c:pt>
                <c:pt idx="3">
                  <c:v>32.200000000000003</c:v>
                </c:pt>
                <c:pt idx="4">
                  <c:v>31.2</c:v>
                </c:pt>
                <c:pt idx="5">
                  <c:v>30.6</c:v>
                </c:pt>
                <c:pt idx="6">
                  <c:v>30</c:v>
                </c:pt>
                <c:pt idx="7">
                  <c:v>29.3</c:v>
                </c:pt>
                <c:pt idx="8">
                  <c:v>27.8</c:v>
                </c:pt>
                <c:pt idx="9">
                  <c:v>24.7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B6-4295-9DAC-714C559FA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697616"/>
        <c:axId val="372324248"/>
      </c:scatterChart>
      <c:valAx>
        <c:axId val="61469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324248"/>
        <c:crosses val="autoZero"/>
        <c:crossBetween val="midCat"/>
      </c:valAx>
      <c:valAx>
        <c:axId val="37232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9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906146106736658"/>
                  <c:y val="5.25433799941673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'calibration curves'!$B$39:$B$48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14</c:v>
                </c:pt>
                <c:pt idx="9">
                  <c:v>16</c:v>
                </c:pt>
              </c:numCache>
            </c:numRef>
          </c:xVal>
          <c:yVal>
            <c:numRef>
              <c:f>'calibration curves'!$C$39:$C$48</c:f>
              <c:numCache>
                <c:formatCode>General</c:formatCode>
                <c:ptCount val="10"/>
                <c:pt idx="0">
                  <c:v>34.9</c:v>
                </c:pt>
                <c:pt idx="1">
                  <c:v>33.9</c:v>
                </c:pt>
                <c:pt idx="2">
                  <c:v>33.200000000000003</c:v>
                </c:pt>
                <c:pt idx="3">
                  <c:v>32.200000000000003</c:v>
                </c:pt>
                <c:pt idx="5">
                  <c:v>30.4</c:v>
                </c:pt>
                <c:pt idx="6">
                  <c:v>29.8</c:v>
                </c:pt>
                <c:pt idx="7">
                  <c:v>28.3</c:v>
                </c:pt>
                <c:pt idx="8">
                  <c:v>25.4</c:v>
                </c:pt>
                <c:pt idx="9">
                  <c:v>23.5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1-44EB-AF16-57944B3AA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912872"/>
        <c:axId val="714913200"/>
      </c:scatterChart>
      <c:valAx>
        <c:axId val="71491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13200"/>
        <c:crosses val="autoZero"/>
        <c:crossBetween val="midCat"/>
      </c:valAx>
      <c:valAx>
        <c:axId val="7149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12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451862</xdr:colOff>
      <xdr:row>1</xdr:row>
      <xdr:rowOff>179089</xdr:rowOff>
    </xdr:from>
    <xdr:to>
      <xdr:col>12</xdr:col>
      <xdr:colOff>167907</xdr:colOff>
      <xdr:row>13</xdr:row>
      <xdr:rowOff>143013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D0612-1270-433F-969C-BA5307C58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331305</xdr:colOff>
      <xdr:row>19</xdr:row>
      <xdr:rowOff>55218</xdr:rowOff>
    </xdr:from>
    <xdr:to>
      <xdr:col>12</xdr:col>
      <xdr:colOff>47350</xdr:colOff>
      <xdr:row>31</xdr:row>
      <xdr:rowOff>15967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6A54F4-819A-4BC0-8852-2BA965463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212587</xdr:colOff>
      <xdr:row>27</xdr:row>
      <xdr:rowOff>22639</xdr:rowOff>
    </xdr:from>
    <xdr:to>
      <xdr:col>17</xdr:col>
      <xdr:colOff>532848</xdr:colOff>
      <xdr:row>41</xdr:row>
      <xdr:rowOff>133810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D95E0E-8B4F-454B-ABC5-E76CE6CE9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tamar Shabtai" id="{9B414389-D71F-4258-828D-0236DD98C7F9}" userId="9a1825cc0ffbc51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4" dT="2020-01-22T20:41:36.50" personId="{9B414389-D71F-4258-828D-0236DD98C7F9}" id="{33660DEF-1727-44EC-826C-00D1789CFD4A}">
    <text>new koh was warmer for ec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EB0F-0319-46A1-A5B2-2920A2C62A79}">
  <dimension ref="A1"/>
  <sheetViews>
    <sheetView workbookViewId="0">
      <selection activeCell="C18" sqref="C18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FDB9B-985E-4F41-B383-905BA8FCC62A}">
  <dimension ref="A1:L52"/>
  <sheetViews>
    <sheetView workbookViewId="0">
      <selection activeCell="F8" sqref="F8"/>
    </sheetView>
  </sheetViews>
  <sheetFormatPr defaultRowHeight="15" x14ac:dyDescent="0.25"/>
  <sheetData>
    <row r="1" spans="1:12" ht="18.75" x14ac:dyDescent="0.25">
      <c r="A1" s="31" t="s">
        <v>43</v>
      </c>
      <c r="B1">
        <f>'test trial litter 3 measure '!C2-'test trial litter 3 measure '!$B$2</f>
        <v>0.69444444444525288</v>
      </c>
      <c r="C1">
        <f>'test trial litter 3 measure '!E2-'test trial litter 3 measure '!$B$2</f>
        <v>2.0395833333313931</v>
      </c>
      <c r="D1">
        <f>'test trial litter 3 measure '!F2-'test trial litter 3 measure '!$B$2</f>
        <v>2.9347222222204437</v>
      </c>
      <c r="E1">
        <f>'test trial litter 3 measure '!G2-'test trial litter 3 measure '!$B$2</f>
        <v>4.0319444444467081</v>
      </c>
      <c r="F1">
        <f>'test trial litter 3 measure '!H2-'test trial litter 3 measure '!$B$2</f>
        <v>5.9861111111094942</v>
      </c>
      <c r="G1">
        <f>'test trial litter 3 measure '!I2-'test trial litter 3 measure '!$B$2</f>
        <v>8.7368055555562023</v>
      </c>
      <c r="H1">
        <f>'test trial litter 3 measure '!J2-'test trial litter 3 measure '!$B$2</f>
        <v>10.759027777778101</v>
      </c>
      <c r="I1">
        <f>'test trial litter 3 measure '!K2-'test trial litter 3 measure '!$B$2</f>
        <v>13.680555555554747</v>
      </c>
      <c r="J1">
        <f>'test trial litter 3 measure '!L2-'test trial litter 3 measure '!$B$2</f>
        <v>15.917361111110949</v>
      </c>
    </row>
    <row r="2" spans="1:12" ht="18.75" x14ac:dyDescent="0.25">
      <c r="A2" s="32">
        <v>1</v>
      </c>
      <c r="B2" s="33">
        <f>('test trial litter 3 measure '!$C$35-'test trial litter 3 measure '!C3)/'test trial litter 3 measure '!$C$36*(-1)</f>
        <v>6.0729253981559115</v>
      </c>
      <c r="C2" s="33">
        <f>('test trial litter 3 measure '!$E$35-'test trial litter 3 measure '!E3)/'test trial litter 3 measure '!$E$36*(-1)</f>
        <v>3.1251746297848588</v>
      </c>
      <c r="D2" s="33">
        <f>('test trial litter 3 measure '!$F$35-'test trial litter 3 measure '!F3)/'test trial litter 3 measure '!$F$36*(-1)</f>
        <v>8.8769987699877024</v>
      </c>
      <c r="E2" s="33">
        <f>('test trial litter 3 measure '!$G$35-'test trial litter 3 measure '!G3)/'test trial litter 3 measure '!$G$36*(-1)</f>
        <v>7.4009840098401023</v>
      </c>
      <c r="F2" s="33">
        <f>('test trial litter 3 measure '!$H$35-'test trial litter 3 measure '!H5)/'test trial litter 3 measure '!$H$36*(-1)</f>
        <v>10.15208647561589</v>
      </c>
      <c r="G2" s="33">
        <f>('test trial litter 3 measure '!$I$35-'test trial litter 3 measure '!I3)/'test trial litter 3 measure '!$I$36*(-1)</f>
        <v>10.026395173453997</v>
      </c>
      <c r="H2" s="33">
        <f>('test trial litter 3 measure '!$J$35-'test trial litter 3 measure '!J3)/'test trial litter 3 measure '!$J$36*(-1)</f>
        <v>4.4959778783308177</v>
      </c>
      <c r="I2" s="33">
        <f>('test trial litter 3 measure '!$J$35-'test trial litter 3 measure '!K3)/'test trial litter 3 measure '!$J$36*(-1)</f>
        <v>5.8785822021116134</v>
      </c>
      <c r="J2" s="33">
        <f>('test trial litter 3 measure '!$L$35-'test trial litter 3 measure '!L3)/'test trial litter 3 measure '!$L$36*(-1)</f>
        <v>4.3918838932689326</v>
      </c>
      <c r="K2" s="33"/>
      <c r="L2" s="33"/>
    </row>
    <row r="3" spans="1:12" ht="18.75" x14ac:dyDescent="0.25">
      <c r="A3" s="32">
        <v>2</v>
      </c>
      <c r="B3" s="33">
        <f>('test trial litter 3 measure '!$C$35-'test trial litter 3 measure '!C4)/'test trial litter 3 measure '!$C$36*(-1)</f>
        <v>7.7074601844090544</v>
      </c>
      <c r="C3" s="33">
        <f>('test trial litter 3 measure '!$E$35-'test trial litter 3 measure '!E4)/'test trial litter 3 measure '!$E$36*(-1)</f>
        <v>3.083263481419392</v>
      </c>
      <c r="D3" s="33">
        <f>('test trial litter 3 measure '!$F$35-'test trial litter 3 measure '!F4)/'test trial litter 3 measure '!$F$36*(-1)</f>
        <v>8.0159901599016035</v>
      </c>
      <c r="E3" s="33">
        <f>('test trial litter 3 measure '!$G$35-'test trial litter 3 measure '!G4)/'test trial litter 3 measure '!$G$36*(-1)</f>
        <v>6.5399753997540024</v>
      </c>
      <c r="F3" s="33">
        <f>('test trial litter 3 measure '!$H$35-'test trial litter 3 measure '!H4)/'test trial litter 3 measure '!$H$36*(-1)</f>
        <v>10.529160382101562</v>
      </c>
      <c r="G3" s="33">
        <f>('test trial litter 3 measure '!$I$35-'test trial litter 3 measure '!I4)/'test trial litter 3 measure '!$I$36*(-1)</f>
        <v>10.40346907993967</v>
      </c>
      <c r="H3" s="33">
        <f>('test trial litter 3 measure '!$J$35-'test trial litter 3 measure '!J4)/'test trial litter 3 measure '!$J$36*(-1)</f>
        <v>5.1244343891402693</v>
      </c>
      <c r="I3" s="33">
        <f>('test trial litter 3 measure '!$J$35-'test trial litter 3 measure '!K4)/'test trial litter 3 measure '!$J$36*(-1)</f>
        <v>6.004273504273506</v>
      </c>
      <c r="J3" s="33">
        <f>('test trial litter 3 measure '!$L$35-'test trial litter 3 measure '!L4)/'test trial litter 3 measure '!$L$36*(-1)</f>
        <v>4.7794030603220801</v>
      </c>
      <c r="K3" s="33"/>
      <c r="L3" s="33"/>
    </row>
    <row r="4" spans="1:12" ht="18.75" x14ac:dyDescent="0.25">
      <c r="A4" s="32">
        <v>3</v>
      </c>
      <c r="B4" s="33">
        <f>('test trial litter 3 measure '!$C$35-'test trial litter 3 measure '!C5)/'test trial litter 3 measure '!$C$36*(-1)</f>
        <v>7.5537859737356827</v>
      </c>
      <c r="C4" s="33">
        <f>('test trial litter 3 measure '!$E$35-'test trial litter 3 measure '!E5)/'test trial litter 3 measure '!$E$36*(-1)</f>
        <v>3.167085778150323</v>
      </c>
      <c r="D4" s="33">
        <f>('test trial litter 3 measure '!$F$35-'test trial litter 3 measure '!F5)/'test trial litter 3 measure '!$F$36*(-1)</f>
        <v>7.8929889298893015</v>
      </c>
      <c r="E4" s="33">
        <f>('test trial litter 3 measure '!$G$35-'test trial litter 3 measure '!G5)/'test trial litter 3 measure '!$G$36*(-1)</f>
        <v>6.2939729397294029</v>
      </c>
      <c r="F4" s="33">
        <f>('test trial litter 3 measure '!$H$35-'test trial litter 3 measure '!H5)/'test trial litter 3 measure '!$H$36*(-1)</f>
        <v>10.15208647561589</v>
      </c>
      <c r="G4" s="33">
        <f>('test trial litter 3 measure '!$I$35-'test trial litter 3 measure '!I5)/'test trial litter 3 measure '!$I$36*(-1)</f>
        <v>10.65485168426345</v>
      </c>
      <c r="H4" s="33">
        <f>('test trial litter 3 measure '!$J$35-'test trial litter 3 measure '!J5)/'test trial litter 3 measure '!$J$36*(-1)</f>
        <v>4.9987430869783864</v>
      </c>
      <c r="I4" s="33">
        <f>('test trial litter 3 measure '!$J$35-'test trial litter 3 measure '!K5)/'test trial litter 3 measure '!$J$36*(-1)</f>
        <v>6.004273504273506</v>
      </c>
      <c r="J4" s="33">
        <f>('test trial litter 3 measure '!$L$35-'test trial litter 3 measure '!L5)/'test trial litter 3 measure '!$L$36*(-1)</f>
        <v>4.2627108375845602</v>
      </c>
      <c r="K4" s="33"/>
      <c r="L4" s="33"/>
    </row>
    <row r="5" spans="1:12" ht="18.75" x14ac:dyDescent="0.25">
      <c r="A5" s="32">
        <v>4</v>
      </c>
      <c r="B5" s="33">
        <f>('test trial litter 3 measure '!$C$35-'test trial litter 3 measure '!C6)/'test trial litter 3 measure '!$C$36*(-1)</f>
        <v>7.2743783179659136</v>
      </c>
      <c r="C5" s="33">
        <f>('test trial litter 3 measure '!$E$35-'test trial litter 3 measure '!E6)/'test trial litter 3 measure '!$E$36*(-1)</f>
        <v>3.6141380273819523</v>
      </c>
      <c r="D5" s="33">
        <f>('test trial litter 3 measure '!$F$35-'test trial litter 3 measure '!F6)/'test trial litter 3 measure '!$F$36*(-1)</f>
        <v>9.246002460024604</v>
      </c>
      <c r="E5" s="33">
        <f>('test trial litter 3 measure '!$G$35-'test trial litter 3 measure '!G6)/'test trial litter 3 measure '!$G$36*(-1)</f>
        <v>7.1549815498155036</v>
      </c>
      <c r="F5" s="33">
        <f>('test trial litter 3 measure '!$H$35-'test trial litter 3 measure '!H6)/'test trial litter 3 measure '!$H$36*(-1)</f>
        <v>11.534690799396682</v>
      </c>
      <c r="G5" s="33">
        <f>('test trial litter 3 measure '!$I$35-'test trial litter 3 measure '!I6)/'test trial litter 3 measure '!$I$36*(-1)</f>
        <v>10.529160382101562</v>
      </c>
      <c r="H5" s="33">
        <f>('test trial litter 3 measure '!$J$35-'test trial litter 3 measure '!J6)/'test trial litter 3 measure '!$J$36*(-1)</f>
        <v>5.2501256913021619</v>
      </c>
      <c r="I5" s="33">
        <f>('test trial litter 3 measure '!$J$35-'test trial litter 3 measure '!K6)/'test trial litter 3 measure '!$J$36*(-1)</f>
        <v>6.5070387129210658</v>
      </c>
      <c r="J5" s="33">
        <f>('test trial litter 3 measure '!$L$35-'test trial litter 3 measure '!L6)/'test trial litter 3 measure '!$L$36*(-1)</f>
        <v>5.0377491716908347</v>
      </c>
      <c r="K5" s="33"/>
      <c r="L5" s="33"/>
    </row>
    <row r="6" spans="1:12" ht="18.75" x14ac:dyDescent="0.25">
      <c r="A6" s="32">
        <v>5</v>
      </c>
      <c r="B6" s="33">
        <f>('test trial litter 3 measure '!$C$35-'test trial litter 3 measure '!C7)/'test trial litter 3 measure '!$C$36*(-1)</f>
        <v>6.5339480301760284</v>
      </c>
      <c r="C6" s="33">
        <f>('test trial litter 3 measure '!$E$35-'test trial litter 3 measure '!E7)/'test trial litter 3 measure '!$E$36*(-1)</f>
        <v>3.9494272143056746</v>
      </c>
      <c r="D6" s="33">
        <f>('test trial litter 3 measure '!$F$35-'test trial litter 3 measure '!F7)/'test trial litter 3 measure '!$F$36*(-1)</f>
        <v>9.7380073800738032</v>
      </c>
      <c r="E6" s="33">
        <f>('test trial litter 3 measure '!$G$35-'test trial litter 3 measure '!G7)/'test trial litter 3 measure '!$G$36*(-1)</f>
        <v>7.2779827798278003</v>
      </c>
      <c r="F6" s="33">
        <f>('test trial litter 3 measure '!$H$35-'test trial litter 3 measure '!H7)/'test trial litter 3 measure '!$H$36*(-1)</f>
        <v>12.163147310206133</v>
      </c>
      <c r="G6" s="33">
        <f>('test trial litter 3 measure '!$I$35-'test trial litter 3 measure '!I7)/'test trial litter 3 measure '!$I$36*(-1)</f>
        <v>9.9007038712921105</v>
      </c>
      <c r="H6" s="33">
        <f>('test trial litter 3 measure '!$J$35-'test trial litter 3 measure '!J7)/'test trial litter 3 measure '!$J$36*(-1)</f>
        <v>5.6271995977878335</v>
      </c>
      <c r="I6" s="33">
        <f>('test trial litter 3 measure '!$J$35-'test trial litter 3 measure '!K7)/'test trial litter 3 measure '!$J$36*(-1)</f>
        <v>6.5070387129210658</v>
      </c>
      <c r="J6" s="33">
        <f>('test trial litter 3 measure '!$L$35-'test trial litter 3 measure '!L7)/'test trial litter 3 measure '!$L$36*(-1)</f>
        <v>4.650230004637697</v>
      </c>
      <c r="K6" s="33"/>
      <c r="L6" s="33"/>
    </row>
    <row r="7" spans="1:12" ht="18.75" x14ac:dyDescent="0.25">
      <c r="A7" s="32">
        <v>6</v>
      </c>
      <c r="B7" s="33">
        <f>('test trial litter 3 measure '!$C$35-'test trial litter 3 measure '!C8)/'test trial litter 3 measure '!$C$36*(-1)</f>
        <v>5.5839620005588175</v>
      </c>
      <c r="C7" s="33">
        <f>('test trial litter 3 measure '!$E$35-'test trial litter 3 measure '!E8)/'test trial litter 3 measure '!$E$36*(-1)</f>
        <v>3.8097233864207909</v>
      </c>
      <c r="D7" s="33">
        <f>('test trial litter 3 measure '!$F$35-'test trial litter 3 measure '!F8)/'test trial litter 3 measure '!$F$36*(-1)</f>
        <v>9.8610086100861061</v>
      </c>
      <c r="E7" s="33">
        <f>('test trial litter 3 measure '!$G$35-'test trial litter 3 measure '!G8)/'test trial litter 3 measure '!$G$36*(-1)</f>
        <v>7.5239852398524043</v>
      </c>
      <c r="F7" s="33">
        <f>('test trial litter 3 measure '!$H$35-'test trial litter 3 measure '!H8)/'test trial litter 3 measure '!$H$36*(-1)</f>
        <v>12.917295123177478</v>
      </c>
      <c r="G7" s="33">
        <f>('test trial litter 3 measure '!$I$35-'test trial litter 3 measure '!I8)/'test trial litter 3 measure '!$I$36*(-1)</f>
        <v>10.026395173453997</v>
      </c>
      <c r="H7" s="33">
        <f>('test trial litter 3 measure '!$J$35-'test trial litter 3 measure '!J8)/'test trial litter 3 measure '!$J$36*(-1)</f>
        <v>5.2501256913021619</v>
      </c>
      <c r="I7" s="33">
        <f>('test trial litter 3 measure '!$J$35-'test trial litter 3 measure '!K8)/'test trial litter 3 measure '!$J$36*(-1)</f>
        <v>6.8841126194067375</v>
      </c>
      <c r="J7" s="33">
        <f>('test trial litter 3 measure '!$L$35-'test trial litter 3 measure '!L8)/'test trial litter 3 measure '!$L$36*(-1)</f>
        <v>5.1669222273752169</v>
      </c>
      <c r="K7" s="33"/>
      <c r="L7" s="33"/>
    </row>
    <row r="8" spans="1:12" ht="18.75" x14ac:dyDescent="0.25">
      <c r="A8" s="32">
        <v>7</v>
      </c>
      <c r="B8" s="33">
        <f>('test trial litter 3 measure '!$C$35-'test trial litter 3 measure '!C9)/'test trial litter 3 measure '!$C$36*(-1)</f>
        <v>5.2207320480581192</v>
      </c>
      <c r="C8" s="33">
        <f>('test trial litter 3 measure '!$E$35-'test trial litter 3 measure '!E9)/'test trial litter 3 measure '!$E$36*(-1)</f>
        <v>3.0134115674769513</v>
      </c>
      <c r="D8" s="33">
        <f>('test trial litter 3 measure '!$F$35-'test trial litter 3 measure '!F9)/'test trial litter 3 measure '!$F$36*(-1)</f>
        <v>8.6309963099631037</v>
      </c>
      <c r="E8" s="33">
        <f>('test trial litter 3 measure '!$G$35-'test trial litter 3 measure '!G9)/'test trial litter 3 measure '!$G$36*(-1)</f>
        <v>6.2939729397294029</v>
      </c>
      <c r="F8" s="33">
        <f>('test trial litter 3 measure '!$H$35-'test trial litter 3 measure '!H9)/'test trial litter 3 measure '!$H$36*(-1)</f>
        <v>10.15208647561589</v>
      </c>
      <c r="G8" s="33">
        <f>('test trial litter 3 measure '!$I$35-'test trial litter 3 measure '!I9)/'test trial litter 3 measure '!$I$36*(-1)</f>
        <v>10.026395173453997</v>
      </c>
      <c r="H8" s="33">
        <f>('test trial litter 3 measure '!$J$35-'test trial litter 3 measure '!J9)/'test trial litter 3 measure '!$J$36*(-1)</f>
        <v>5.1244343891402693</v>
      </c>
      <c r="I8" s="33">
        <f>('test trial litter 3 measure '!$J$35-'test trial litter 3 measure '!K9)/'test trial litter 3 measure '!$J$36*(-1)</f>
        <v>6.7584213172448502</v>
      </c>
      <c r="J8" s="33">
        <f>('test trial litter 3 measure '!$L$35-'test trial litter 3 measure '!L9)/'test trial litter 3 measure '!$L$36*(-1)</f>
        <v>4.2627108375845602</v>
      </c>
      <c r="K8" s="33"/>
      <c r="L8" s="33"/>
    </row>
    <row r="9" spans="1:12" ht="18.75" x14ac:dyDescent="0.25">
      <c r="A9" s="32">
        <v>8</v>
      </c>
      <c r="B9" s="33">
        <f>('test trial litter 3 measure '!$C$35-'test trial litter 3 measure '!C10)/'test trial litter 3 measure '!$C$36*(-1)</f>
        <v>5.8074881251746326</v>
      </c>
      <c r="C9" s="33">
        <f>('test trial litter 3 measure '!$E$35-'test trial litter 3 measure '!E10)/'test trial litter 3 measure '!$E$36*(-1)</f>
        <v>3.5303157306510213</v>
      </c>
      <c r="D9" s="33">
        <f>('test trial litter 3 measure '!$F$35-'test trial litter 3 measure '!F10)/'test trial litter 3 measure '!$F$36*(-1)</f>
        <v>9.4920049200492045</v>
      </c>
      <c r="E9" s="33">
        <f>('test trial litter 3 measure '!$G$35-'test trial litter 3 measure '!G10)/'test trial litter 3 measure '!$G$36*(-1)</f>
        <v>7.1549815498155036</v>
      </c>
      <c r="F9" s="33">
        <f>('test trial litter 3 measure '!$H$35-'test trial litter 3 measure '!H10)/'test trial litter 3 measure '!$H$36*(-1)</f>
        <v>11.031925590749122</v>
      </c>
      <c r="G9" s="33">
        <f>('test trial litter 3 measure '!$I$35-'test trial litter 3 measure '!I10)/'test trial litter 3 measure '!$I$36*(-1)</f>
        <v>9.2722473604826572</v>
      </c>
      <c r="H9" s="33">
        <f>('test trial litter 3 measure '!$J$35-'test trial litter 3 measure '!J10)/'test trial litter 3 measure '!$J$36*(-1)</f>
        <v>4.2445952740070423</v>
      </c>
      <c r="I9" s="33">
        <f>('test trial litter 3 measure '!$J$35-'test trial litter 3 measure '!K10)/'test trial litter 3 measure '!$J$36*(-1)</f>
        <v>6.1299648064353978</v>
      </c>
      <c r="J9" s="33">
        <f>('test trial litter 3 measure '!$L$35-'test trial litter 3 measure '!L10)/'test trial litter 3 measure '!$L$36*(-1)</f>
        <v>4.3918838932689326</v>
      </c>
      <c r="K9" s="33"/>
      <c r="L9" s="33"/>
    </row>
    <row r="10" spans="1:12" ht="18.75" x14ac:dyDescent="0.25">
      <c r="A10" s="32">
        <v>9</v>
      </c>
      <c r="B10" s="33">
        <f>('test trial litter 3 measure '!$C$35-'test trial litter 3 measure '!C11)/'test trial litter 3 measure '!$C$36*(-1)</f>
        <v>5.7376362112321893</v>
      </c>
      <c r="C10" s="33">
        <f>('test trial litter 3 measure '!$E$35-'test trial litter 3 measure '!E11)/'test trial litter 3 measure '!$E$36*(-1)</f>
        <v>2.7200335289186937</v>
      </c>
      <c r="D10" s="33">
        <f>('test trial litter 3 measure '!$F$35-'test trial litter 3 measure '!F11)/'test trial litter 3 measure '!$F$36*(-1)</f>
        <v>7.8929889298893015</v>
      </c>
      <c r="E10" s="33">
        <f>('test trial litter 3 measure '!$G$35-'test trial litter 3 measure '!G11)/'test trial litter 3 measure '!$G$36*(-1)</f>
        <v>6.5399753997540024</v>
      </c>
      <c r="F10" s="33">
        <f>('test trial litter 3 measure '!$H$35-'test trial litter 3 measure '!H11)/'test trial litter 3 measure '!$H$36*(-1)</f>
        <v>11.157616892911014</v>
      </c>
      <c r="G10" s="33">
        <f>('test trial litter 3 measure '!$I$35-'test trial litter 3 measure '!I11)/'test trial litter 3 measure '!$I$36*(-1)</f>
        <v>10.780542986425342</v>
      </c>
      <c r="H10" s="33">
        <f>('test trial litter 3 measure '!$J$35-'test trial litter 3 measure '!J11)/'test trial litter 3 measure '!$J$36*(-1)</f>
        <v>6.6327300150829576</v>
      </c>
      <c r="I10" s="33">
        <f>('test trial litter 3 measure '!$J$35-'test trial litter 3 measure '!K11)/'test trial litter 3 measure '!$J$36*(-1)</f>
        <v>6.6327300150829576</v>
      </c>
      <c r="J10" s="33">
        <f>('test trial litter 3 measure '!$L$35-'test trial litter 3 measure '!L11)/'test trial litter 3 measure '!$L$36*(-1)</f>
        <v>4.7794030603220801</v>
      </c>
      <c r="K10" s="33"/>
      <c r="L10" s="33"/>
    </row>
    <row r="11" spans="1:12" ht="18.75" x14ac:dyDescent="0.25">
      <c r="A11" s="32">
        <v>10</v>
      </c>
      <c r="B11" s="33">
        <f>('test trial litter 3 measure '!$C$35-'test trial litter 3 measure '!C12)/'test trial litter 3 measure '!$C$36*(-1)</f>
        <v>6.6177703269069603</v>
      </c>
      <c r="C11" s="33">
        <f>('test trial litter 3 measure '!$E$35-'test trial litter 3 measure '!E12)/'test trial litter 3 measure '!$E$36*(-1)</f>
        <v>3.8795753003632316</v>
      </c>
      <c r="D11" s="33">
        <f>('test trial litter 3 measure '!$F$35-'test trial litter 3 measure '!F12)/'test trial litter 3 measure '!$F$36*(-1)</f>
        <v>10.230012300123006</v>
      </c>
      <c r="E11" s="33">
        <f>('test trial litter 3 measure '!$G$35-'test trial litter 3 measure '!G12)/'test trial litter 3 measure '!$G$36*(-1)</f>
        <v>8.6309963099631037</v>
      </c>
      <c r="F11" s="33">
        <f>('test trial litter 3 measure '!$H$35-'test trial litter 3 measure '!H12)/'test trial litter 3 measure '!$H$36*(-1)</f>
        <v>12.414529914529918</v>
      </c>
      <c r="G11" s="33">
        <f>('test trial litter 3 measure '!$I$35-'test trial litter 3 measure '!I12)/'test trial litter 3 measure '!$I$36*(-1)</f>
        <v>9.775012569130217</v>
      </c>
      <c r="H11" s="33">
        <f>('test trial litter 3 measure '!$J$35-'test trial litter 3 measure '!J12)/'test trial litter 3 measure '!$J$36*(-1)</f>
        <v>4.7473604826546021</v>
      </c>
      <c r="I11" s="33">
        <f>('test trial litter 3 measure '!$J$35-'test trial litter 3 measure '!K12)/'test trial litter 3 measure '!$J$36*(-1)</f>
        <v>5.2501256913021619</v>
      </c>
      <c r="J11" s="33">
        <f>('test trial litter 3 measure '!$L$35-'test trial litter 3 measure '!L12)/'test trial litter 3 measure '!$L$36*(-1)</f>
        <v>3.8751916705314131</v>
      </c>
      <c r="K11" s="33"/>
      <c r="L11" s="33"/>
    </row>
    <row r="12" spans="1:12" ht="18.75" x14ac:dyDescent="0.25">
      <c r="A12" s="32">
        <v>11</v>
      </c>
      <c r="B12" s="33">
        <f>('test trial litter 3 measure '!$C$35-'test trial litter 3 measure '!C13)/'test trial litter 3 measure '!$C$36*(-1)</f>
        <v>6.7155630064263789</v>
      </c>
      <c r="C12" s="33">
        <f>('test trial litter 3 measure '!$E$35-'test trial litter 3 measure '!E13)/'test trial litter 3 measure '!$E$36*(-1)</f>
        <v>3.5861972618049762</v>
      </c>
      <c r="D12" s="33">
        <f>('test trial litter 3 measure '!$F$35-'test trial litter 3 measure '!F13)/'test trial litter 3 measure '!$F$36*(-1)</f>
        <v>9.6150061500615056</v>
      </c>
      <c r="E12" s="33">
        <f>('test trial litter 3 measure '!$G$35-'test trial litter 3 measure '!G13)/'test trial litter 3 measure '!$G$36*(-1)</f>
        <v>8.1389913899139046</v>
      </c>
      <c r="F12" s="33">
        <f>('test trial litter 3 measure '!$H$35-'test trial litter 3 measure '!H13)/'test trial litter 3 measure '!$H$36*(-1)</f>
        <v>12.414529914529918</v>
      </c>
      <c r="G12" s="33">
        <f>('test trial litter 3 measure '!$I$35-'test trial litter 3 measure '!I13)/'test trial litter 3 measure '!$I$36*(-1)</f>
        <v>10.780542986425342</v>
      </c>
      <c r="H12" s="33">
        <f>('test trial litter 3 measure '!$J$35-'test trial litter 3 measure '!J13)/'test trial litter 3 measure '!$J$36*(-1)</f>
        <v>4.9987430869783864</v>
      </c>
      <c r="I12" s="33">
        <f>('test trial litter 3 measure '!$J$35-'test trial litter 3 measure '!K13)/'test trial litter 3 measure '!$J$36*(-1)</f>
        <v>5.7528908999497261</v>
      </c>
      <c r="J12" s="33">
        <f>('test trial litter 3 measure '!$L$35-'test trial litter 3 measure '!L13)/'test trial litter 3 measure '!$L$36*(-1)</f>
        <v>4.0043647262157949</v>
      </c>
      <c r="K12" s="33"/>
      <c r="L12" s="33"/>
    </row>
    <row r="13" spans="1:12" ht="18.75" x14ac:dyDescent="0.25">
      <c r="A13" s="32">
        <v>12</v>
      </c>
      <c r="B13" s="33">
        <f>('test trial litter 3 measure '!$C$35-'test trial litter 3 measure '!C14)/'test trial litter 3 measure '!$C$36*(-1)</f>
        <v>5.5280804694048626</v>
      </c>
      <c r="C13" s="33">
        <f>('test trial litter 3 measure '!$E$35-'test trial litter 3 measure '!E14)/'test trial litter 3 measure '!$E$36*(-1)</f>
        <v>3.837664151997767</v>
      </c>
      <c r="D13" s="33">
        <f>('test trial litter 3 measure '!$F$35-'test trial litter 3 measure '!F14)/'test trial litter 3 measure '!$F$36*(-1)</f>
        <v>9.7380073800738032</v>
      </c>
      <c r="E13" s="33">
        <f>('test trial litter 3 measure '!$G$35-'test trial litter 3 measure '!G14)/'test trial litter 3 measure '!$G$36*(-1)</f>
        <v>7.0319803198032016</v>
      </c>
      <c r="F13" s="33">
        <f>('test trial litter 3 measure '!$H$35-'test trial litter 3 measure '!H14)/'test trial litter 3 measure '!$H$36*(-1)</f>
        <v>10.277777777777777</v>
      </c>
      <c r="G13" s="33">
        <f>('test trial litter 3 measure '!$I$35-'test trial litter 3 measure '!I14)/'test trial litter 3 measure '!$I$36*(-1)</f>
        <v>10.780542986425342</v>
      </c>
      <c r="H13" s="33">
        <f>('test trial litter 3 measure '!$J$35-'test trial litter 3 measure '!J14)/'test trial litter 3 measure '!$J$36*(-1)</f>
        <v>6.1299648064353978</v>
      </c>
      <c r="I13" s="33">
        <f>('test trial litter 3 measure '!$J$35-'test trial litter 3 measure '!K14)/'test trial litter 3 measure '!$J$36*(-1)</f>
        <v>6.2556561085972859</v>
      </c>
      <c r="J13" s="33">
        <f>('test trial litter 3 measure '!$L$35-'test trial litter 3 measure '!L14)/'test trial litter 3 measure '!$L$36*(-1)</f>
        <v>4.2627108375845602</v>
      </c>
      <c r="K13" s="33"/>
      <c r="L13" s="33"/>
    </row>
    <row r="14" spans="1:12" ht="18.75" x14ac:dyDescent="0.25">
      <c r="A14" s="32">
        <v>13</v>
      </c>
      <c r="B14" s="33">
        <f>('test trial litter 3 measure '!$C$35-'test trial litter 3 measure '!C15)/'test trial litter 3 measure '!$C$36*(-1)</f>
        <v>6.170718077675331</v>
      </c>
      <c r="C14" s="33">
        <f>('test trial litter 3 measure '!$E$35-'test trial litter 3 measure '!E15)/'test trial litter 3 measure '!$E$36*(-1)</f>
        <v>3.4185526683431138</v>
      </c>
      <c r="D14" s="33">
        <f>('test trial litter 3 measure '!$F$35-'test trial litter 3 measure '!F15)/'test trial litter 3 measure '!$F$36*(-1)</f>
        <v>9.246002460024604</v>
      </c>
      <c r="E14" s="33">
        <f>('test trial litter 3 measure '!$G$35-'test trial litter 3 measure '!G15)/'test trial litter 3 measure '!$G$36*(-1)</f>
        <v>7.0319803198032016</v>
      </c>
      <c r="F14" s="33">
        <f>('test trial litter 3 measure '!$H$35-'test trial litter 3 measure '!H15)/'test trial litter 3 measure '!$H$36*(-1)</f>
        <v>12.037456008044247</v>
      </c>
      <c r="G14" s="33">
        <f>('test trial litter 3 measure '!$I$35-'test trial litter 3 measure '!I15)/'test trial litter 3 measure '!$I$36*(-1)</f>
        <v>9.1465560583207655</v>
      </c>
      <c r="H14" s="33">
        <f>('test trial litter 3 measure '!$J$35-'test trial litter 3 measure '!J15)/'test trial litter 3 measure '!$J$36*(-1)</f>
        <v>5.5015082956259462</v>
      </c>
      <c r="I14" s="33">
        <f>('test trial litter 3 measure '!$J$35-'test trial litter 3 measure '!K15)/'test trial litter 3 measure '!$J$36*(-1)</f>
        <v>6.7584213172448502</v>
      </c>
      <c r="J14" s="33">
        <f>('test trial litter 3 measure '!$L$35-'test trial litter 3 measure '!L15)/'test trial litter 3 measure '!$L$36*(-1)</f>
        <v>4.9085761160064623</v>
      </c>
      <c r="K14" s="33"/>
      <c r="L14" s="33"/>
    </row>
    <row r="15" spans="1:12" ht="18.75" x14ac:dyDescent="0.25">
      <c r="A15" s="32">
        <v>14</v>
      </c>
      <c r="B15" s="33">
        <f>('test trial litter 3 measure '!$C$35-'test trial litter 3 measure '!C16)/'test trial litter 3 measure '!$C$36*(-1)</f>
        <v>7.8611343950824262</v>
      </c>
      <c r="C15" s="33">
        <f>('test trial litter 3 measure '!$E$35-'test trial litter 3 measure '!E16)/'test trial litter 3 measure '!$E$36*(-1)</f>
        <v>3.0553227158424159</v>
      </c>
      <c r="D15" s="33">
        <f>('test trial litter 3 measure '!$F$35-'test trial litter 3 measure '!F16)/'test trial litter 3 measure '!$F$36*(-1)</f>
        <v>8.2619926199262022</v>
      </c>
      <c r="E15" s="33">
        <f>('test trial litter 3 measure '!$G$35-'test trial litter 3 measure '!G16)/'test trial litter 3 measure '!$G$36*(-1)</f>
        <v>6.5399753997540024</v>
      </c>
      <c r="F15" s="33">
        <f>('test trial litter 3 measure '!$H$35-'test trial litter 3 measure '!H16)/'test trial litter 3 measure '!$H$36*(-1)</f>
        <v>11.031925590749122</v>
      </c>
      <c r="G15" s="33">
        <f>('test trial litter 3 measure '!$I$35-'test trial litter 3 measure '!I16)/'test trial litter 3 measure '!$I$36*(-1)</f>
        <v>9.6493212669683253</v>
      </c>
      <c r="H15" s="33">
        <f>('test trial litter 3 measure '!$J$35-'test trial litter 3 measure '!J16)/'test trial litter 3 measure '!$J$36*(-1)</f>
        <v>5.6271995977878335</v>
      </c>
      <c r="I15" s="33">
        <f>('test trial litter 3 measure '!$J$35-'test trial litter 3 measure '!K16)/'test trial litter 3 measure '!$J$36*(-1)</f>
        <v>6.2556561085972859</v>
      </c>
      <c r="J15" s="33">
        <f>('test trial litter 3 measure '!$L$35-'test trial litter 3 measure '!L16)/'test trial litter 3 measure '!$L$36*(-1)</f>
        <v>3.8751916705314131</v>
      </c>
      <c r="K15" s="33"/>
      <c r="L15" s="33"/>
    </row>
    <row r="16" spans="1:12" ht="18.75" x14ac:dyDescent="0.25">
      <c r="A16" s="32">
        <v>15</v>
      </c>
      <c r="B16" s="33">
        <f>('test trial litter 3 measure '!$C$35-'test trial litter 3 measure '!C17)/'test trial litter 3 measure '!$C$36*(-1)</f>
        <v>5.6398435317127698</v>
      </c>
      <c r="C16" s="33">
        <f>('test trial litter 3 measure '!$E$35-'test trial litter 3 measure '!E17)/'test trial litter 3 measure '!$E$36*(-1)</f>
        <v>3.5722268790164882</v>
      </c>
      <c r="D16" s="33">
        <f>('test trial litter 3 measure '!$F$35-'test trial litter 3 measure '!F17)/'test trial litter 3 measure '!$F$36*(-1)</f>
        <v>9.1230012300123029</v>
      </c>
      <c r="E16" s="33">
        <f>('test trial litter 3 measure '!$G$35-'test trial litter 3 measure '!G17)/'test trial litter 3 measure '!$G$36*(-1)</f>
        <v>7.0319803198032016</v>
      </c>
      <c r="F16" s="33">
        <f>('test trial litter 3 measure '!$H$35-'test trial litter 3 measure '!H17)/'test trial litter 3 measure '!$H$36*(-1)</f>
        <v>12.037456008044247</v>
      </c>
      <c r="G16" s="33">
        <f>('test trial litter 3 measure '!$I$35-'test trial litter 3 measure '!I17)/'test trial litter 3 measure '!$I$36*(-1)</f>
        <v>10.026395173453997</v>
      </c>
      <c r="H16" s="33">
        <f>('test trial litter 3 measure '!$J$35-'test trial litter 3 measure '!J17)/'test trial litter 3 measure '!$J$36*(-1)</f>
        <v>5.6271995977878335</v>
      </c>
      <c r="I16" s="33">
        <f>('test trial litter 3 measure '!$J$35-'test trial litter 3 measure '!K17)/'test trial litter 3 measure '!$J$36*(-1)</f>
        <v>6.5070387129210658</v>
      </c>
      <c r="J16" s="33">
        <f>('test trial litter 3 measure '!$L$35-'test trial litter 3 measure '!L17)/'test trial litter 3 measure '!$L$36*(-1)</f>
        <v>4.2627108375845602</v>
      </c>
      <c r="K16" s="33"/>
      <c r="L16" s="33"/>
    </row>
    <row r="17" spans="1:12" ht="18.75" x14ac:dyDescent="0.25">
      <c r="A17" s="32">
        <v>16</v>
      </c>
      <c r="B17" s="33">
        <v>1.867932148626819</v>
      </c>
      <c r="C17" s="33">
        <f>('test trial litter 3 measure '!$E$35-'test trial litter 3 measure '!E18)/'test trial litter 3 measure '!$E$36*(-1)</f>
        <v>3.0553227158424159</v>
      </c>
      <c r="D17" s="33">
        <f>('test trial litter 3 measure '!$F$35-'test trial litter 3 measure '!F18)/'test trial litter 3 measure '!$F$36*(-1)</f>
        <v>8.7539975399754066</v>
      </c>
      <c r="E17" s="33">
        <f>('test trial litter 3 measure '!$G$35-'test trial litter 3 measure '!G18)/'test trial litter 3 measure '!$G$36*(-1)</f>
        <v>7.1549815498155036</v>
      </c>
      <c r="F17" s="33">
        <f>('test trial litter 3 measure '!$H$35-'test trial litter 3 measure '!H18)/'test trial litter 3 measure '!$H$36*(-1)</f>
        <v>11.534690799396682</v>
      </c>
      <c r="G17" s="33">
        <f>('test trial litter 3 measure '!$I$35-'test trial litter 3 measure '!I18)/'test trial litter 3 measure '!$I$36*(-1)</f>
        <v>9.6493212669683253</v>
      </c>
      <c r="H17" s="33">
        <f>('test trial litter 3 measure '!$J$35-'test trial litter 3 measure '!J18)/'test trial litter 3 measure '!$J$36*(-1)</f>
        <v>5.3758169934640536</v>
      </c>
      <c r="I17" s="33">
        <f>('test trial litter 3 measure '!$J$35-'test trial litter 3 measure '!K18)/'test trial litter 3 measure '!$J$36*(-1)</f>
        <v>6.7584213172448502</v>
      </c>
      <c r="J17" s="33">
        <f>('test trial litter 3 measure '!$L$35-'test trial litter 3 measure '!L18)/'test trial litter 3 measure '!$L$36*(-1)</f>
        <v>4.3918838932689326</v>
      </c>
      <c r="K17" s="33"/>
      <c r="L17" s="33"/>
    </row>
    <row r="18" spans="1:12" ht="18.75" x14ac:dyDescent="0.25">
      <c r="A18" s="32">
        <v>17</v>
      </c>
      <c r="B18" s="33">
        <v>1.9083198707592899</v>
      </c>
      <c r="C18" s="33">
        <f>('test trial litter 3 measure '!$E$35-'test trial litter 3 measure '!E19)/'test trial litter 3 measure '!$E$36*(-1)</f>
        <v>3.0692930986309039</v>
      </c>
      <c r="D18" s="33">
        <f>('test trial litter 3 measure '!$F$35-'test trial litter 3 measure '!F19)/'test trial litter 3 measure '!$F$36*(-1)</f>
        <v>8.0159901599016035</v>
      </c>
      <c r="E18" s="33">
        <f>('test trial litter 3 measure '!$G$35-'test trial litter 3 measure '!G19)/'test trial litter 3 measure '!$G$36*(-1)</f>
        <v>6.5399753997540024</v>
      </c>
      <c r="F18" s="33">
        <f>('test trial litter 3 measure '!$H$35-'test trial litter 3 measure '!H19)/'test trial litter 3 measure '!$H$36*(-1)</f>
        <v>10.40346907993967</v>
      </c>
      <c r="G18" s="33">
        <f>('test trial litter 3 measure '!$I$35-'test trial litter 3 measure '!I19)/'test trial litter 3 measure '!$I$36*(-1)</f>
        <v>9.1465560583207655</v>
      </c>
      <c r="H18" s="33">
        <f>('test trial litter 3 measure '!$J$35-'test trial litter 3 measure '!J19)/'test trial litter 3 measure '!$J$36*(-1)</f>
        <v>5.1244343891402693</v>
      </c>
      <c r="I18" s="33">
        <f>('test trial litter 3 measure '!$J$35-'test trial litter 3 measure '!K19)/'test trial litter 3 measure '!$J$36*(-1)</f>
        <v>6.3813474107591777</v>
      </c>
      <c r="J18" s="33">
        <f>('test trial litter 3 measure '!$L$35-'test trial litter 3 measure '!L19)/'test trial litter 3 measure '!$L$36*(-1)</f>
        <v>4.5210569489533148</v>
      </c>
      <c r="K18" s="33"/>
      <c r="L18" s="33"/>
    </row>
    <row r="19" spans="1:12" ht="18.75" x14ac:dyDescent="0.25">
      <c r="A19" s="32">
        <v>18</v>
      </c>
      <c r="B19" s="33">
        <v>2.0193861066235885</v>
      </c>
      <c r="C19" s="33">
        <f>('test trial litter 3 measure '!$E$35-'test trial litter 3 measure '!E20)/'test trial litter 3 measure '!$E$36*(-1)</f>
        <v>3.0134115674769513</v>
      </c>
      <c r="D19" s="33">
        <f>('test trial litter 3 measure '!$F$35-'test trial litter 3 measure '!F20)/'test trial litter 3 measure '!$F$36*(-1)</f>
        <v>7.7699876998770039</v>
      </c>
      <c r="E19" s="33">
        <f>('test trial litter 3 measure '!$G$35-'test trial litter 3 measure '!G20)/'test trial litter 3 measure '!$G$36*(-1)</f>
        <v>6.4169741697417004</v>
      </c>
      <c r="F19" s="33">
        <f>('test trial litter 3 measure '!$H$35-'test trial litter 3 measure '!H20)/'test trial litter 3 measure '!$H$36*(-1)</f>
        <v>10.780542986425342</v>
      </c>
      <c r="G19" s="33">
        <f>('test trial litter 3 measure '!$I$35-'test trial litter 3 measure '!I20)/'test trial litter 3 measure '!$I$36*(-1)</f>
        <v>9.3979386626445454</v>
      </c>
      <c r="H19" s="33">
        <f>('test trial litter 3 measure '!$J$35-'test trial litter 3 measure '!J20)/'test trial litter 3 measure '!$J$36*(-1)</f>
        <v>4.9987430869783864</v>
      </c>
      <c r="I19" s="33">
        <f>('test trial litter 3 measure '!$J$35-'test trial litter 3 measure '!K20)/'test trial litter 3 measure '!$J$36*(-1)</f>
        <v>6.004273504273506</v>
      </c>
      <c r="J19" s="33">
        <f>('test trial litter 3 measure '!$L$35-'test trial litter 3 measure '!L20)/'test trial litter 3 measure '!$L$36*(-1)</f>
        <v>4.2627108375845602</v>
      </c>
      <c r="K19" s="33"/>
      <c r="L19" s="33"/>
    </row>
    <row r="20" spans="1:12" ht="18.75" x14ac:dyDescent="0.25">
      <c r="A20" s="32">
        <v>19</v>
      </c>
      <c r="B20" s="33">
        <v>0.4745557350565453</v>
      </c>
      <c r="C20" s="33">
        <f>('test trial litter 3 measure '!$E$35-'test trial litter 3 measure '!E21)/'test trial litter 3 measure '!$E$36*(-1)</f>
        <v>0.12154233025984876</v>
      </c>
      <c r="D20" s="33">
        <f>('test trial litter 3 measure '!$F$35-'test trial litter 3 measure '!F21)/'test trial litter 3 measure '!$F$36*(-1)</f>
        <v>1.6199261992619929</v>
      </c>
      <c r="E20" s="33">
        <f>('test trial litter 3 measure '!$G$35-'test trial litter 3 measure '!G21)/'test trial litter 3 measure '!$G$36*(-1)</f>
        <v>-0.84009840098400967</v>
      </c>
      <c r="F20" s="33">
        <f>('test trial litter 3 measure '!$H$35-'test trial litter 3 measure '!H21)/'test trial litter 3 measure '!$H$36*(-1)</f>
        <v>0.22247360482654552</v>
      </c>
      <c r="G20" s="33">
        <f>('test trial litter 3 measure '!$I$35-'test trial litter 3 measure '!I21)/'test trial litter 3 measure '!$I$36*(-1)</f>
        <v>-0.40598290598290648</v>
      </c>
      <c r="H20" s="33">
        <f>('test trial litter 3 measure '!$J$35-'test trial litter 3 measure '!J21)/'test trial litter 3 measure '!$J$36*(-1)</f>
        <v>0.47385620915032989</v>
      </c>
      <c r="I20" s="33">
        <f>('test trial litter 3 measure '!$J$35-'test trial litter 3 measure '!K21)/'test trial litter 3 measure '!$J$36*(-1)</f>
        <v>0.59954751131222206</v>
      </c>
      <c r="J20" s="33">
        <f>('test trial litter 3 measure '!$L$35-'test trial litter 3 measure '!L21)/'test trial litter 3 measure '!$L$36*(-1)</f>
        <v>0.51669222273751991</v>
      </c>
      <c r="K20" s="33"/>
      <c r="L20" s="33"/>
    </row>
    <row r="21" spans="1:12" ht="18.75" x14ac:dyDescent="0.25">
      <c r="A21" s="32">
        <v>20</v>
      </c>
      <c r="B21" s="33">
        <v>0.61591276252019334</v>
      </c>
      <c r="C21" s="33">
        <f>('test trial litter 3 measure '!$E$35-'test trial litter 3 measure '!E22)/'test trial litter 3 measure '!$E$36*(-1)</f>
        <v>0.28918692372171101</v>
      </c>
      <c r="D21" s="33">
        <f>('test trial litter 3 measure '!$F$35-'test trial litter 3 measure '!F22)/'test trial litter 3 measure '!$F$36*(-1)</f>
        <v>1.0049200492004924</v>
      </c>
      <c r="E21" s="33">
        <f>('test trial litter 3 measure '!$G$35-'test trial litter 3 measure '!G22)/'test trial litter 3 measure '!$G$36*(-1)</f>
        <v>-0.71709717097170778</v>
      </c>
      <c r="F21" s="33">
        <f>('test trial litter 3 measure '!$H$35-'test trial litter 3 measure '!H22)/'test trial litter 3 measure '!$H$36*(-1)</f>
        <v>9.6782302664653319E-2</v>
      </c>
      <c r="G21" s="33">
        <f>('test trial litter 3 measure '!$I$35-'test trial litter 3 measure '!I22)/'test trial litter 3 measure '!$I$36*(-1)</f>
        <v>-0.28029160382101431</v>
      </c>
      <c r="H21" s="33">
        <f>('test trial litter 3 measure '!$J$35-'test trial litter 3 measure '!J22)/'test trial litter 3 measure '!$J$36*(-1)</f>
        <v>0.34816490698843772</v>
      </c>
      <c r="I21" s="33">
        <f>('test trial litter 3 measure '!$J$35-'test trial litter 3 measure '!K22)/'test trial litter 3 measure '!$J$36*(-1)</f>
        <v>0.72523881347410535</v>
      </c>
      <c r="J21" s="33">
        <f>('test trial litter 3 measure '!$L$35-'test trial litter 3 measure '!L22)/'test trial litter 3 measure '!$L$36*(-1)</f>
        <v>-0.12917305568438228</v>
      </c>
      <c r="K21" s="33"/>
      <c r="L21" s="33"/>
    </row>
    <row r="22" spans="1:12" ht="18.75" x14ac:dyDescent="0.25">
      <c r="A22" s="32">
        <v>21</v>
      </c>
      <c r="B22" s="33">
        <v>0.57552504038772245</v>
      </c>
      <c r="C22" s="33">
        <f>('test trial litter 3 measure '!$E$35-'test trial litter 3 measure '!E23)/'test trial litter 3 measure '!$E$36*(-1)</f>
        <v>9.3601564682872548E-2</v>
      </c>
      <c r="D22" s="33">
        <f>('test trial litter 3 measure '!$F$35-'test trial litter 3 measure '!F23)/'test trial litter 3 measure '!$F$36*(-1)</f>
        <v>1.6199261992619929</v>
      </c>
      <c r="E22" s="33">
        <f>('test trial litter 3 measure '!$G$35-'test trial litter 3 measure '!G23)/'test trial litter 3 measure '!$G$36*(-1)</f>
        <v>-0.71709717097170778</v>
      </c>
      <c r="F22" s="33">
        <f>('test trial litter 3 measure '!$H$35-'test trial litter 3 measure '!H23)/'test trial litter 3 measure '!$H$36*(-1)</f>
        <v>-0.15460030165912211</v>
      </c>
      <c r="G22" s="33">
        <f>('test trial litter 3 measure '!$I$35-'test trial litter 3 measure '!I23)/'test trial litter 3 measure '!$I$36*(-1)</f>
        <v>-0.15460030165912211</v>
      </c>
      <c r="H22" s="33">
        <f>('test trial litter 3 measure '!$J$35-'test trial litter 3 measure '!J23)/'test trial litter 3 measure '!$J$36*(-1)</f>
        <v>0.34816490698843772</v>
      </c>
      <c r="I22" s="33">
        <f>('test trial litter 3 measure '!$J$35-'test trial litter 3 measure '!K23)/'test trial litter 3 measure '!$J$36*(-1)</f>
        <v>0.47385620915032989</v>
      </c>
      <c r="J22" s="33">
        <f>('test trial litter 3 measure '!$L$35-'test trial litter 3 measure '!L23)/'test trial litter 3 measure '!$L$36*(-1)</f>
        <v>0</v>
      </c>
      <c r="K22" s="33"/>
      <c r="L22" s="33"/>
    </row>
    <row r="23" spans="1:12" ht="18.75" x14ac:dyDescent="0.25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</row>
    <row r="24" spans="1:12" ht="18.75" x14ac:dyDescent="0.25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</row>
    <row r="25" spans="1:12" ht="18.75" x14ac:dyDescent="0.25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</row>
    <row r="26" spans="1:12" ht="18.75" x14ac:dyDescent="0.25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spans="1:12" ht="18.75" x14ac:dyDescent="0.25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</row>
    <row r="28" spans="1:12" ht="18.75" x14ac:dyDescent="0.25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</row>
    <row r="29" spans="1:12" ht="18.75" x14ac:dyDescent="0.25">
      <c r="A29" s="32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</row>
    <row r="30" spans="1:12" ht="18.75" x14ac:dyDescent="0.25">
      <c r="A30" s="32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</row>
    <row r="31" spans="1:12" ht="18.75" x14ac:dyDescent="0.25">
      <c r="A31" s="32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</row>
    <row r="32" spans="1:12" ht="18.75" x14ac:dyDescent="0.25">
      <c r="A32" s="32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</row>
    <row r="33" spans="1:12" ht="18.75" x14ac:dyDescent="0.25">
      <c r="A33" s="32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</row>
    <row r="34" spans="1:12" ht="18.75" x14ac:dyDescent="0.25">
      <c r="A34" s="32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spans="1:12" ht="18.75" x14ac:dyDescent="0.25">
      <c r="A35" s="32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</row>
    <row r="36" spans="1:12" ht="18.75" x14ac:dyDescent="0.25">
      <c r="A36" s="32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spans="1:12" ht="18.75" x14ac:dyDescent="0.25">
      <c r="A37" s="32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</row>
    <row r="38" spans="1:12" ht="18.75" x14ac:dyDescent="0.25">
      <c r="A38" s="32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</row>
    <row r="39" spans="1:12" ht="18.75" x14ac:dyDescent="0.25">
      <c r="A39" s="32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spans="1:12" ht="18.75" x14ac:dyDescent="0.25">
      <c r="A40" s="32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</row>
    <row r="41" spans="1:12" ht="18.75" x14ac:dyDescent="0.25">
      <c r="A41" s="32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</row>
    <row r="42" spans="1:12" ht="18.75" x14ac:dyDescent="0.25">
      <c r="A42" s="32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</row>
    <row r="43" spans="1:12" ht="18.75" x14ac:dyDescent="0.25">
      <c r="A43" s="32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 ht="18.75" x14ac:dyDescent="0.25">
      <c r="A44" s="32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</row>
    <row r="45" spans="1:12" ht="18.75" x14ac:dyDescent="0.25">
      <c r="A45" s="32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</row>
    <row r="46" spans="1:12" ht="18.75" x14ac:dyDescent="0.25">
      <c r="A46" s="32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</row>
    <row r="47" spans="1:12" ht="18.75" x14ac:dyDescent="0.25">
      <c r="A47" s="32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</row>
    <row r="48" spans="1:12" ht="18.75" x14ac:dyDescent="0.25">
      <c r="A48" s="32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</row>
    <row r="49" spans="1:12" ht="18.75" x14ac:dyDescent="0.25">
      <c r="A49" s="32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</row>
    <row r="50" spans="1:12" ht="18.75" x14ac:dyDescent="0.25">
      <c r="A50" s="32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</row>
    <row r="51" spans="1:12" ht="18.75" x14ac:dyDescent="0.25">
      <c r="A51" s="32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</row>
    <row r="52" spans="1:12" ht="18.75" x14ac:dyDescent="0.25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B2A67-6779-462C-8754-1970909E709A}">
  <sheetPr codeName="Sheet1"/>
  <dimension ref="A1:O30"/>
  <sheetViews>
    <sheetView workbookViewId="0">
      <pane xSplit="1" topLeftCell="B1" activePane="topRight" state="frozen"/>
      <selection pane="topRight" activeCell="L6" sqref="L6"/>
    </sheetView>
  </sheetViews>
  <sheetFormatPr defaultColWidth="9.140625" defaultRowHeight="18.75" x14ac:dyDescent="0.3"/>
  <cols>
    <col min="1" max="1" width="9.28515625" style="24" bestFit="1" customWidth="1"/>
    <col min="2" max="2" width="9.140625" style="24" customWidth="1"/>
    <col min="3" max="3" width="10.140625" style="24" customWidth="1"/>
    <col min="4" max="4" width="16" style="24" bestFit="1" customWidth="1"/>
    <col min="5" max="5" width="10.140625" style="24" customWidth="1"/>
    <col min="6" max="6" width="8.85546875" style="24" bestFit="1" customWidth="1"/>
    <col min="7" max="7" width="36.42578125" style="24" bestFit="1" customWidth="1"/>
    <col min="8" max="8" width="12.85546875" style="24" bestFit="1" customWidth="1"/>
    <col min="9" max="9" width="12.85546875" style="24" customWidth="1"/>
    <col min="10" max="10" width="19.85546875" style="24" bestFit="1" customWidth="1"/>
    <col min="11" max="11" width="10.7109375" style="24" bestFit="1" customWidth="1"/>
    <col min="13" max="16384" width="9.140625" style="24"/>
  </cols>
  <sheetData>
    <row r="1" spans="1:15" x14ac:dyDescent="0.3">
      <c r="A1" s="4" t="s">
        <v>43</v>
      </c>
      <c r="B1" s="4" t="s">
        <v>0</v>
      </c>
      <c r="C1" s="4" t="s">
        <v>1</v>
      </c>
      <c r="D1" s="5" t="s">
        <v>47</v>
      </c>
      <c r="E1" s="4" t="s">
        <v>6</v>
      </c>
      <c r="F1" s="4" t="s">
        <v>2</v>
      </c>
      <c r="G1" s="5" t="s">
        <v>59</v>
      </c>
      <c r="H1" s="5" t="s">
        <v>48</v>
      </c>
      <c r="I1" s="5" t="s">
        <v>58</v>
      </c>
      <c r="J1" s="5" t="s">
        <v>49</v>
      </c>
      <c r="K1" s="23" t="s">
        <v>50</v>
      </c>
    </row>
    <row r="2" spans="1:15" x14ac:dyDescent="0.3">
      <c r="A2" s="3">
        <v>1</v>
      </c>
      <c r="B2" s="4" t="s">
        <v>7</v>
      </c>
      <c r="C2" s="4" t="s">
        <v>8</v>
      </c>
      <c r="D2" s="5">
        <v>80.576999999999998</v>
      </c>
      <c r="E2" s="4" t="s">
        <v>4</v>
      </c>
      <c r="F2" s="2">
        <v>1</v>
      </c>
      <c r="G2" s="5">
        <v>10</v>
      </c>
      <c r="H2" s="5">
        <f t="shared" ref="H2:H19" si="0">D2+G2</f>
        <v>90.576999999999998</v>
      </c>
      <c r="I2" s="5">
        <v>9.8040000000000003</v>
      </c>
      <c r="J2" s="5">
        <v>200</v>
      </c>
      <c r="K2" s="23">
        <f>(3.42/100*I2+J2/1000*0.5)/I2</f>
        <v>4.4399918400652799E-2</v>
      </c>
      <c r="L2" s="45"/>
      <c r="M2" s="27"/>
      <c r="N2" s="27"/>
      <c r="O2" s="27"/>
    </row>
    <row r="3" spans="1:15" x14ac:dyDescent="0.3">
      <c r="A3" s="3">
        <v>2</v>
      </c>
      <c r="B3" s="4" t="s">
        <v>7</v>
      </c>
      <c r="C3" s="4" t="s">
        <v>8</v>
      </c>
      <c r="D3" s="5">
        <v>80.668000000000006</v>
      </c>
      <c r="E3" s="4" t="s">
        <v>4</v>
      </c>
      <c r="F3" s="2">
        <v>2</v>
      </c>
      <c r="G3" s="5">
        <v>10</v>
      </c>
      <c r="H3" s="5">
        <f t="shared" si="0"/>
        <v>90.668000000000006</v>
      </c>
      <c r="I3" s="5">
        <v>9.8789999999999996</v>
      </c>
      <c r="J3" s="5">
        <v>195</v>
      </c>
      <c r="K3" s="23">
        <f t="shared" ref="K3:K10" si="1">(3.42/100*I3+J3/1000*0.5)/I3</f>
        <v>4.4069419981779538E-2</v>
      </c>
      <c r="L3" s="45"/>
      <c r="M3" s="27"/>
      <c r="N3" s="27"/>
    </row>
    <row r="4" spans="1:15" x14ac:dyDescent="0.3">
      <c r="A4" s="3">
        <v>3</v>
      </c>
      <c r="B4" s="4" t="s">
        <v>7</v>
      </c>
      <c r="C4" s="4" t="s">
        <v>8</v>
      </c>
      <c r="D4" s="5">
        <v>76.134</v>
      </c>
      <c r="E4" s="4" t="s">
        <v>4</v>
      </c>
      <c r="F4" s="2">
        <v>3</v>
      </c>
      <c r="G4" s="5">
        <v>10</v>
      </c>
      <c r="H4" s="5">
        <f t="shared" si="0"/>
        <v>86.134</v>
      </c>
      <c r="I4" s="5">
        <v>9.8019999999999996</v>
      </c>
      <c r="J4" s="5">
        <v>193</v>
      </c>
      <c r="K4" s="23">
        <f t="shared" si="1"/>
        <v>4.4044929606202821E-2</v>
      </c>
      <c r="L4" s="45"/>
      <c r="M4" s="27"/>
      <c r="N4" s="27"/>
    </row>
    <row r="5" spans="1:15" x14ac:dyDescent="0.3">
      <c r="A5" s="3">
        <v>4</v>
      </c>
      <c r="B5" s="4" t="s">
        <v>7</v>
      </c>
      <c r="C5" s="4" t="s">
        <v>9</v>
      </c>
      <c r="D5" s="26">
        <v>80.941999999999993</v>
      </c>
      <c r="E5" s="4" t="s">
        <v>4</v>
      </c>
      <c r="F5" s="2">
        <v>1</v>
      </c>
      <c r="G5" s="5">
        <v>10</v>
      </c>
      <c r="H5" s="5">
        <f t="shared" si="0"/>
        <v>90.941999999999993</v>
      </c>
      <c r="I5" s="5">
        <v>9.6259999999999994</v>
      </c>
      <c r="J5" s="5">
        <v>199</v>
      </c>
      <c r="K5" s="23">
        <f t="shared" si="1"/>
        <v>4.453658840639934E-2</v>
      </c>
      <c r="L5" s="45"/>
      <c r="M5" s="27"/>
      <c r="N5" s="27"/>
    </row>
    <row r="6" spans="1:15" x14ac:dyDescent="0.3">
      <c r="A6" s="3">
        <v>5</v>
      </c>
      <c r="B6" s="4" t="s">
        <v>7</v>
      </c>
      <c r="C6" s="4" t="s">
        <v>9</v>
      </c>
      <c r="D6" s="26">
        <v>79.010000000000005</v>
      </c>
      <c r="E6" s="4" t="s">
        <v>4</v>
      </c>
      <c r="F6" s="2">
        <v>2</v>
      </c>
      <c r="G6" s="5">
        <v>10</v>
      </c>
      <c r="H6" s="5">
        <f t="shared" si="0"/>
        <v>89.01</v>
      </c>
      <c r="I6" s="5">
        <v>9.7089999999999996</v>
      </c>
      <c r="J6" s="5">
        <v>203</v>
      </c>
      <c r="K6" s="23">
        <f t="shared" si="1"/>
        <v>4.4654217736121132E-2</v>
      </c>
      <c r="L6" s="45"/>
      <c r="M6" s="27"/>
      <c r="N6" s="27"/>
    </row>
    <row r="7" spans="1:15" x14ac:dyDescent="0.3">
      <c r="A7" s="3">
        <v>6</v>
      </c>
      <c r="B7" s="4" t="s">
        <v>7</v>
      </c>
      <c r="C7" s="4" t="s">
        <v>9</v>
      </c>
      <c r="D7" s="26">
        <v>80.540000000000006</v>
      </c>
      <c r="E7" s="4" t="s">
        <v>4</v>
      </c>
      <c r="F7" s="2">
        <v>3</v>
      </c>
      <c r="G7" s="5">
        <v>10</v>
      </c>
      <c r="H7" s="5">
        <f t="shared" si="0"/>
        <v>90.54</v>
      </c>
      <c r="I7" s="5">
        <v>9.7149999999999999</v>
      </c>
      <c r="J7" s="5">
        <v>200</v>
      </c>
      <c r="K7" s="23">
        <f t="shared" si="1"/>
        <v>4.4493360782295419E-2</v>
      </c>
      <c r="L7" s="45"/>
      <c r="M7" s="27"/>
      <c r="N7" s="27"/>
    </row>
    <row r="8" spans="1:15" x14ac:dyDescent="0.3">
      <c r="A8" s="3">
        <v>7</v>
      </c>
      <c r="B8" s="4" t="s">
        <v>7</v>
      </c>
      <c r="C8" s="4" t="s">
        <v>10</v>
      </c>
      <c r="D8" s="26">
        <v>80.504999999999995</v>
      </c>
      <c r="E8" s="4" t="s">
        <v>4</v>
      </c>
      <c r="F8" s="2">
        <v>1</v>
      </c>
      <c r="G8" s="5">
        <v>10</v>
      </c>
      <c r="H8" s="5">
        <f t="shared" si="0"/>
        <v>90.504999999999995</v>
      </c>
      <c r="I8" s="5">
        <v>9.6170000000000009</v>
      </c>
      <c r="J8" s="5">
        <v>197</v>
      </c>
      <c r="K8" s="23">
        <f t="shared" si="1"/>
        <v>4.4442279297078092E-2</v>
      </c>
      <c r="L8" s="45"/>
      <c r="M8" s="27"/>
      <c r="N8" s="27"/>
    </row>
    <row r="9" spans="1:15" x14ac:dyDescent="0.3">
      <c r="A9" s="3">
        <v>8</v>
      </c>
      <c r="B9" s="4" t="s">
        <v>7</v>
      </c>
      <c r="C9" s="4" t="s">
        <v>10</v>
      </c>
      <c r="D9" s="26">
        <v>78.522000000000006</v>
      </c>
      <c r="E9" s="4" t="s">
        <v>4</v>
      </c>
      <c r="F9" s="2">
        <v>2</v>
      </c>
      <c r="G9" s="5">
        <v>10</v>
      </c>
      <c r="H9" s="5">
        <f t="shared" si="0"/>
        <v>88.522000000000006</v>
      </c>
      <c r="I9" s="5">
        <v>9.7390000000000008</v>
      </c>
      <c r="J9" s="5">
        <v>197</v>
      </c>
      <c r="K9" s="23">
        <f t="shared" si="1"/>
        <v>4.4313974740733134E-2</v>
      </c>
      <c r="L9" s="45"/>
      <c r="M9" s="27"/>
      <c r="N9" s="27"/>
    </row>
    <row r="10" spans="1:15" x14ac:dyDescent="0.3">
      <c r="A10" s="3">
        <v>9</v>
      </c>
      <c r="B10" s="4" t="s">
        <v>7</v>
      </c>
      <c r="C10" s="4" t="s">
        <v>10</v>
      </c>
      <c r="D10" s="26">
        <v>80.855000000000004</v>
      </c>
      <c r="E10" s="4" t="s">
        <v>4</v>
      </c>
      <c r="F10" s="2">
        <v>3</v>
      </c>
      <c r="G10" s="5">
        <v>10</v>
      </c>
      <c r="H10" s="5">
        <f t="shared" si="0"/>
        <v>90.855000000000004</v>
      </c>
      <c r="I10" s="5">
        <f>9.733</f>
        <v>9.7330000000000005</v>
      </c>
      <c r="J10" s="5">
        <v>199</v>
      </c>
      <c r="K10" s="23">
        <f t="shared" si="1"/>
        <v>4.442295284085071E-2</v>
      </c>
      <c r="L10" s="45"/>
      <c r="M10" s="27"/>
      <c r="N10" s="27"/>
    </row>
    <row r="11" spans="1:15" x14ac:dyDescent="0.3">
      <c r="A11" s="3">
        <v>10</v>
      </c>
      <c r="B11" s="4" t="s">
        <v>11</v>
      </c>
      <c r="C11" s="4" t="s">
        <v>8</v>
      </c>
      <c r="D11" s="26">
        <v>80.766999999999996</v>
      </c>
      <c r="E11" s="4" t="s">
        <v>4</v>
      </c>
      <c r="F11" s="2">
        <v>1</v>
      </c>
      <c r="G11" s="5">
        <v>10</v>
      </c>
      <c r="H11" s="5">
        <f t="shared" si="0"/>
        <v>90.766999999999996</v>
      </c>
      <c r="I11" s="5">
        <v>9.6639999999999997</v>
      </c>
      <c r="J11" s="5">
        <v>196</v>
      </c>
      <c r="K11" s="23">
        <f>(5.19/100*I11+J11/1000*0.5)/I11</f>
        <v>6.2040728476821197E-2</v>
      </c>
      <c r="L11" s="45"/>
      <c r="M11" s="27"/>
      <c r="N11" s="27"/>
    </row>
    <row r="12" spans="1:15" x14ac:dyDescent="0.3">
      <c r="A12" s="3">
        <v>11</v>
      </c>
      <c r="B12" s="4" t="s">
        <v>11</v>
      </c>
      <c r="C12" s="4" t="s">
        <v>8</v>
      </c>
      <c r="D12" s="26">
        <v>79.322999999999993</v>
      </c>
      <c r="E12" s="4" t="s">
        <v>4</v>
      </c>
      <c r="F12" s="2">
        <v>2</v>
      </c>
      <c r="G12" s="5">
        <v>10</v>
      </c>
      <c r="H12" s="5">
        <f t="shared" si="0"/>
        <v>89.322999999999993</v>
      </c>
      <c r="I12" s="5">
        <v>9.6300000000000008</v>
      </c>
      <c r="J12" s="5">
        <v>200</v>
      </c>
      <c r="K12" s="23">
        <f t="shared" ref="K12:K19" si="2">(5.19/100*I12+J12/1000*0.5)/I12</f>
        <v>6.2284215991692628E-2</v>
      </c>
      <c r="L12" s="45"/>
      <c r="M12" s="27"/>
      <c r="N12" s="27"/>
    </row>
    <row r="13" spans="1:15" x14ac:dyDescent="0.3">
      <c r="A13" s="3">
        <v>12</v>
      </c>
      <c r="B13" s="4" t="s">
        <v>11</v>
      </c>
      <c r="C13" s="4" t="s">
        <v>8</v>
      </c>
      <c r="D13" s="26">
        <v>80.852000000000004</v>
      </c>
      <c r="E13" s="4" t="s">
        <v>4</v>
      </c>
      <c r="F13" s="2">
        <v>3</v>
      </c>
      <c r="G13" s="5">
        <v>10</v>
      </c>
      <c r="H13" s="5">
        <f t="shared" si="0"/>
        <v>90.852000000000004</v>
      </c>
      <c r="I13" s="5">
        <v>9.6129999999999995</v>
      </c>
      <c r="J13" s="5">
        <v>203</v>
      </c>
      <c r="K13" s="23">
        <f t="shared" si="2"/>
        <v>6.2458618537397273E-2</v>
      </c>
      <c r="L13" s="45"/>
      <c r="M13" s="27"/>
      <c r="N13" s="27"/>
    </row>
    <row r="14" spans="1:15" x14ac:dyDescent="0.3">
      <c r="A14" s="3">
        <v>13</v>
      </c>
      <c r="B14" s="4" t="s">
        <v>11</v>
      </c>
      <c r="C14" s="4" t="s">
        <v>9</v>
      </c>
      <c r="D14" s="26">
        <v>75.751999999999995</v>
      </c>
      <c r="E14" s="4" t="s">
        <v>4</v>
      </c>
      <c r="F14" s="2">
        <v>1</v>
      </c>
      <c r="G14" s="5">
        <v>10</v>
      </c>
      <c r="H14" s="5">
        <f t="shared" si="0"/>
        <v>85.751999999999995</v>
      </c>
      <c r="I14" s="5">
        <v>9.75</v>
      </c>
      <c r="J14" s="5">
        <v>197</v>
      </c>
      <c r="K14" s="23">
        <f t="shared" si="2"/>
        <v>6.2002564102564113E-2</v>
      </c>
      <c r="L14" s="45"/>
      <c r="M14" s="27"/>
      <c r="N14" s="27"/>
    </row>
    <row r="15" spans="1:15" x14ac:dyDescent="0.3">
      <c r="A15" s="3">
        <v>14</v>
      </c>
      <c r="B15" s="4" t="s">
        <v>11</v>
      </c>
      <c r="C15" s="4" t="s">
        <v>9</v>
      </c>
      <c r="D15" s="26">
        <v>73.69</v>
      </c>
      <c r="E15" s="4" t="s">
        <v>4</v>
      </c>
      <c r="F15" s="2">
        <v>2</v>
      </c>
      <c r="G15" s="5">
        <v>10</v>
      </c>
      <c r="H15" s="5">
        <f t="shared" si="0"/>
        <v>83.69</v>
      </c>
      <c r="I15" s="5">
        <v>9.6940000000000008</v>
      </c>
      <c r="J15" s="5">
        <v>195</v>
      </c>
      <c r="K15" s="23">
        <f t="shared" si="2"/>
        <v>6.1957767691355484E-2</v>
      </c>
      <c r="L15" s="45"/>
      <c r="M15" s="27"/>
      <c r="N15" s="27"/>
    </row>
    <row r="16" spans="1:15" x14ac:dyDescent="0.3">
      <c r="A16" s="3">
        <v>15</v>
      </c>
      <c r="B16" s="4" t="s">
        <v>11</v>
      </c>
      <c r="C16" s="4" t="s">
        <v>9</v>
      </c>
      <c r="D16" s="26">
        <v>78.602000000000004</v>
      </c>
      <c r="E16" s="4" t="s">
        <v>4</v>
      </c>
      <c r="F16" s="2">
        <v>3</v>
      </c>
      <c r="G16" s="5">
        <v>10</v>
      </c>
      <c r="H16" s="5">
        <f t="shared" si="0"/>
        <v>88.602000000000004</v>
      </c>
      <c r="I16" s="5">
        <v>9.6370000000000005</v>
      </c>
      <c r="J16" s="5">
        <v>199</v>
      </c>
      <c r="K16" s="23">
        <f t="shared" si="2"/>
        <v>6.2224789872366917E-2</v>
      </c>
      <c r="L16" s="45"/>
      <c r="M16" s="27"/>
      <c r="N16" s="27"/>
    </row>
    <row r="17" spans="1:14" x14ac:dyDescent="0.3">
      <c r="A17" s="3">
        <v>16</v>
      </c>
      <c r="B17" s="4" t="s">
        <v>11</v>
      </c>
      <c r="C17" s="4" t="s">
        <v>10</v>
      </c>
      <c r="D17" s="26">
        <v>78.786000000000001</v>
      </c>
      <c r="E17" s="4" t="s">
        <v>4</v>
      </c>
      <c r="F17" s="2">
        <v>1</v>
      </c>
      <c r="G17" s="5">
        <v>10</v>
      </c>
      <c r="H17" s="5">
        <f t="shared" si="0"/>
        <v>88.786000000000001</v>
      </c>
      <c r="I17" s="5">
        <v>9.7620000000000005</v>
      </c>
      <c r="J17" s="5">
        <v>199</v>
      </c>
      <c r="K17" s="23">
        <f t="shared" si="2"/>
        <v>6.2092583486990378E-2</v>
      </c>
      <c r="L17" s="45"/>
      <c r="M17" s="27"/>
      <c r="N17" s="27"/>
    </row>
    <row r="18" spans="1:14" x14ac:dyDescent="0.3">
      <c r="A18" s="3">
        <v>17</v>
      </c>
      <c r="B18" s="4" t="s">
        <v>11</v>
      </c>
      <c r="C18" s="4" t="s">
        <v>10</v>
      </c>
      <c r="D18" s="26">
        <v>78.622</v>
      </c>
      <c r="E18" s="4" t="s">
        <v>4</v>
      </c>
      <c r="F18" s="2">
        <v>2</v>
      </c>
      <c r="G18" s="5">
        <v>10</v>
      </c>
      <c r="H18" s="5">
        <f t="shared" si="0"/>
        <v>88.622</v>
      </c>
      <c r="I18" s="5">
        <v>9.7319999999999993</v>
      </c>
      <c r="J18" s="5">
        <v>196</v>
      </c>
      <c r="K18" s="23">
        <f t="shared" si="2"/>
        <v>6.1969872585285656E-2</v>
      </c>
      <c r="L18" s="45"/>
      <c r="M18" s="27"/>
      <c r="N18" s="27"/>
    </row>
    <row r="19" spans="1:14" x14ac:dyDescent="0.3">
      <c r="A19" s="3">
        <v>18</v>
      </c>
      <c r="B19" s="4" t="s">
        <v>11</v>
      </c>
      <c r="C19" s="4" t="s">
        <v>10</v>
      </c>
      <c r="D19" s="26">
        <v>73.555000000000007</v>
      </c>
      <c r="E19" s="4" t="s">
        <v>4</v>
      </c>
      <c r="F19" s="2">
        <v>3</v>
      </c>
      <c r="G19" s="5">
        <v>10</v>
      </c>
      <c r="H19" s="5">
        <f t="shared" si="0"/>
        <v>83.555000000000007</v>
      </c>
      <c r="I19" s="5">
        <v>9.7230000000000008</v>
      </c>
      <c r="J19" s="5">
        <v>200</v>
      </c>
      <c r="K19" s="23">
        <f t="shared" si="2"/>
        <v>6.2184891494394726E-2</v>
      </c>
      <c r="L19" s="45"/>
      <c r="M19" s="27"/>
      <c r="N19" s="27"/>
    </row>
    <row r="20" spans="1:14" s="25" customFormat="1" x14ac:dyDescent="0.3">
      <c r="A20" s="3"/>
      <c r="B20" s="4"/>
      <c r="C20" s="26"/>
      <c r="D20" s="26"/>
      <c r="E20" s="26"/>
      <c r="F20" s="2"/>
      <c r="G20" s="5"/>
      <c r="H20" s="5"/>
      <c r="I20" s="5"/>
      <c r="J20" s="5"/>
      <c r="K20" s="23"/>
      <c r="L20" s="45"/>
      <c r="M20" s="27"/>
      <c r="N20" s="27"/>
    </row>
    <row r="21" spans="1:14" s="25" customFormat="1" x14ac:dyDescent="0.3">
      <c r="A21" s="3"/>
      <c r="B21" s="4"/>
      <c r="C21" s="26"/>
      <c r="D21" s="26"/>
      <c r="E21" s="26"/>
      <c r="F21" s="2"/>
      <c r="G21" s="5"/>
      <c r="H21" s="5"/>
      <c r="I21" s="5"/>
      <c r="J21" s="5"/>
      <c r="K21" s="23"/>
      <c r="L21" s="45"/>
      <c r="M21" s="27"/>
      <c r="N21" s="27"/>
    </row>
    <row r="22" spans="1:14" s="25" customFormat="1" x14ac:dyDescent="0.3">
      <c r="A22" s="3"/>
      <c r="B22" s="4"/>
      <c r="C22" s="26"/>
      <c r="D22" s="26"/>
      <c r="E22" s="26"/>
      <c r="F22" s="2"/>
      <c r="G22" s="5"/>
      <c r="H22" s="5"/>
      <c r="I22" s="5"/>
      <c r="J22" s="5"/>
      <c r="K22" s="23"/>
      <c r="L22" s="45"/>
      <c r="M22" s="27"/>
      <c r="N22" s="27"/>
    </row>
    <row r="23" spans="1:14" x14ac:dyDescent="0.3">
      <c r="A23" s="3"/>
      <c r="B23" s="4"/>
      <c r="C23" s="4"/>
      <c r="D23" s="26"/>
      <c r="E23" s="4"/>
      <c r="F23" s="2"/>
      <c r="G23" s="26"/>
      <c r="H23" s="5"/>
      <c r="I23" s="5"/>
      <c r="J23" s="5"/>
      <c r="K23" s="23"/>
      <c r="M23" s="27"/>
      <c r="N23" s="27"/>
    </row>
    <row r="24" spans="1:14" x14ac:dyDescent="0.3">
      <c r="A24" s="3"/>
      <c r="B24" s="4"/>
      <c r="C24" s="4"/>
      <c r="D24" s="26"/>
      <c r="E24" s="4"/>
      <c r="F24" s="2"/>
      <c r="G24" s="26"/>
      <c r="H24" s="5"/>
      <c r="I24" s="5" t="s">
        <v>76</v>
      </c>
      <c r="J24" s="5"/>
      <c r="K24" s="23"/>
      <c r="M24" s="27"/>
      <c r="N24" s="27"/>
    </row>
    <row r="25" spans="1:14" x14ac:dyDescent="0.3">
      <c r="A25" s="3"/>
      <c r="B25" s="4"/>
      <c r="C25" s="4"/>
      <c r="D25" s="26"/>
      <c r="E25" s="4"/>
      <c r="F25" s="2"/>
      <c r="G25" s="26"/>
      <c r="H25" s="5"/>
      <c r="I25" s="5"/>
      <c r="J25" s="5"/>
      <c r="K25" s="23"/>
      <c r="M25" s="27"/>
      <c r="N25" s="27"/>
    </row>
    <row r="26" spans="1:14" x14ac:dyDescent="0.3">
      <c r="A26" s="3"/>
      <c r="B26" s="4"/>
      <c r="C26" s="4"/>
      <c r="D26" s="26"/>
      <c r="E26" s="4"/>
      <c r="F26" s="2"/>
      <c r="G26" s="26"/>
      <c r="H26" s="5"/>
      <c r="I26" s="5"/>
      <c r="J26" s="5"/>
      <c r="K26" s="23"/>
      <c r="M26" s="27"/>
      <c r="N26" s="27"/>
    </row>
    <row r="27" spans="1:14" x14ac:dyDescent="0.3">
      <c r="A27" s="3"/>
      <c r="B27" s="4"/>
      <c r="C27" s="4"/>
      <c r="D27" s="26"/>
      <c r="E27" s="4"/>
      <c r="F27" s="2"/>
      <c r="G27" s="26"/>
      <c r="H27" s="5"/>
      <c r="I27" s="5"/>
      <c r="J27" s="5"/>
      <c r="K27" s="23"/>
      <c r="M27" s="27"/>
      <c r="N27" s="27"/>
    </row>
    <row r="28" spans="1:14" x14ac:dyDescent="0.3">
      <c r="A28" s="3"/>
      <c r="B28" s="4"/>
      <c r="C28" s="4"/>
      <c r="D28" s="26"/>
      <c r="E28" s="4"/>
      <c r="F28" s="2"/>
      <c r="G28" s="26"/>
      <c r="H28" s="5"/>
      <c r="I28" s="5"/>
      <c r="J28" s="5"/>
      <c r="K28" s="23"/>
      <c r="M28" s="27"/>
      <c r="N28" s="27"/>
    </row>
    <row r="29" spans="1:14" x14ac:dyDescent="0.3">
      <c r="A29" s="2"/>
      <c r="H29" s="1"/>
      <c r="I29" s="1"/>
    </row>
    <row r="30" spans="1:14" x14ac:dyDescent="0.3">
      <c r="A30" s="2"/>
      <c r="H30" s="1"/>
      <c r="I30" s="1"/>
    </row>
  </sheetData>
  <sortState xmlns:xlrd2="http://schemas.microsoft.com/office/spreadsheetml/2017/richdata2" ref="A2:L28">
    <sortCondition ref="A2:A28"/>
  </sortState>
  <phoneticPr fontId="4" type="noConversion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926F-44A0-4091-800F-D9DB92F5F84D}">
  <sheetPr codeName="Sheet2"/>
  <dimension ref="A1:S92"/>
  <sheetViews>
    <sheetView topLeftCell="A2" zoomScale="72" zoomScaleNormal="85" workbookViewId="0">
      <selection activeCell="C24" sqref="C24"/>
    </sheetView>
  </sheetViews>
  <sheetFormatPr defaultColWidth="9.140625" defaultRowHeight="18.75" x14ac:dyDescent="0.3"/>
  <cols>
    <col min="1" max="1" width="14.7109375" style="35" bestFit="1" customWidth="1"/>
    <col min="2" max="2" width="19.42578125" style="35" bestFit="1" customWidth="1"/>
    <col min="3" max="4" width="16.5703125" style="35" bestFit="1" customWidth="1"/>
    <col min="5" max="5" width="17.42578125" style="35" bestFit="1" customWidth="1"/>
    <col min="6" max="8" width="17.42578125" style="33" bestFit="1" customWidth="1"/>
    <col min="9" max="10" width="17" style="33" bestFit="1" customWidth="1"/>
    <col min="11" max="11" width="16.5703125" style="33" bestFit="1" customWidth="1"/>
    <col min="12" max="12" width="15.28515625" style="35" bestFit="1" customWidth="1"/>
    <col min="13" max="13" width="12.85546875" style="35" bestFit="1" customWidth="1"/>
    <col min="14" max="14" width="14" style="35" bestFit="1" customWidth="1"/>
    <col min="15" max="15" width="34.7109375" style="24" bestFit="1" customWidth="1"/>
    <col min="16" max="16" width="13.140625" style="35" bestFit="1" customWidth="1"/>
    <col min="17" max="17" width="12.140625" style="35" bestFit="1" customWidth="1"/>
    <col min="18" max="16384" width="9.140625" style="35"/>
  </cols>
  <sheetData>
    <row r="1" spans="1:19" x14ac:dyDescent="0.3">
      <c r="A1" s="55" t="s">
        <v>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O1" s="24" t="s">
        <v>51</v>
      </c>
    </row>
    <row r="2" spans="1:19" x14ac:dyDescent="0.3">
      <c r="A2" s="4" t="s">
        <v>43</v>
      </c>
      <c r="B2" s="34">
        <v>43843.665277777778</v>
      </c>
      <c r="C2" s="34">
        <v>43844.359722222223</v>
      </c>
      <c r="D2" s="34">
        <v>43845.414583333331</v>
      </c>
      <c r="E2" s="34">
        <v>43845.704861111109</v>
      </c>
      <c r="F2" s="34">
        <v>43846.6</v>
      </c>
      <c r="G2" s="34">
        <v>43847.697222222225</v>
      </c>
      <c r="H2" s="34">
        <v>43849.651388888888</v>
      </c>
      <c r="I2" s="34">
        <v>43852.402083333334</v>
      </c>
      <c r="J2" s="34">
        <v>43854.424305555556</v>
      </c>
      <c r="K2" s="34">
        <v>43857.345833333333</v>
      </c>
      <c r="L2" s="34">
        <v>43859.582638888889</v>
      </c>
      <c r="M2" s="43"/>
      <c r="N2" s="43"/>
      <c r="O2" s="27"/>
      <c r="P2" s="36"/>
      <c r="Q2" s="36"/>
      <c r="R2" s="36"/>
      <c r="S2" s="36"/>
    </row>
    <row r="3" spans="1:19" x14ac:dyDescent="0.3">
      <c r="A3" s="3">
        <v>1</v>
      </c>
      <c r="B3" s="33"/>
      <c r="C3" s="33">
        <v>13.41</v>
      </c>
      <c r="D3" s="46">
        <v>7.87</v>
      </c>
      <c r="E3" s="33">
        <v>15.52</v>
      </c>
      <c r="F3" s="33">
        <v>28.3</v>
      </c>
      <c r="G3" s="33">
        <v>29.5</v>
      </c>
      <c r="H3" s="33">
        <v>26.5</v>
      </c>
      <c r="I3" s="33">
        <v>28.3</v>
      </c>
      <c r="J3" s="33">
        <v>32.700000000000003</v>
      </c>
      <c r="K3" s="33">
        <v>31.6</v>
      </c>
      <c r="L3" s="33">
        <v>33.700000000000003</v>
      </c>
      <c r="O3" s="27"/>
      <c r="P3" s="37"/>
      <c r="Q3" s="37"/>
      <c r="R3" s="37"/>
      <c r="S3" s="37"/>
    </row>
    <row r="4" spans="1:19" x14ac:dyDescent="0.3">
      <c r="A4" s="3">
        <v>2</v>
      </c>
      <c r="B4" s="33"/>
      <c r="C4" s="33">
        <v>12.24</v>
      </c>
      <c r="D4" s="46">
        <v>7.87</v>
      </c>
      <c r="E4" s="33">
        <v>15.55</v>
      </c>
      <c r="F4" s="33">
        <v>29</v>
      </c>
      <c r="G4" s="33">
        <v>30.2</v>
      </c>
      <c r="H4" s="33">
        <v>27.9</v>
      </c>
      <c r="I4" s="33">
        <v>28</v>
      </c>
      <c r="J4" s="33">
        <v>32.200000000000003</v>
      </c>
      <c r="K4" s="33">
        <v>31.5</v>
      </c>
      <c r="L4" s="33">
        <v>33.4</v>
      </c>
      <c r="P4" s="37"/>
      <c r="Q4" s="37"/>
      <c r="R4" s="37"/>
      <c r="S4" s="37"/>
    </row>
    <row r="5" spans="1:19" x14ac:dyDescent="0.3">
      <c r="A5" s="3">
        <v>3</v>
      </c>
      <c r="B5" s="33"/>
      <c r="C5" s="33">
        <v>12.35</v>
      </c>
      <c r="D5" s="46">
        <v>7.87</v>
      </c>
      <c r="E5" s="33">
        <v>15.49</v>
      </c>
      <c r="F5" s="33">
        <v>29.1</v>
      </c>
      <c r="G5" s="33">
        <v>30.4</v>
      </c>
      <c r="H5" s="33">
        <v>28.2</v>
      </c>
      <c r="I5" s="33">
        <v>27.8</v>
      </c>
      <c r="J5" s="33">
        <v>32.299999999999997</v>
      </c>
      <c r="K5" s="33">
        <v>31.5</v>
      </c>
      <c r="L5" s="33">
        <v>33.799999999999997</v>
      </c>
      <c r="P5" s="37"/>
      <c r="Q5" s="37"/>
      <c r="R5" s="37"/>
      <c r="S5" s="37"/>
    </row>
    <row r="6" spans="1:19" x14ac:dyDescent="0.3">
      <c r="A6" s="3">
        <v>4</v>
      </c>
      <c r="B6" s="33"/>
      <c r="C6" s="33">
        <v>12.55</v>
      </c>
      <c r="D6" s="46">
        <v>7.87</v>
      </c>
      <c r="E6" s="33">
        <v>15.17</v>
      </c>
      <c r="F6" s="33">
        <v>28</v>
      </c>
      <c r="G6" s="33">
        <v>29.7</v>
      </c>
      <c r="H6" s="33">
        <v>27.1</v>
      </c>
      <c r="I6" s="33">
        <v>27.9</v>
      </c>
      <c r="J6" s="33">
        <v>32.1</v>
      </c>
      <c r="K6" s="33">
        <v>31.1</v>
      </c>
      <c r="L6" s="33">
        <v>33.200000000000003</v>
      </c>
      <c r="P6" s="37"/>
      <c r="Q6" s="37"/>
      <c r="R6" s="37"/>
      <c r="S6" s="37"/>
    </row>
    <row r="7" spans="1:19" x14ac:dyDescent="0.3">
      <c r="A7" s="3">
        <v>5</v>
      </c>
      <c r="B7" s="33"/>
      <c r="C7" s="33">
        <v>13.08</v>
      </c>
      <c r="D7" s="46">
        <v>7.87</v>
      </c>
      <c r="E7" s="33">
        <v>14.93</v>
      </c>
      <c r="F7" s="33">
        <v>27.6</v>
      </c>
      <c r="G7" s="33">
        <v>29.6</v>
      </c>
      <c r="H7" s="33">
        <v>26.6</v>
      </c>
      <c r="I7" s="33">
        <v>28.4</v>
      </c>
      <c r="J7" s="33">
        <v>31.8</v>
      </c>
      <c r="K7" s="33">
        <v>31.1</v>
      </c>
      <c r="L7" s="33">
        <v>33.5</v>
      </c>
      <c r="P7" s="37"/>
      <c r="Q7" s="37"/>
      <c r="R7" s="37"/>
      <c r="S7" s="37"/>
    </row>
    <row r="8" spans="1:19" x14ac:dyDescent="0.3">
      <c r="A8" s="3">
        <v>6</v>
      </c>
      <c r="B8" s="33"/>
      <c r="C8" s="33">
        <v>13.76</v>
      </c>
      <c r="D8" s="46">
        <v>7.87</v>
      </c>
      <c r="E8" s="33">
        <v>15.03</v>
      </c>
      <c r="F8" s="33">
        <v>27.5</v>
      </c>
      <c r="G8" s="33">
        <v>29.4</v>
      </c>
      <c r="H8" s="33">
        <v>26</v>
      </c>
      <c r="I8" s="33">
        <v>28.3</v>
      </c>
      <c r="J8" s="33">
        <v>32.1</v>
      </c>
      <c r="K8" s="33">
        <v>30.8</v>
      </c>
      <c r="L8" s="33">
        <v>33.1</v>
      </c>
      <c r="O8" s="25"/>
      <c r="P8" s="37"/>
      <c r="Q8" s="37"/>
      <c r="R8" s="37"/>
      <c r="S8" s="37"/>
    </row>
    <row r="9" spans="1:19" s="38" customFormat="1" x14ac:dyDescent="0.3">
      <c r="A9" s="3">
        <v>7</v>
      </c>
      <c r="B9" s="33"/>
      <c r="C9" s="33">
        <v>14.02</v>
      </c>
      <c r="D9" s="46">
        <v>7.87</v>
      </c>
      <c r="E9" s="33">
        <v>15.6</v>
      </c>
      <c r="F9" s="33">
        <v>28.5</v>
      </c>
      <c r="G9" s="33">
        <v>30.4</v>
      </c>
      <c r="H9" s="33">
        <v>28.2</v>
      </c>
      <c r="I9" s="33">
        <v>28.3</v>
      </c>
      <c r="J9" s="33">
        <v>32.200000000000003</v>
      </c>
      <c r="K9" s="33">
        <v>30.9</v>
      </c>
      <c r="L9" s="33">
        <v>33.799999999999997</v>
      </c>
      <c r="O9" s="25"/>
      <c r="P9" s="37"/>
      <c r="Q9" s="37"/>
      <c r="R9" s="37"/>
      <c r="S9" s="37"/>
    </row>
    <row r="10" spans="1:19" s="38" customFormat="1" x14ac:dyDescent="0.3">
      <c r="A10" s="3">
        <v>8</v>
      </c>
      <c r="B10" s="33"/>
      <c r="C10" s="33">
        <v>13.6</v>
      </c>
      <c r="D10" s="46">
        <v>7.87</v>
      </c>
      <c r="E10" s="33">
        <v>15.23</v>
      </c>
      <c r="F10" s="33">
        <v>27.8</v>
      </c>
      <c r="G10" s="33">
        <v>29.7</v>
      </c>
      <c r="H10" s="33">
        <v>27.5</v>
      </c>
      <c r="I10" s="33">
        <v>28.9</v>
      </c>
      <c r="J10" s="33">
        <v>32.9</v>
      </c>
      <c r="K10" s="33">
        <v>31.4</v>
      </c>
      <c r="L10" s="33">
        <v>33.700000000000003</v>
      </c>
      <c r="O10" s="25"/>
      <c r="P10" s="37"/>
      <c r="Q10" s="37"/>
      <c r="R10" s="37"/>
      <c r="S10" s="37"/>
    </row>
    <row r="11" spans="1:19" s="38" customFormat="1" x14ac:dyDescent="0.3">
      <c r="A11" s="3">
        <v>9</v>
      </c>
      <c r="B11" s="33"/>
      <c r="C11" s="33">
        <v>13.65</v>
      </c>
      <c r="D11" s="46">
        <v>7.87</v>
      </c>
      <c r="E11" s="33">
        <v>15.81</v>
      </c>
      <c r="F11" s="33">
        <v>29.1</v>
      </c>
      <c r="G11" s="33">
        <v>30.2</v>
      </c>
      <c r="H11" s="33">
        <v>27.4</v>
      </c>
      <c r="I11" s="33">
        <v>27.7</v>
      </c>
      <c r="J11" s="33">
        <v>31</v>
      </c>
      <c r="K11" s="33">
        <v>31</v>
      </c>
      <c r="L11" s="33">
        <v>33.4</v>
      </c>
      <c r="O11" s="24"/>
      <c r="P11" s="37"/>
      <c r="Q11" s="37"/>
      <c r="R11" s="37"/>
      <c r="S11" s="37"/>
    </row>
    <row r="12" spans="1:19" x14ac:dyDescent="0.3">
      <c r="A12" s="3">
        <v>10</v>
      </c>
      <c r="B12" s="33"/>
      <c r="C12" s="33">
        <v>13.02</v>
      </c>
      <c r="D12" s="46">
        <v>7.87</v>
      </c>
      <c r="E12" s="33">
        <v>14.98</v>
      </c>
      <c r="F12" s="33">
        <v>27.2</v>
      </c>
      <c r="G12" s="33">
        <v>28.5</v>
      </c>
      <c r="H12" s="33">
        <v>26.4</v>
      </c>
      <c r="I12" s="33">
        <v>28.5</v>
      </c>
      <c r="J12" s="33">
        <v>32.5</v>
      </c>
      <c r="K12" s="33">
        <v>32.1</v>
      </c>
      <c r="L12" s="33">
        <v>34.1</v>
      </c>
      <c r="M12" s="38"/>
      <c r="N12" s="38"/>
      <c r="P12" s="37"/>
      <c r="Q12" s="37"/>
      <c r="R12" s="37"/>
      <c r="S12" s="37"/>
    </row>
    <row r="13" spans="1:19" x14ac:dyDescent="0.3">
      <c r="A13" s="3">
        <v>11</v>
      </c>
      <c r="B13" s="33"/>
      <c r="C13" s="33">
        <v>12.95</v>
      </c>
      <c r="D13" s="46">
        <v>7.87</v>
      </c>
      <c r="E13" s="33">
        <v>15.19</v>
      </c>
      <c r="F13" s="33">
        <v>27.7</v>
      </c>
      <c r="G13" s="33">
        <v>28.9</v>
      </c>
      <c r="H13" s="33">
        <v>26.4</v>
      </c>
      <c r="I13" s="33">
        <v>27.7</v>
      </c>
      <c r="J13" s="33">
        <v>32.299999999999997</v>
      </c>
      <c r="K13" s="33">
        <v>31.7</v>
      </c>
      <c r="L13" s="33">
        <v>34</v>
      </c>
      <c r="N13" s="38"/>
      <c r="Q13" s="37"/>
      <c r="R13" s="37"/>
      <c r="S13" s="37"/>
    </row>
    <row r="14" spans="1:19" x14ac:dyDescent="0.3">
      <c r="A14" s="3">
        <v>12</v>
      </c>
      <c r="B14" s="33"/>
      <c r="C14" s="33">
        <v>13.8</v>
      </c>
      <c r="D14" s="46">
        <v>7.87</v>
      </c>
      <c r="E14" s="33">
        <v>15.01</v>
      </c>
      <c r="F14" s="33">
        <v>27.6</v>
      </c>
      <c r="G14" s="33">
        <v>29.8</v>
      </c>
      <c r="H14" s="33">
        <v>28.1</v>
      </c>
      <c r="I14" s="33">
        <v>27.7</v>
      </c>
      <c r="J14" s="33">
        <v>31.4</v>
      </c>
      <c r="K14" s="33">
        <v>31.3</v>
      </c>
      <c r="L14" s="33">
        <v>33.799999999999997</v>
      </c>
      <c r="O14" s="28"/>
      <c r="P14" s="38"/>
    </row>
    <row r="15" spans="1:19" s="38" customFormat="1" x14ac:dyDescent="0.3">
      <c r="A15" s="3">
        <v>13</v>
      </c>
      <c r="B15" s="33"/>
      <c r="C15" s="33">
        <v>13.34</v>
      </c>
      <c r="D15" s="46">
        <v>7.87</v>
      </c>
      <c r="E15" s="33">
        <v>15.31</v>
      </c>
      <c r="F15" s="33">
        <v>28</v>
      </c>
      <c r="G15" s="33">
        <v>29.8</v>
      </c>
      <c r="H15" s="33">
        <v>26.7</v>
      </c>
      <c r="I15" s="33">
        <v>29</v>
      </c>
      <c r="J15" s="33">
        <v>31.9</v>
      </c>
      <c r="K15" s="33">
        <v>30.9</v>
      </c>
      <c r="L15" s="33">
        <v>33.299999999999997</v>
      </c>
      <c r="O15" s="25"/>
    </row>
    <row r="16" spans="1:19" s="38" customFormat="1" x14ac:dyDescent="0.3">
      <c r="A16" s="3">
        <v>14</v>
      </c>
      <c r="B16" s="33"/>
      <c r="C16" s="33">
        <v>12.13</v>
      </c>
      <c r="D16" s="46">
        <v>7.87</v>
      </c>
      <c r="E16" s="33">
        <v>15.57</v>
      </c>
      <c r="F16" s="33">
        <v>28.8</v>
      </c>
      <c r="G16" s="33">
        <v>30.2</v>
      </c>
      <c r="H16" s="33">
        <v>27.5</v>
      </c>
      <c r="I16" s="33">
        <v>28.6</v>
      </c>
      <c r="J16" s="33">
        <v>31.8</v>
      </c>
      <c r="K16" s="33">
        <v>31.3</v>
      </c>
      <c r="L16" s="33">
        <v>34.1</v>
      </c>
      <c r="O16" s="25"/>
    </row>
    <row r="17" spans="1:16" s="38" customFormat="1" x14ac:dyDescent="0.3">
      <c r="A17" s="3">
        <v>15</v>
      </c>
      <c r="B17" s="33"/>
      <c r="C17" s="33">
        <v>13.72</v>
      </c>
      <c r="D17" s="46">
        <v>7.87</v>
      </c>
      <c r="E17" s="33">
        <v>15.2</v>
      </c>
      <c r="F17" s="33">
        <v>28.1</v>
      </c>
      <c r="G17" s="33">
        <v>29.8</v>
      </c>
      <c r="H17" s="33">
        <v>26.7</v>
      </c>
      <c r="I17" s="33">
        <v>28.3</v>
      </c>
      <c r="J17" s="33">
        <v>31.8</v>
      </c>
      <c r="K17" s="33">
        <v>31.1</v>
      </c>
      <c r="L17" s="33">
        <v>33.799999999999997</v>
      </c>
      <c r="O17" s="24"/>
      <c r="P17" s="35"/>
    </row>
    <row r="18" spans="1:16" x14ac:dyDescent="0.3">
      <c r="A18" s="3">
        <v>16</v>
      </c>
      <c r="B18" s="33"/>
      <c r="C18" s="33">
        <v>13.4</v>
      </c>
      <c r="D18" s="46">
        <v>7.87</v>
      </c>
      <c r="E18" s="33">
        <v>15.57</v>
      </c>
      <c r="F18" s="33">
        <v>28.4</v>
      </c>
      <c r="G18" s="33">
        <v>29.7</v>
      </c>
      <c r="H18" s="33">
        <v>27.1</v>
      </c>
      <c r="I18" s="33">
        <v>28.6</v>
      </c>
      <c r="J18" s="33">
        <v>32</v>
      </c>
      <c r="K18" s="33">
        <v>30.9</v>
      </c>
      <c r="L18" s="33">
        <v>33.700000000000003</v>
      </c>
    </row>
    <row r="19" spans="1:16" x14ac:dyDescent="0.3">
      <c r="A19" s="3">
        <v>17</v>
      </c>
      <c r="B19" s="33"/>
      <c r="C19" s="33">
        <v>12.42</v>
      </c>
      <c r="D19" s="46">
        <v>7.87</v>
      </c>
      <c r="E19" s="33">
        <v>15.56</v>
      </c>
      <c r="F19" s="33">
        <v>29</v>
      </c>
      <c r="G19" s="33">
        <v>30.2</v>
      </c>
      <c r="H19" s="33">
        <v>28</v>
      </c>
      <c r="I19" s="33">
        <v>29</v>
      </c>
      <c r="J19" s="33">
        <v>32.200000000000003</v>
      </c>
      <c r="K19" s="33">
        <v>31.2</v>
      </c>
      <c r="L19" s="33">
        <v>33.6</v>
      </c>
    </row>
    <row r="20" spans="1:16" x14ac:dyDescent="0.3">
      <c r="A20" s="3">
        <v>18</v>
      </c>
      <c r="B20" s="33"/>
      <c r="C20" s="33">
        <v>13.08</v>
      </c>
      <c r="D20" s="46">
        <v>7.87</v>
      </c>
      <c r="E20" s="33">
        <v>15.6</v>
      </c>
      <c r="F20" s="33">
        <v>29.2</v>
      </c>
      <c r="G20" s="33">
        <v>30.3</v>
      </c>
      <c r="H20" s="33">
        <v>27.7</v>
      </c>
      <c r="I20" s="33">
        <v>28.8</v>
      </c>
      <c r="J20" s="33">
        <v>32.299999999999997</v>
      </c>
      <c r="K20" s="33">
        <v>31.5</v>
      </c>
      <c r="L20" s="33">
        <v>33.799999999999997</v>
      </c>
      <c r="O20" s="25"/>
    </row>
    <row r="21" spans="1:16" x14ac:dyDescent="0.3">
      <c r="A21" s="3">
        <v>19</v>
      </c>
      <c r="B21" s="33"/>
      <c r="C21" s="33">
        <v>17.64</v>
      </c>
      <c r="D21" s="33"/>
      <c r="E21" s="33">
        <v>17.670000000000002</v>
      </c>
      <c r="F21" s="33">
        <v>34.200000000000003</v>
      </c>
      <c r="G21" s="33">
        <v>36.200000000000003</v>
      </c>
      <c r="H21" s="33">
        <v>36.1</v>
      </c>
      <c r="I21" s="33">
        <v>36.6</v>
      </c>
      <c r="J21" s="33">
        <v>35.9</v>
      </c>
      <c r="K21" s="33">
        <v>35.799999999999997</v>
      </c>
      <c r="L21" s="33">
        <v>36.700000000000003</v>
      </c>
      <c r="O21" s="25"/>
    </row>
    <row r="22" spans="1:16" x14ac:dyDescent="0.3">
      <c r="A22" s="3">
        <v>20</v>
      </c>
      <c r="B22" s="33"/>
      <c r="C22" s="33">
        <v>17.7</v>
      </c>
      <c r="D22" s="33"/>
      <c r="E22" s="33">
        <v>17.55</v>
      </c>
      <c r="F22" s="33">
        <v>34.700000000000003</v>
      </c>
      <c r="G22" s="33">
        <v>36.1</v>
      </c>
      <c r="H22" s="33">
        <v>36.200000000000003</v>
      </c>
      <c r="I22" s="33">
        <v>36.5</v>
      </c>
      <c r="J22" s="33">
        <v>36</v>
      </c>
      <c r="K22" s="33">
        <v>35.700000000000003</v>
      </c>
      <c r="L22" s="33">
        <v>37.200000000000003</v>
      </c>
      <c r="O22" s="25"/>
    </row>
    <row r="23" spans="1:16" x14ac:dyDescent="0.3">
      <c r="A23" s="3">
        <v>21</v>
      </c>
      <c r="B23" s="33"/>
      <c r="C23" s="33">
        <v>17.71</v>
      </c>
      <c r="D23" s="33"/>
      <c r="E23" s="33">
        <v>17.690000000000001</v>
      </c>
      <c r="F23" s="33">
        <v>34.200000000000003</v>
      </c>
      <c r="G23" s="33">
        <v>36.1</v>
      </c>
      <c r="H23" s="33">
        <v>36.4</v>
      </c>
      <c r="I23" s="33">
        <v>36.4</v>
      </c>
      <c r="J23" s="33">
        <v>36</v>
      </c>
      <c r="K23" s="33">
        <v>35.9</v>
      </c>
      <c r="L23" s="33">
        <v>37.1</v>
      </c>
    </row>
    <row r="24" spans="1:16" x14ac:dyDescent="0.3">
      <c r="A24" s="3">
        <v>22</v>
      </c>
      <c r="B24" s="33"/>
      <c r="C24" s="33">
        <f>C2-$B$2</f>
        <v>0.69444444444525288</v>
      </c>
      <c r="D24" s="33">
        <f t="shared" ref="D24:L24" si="0">D2-C2</f>
        <v>1.054861111108039</v>
      </c>
      <c r="E24" s="33">
        <f t="shared" si="0"/>
        <v>0.29027777777810115</v>
      </c>
      <c r="F24" s="33">
        <f t="shared" si="0"/>
        <v>0.89513888888905058</v>
      </c>
      <c r="G24" s="33">
        <f t="shared" si="0"/>
        <v>1.0972222222262644</v>
      </c>
      <c r="H24" s="33">
        <f t="shared" si="0"/>
        <v>1.9541666666627862</v>
      </c>
      <c r="I24" s="33">
        <f t="shared" si="0"/>
        <v>2.7506944444467081</v>
      </c>
      <c r="J24" s="33">
        <f t="shared" si="0"/>
        <v>2.0222222222218988</v>
      </c>
      <c r="K24" s="33">
        <f t="shared" si="0"/>
        <v>2.921527777776646</v>
      </c>
      <c r="L24" s="33">
        <f t="shared" si="0"/>
        <v>2.2368055555562023</v>
      </c>
    </row>
    <row r="25" spans="1:16" x14ac:dyDescent="0.3">
      <c r="A25" s="3">
        <v>23</v>
      </c>
      <c r="B25" s="33"/>
      <c r="C25" s="33"/>
      <c r="D25" s="33"/>
      <c r="E25" s="33"/>
      <c r="L25" s="33"/>
    </row>
    <row r="26" spans="1:16" x14ac:dyDescent="0.3">
      <c r="A26" s="3">
        <v>24</v>
      </c>
      <c r="B26" s="33"/>
      <c r="C26" s="33"/>
      <c r="D26" s="33"/>
      <c r="E26" s="33"/>
      <c r="L26" s="33"/>
      <c r="O26" s="25"/>
    </row>
    <row r="27" spans="1:16" x14ac:dyDescent="0.3">
      <c r="A27" s="3">
        <v>25</v>
      </c>
      <c r="B27" s="33"/>
      <c r="C27" s="33"/>
      <c r="D27" s="33"/>
      <c r="E27" s="33"/>
      <c r="L27" s="33"/>
      <c r="O27" s="25"/>
    </row>
    <row r="28" spans="1:16" x14ac:dyDescent="0.3">
      <c r="A28" s="3">
        <v>26</v>
      </c>
      <c r="B28" s="33"/>
      <c r="C28" s="33"/>
      <c r="D28" s="33"/>
      <c r="E28" s="33"/>
      <c r="L28" s="33"/>
      <c r="O28" s="25"/>
    </row>
    <row r="29" spans="1:16" x14ac:dyDescent="0.3">
      <c r="A29" s="3">
        <v>27</v>
      </c>
      <c r="B29" s="33"/>
      <c r="C29" s="33"/>
      <c r="D29" s="33"/>
      <c r="E29" s="33"/>
      <c r="L29" s="33"/>
    </row>
    <row r="30" spans="1:16" x14ac:dyDescent="0.3">
      <c r="A30" s="3">
        <v>28</v>
      </c>
      <c r="B30" s="33"/>
      <c r="C30" s="33"/>
      <c r="D30" s="33"/>
      <c r="E30" s="33"/>
      <c r="L30" s="33"/>
    </row>
    <row r="31" spans="1:16" x14ac:dyDescent="0.3">
      <c r="A31" s="3">
        <v>29</v>
      </c>
      <c r="B31" s="33"/>
      <c r="C31" s="33"/>
      <c r="D31" s="33"/>
      <c r="E31" s="33"/>
      <c r="L31" s="33"/>
    </row>
    <row r="32" spans="1:16" x14ac:dyDescent="0.3">
      <c r="A32" s="3">
        <v>30</v>
      </c>
      <c r="B32" s="33"/>
      <c r="C32" s="33"/>
      <c r="D32" s="33"/>
      <c r="E32" s="33"/>
      <c r="L32" s="33"/>
      <c r="O32" s="25"/>
    </row>
    <row r="33" spans="1:15" x14ac:dyDescent="0.3">
      <c r="A33" s="3">
        <v>31</v>
      </c>
      <c r="B33" s="33"/>
      <c r="C33" s="33"/>
      <c r="D33" s="33"/>
      <c r="E33" s="33"/>
      <c r="L33" s="33"/>
      <c r="O33" s="25"/>
    </row>
    <row r="34" spans="1:15" x14ac:dyDescent="0.3">
      <c r="A34" s="33" t="s">
        <v>5</v>
      </c>
      <c r="B34" s="33">
        <v>18.25</v>
      </c>
      <c r="C34" s="33">
        <v>18.25</v>
      </c>
      <c r="D34" s="33"/>
      <c r="E34" s="33"/>
      <c r="G34" s="33">
        <v>37.1</v>
      </c>
      <c r="H34" s="33">
        <v>35.9</v>
      </c>
      <c r="I34" s="33">
        <v>36.799999999999997</v>
      </c>
      <c r="J34" s="33">
        <v>36.4</v>
      </c>
      <c r="K34" s="33">
        <v>36.1</v>
      </c>
      <c r="L34" s="33">
        <v>37.1</v>
      </c>
    </row>
    <row r="35" spans="1:15" x14ac:dyDescent="0.3">
      <c r="A35" s="33" t="s">
        <v>44</v>
      </c>
      <c r="B35" s="33">
        <v>17.757000000000001</v>
      </c>
      <c r="C35" s="33">
        <v>17.757000000000001</v>
      </c>
      <c r="D35" s="33">
        <v>17.757000000000001</v>
      </c>
      <c r="E35" s="33">
        <v>17.757000000000001</v>
      </c>
      <c r="F35" s="33">
        <v>35.517000000000003</v>
      </c>
      <c r="G35" s="33">
        <v>35.517000000000003</v>
      </c>
      <c r="H35" s="33">
        <v>36.277000000000001</v>
      </c>
      <c r="I35" s="33">
        <v>36.277000000000001</v>
      </c>
      <c r="J35" s="33">
        <v>36.277000000000001</v>
      </c>
      <c r="K35" s="33">
        <v>36.277000000000001</v>
      </c>
      <c r="L35" s="33">
        <v>37.1</v>
      </c>
      <c r="M35" s="33"/>
    </row>
    <row r="36" spans="1:15" x14ac:dyDescent="0.3">
      <c r="A36" s="33" t="s">
        <v>45</v>
      </c>
      <c r="B36" s="33">
        <v>-0.71579999999999999</v>
      </c>
      <c r="C36" s="33">
        <v>-0.71579999999999999</v>
      </c>
      <c r="D36" s="33">
        <v>-0.71579999999999999</v>
      </c>
      <c r="E36" s="33">
        <v>-0.71579999999999999</v>
      </c>
      <c r="F36" s="33">
        <v>-0.81299999999999994</v>
      </c>
      <c r="G36" s="33">
        <v>-0.81299999999999994</v>
      </c>
      <c r="H36" s="33">
        <v>-0.79559999999999997</v>
      </c>
      <c r="I36" s="33">
        <v>-0.79559999999999997</v>
      </c>
      <c r="J36" s="33">
        <v>-0.79559999999999997</v>
      </c>
      <c r="K36" s="33">
        <v>-0.79559999999999997</v>
      </c>
      <c r="L36" s="33">
        <f>K36*K34/L34</f>
        <v>-0.77415525606469004</v>
      </c>
      <c r="M36" s="33"/>
    </row>
    <row r="37" spans="1:15" x14ac:dyDescent="0.3">
      <c r="A37" s="33" t="s">
        <v>46</v>
      </c>
      <c r="B37" s="33"/>
      <c r="C37" s="33"/>
      <c r="D37" s="33"/>
      <c r="E37" s="33"/>
      <c r="L37" s="33"/>
      <c r="M37" s="33"/>
    </row>
    <row r="39" spans="1:15" x14ac:dyDescent="0.3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</row>
    <row r="40" spans="1:15" x14ac:dyDescent="0.3">
      <c r="C40" s="39"/>
      <c r="D40" s="39"/>
      <c r="E40" s="39"/>
      <c r="F40" s="40"/>
      <c r="G40" s="40"/>
      <c r="H40" s="40"/>
      <c r="I40" s="40"/>
    </row>
    <row r="41" spans="1:15" x14ac:dyDescent="0.3">
      <c r="A41" s="31"/>
      <c r="B41" s="41"/>
      <c r="C41" s="54"/>
      <c r="D41" s="54"/>
      <c r="E41" s="54"/>
      <c r="F41" s="54"/>
      <c r="G41" s="54"/>
      <c r="H41" s="54"/>
      <c r="I41" s="54"/>
    </row>
    <row r="42" spans="1:15" x14ac:dyDescent="0.3">
      <c r="A42" s="32"/>
      <c r="B42" s="41"/>
      <c r="C42" s="39"/>
      <c r="D42" s="39"/>
      <c r="E42" s="39"/>
      <c r="F42" s="40"/>
      <c r="G42" s="40"/>
      <c r="H42" s="40"/>
      <c r="I42" s="40"/>
      <c r="J42" s="40"/>
      <c r="K42" s="40"/>
    </row>
    <row r="43" spans="1:15" x14ac:dyDescent="0.3">
      <c r="A43" s="32"/>
      <c r="B43" s="41"/>
      <c r="C43" s="39"/>
      <c r="D43" s="39"/>
      <c r="E43" s="39"/>
      <c r="F43" s="40"/>
      <c r="G43" s="40"/>
      <c r="H43" s="40"/>
      <c r="I43" s="40"/>
      <c r="J43" s="40"/>
      <c r="K43" s="40"/>
    </row>
    <row r="44" spans="1:15" x14ac:dyDescent="0.3">
      <c r="A44" s="32"/>
      <c r="B44" s="41"/>
      <c r="C44" s="39"/>
      <c r="D44" s="39"/>
      <c r="E44" s="39"/>
      <c r="F44" s="40"/>
      <c r="G44" s="40"/>
      <c r="H44" s="40"/>
      <c r="I44" s="40"/>
      <c r="J44" s="40"/>
      <c r="K44" s="40"/>
    </row>
    <row r="45" spans="1:15" x14ac:dyDescent="0.3">
      <c r="A45" s="32"/>
      <c r="B45" s="41"/>
      <c r="C45" s="39"/>
      <c r="D45" s="39"/>
      <c r="E45" s="39"/>
      <c r="F45" s="40"/>
      <c r="G45" s="40"/>
      <c r="H45" s="40"/>
      <c r="I45" s="40"/>
      <c r="J45" s="40"/>
      <c r="K45" s="40"/>
    </row>
    <row r="46" spans="1:15" x14ac:dyDescent="0.3">
      <c r="A46" s="32"/>
      <c r="B46" s="41"/>
      <c r="C46" s="39"/>
      <c r="D46" s="39"/>
      <c r="E46" s="39"/>
      <c r="F46" s="40"/>
      <c r="G46" s="40"/>
      <c r="H46" s="40"/>
      <c r="I46" s="40"/>
      <c r="J46" s="40"/>
      <c r="K46" s="40"/>
    </row>
    <row r="47" spans="1:15" x14ac:dyDescent="0.3">
      <c r="A47" s="32"/>
      <c r="B47" s="41"/>
      <c r="C47" s="39"/>
      <c r="D47" s="39"/>
      <c r="E47" s="39"/>
      <c r="F47" s="40"/>
      <c r="G47" s="40"/>
      <c r="H47" s="40"/>
      <c r="I47" s="40"/>
      <c r="J47" s="40"/>
      <c r="K47" s="40"/>
    </row>
    <row r="48" spans="1:15" x14ac:dyDescent="0.3">
      <c r="A48" s="32"/>
      <c r="B48" s="41"/>
      <c r="C48" s="39"/>
      <c r="D48" s="39"/>
      <c r="E48" s="39"/>
      <c r="F48" s="40"/>
      <c r="G48" s="40"/>
      <c r="H48" s="40"/>
      <c r="I48" s="40"/>
      <c r="J48" s="40"/>
      <c r="K48" s="40"/>
    </row>
    <row r="49" spans="1:11" x14ac:dyDescent="0.3">
      <c r="A49" s="32"/>
      <c r="B49" s="42"/>
      <c r="C49" s="39"/>
      <c r="D49" s="39"/>
      <c r="E49" s="39"/>
      <c r="F49" s="40"/>
      <c r="G49" s="40"/>
      <c r="H49" s="40"/>
      <c r="I49" s="40"/>
      <c r="J49" s="40"/>
      <c r="K49" s="40"/>
    </row>
    <row r="50" spans="1:11" x14ac:dyDescent="0.3">
      <c r="A50" s="32"/>
      <c r="B50" s="42"/>
      <c r="C50" s="39"/>
      <c r="D50" s="39"/>
      <c r="E50" s="39"/>
      <c r="F50" s="40"/>
      <c r="G50" s="40"/>
      <c r="H50" s="40"/>
      <c r="I50" s="40"/>
      <c r="J50" s="40"/>
      <c r="K50" s="40"/>
    </row>
    <row r="51" spans="1:11" x14ac:dyDescent="0.3">
      <c r="A51" s="32"/>
      <c r="B51" s="42"/>
      <c r="C51" s="39"/>
      <c r="D51" s="39"/>
      <c r="E51" s="39"/>
      <c r="F51" s="40"/>
      <c r="G51" s="40"/>
      <c r="H51" s="40"/>
      <c r="I51" s="40"/>
      <c r="J51" s="40"/>
      <c r="K51" s="40"/>
    </row>
    <row r="52" spans="1:11" x14ac:dyDescent="0.3">
      <c r="A52" s="32"/>
      <c r="B52" s="42"/>
      <c r="C52" s="39"/>
      <c r="D52" s="39"/>
      <c r="E52" s="39"/>
      <c r="F52" s="40"/>
      <c r="G52" s="40"/>
      <c r="H52" s="40"/>
      <c r="I52" s="40"/>
      <c r="J52" s="40"/>
      <c r="K52" s="40"/>
    </row>
    <row r="53" spans="1:11" x14ac:dyDescent="0.3">
      <c r="A53" s="32"/>
      <c r="B53" s="42"/>
      <c r="C53" s="39"/>
      <c r="D53" s="39"/>
      <c r="E53" s="39"/>
      <c r="F53" s="40"/>
      <c r="G53" s="40"/>
      <c r="H53" s="40"/>
      <c r="I53" s="40"/>
      <c r="J53" s="40"/>
      <c r="K53" s="40"/>
    </row>
    <row r="54" spans="1:11" x14ac:dyDescent="0.3">
      <c r="A54" s="32"/>
      <c r="B54" s="42"/>
      <c r="C54" s="39"/>
      <c r="D54" s="39"/>
      <c r="E54" s="39"/>
      <c r="F54" s="40"/>
      <c r="G54" s="40"/>
      <c r="H54" s="40"/>
      <c r="I54" s="40"/>
      <c r="J54" s="40"/>
      <c r="K54" s="40"/>
    </row>
    <row r="55" spans="1:11" x14ac:dyDescent="0.3">
      <c r="A55" s="32"/>
      <c r="B55" s="42"/>
      <c r="C55" s="39"/>
      <c r="D55" s="39"/>
      <c r="E55" s="39"/>
      <c r="F55" s="40"/>
      <c r="G55" s="40"/>
      <c r="H55" s="40"/>
      <c r="I55" s="40"/>
      <c r="J55" s="40"/>
      <c r="K55" s="40"/>
    </row>
    <row r="56" spans="1:11" x14ac:dyDescent="0.3">
      <c r="A56" s="32"/>
      <c r="B56" s="42"/>
      <c r="C56" s="39"/>
      <c r="D56" s="39"/>
      <c r="E56" s="39"/>
      <c r="F56" s="40"/>
      <c r="G56" s="40"/>
      <c r="H56" s="40"/>
      <c r="I56" s="40"/>
      <c r="J56" s="40"/>
      <c r="K56" s="40"/>
    </row>
    <row r="57" spans="1:11" x14ac:dyDescent="0.3">
      <c r="A57" s="32"/>
      <c r="B57" s="42"/>
      <c r="C57" s="39"/>
      <c r="D57" s="39"/>
      <c r="E57" s="39"/>
      <c r="F57" s="40"/>
      <c r="G57" s="40"/>
      <c r="H57" s="40"/>
      <c r="I57" s="40"/>
      <c r="J57" s="40"/>
      <c r="K57" s="40"/>
    </row>
    <row r="58" spans="1:11" x14ac:dyDescent="0.3">
      <c r="A58" s="32"/>
      <c r="B58" s="42"/>
      <c r="C58" s="39"/>
      <c r="D58" s="39"/>
      <c r="E58" s="39"/>
      <c r="F58" s="40"/>
      <c r="G58" s="40"/>
      <c r="H58" s="40"/>
      <c r="I58" s="40"/>
      <c r="J58" s="40"/>
      <c r="K58" s="40"/>
    </row>
    <row r="59" spans="1:11" x14ac:dyDescent="0.3">
      <c r="A59" s="32"/>
      <c r="B59" s="42"/>
      <c r="C59" s="39"/>
      <c r="D59" s="39"/>
      <c r="E59" s="39"/>
      <c r="F59" s="40"/>
      <c r="G59" s="40"/>
      <c r="H59" s="40"/>
      <c r="I59" s="40"/>
      <c r="J59" s="40"/>
      <c r="K59" s="40"/>
    </row>
    <row r="60" spans="1:11" x14ac:dyDescent="0.3">
      <c r="A60" s="32"/>
      <c r="B60" s="42"/>
      <c r="C60" s="39"/>
      <c r="D60" s="39"/>
      <c r="E60" s="39"/>
      <c r="F60" s="40"/>
      <c r="G60" s="40"/>
      <c r="H60" s="40"/>
      <c r="I60" s="40"/>
      <c r="J60" s="40"/>
      <c r="K60" s="40"/>
    </row>
    <row r="61" spans="1:11" x14ac:dyDescent="0.3">
      <c r="A61" s="32"/>
      <c r="B61" s="42"/>
      <c r="C61" s="39"/>
      <c r="D61" s="39"/>
      <c r="E61" s="39"/>
      <c r="F61" s="40"/>
      <c r="G61" s="40"/>
      <c r="H61" s="40"/>
      <c r="I61" s="40"/>
      <c r="J61" s="40"/>
      <c r="K61" s="40"/>
    </row>
    <row r="62" spans="1:11" x14ac:dyDescent="0.3">
      <c r="A62" s="32"/>
      <c r="B62" s="42"/>
      <c r="C62" s="39"/>
      <c r="D62" s="39"/>
      <c r="E62" s="39"/>
      <c r="F62" s="40"/>
      <c r="G62" s="40"/>
      <c r="H62" s="40"/>
      <c r="I62" s="40"/>
      <c r="J62" s="40"/>
      <c r="K62" s="40"/>
    </row>
    <row r="63" spans="1:11" x14ac:dyDescent="0.3">
      <c r="A63" s="32"/>
      <c r="B63" s="42"/>
      <c r="C63" s="39"/>
      <c r="D63" s="39"/>
      <c r="E63" s="39"/>
      <c r="F63" s="40"/>
      <c r="G63" s="40"/>
      <c r="H63" s="40"/>
      <c r="I63" s="40"/>
      <c r="J63" s="40"/>
      <c r="K63" s="40"/>
    </row>
    <row r="64" spans="1:11" x14ac:dyDescent="0.3">
      <c r="A64" s="32"/>
      <c r="B64" s="42"/>
      <c r="C64" s="39"/>
      <c r="D64" s="39"/>
      <c r="E64" s="39"/>
      <c r="F64" s="40"/>
      <c r="G64" s="40"/>
      <c r="H64" s="40"/>
      <c r="I64" s="40"/>
      <c r="J64" s="40"/>
      <c r="K64" s="40"/>
    </row>
    <row r="65" spans="1:11" x14ac:dyDescent="0.3">
      <c r="A65" s="32"/>
      <c r="B65" s="42"/>
      <c r="C65" s="39"/>
      <c r="D65" s="39"/>
      <c r="E65" s="39"/>
      <c r="F65" s="40"/>
      <c r="G65" s="40"/>
      <c r="H65" s="40"/>
      <c r="I65" s="40"/>
      <c r="J65" s="40"/>
      <c r="K65" s="40"/>
    </row>
    <row r="66" spans="1:11" x14ac:dyDescent="0.3">
      <c r="A66" s="32"/>
      <c r="B66" s="42"/>
      <c r="C66" s="39"/>
      <c r="D66" s="39"/>
      <c r="E66" s="39"/>
      <c r="F66" s="40"/>
      <c r="G66" s="40"/>
      <c r="H66" s="40"/>
      <c r="I66" s="40"/>
      <c r="J66" s="40"/>
      <c r="K66" s="40"/>
    </row>
    <row r="67" spans="1:11" x14ac:dyDescent="0.3">
      <c r="A67" s="32"/>
      <c r="B67" s="42"/>
      <c r="C67" s="39"/>
      <c r="D67" s="39"/>
      <c r="E67" s="39"/>
      <c r="F67" s="40"/>
      <c r="G67" s="40"/>
      <c r="H67" s="40"/>
      <c r="I67" s="40"/>
      <c r="J67" s="40"/>
      <c r="K67" s="40"/>
    </row>
    <row r="68" spans="1:11" x14ac:dyDescent="0.3">
      <c r="A68" s="32"/>
      <c r="B68" s="42"/>
      <c r="C68" s="39"/>
      <c r="D68" s="39"/>
      <c r="E68" s="39"/>
      <c r="F68" s="40"/>
      <c r="G68" s="40"/>
      <c r="H68" s="40"/>
      <c r="I68" s="40"/>
      <c r="J68" s="40"/>
      <c r="K68" s="40"/>
    </row>
    <row r="69" spans="1:11" x14ac:dyDescent="0.3">
      <c r="A69" s="32"/>
      <c r="B69" s="42"/>
      <c r="C69" s="39"/>
      <c r="D69" s="39"/>
      <c r="E69" s="39"/>
      <c r="F69" s="40"/>
      <c r="G69" s="40"/>
      <c r="H69" s="40"/>
      <c r="I69" s="40"/>
      <c r="J69" s="40"/>
      <c r="K69" s="40"/>
    </row>
    <row r="70" spans="1:11" x14ac:dyDescent="0.3">
      <c r="A70" s="32"/>
      <c r="B70" s="42"/>
      <c r="C70" s="39"/>
      <c r="D70" s="39"/>
      <c r="E70" s="39"/>
      <c r="F70" s="40"/>
      <c r="G70" s="40"/>
      <c r="H70" s="40"/>
      <c r="I70" s="40"/>
      <c r="J70" s="40"/>
      <c r="K70" s="40"/>
    </row>
    <row r="71" spans="1:11" x14ac:dyDescent="0.3">
      <c r="A71" s="32"/>
      <c r="B71" s="42"/>
      <c r="C71" s="39"/>
      <c r="D71" s="39"/>
      <c r="E71" s="39"/>
      <c r="F71" s="40"/>
      <c r="G71" s="40"/>
      <c r="H71" s="40"/>
      <c r="I71" s="40"/>
      <c r="J71" s="40"/>
      <c r="K71" s="40"/>
    </row>
    <row r="72" spans="1:11" x14ac:dyDescent="0.3">
      <c r="A72" s="32"/>
      <c r="B72" s="42"/>
      <c r="C72" s="39"/>
      <c r="D72" s="39"/>
      <c r="E72" s="39"/>
      <c r="F72" s="40"/>
      <c r="G72" s="40"/>
      <c r="H72" s="40"/>
      <c r="I72" s="40"/>
      <c r="J72" s="40"/>
      <c r="K72" s="40"/>
    </row>
    <row r="73" spans="1:11" x14ac:dyDescent="0.3">
      <c r="A73" s="32"/>
      <c r="B73" s="42"/>
      <c r="C73" s="39"/>
      <c r="D73" s="39"/>
      <c r="E73" s="39"/>
      <c r="F73" s="40"/>
      <c r="G73" s="40"/>
      <c r="H73" s="40"/>
      <c r="I73" s="40"/>
      <c r="J73" s="40"/>
      <c r="K73" s="40"/>
    </row>
    <row r="74" spans="1:11" x14ac:dyDescent="0.3">
      <c r="A74" s="32"/>
      <c r="B74" s="42"/>
      <c r="C74" s="39"/>
      <c r="D74" s="39"/>
      <c r="E74" s="39"/>
      <c r="F74" s="40"/>
      <c r="G74" s="40"/>
      <c r="H74" s="40"/>
      <c r="I74" s="40"/>
      <c r="J74" s="40"/>
      <c r="K74" s="40"/>
    </row>
    <row r="75" spans="1:11" x14ac:dyDescent="0.3">
      <c r="A75" s="32"/>
      <c r="B75" s="42"/>
      <c r="C75" s="39"/>
      <c r="D75" s="39"/>
      <c r="E75" s="39"/>
      <c r="F75" s="40"/>
      <c r="G75" s="40"/>
      <c r="H75" s="40"/>
      <c r="I75" s="40"/>
      <c r="J75" s="40"/>
      <c r="K75" s="40"/>
    </row>
    <row r="76" spans="1:11" x14ac:dyDescent="0.3">
      <c r="A76" s="32"/>
      <c r="B76" s="42"/>
      <c r="C76" s="39"/>
      <c r="D76" s="39"/>
      <c r="E76" s="39"/>
      <c r="F76" s="40"/>
      <c r="G76" s="40"/>
      <c r="H76" s="40"/>
      <c r="I76" s="40"/>
      <c r="J76" s="40"/>
      <c r="K76" s="40"/>
    </row>
    <row r="77" spans="1:11" x14ac:dyDescent="0.3">
      <c r="A77" s="32"/>
      <c r="B77" s="42"/>
      <c r="C77" s="39"/>
      <c r="D77" s="39"/>
      <c r="E77" s="39"/>
      <c r="F77" s="40"/>
      <c r="G77" s="40"/>
      <c r="H77" s="40"/>
      <c r="I77" s="40"/>
      <c r="J77" s="40"/>
      <c r="K77" s="40"/>
    </row>
    <row r="78" spans="1:11" x14ac:dyDescent="0.3">
      <c r="A78" s="32"/>
      <c r="B78" s="42"/>
      <c r="C78" s="39"/>
      <c r="D78" s="39"/>
      <c r="E78" s="39"/>
      <c r="F78" s="40"/>
      <c r="G78" s="40"/>
      <c r="H78" s="40"/>
      <c r="I78" s="40"/>
      <c r="J78" s="40"/>
      <c r="K78" s="40"/>
    </row>
    <row r="79" spans="1:11" x14ac:dyDescent="0.3">
      <c r="A79" s="32"/>
      <c r="B79" s="42"/>
      <c r="C79" s="39"/>
      <c r="D79" s="39"/>
      <c r="E79" s="39"/>
      <c r="F79" s="40"/>
      <c r="G79" s="40"/>
      <c r="H79" s="40"/>
      <c r="I79" s="40"/>
      <c r="J79" s="40"/>
      <c r="K79" s="40"/>
    </row>
    <row r="80" spans="1:11" x14ac:dyDescent="0.3">
      <c r="A80" s="32"/>
      <c r="B80" s="42"/>
      <c r="C80" s="39"/>
      <c r="D80" s="39"/>
      <c r="E80" s="39"/>
      <c r="F80" s="40"/>
      <c r="G80" s="40"/>
      <c r="H80" s="40"/>
      <c r="I80" s="40"/>
      <c r="J80" s="40"/>
      <c r="K80" s="40"/>
    </row>
    <row r="81" spans="1:11" x14ac:dyDescent="0.3">
      <c r="A81" s="32"/>
      <c r="B81" s="42"/>
      <c r="C81" s="39"/>
      <c r="D81" s="39"/>
      <c r="E81" s="39"/>
      <c r="F81" s="40"/>
      <c r="G81" s="40"/>
      <c r="H81" s="40"/>
      <c r="I81" s="40"/>
      <c r="J81" s="40"/>
      <c r="K81" s="40"/>
    </row>
    <row r="82" spans="1:11" x14ac:dyDescent="0.3">
      <c r="A82" s="32"/>
      <c r="B82" s="42"/>
      <c r="C82" s="39"/>
      <c r="D82" s="39"/>
      <c r="E82" s="39"/>
      <c r="F82" s="40"/>
      <c r="G82" s="40"/>
      <c r="H82" s="40"/>
      <c r="I82" s="40"/>
      <c r="J82" s="40"/>
      <c r="K82" s="40"/>
    </row>
    <row r="83" spans="1:11" x14ac:dyDescent="0.3">
      <c r="A83" s="32"/>
      <c r="B83" s="42"/>
      <c r="C83" s="39"/>
      <c r="D83" s="39"/>
      <c r="E83" s="39"/>
      <c r="F83" s="40"/>
      <c r="G83" s="40"/>
      <c r="H83" s="40"/>
      <c r="I83" s="40"/>
      <c r="J83" s="40"/>
      <c r="K83" s="40"/>
    </row>
    <row r="84" spans="1:11" x14ac:dyDescent="0.3">
      <c r="A84" s="32"/>
      <c r="C84" s="39"/>
      <c r="D84" s="39"/>
      <c r="E84" s="39"/>
      <c r="F84" s="40"/>
      <c r="G84" s="40"/>
      <c r="H84" s="40"/>
      <c r="I84" s="40"/>
      <c r="J84" s="40"/>
      <c r="K84" s="40"/>
    </row>
    <row r="85" spans="1:11" x14ac:dyDescent="0.3">
      <c r="A85" s="32"/>
      <c r="C85" s="39"/>
      <c r="D85" s="39"/>
      <c r="E85" s="39"/>
      <c r="F85" s="40"/>
      <c r="G85" s="40"/>
      <c r="H85" s="40"/>
      <c r="I85" s="40"/>
      <c r="J85" s="40"/>
      <c r="K85" s="40"/>
    </row>
    <row r="86" spans="1:11" x14ac:dyDescent="0.3">
      <c r="A86" s="32"/>
      <c r="C86" s="39"/>
      <c r="D86" s="39"/>
      <c r="E86" s="39"/>
      <c r="F86" s="40"/>
      <c r="G86" s="40"/>
      <c r="H86" s="40"/>
      <c r="I86" s="40"/>
      <c r="J86" s="40"/>
      <c r="K86" s="40"/>
    </row>
    <row r="87" spans="1:11" x14ac:dyDescent="0.3">
      <c r="A87" s="32"/>
      <c r="C87" s="39"/>
      <c r="D87" s="39"/>
      <c r="E87" s="39"/>
      <c r="F87" s="40"/>
      <c r="G87" s="40"/>
      <c r="H87" s="40"/>
      <c r="I87" s="40"/>
      <c r="J87" s="40"/>
      <c r="K87" s="40"/>
    </row>
    <row r="88" spans="1:11" x14ac:dyDescent="0.3">
      <c r="A88" s="32"/>
      <c r="C88" s="39"/>
      <c r="D88" s="39"/>
      <c r="E88" s="39"/>
      <c r="F88" s="40"/>
      <c r="G88" s="40"/>
      <c r="H88" s="40"/>
      <c r="I88" s="40"/>
      <c r="J88" s="40"/>
      <c r="K88" s="40"/>
    </row>
    <row r="89" spans="1:11" x14ac:dyDescent="0.3">
      <c r="A89" s="32"/>
      <c r="C89" s="39"/>
      <c r="D89" s="39"/>
      <c r="E89" s="39"/>
      <c r="F89" s="40"/>
      <c r="G89" s="40"/>
      <c r="H89" s="40"/>
      <c r="I89" s="40"/>
      <c r="J89" s="40"/>
      <c r="K89" s="40"/>
    </row>
    <row r="90" spans="1:11" x14ac:dyDescent="0.3">
      <c r="A90" s="32"/>
      <c r="C90" s="39"/>
      <c r="D90" s="39"/>
      <c r="E90" s="39"/>
      <c r="F90" s="40"/>
      <c r="G90" s="40"/>
      <c r="H90" s="40"/>
      <c r="I90" s="40"/>
      <c r="J90" s="40"/>
      <c r="K90" s="40"/>
    </row>
    <row r="91" spans="1:11" x14ac:dyDescent="0.3">
      <c r="A91" s="32"/>
      <c r="C91" s="39"/>
      <c r="D91" s="39"/>
      <c r="E91" s="39"/>
      <c r="F91" s="40"/>
      <c r="G91" s="40"/>
      <c r="H91" s="40"/>
      <c r="I91" s="40"/>
      <c r="J91" s="40"/>
      <c r="K91" s="40"/>
    </row>
    <row r="92" spans="1:11" x14ac:dyDescent="0.3">
      <c r="A92" s="32"/>
      <c r="C92" s="39"/>
      <c r="D92" s="39"/>
      <c r="E92" s="39"/>
      <c r="F92" s="40"/>
      <c r="G92" s="40"/>
      <c r="H92" s="40"/>
      <c r="I92" s="40"/>
      <c r="J92" s="40"/>
      <c r="K92" s="40"/>
    </row>
  </sheetData>
  <mergeCells count="3">
    <mergeCell ref="A39:M39"/>
    <mergeCell ref="C41:I41"/>
    <mergeCell ref="A1:M1"/>
  </mergeCells>
  <pageMargins left="0.7" right="0.7" top="0.75" bottom="0.75" header="0.3" footer="0.3"/>
  <pageSetup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D67B3-6A77-496B-89F9-DB1B41E000FD}">
  <dimension ref="A1:M87"/>
  <sheetViews>
    <sheetView topLeftCell="B1" workbookViewId="0">
      <selection activeCell="F2" sqref="F2"/>
    </sheetView>
  </sheetViews>
  <sheetFormatPr defaultColWidth="8.7109375" defaultRowHeight="15" x14ac:dyDescent="0.25"/>
  <cols>
    <col min="1" max="5" width="8.7109375" style="30"/>
    <col min="6" max="6" width="12.42578125" style="44" bestFit="1" customWidth="1"/>
    <col min="7" max="7" width="12.42578125" style="44" customWidth="1"/>
    <col min="8" max="10" width="8.7109375" style="44"/>
    <col min="11" max="16384" width="8.7109375" style="30"/>
  </cols>
  <sheetData>
    <row r="1" spans="1:13" x14ac:dyDescent="0.25">
      <c r="A1" s="30" t="s">
        <v>52</v>
      </c>
      <c r="B1" s="30" t="s">
        <v>0</v>
      </c>
      <c r="C1" s="30" t="s">
        <v>1</v>
      </c>
      <c r="D1" s="30" t="s">
        <v>6</v>
      </c>
      <c r="F1" s="44" t="s">
        <v>39</v>
      </c>
      <c r="G1" s="44" t="s">
        <v>52</v>
      </c>
      <c r="H1" s="44" t="s">
        <v>0</v>
      </c>
      <c r="I1" s="44" t="s">
        <v>1</v>
      </c>
      <c r="J1" s="44" t="s">
        <v>6</v>
      </c>
      <c r="K1" s="30" t="s">
        <v>53</v>
      </c>
      <c r="L1" s="30" t="s">
        <v>54</v>
      </c>
      <c r="M1" s="30" t="s">
        <v>55</v>
      </c>
    </row>
    <row r="2" spans="1:13" x14ac:dyDescent="0.25">
      <c r="A2" s="30">
        <v>1</v>
      </c>
      <c r="F2" s="44">
        <v>1</v>
      </c>
    </row>
    <row r="3" spans="1:13" x14ac:dyDescent="0.25">
      <c r="A3" s="30">
        <v>2</v>
      </c>
      <c r="F3" s="44">
        <v>2</v>
      </c>
      <c r="K3" s="44"/>
      <c r="M3" s="44"/>
    </row>
    <row r="4" spans="1:13" x14ac:dyDescent="0.25">
      <c r="A4" s="30">
        <v>3</v>
      </c>
      <c r="F4" s="44">
        <v>3</v>
      </c>
      <c r="K4" s="44"/>
      <c r="M4" s="44"/>
    </row>
    <row r="5" spans="1:13" x14ac:dyDescent="0.25">
      <c r="A5" s="30">
        <v>4</v>
      </c>
      <c r="F5" s="44">
        <v>4</v>
      </c>
      <c r="K5" s="44"/>
      <c r="M5" s="44"/>
    </row>
    <row r="6" spans="1:13" x14ac:dyDescent="0.25">
      <c r="A6" s="30">
        <v>5</v>
      </c>
      <c r="F6" s="44">
        <v>5</v>
      </c>
      <c r="K6" s="44"/>
      <c r="M6" s="44"/>
    </row>
    <row r="7" spans="1:13" x14ac:dyDescent="0.25">
      <c r="A7" s="30">
        <v>6</v>
      </c>
      <c r="F7" s="44">
        <v>6</v>
      </c>
      <c r="K7" s="44"/>
      <c r="M7" s="44"/>
    </row>
    <row r="8" spans="1:13" x14ac:dyDescent="0.25">
      <c r="A8" s="30">
        <v>7</v>
      </c>
      <c r="F8" s="44">
        <v>7</v>
      </c>
      <c r="K8" s="44"/>
      <c r="M8" s="44"/>
    </row>
    <row r="9" spans="1:13" x14ac:dyDescent="0.25">
      <c r="A9" s="30">
        <v>8</v>
      </c>
      <c r="F9" s="44">
        <v>8</v>
      </c>
      <c r="K9" s="44"/>
      <c r="M9" s="44"/>
    </row>
    <row r="10" spans="1:13" x14ac:dyDescent="0.25">
      <c r="A10" s="30">
        <v>9</v>
      </c>
      <c r="F10" s="44">
        <v>9</v>
      </c>
      <c r="K10" s="44"/>
      <c r="M10" s="44"/>
    </row>
    <row r="11" spans="1:13" x14ac:dyDescent="0.25">
      <c r="A11" s="30">
        <v>10</v>
      </c>
      <c r="F11" s="44">
        <v>10</v>
      </c>
      <c r="K11" s="44"/>
      <c r="M11" s="44"/>
    </row>
    <row r="12" spans="1:13" x14ac:dyDescent="0.25">
      <c r="A12" s="30">
        <v>11</v>
      </c>
      <c r="F12" s="44">
        <v>11</v>
      </c>
      <c r="K12" s="44"/>
      <c r="M12" s="44"/>
    </row>
    <row r="13" spans="1:13" x14ac:dyDescent="0.25">
      <c r="A13" s="30">
        <v>12</v>
      </c>
      <c r="F13" s="44">
        <v>12</v>
      </c>
      <c r="K13" s="44"/>
      <c r="M13" s="44"/>
    </row>
    <row r="14" spans="1:13" x14ac:dyDescent="0.25">
      <c r="A14" s="30">
        <v>13</v>
      </c>
      <c r="F14" s="44">
        <v>13</v>
      </c>
      <c r="K14" s="44"/>
      <c r="M14" s="44"/>
    </row>
    <row r="15" spans="1:13" x14ac:dyDescent="0.25">
      <c r="A15" s="30">
        <v>14</v>
      </c>
      <c r="F15" s="44">
        <v>14</v>
      </c>
      <c r="K15" s="44"/>
      <c r="M15" s="44"/>
    </row>
    <row r="16" spans="1:13" x14ac:dyDescent="0.25">
      <c r="F16" s="44">
        <v>15</v>
      </c>
      <c r="K16" s="44"/>
      <c r="M16" s="44"/>
    </row>
    <row r="17" spans="6:13" x14ac:dyDescent="0.25">
      <c r="F17" s="44">
        <v>16</v>
      </c>
      <c r="K17" s="44"/>
      <c r="M17" s="44"/>
    </row>
    <row r="18" spans="6:13" x14ac:dyDescent="0.25">
      <c r="F18" s="44">
        <v>17</v>
      </c>
      <c r="K18" s="44"/>
      <c r="M18" s="44"/>
    </row>
    <row r="19" spans="6:13" x14ac:dyDescent="0.25">
      <c r="F19" s="44">
        <v>18</v>
      </c>
      <c r="K19" s="44"/>
      <c r="M19" s="44"/>
    </row>
    <row r="20" spans="6:13" x14ac:dyDescent="0.25">
      <c r="F20" s="44">
        <v>19</v>
      </c>
      <c r="K20" s="44"/>
      <c r="M20" s="44"/>
    </row>
    <row r="21" spans="6:13" x14ac:dyDescent="0.25">
      <c r="F21" s="44">
        <v>20</v>
      </c>
      <c r="K21" s="44"/>
      <c r="M21" s="44"/>
    </row>
    <row r="22" spans="6:13" x14ac:dyDescent="0.25">
      <c r="F22" s="44">
        <v>21</v>
      </c>
      <c r="K22" s="44"/>
      <c r="M22" s="44"/>
    </row>
    <row r="23" spans="6:13" x14ac:dyDescent="0.25">
      <c r="F23" s="44">
        <v>22</v>
      </c>
      <c r="K23" s="44"/>
      <c r="M23" s="44"/>
    </row>
    <row r="24" spans="6:13" x14ac:dyDescent="0.25">
      <c r="F24" s="44">
        <v>23</v>
      </c>
      <c r="K24" s="44"/>
      <c r="M24" s="44"/>
    </row>
    <row r="25" spans="6:13" x14ac:dyDescent="0.25">
      <c r="F25" s="44">
        <v>24</v>
      </c>
      <c r="K25" s="44"/>
      <c r="M25" s="44"/>
    </row>
    <row r="26" spans="6:13" x14ac:dyDescent="0.25">
      <c r="F26" s="44">
        <v>25</v>
      </c>
      <c r="K26" s="44"/>
      <c r="M26" s="44"/>
    </row>
    <row r="27" spans="6:13" x14ac:dyDescent="0.25">
      <c r="F27" s="44">
        <v>26</v>
      </c>
      <c r="K27" s="44"/>
      <c r="M27" s="44"/>
    </row>
    <row r="28" spans="6:13" x14ac:dyDescent="0.25">
      <c r="F28" s="44">
        <v>27</v>
      </c>
      <c r="K28" s="44"/>
      <c r="M28" s="44"/>
    </row>
    <row r="29" spans="6:13" x14ac:dyDescent="0.25">
      <c r="F29" s="44">
        <v>28</v>
      </c>
      <c r="K29" s="44"/>
      <c r="M29" s="44"/>
    </row>
    <row r="30" spans="6:13" x14ac:dyDescent="0.25">
      <c r="F30" s="44">
        <v>29</v>
      </c>
      <c r="K30" s="44"/>
      <c r="M30" s="44"/>
    </row>
    <row r="31" spans="6:13" x14ac:dyDescent="0.25">
      <c r="F31" s="44">
        <v>30</v>
      </c>
      <c r="K31" s="44"/>
      <c r="M31" s="44"/>
    </row>
    <row r="32" spans="6:13" x14ac:dyDescent="0.25">
      <c r="F32" s="44">
        <v>31</v>
      </c>
      <c r="K32" s="44"/>
      <c r="M32" s="44"/>
    </row>
    <row r="33" spans="6:13" x14ac:dyDescent="0.25">
      <c r="F33" s="44">
        <v>32</v>
      </c>
      <c r="K33" s="44"/>
      <c r="M33" s="44"/>
    </row>
    <row r="34" spans="6:13" x14ac:dyDescent="0.25">
      <c r="F34" s="44">
        <v>33</v>
      </c>
      <c r="K34" s="44"/>
      <c r="M34" s="44"/>
    </row>
    <row r="35" spans="6:13" x14ac:dyDescent="0.25">
      <c r="F35" s="44">
        <v>34</v>
      </c>
      <c r="K35" s="44"/>
      <c r="M35" s="44"/>
    </row>
    <row r="36" spans="6:13" x14ac:dyDescent="0.25">
      <c r="F36" s="44">
        <v>35</v>
      </c>
      <c r="K36" s="44"/>
      <c r="M36" s="44"/>
    </row>
    <row r="37" spans="6:13" x14ac:dyDescent="0.25">
      <c r="F37" s="44">
        <v>36</v>
      </c>
      <c r="K37" s="44"/>
      <c r="M37" s="44"/>
    </row>
    <row r="38" spans="6:13" x14ac:dyDescent="0.25">
      <c r="F38" s="44">
        <v>37</v>
      </c>
      <c r="K38" s="44"/>
      <c r="M38" s="44"/>
    </row>
    <row r="39" spans="6:13" x14ac:dyDescent="0.25">
      <c r="F39" s="44">
        <v>38</v>
      </c>
      <c r="K39" s="44"/>
      <c r="M39" s="44"/>
    </row>
    <row r="40" spans="6:13" x14ac:dyDescent="0.25">
      <c r="F40" s="44">
        <v>39</v>
      </c>
      <c r="K40" s="44"/>
      <c r="M40" s="44"/>
    </row>
    <row r="41" spans="6:13" x14ac:dyDescent="0.25">
      <c r="F41" s="44">
        <v>40</v>
      </c>
      <c r="K41" s="44"/>
      <c r="M41" s="44"/>
    </row>
    <row r="42" spans="6:13" x14ac:dyDescent="0.25">
      <c r="F42" s="44">
        <v>41</v>
      </c>
      <c r="K42" s="44"/>
      <c r="M42" s="44"/>
    </row>
    <row r="43" spans="6:13" x14ac:dyDescent="0.25">
      <c r="F43" s="44">
        <v>42</v>
      </c>
      <c r="K43" s="44"/>
      <c r="M43" s="44"/>
    </row>
    <row r="44" spans="6:13" x14ac:dyDescent="0.25">
      <c r="F44" s="44">
        <v>43</v>
      </c>
      <c r="G44" s="56"/>
      <c r="H44" s="56"/>
      <c r="I44" s="56"/>
      <c r="J44" s="56"/>
      <c r="K44" s="56"/>
      <c r="M44" s="44"/>
    </row>
    <row r="45" spans="6:13" x14ac:dyDescent="0.25">
      <c r="F45" s="44">
        <v>44</v>
      </c>
      <c r="K45" s="44"/>
      <c r="M45" s="44"/>
    </row>
    <row r="46" spans="6:13" x14ac:dyDescent="0.25">
      <c r="F46" s="44">
        <v>45</v>
      </c>
      <c r="K46" s="44"/>
      <c r="M46" s="44"/>
    </row>
    <row r="47" spans="6:13" x14ac:dyDescent="0.25">
      <c r="F47" s="44">
        <v>46</v>
      </c>
      <c r="K47" s="44"/>
      <c r="M47" s="44"/>
    </row>
    <row r="48" spans="6:13" x14ac:dyDescent="0.25">
      <c r="F48" s="44">
        <v>47</v>
      </c>
      <c r="K48" s="44"/>
      <c r="M48" s="44"/>
    </row>
    <row r="49" spans="6:13" x14ac:dyDescent="0.25">
      <c r="F49" s="44">
        <v>48</v>
      </c>
      <c r="K49" s="44"/>
      <c r="M49" s="44"/>
    </row>
    <row r="50" spans="6:13" x14ac:dyDescent="0.25">
      <c r="F50" s="44">
        <v>49</v>
      </c>
      <c r="K50" s="44"/>
      <c r="M50" s="44"/>
    </row>
    <row r="51" spans="6:13" x14ac:dyDescent="0.25">
      <c r="F51" s="44">
        <v>50</v>
      </c>
      <c r="K51" s="44"/>
      <c r="M51" s="44"/>
    </row>
    <row r="52" spans="6:13" x14ac:dyDescent="0.25">
      <c r="F52" s="44">
        <v>51</v>
      </c>
      <c r="K52" s="44"/>
      <c r="M52" s="44"/>
    </row>
    <row r="53" spans="6:13" x14ac:dyDescent="0.25">
      <c r="F53" s="44">
        <v>52</v>
      </c>
      <c r="K53" s="44"/>
      <c r="M53" s="44"/>
    </row>
    <row r="54" spans="6:13" x14ac:dyDescent="0.25">
      <c r="F54" s="44">
        <v>53</v>
      </c>
      <c r="K54" s="44"/>
      <c r="M54" s="44"/>
    </row>
    <row r="55" spans="6:13" x14ac:dyDescent="0.25">
      <c r="F55" s="44">
        <v>54</v>
      </c>
      <c r="K55" s="44"/>
      <c r="M55" s="44"/>
    </row>
    <row r="56" spans="6:13" x14ac:dyDescent="0.25">
      <c r="F56" s="44">
        <v>55</v>
      </c>
      <c r="K56" s="44"/>
      <c r="M56" s="44"/>
    </row>
    <row r="57" spans="6:13" x14ac:dyDescent="0.25">
      <c r="F57" s="44">
        <v>56</v>
      </c>
      <c r="K57" s="44"/>
      <c r="M57" s="44"/>
    </row>
    <row r="58" spans="6:13" x14ac:dyDescent="0.25">
      <c r="F58" s="44">
        <v>57</v>
      </c>
      <c r="K58" s="44"/>
      <c r="M58" s="44"/>
    </row>
    <row r="59" spans="6:13" x14ac:dyDescent="0.25">
      <c r="F59" s="44">
        <v>58</v>
      </c>
      <c r="K59" s="44"/>
      <c r="M59" s="44"/>
    </row>
    <row r="60" spans="6:13" x14ac:dyDescent="0.25">
      <c r="F60" s="44">
        <v>59</v>
      </c>
      <c r="K60" s="44"/>
      <c r="M60" s="44"/>
    </row>
    <row r="61" spans="6:13" x14ac:dyDescent="0.25">
      <c r="F61" s="44">
        <v>60</v>
      </c>
      <c r="K61" s="44"/>
      <c r="M61" s="44"/>
    </row>
    <row r="62" spans="6:13" x14ac:dyDescent="0.25">
      <c r="F62" s="44">
        <v>61</v>
      </c>
      <c r="K62" s="44"/>
      <c r="M62" s="44"/>
    </row>
    <row r="63" spans="6:13" x14ac:dyDescent="0.25">
      <c r="F63" s="44">
        <v>62</v>
      </c>
      <c r="K63" s="44"/>
      <c r="M63" s="44"/>
    </row>
    <row r="64" spans="6:13" x14ac:dyDescent="0.25">
      <c r="F64" s="44">
        <v>63</v>
      </c>
      <c r="K64" s="44"/>
      <c r="M64" s="44"/>
    </row>
    <row r="65" spans="6:13" x14ac:dyDescent="0.25">
      <c r="F65" s="44">
        <v>64</v>
      </c>
      <c r="K65" s="44"/>
      <c r="M65" s="44"/>
    </row>
    <row r="66" spans="6:13" x14ac:dyDescent="0.25">
      <c r="F66" s="44">
        <v>65</v>
      </c>
      <c r="K66" s="44"/>
      <c r="M66" s="44"/>
    </row>
    <row r="67" spans="6:13" x14ac:dyDescent="0.25">
      <c r="F67" s="44">
        <v>66</v>
      </c>
      <c r="K67" s="44"/>
      <c r="M67" s="44"/>
    </row>
    <row r="68" spans="6:13" x14ac:dyDescent="0.25">
      <c r="F68" s="44">
        <v>67</v>
      </c>
      <c r="K68" s="44"/>
      <c r="M68" s="44"/>
    </row>
    <row r="69" spans="6:13" x14ac:dyDescent="0.25">
      <c r="F69" s="44">
        <v>68</v>
      </c>
      <c r="K69" s="44"/>
      <c r="M69" s="44"/>
    </row>
    <row r="70" spans="6:13" x14ac:dyDescent="0.25">
      <c r="F70" s="44">
        <v>69</v>
      </c>
      <c r="K70" s="44"/>
      <c r="M70" s="44"/>
    </row>
    <row r="71" spans="6:13" x14ac:dyDescent="0.25">
      <c r="F71" s="44">
        <v>70</v>
      </c>
      <c r="K71" s="44"/>
      <c r="M71" s="44"/>
    </row>
    <row r="72" spans="6:13" x14ac:dyDescent="0.25">
      <c r="F72" s="44">
        <v>71</v>
      </c>
      <c r="K72" s="44"/>
      <c r="M72" s="44"/>
    </row>
    <row r="73" spans="6:13" x14ac:dyDescent="0.25">
      <c r="F73" s="44">
        <v>72</v>
      </c>
      <c r="K73" s="44"/>
      <c r="M73" s="44"/>
    </row>
    <row r="74" spans="6:13" x14ac:dyDescent="0.25">
      <c r="F74" s="44">
        <v>73</v>
      </c>
      <c r="K74" s="44"/>
      <c r="M74" s="44"/>
    </row>
    <row r="75" spans="6:13" x14ac:dyDescent="0.25">
      <c r="F75" s="44">
        <v>74</v>
      </c>
      <c r="K75" s="44"/>
      <c r="M75" s="44"/>
    </row>
    <row r="76" spans="6:13" x14ac:dyDescent="0.25">
      <c r="F76" s="44">
        <v>75</v>
      </c>
      <c r="K76" s="44"/>
      <c r="M76" s="44"/>
    </row>
    <row r="77" spans="6:13" x14ac:dyDescent="0.25">
      <c r="F77" s="44">
        <v>76</v>
      </c>
      <c r="K77" s="44"/>
      <c r="M77" s="44"/>
    </row>
    <row r="78" spans="6:13" x14ac:dyDescent="0.25">
      <c r="F78" s="44">
        <v>77</v>
      </c>
      <c r="K78" s="44"/>
      <c r="M78" s="44"/>
    </row>
    <row r="79" spans="6:13" x14ac:dyDescent="0.25">
      <c r="F79" s="44">
        <v>78</v>
      </c>
      <c r="K79" s="44"/>
      <c r="M79" s="44"/>
    </row>
    <row r="80" spans="6:13" x14ac:dyDescent="0.25">
      <c r="F80" s="44">
        <v>79</v>
      </c>
      <c r="K80" s="44"/>
      <c r="M80" s="44"/>
    </row>
    <row r="81" spans="6:13" x14ac:dyDescent="0.25">
      <c r="F81" s="44">
        <v>80</v>
      </c>
      <c r="K81" s="44"/>
      <c r="M81" s="44"/>
    </row>
    <row r="82" spans="6:13" x14ac:dyDescent="0.25">
      <c r="F82" s="44">
        <v>81</v>
      </c>
      <c r="K82" s="44"/>
      <c r="M82" s="44"/>
    </row>
    <row r="83" spans="6:13" x14ac:dyDescent="0.25">
      <c r="F83" s="44">
        <v>82</v>
      </c>
      <c r="K83" s="44"/>
      <c r="M83" s="44"/>
    </row>
    <row r="84" spans="6:13" x14ac:dyDescent="0.25">
      <c r="F84" s="44">
        <v>83</v>
      </c>
      <c r="K84" s="44"/>
      <c r="M84" s="44"/>
    </row>
    <row r="85" spans="6:13" x14ac:dyDescent="0.25">
      <c r="F85" s="44">
        <v>84</v>
      </c>
      <c r="K85" s="44"/>
      <c r="M85" s="44"/>
    </row>
    <row r="86" spans="6:13" x14ac:dyDescent="0.25">
      <c r="F86" s="44">
        <v>85</v>
      </c>
      <c r="K86" s="44"/>
      <c r="M86" s="44"/>
    </row>
    <row r="87" spans="6:13" x14ac:dyDescent="0.25">
      <c r="F87" s="44">
        <v>86</v>
      </c>
      <c r="G87" s="56"/>
      <c r="H87" s="56"/>
      <c r="I87" s="56"/>
      <c r="J87" s="56"/>
      <c r="K87" s="56"/>
      <c r="M87" s="44"/>
    </row>
  </sheetData>
  <mergeCells count="2">
    <mergeCell ref="G44:K44"/>
    <mergeCell ref="G87:K8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0BFE-4ED8-4AC9-B9D3-61E542807B93}">
  <sheetPr codeName="Sheet6"/>
  <dimension ref="A1:D48"/>
  <sheetViews>
    <sheetView topLeftCell="A2" zoomScale="69" workbookViewId="0">
      <selection activeCell="AA5" sqref="AA5"/>
    </sheetView>
  </sheetViews>
  <sheetFormatPr defaultRowHeight="15" x14ac:dyDescent="0.25"/>
  <cols>
    <col min="15" max="15" width="12.7109375" customWidth="1"/>
  </cols>
  <sheetData>
    <row r="1" spans="1:4" ht="18.75" x14ac:dyDescent="0.3">
      <c r="A1" s="57" t="s">
        <v>56</v>
      </c>
      <c r="B1" s="57"/>
      <c r="C1" s="57"/>
      <c r="D1" s="57"/>
    </row>
    <row r="2" spans="1:4" x14ac:dyDescent="0.25">
      <c r="A2" s="29"/>
    </row>
    <row r="3" spans="1:4" x14ac:dyDescent="0.25">
      <c r="A3" t="s">
        <v>40</v>
      </c>
      <c r="B3" t="s">
        <v>42</v>
      </c>
      <c r="C3" t="s">
        <v>41</v>
      </c>
    </row>
    <row r="4" spans="1:4" x14ac:dyDescent="0.25">
      <c r="B4">
        <v>0</v>
      </c>
      <c r="C4">
        <v>17.68</v>
      </c>
    </row>
    <row r="5" spans="1:4" x14ac:dyDescent="0.25">
      <c r="A5">
        <v>1</v>
      </c>
      <c r="B5">
        <v>1</v>
      </c>
      <c r="C5">
        <v>16.96</v>
      </c>
    </row>
    <row r="6" spans="1:4" x14ac:dyDescent="0.25">
      <c r="A6">
        <v>2</v>
      </c>
      <c r="B6">
        <v>1.5</v>
      </c>
      <c r="C6">
        <v>16.66</v>
      </c>
    </row>
    <row r="7" spans="1:4" x14ac:dyDescent="0.25">
      <c r="A7">
        <v>3</v>
      </c>
      <c r="B7">
        <v>2</v>
      </c>
      <c r="C7">
        <v>16.32</v>
      </c>
    </row>
    <row r="8" spans="1:4" x14ac:dyDescent="0.25">
      <c r="A8">
        <v>4</v>
      </c>
      <c r="B8">
        <v>2.5</v>
      </c>
      <c r="C8">
        <v>16.05</v>
      </c>
    </row>
    <row r="9" spans="1:4" x14ac:dyDescent="0.25">
      <c r="A9">
        <v>5</v>
      </c>
      <c r="B9">
        <v>3</v>
      </c>
      <c r="C9">
        <v>15.69</v>
      </c>
    </row>
    <row r="10" spans="1:4" x14ac:dyDescent="0.25">
      <c r="A10">
        <v>6</v>
      </c>
      <c r="B10">
        <v>3.5</v>
      </c>
      <c r="C10">
        <v>15.34</v>
      </c>
    </row>
    <row r="11" spans="1:4" x14ac:dyDescent="0.25">
      <c r="A11">
        <v>7</v>
      </c>
      <c r="B11">
        <v>4</v>
      </c>
      <c r="C11">
        <v>14.91</v>
      </c>
    </row>
    <row r="12" spans="1:4" x14ac:dyDescent="0.25">
      <c r="A12">
        <v>8</v>
      </c>
      <c r="B12">
        <v>5</v>
      </c>
      <c r="C12">
        <v>14.21</v>
      </c>
    </row>
    <row r="13" spans="1:4" x14ac:dyDescent="0.25">
      <c r="A13">
        <v>9</v>
      </c>
      <c r="B13">
        <v>7</v>
      </c>
      <c r="C13">
        <v>12.68</v>
      </c>
    </row>
    <row r="14" spans="1:4" x14ac:dyDescent="0.25">
      <c r="A14">
        <v>10</v>
      </c>
      <c r="B14">
        <v>8</v>
      </c>
      <c r="C14">
        <v>11.98</v>
      </c>
    </row>
    <row r="18" spans="1:4" ht="18.75" x14ac:dyDescent="0.3">
      <c r="A18" s="57" t="s">
        <v>57</v>
      </c>
      <c r="B18" s="57"/>
      <c r="C18" s="57"/>
      <c r="D18" s="57"/>
    </row>
    <row r="19" spans="1:4" x14ac:dyDescent="0.25">
      <c r="A19" s="29"/>
    </row>
    <row r="20" spans="1:4" x14ac:dyDescent="0.25">
      <c r="A20" t="s">
        <v>40</v>
      </c>
      <c r="B20" t="s">
        <v>42</v>
      </c>
      <c r="C20" t="s">
        <v>41</v>
      </c>
    </row>
    <row r="21" spans="1:4" x14ac:dyDescent="0.25">
      <c r="B21">
        <v>0</v>
      </c>
    </row>
    <row r="22" spans="1:4" x14ac:dyDescent="0.25">
      <c r="A22">
        <v>1</v>
      </c>
      <c r="B22">
        <v>2</v>
      </c>
      <c r="C22">
        <v>33.9</v>
      </c>
    </row>
    <row r="23" spans="1:4" x14ac:dyDescent="0.25">
      <c r="A23">
        <v>2</v>
      </c>
      <c r="B23">
        <v>3</v>
      </c>
      <c r="C23">
        <v>32.799999999999997</v>
      </c>
    </row>
    <row r="24" spans="1:4" x14ac:dyDescent="0.25">
      <c r="A24">
        <v>3</v>
      </c>
      <c r="B24">
        <v>4</v>
      </c>
      <c r="C24">
        <v>32.200000000000003</v>
      </c>
    </row>
    <row r="25" spans="1:4" x14ac:dyDescent="0.25">
      <c r="A25">
        <v>4</v>
      </c>
      <c r="B25">
        <v>5</v>
      </c>
      <c r="C25">
        <v>31.2</v>
      </c>
    </row>
    <row r="26" spans="1:4" x14ac:dyDescent="0.25">
      <c r="A26">
        <v>5</v>
      </c>
      <c r="B26">
        <v>6</v>
      </c>
      <c r="C26">
        <v>30.6</v>
      </c>
    </row>
    <row r="27" spans="1:4" x14ac:dyDescent="0.25">
      <c r="A27">
        <v>6</v>
      </c>
      <c r="B27">
        <v>7</v>
      </c>
      <c r="C27">
        <v>30</v>
      </c>
    </row>
    <row r="28" spans="1:4" x14ac:dyDescent="0.25">
      <c r="A28">
        <v>7</v>
      </c>
      <c r="B28">
        <v>8</v>
      </c>
      <c r="C28">
        <v>29.3</v>
      </c>
    </row>
    <row r="29" spans="1:4" x14ac:dyDescent="0.25">
      <c r="A29">
        <v>8</v>
      </c>
      <c r="B29">
        <v>10</v>
      </c>
      <c r="C29">
        <v>27.8</v>
      </c>
    </row>
    <row r="30" spans="1:4" x14ac:dyDescent="0.25">
      <c r="A30">
        <v>9</v>
      </c>
      <c r="B30">
        <v>14</v>
      </c>
      <c r="C30">
        <v>24.7</v>
      </c>
    </row>
    <row r="31" spans="1:4" x14ac:dyDescent="0.25">
      <c r="A31">
        <v>10</v>
      </c>
      <c r="B31">
        <v>16</v>
      </c>
      <c r="C31">
        <v>21.7</v>
      </c>
    </row>
    <row r="35" spans="1:4" ht="18.75" x14ac:dyDescent="0.3">
      <c r="A35" s="57" t="s">
        <v>57</v>
      </c>
      <c r="B35" s="57"/>
      <c r="C35" s="57"/>
      <c r="D35" s="57"/>
    </row>
    <row r="36" spans="1:4" x14ac:dyDescent="0.25">
      <c r="A36" s="29"/>
    </row>
    <row r="37" spans="1:4" x14ac:dyDescent="0.25">
      <c r="A37" t="s">
        <v>40</v>
      </c>
      <c r="B37" t="s">
        <v>42</v>
      </c>
      <c r="C37" t="s">
        <v>41</v>
      </c>
    </row>
    <row r="38" spans="1:4" x14ac:dyDescent="0.25">
      <c r="B38">
        <v>0</v>
      </c>
    </row>
    <row r="39" spans="1:4" x14ac:dyDescent="0.25">
      <c r="A39">
        <v>1</v>
      </c>
      <c r="B39">
        <v>2</v>
      </c>
      <c r="C39">
        <v>34.9</v>
      </c>
    </row>
    <row r="40" spans="1:4" x14ac:dyDescent="0.25">
      <c r="A40">
        <v>2</v>
      </c>
      <c r="B40">
        <v>3</v>
      </c>
      <c r="C40">
        <v>33.9</v>
      </c>
    </row>
    <row r="41" spans="1:4" x14ac:dyDescent="0.25">
      <c r="A41">
        <v>3</v>
      </c>
      <c r="B41">
        <v>4</v>
      </c>
      <c r="C41">
        <v>33.200000000000003</v>
      </c>
    </row>
    <row r="42" spans="1:4" x14ac:dyDescent="0.25">
      <c r="A42">
        <v>4</v>
      </c>
      <c r="B42">
        <v>5</v>
      </c>
      <c r="C42">
        <v>32.200000000000003</v>
      </c>
    </row>
    <row r="43" spans="1:4" x14ac:dyDescent="0.25">
      <c r="A43">
        <v>5</v>
      </c>
    </row>
    <row r="44" spans="1:4" x14ac:dyDescent="0.25">
      <c r="A44">
        <v>6</v>
      </c>
      <c r="B44">
        <v>7</v>
      </c>
      <c r="C44">
        <v>30.4</v>
      </c>
    </row>
    <row r="45" spans="1:4" x14ac:dyDescent="0.25">
      <c r="A45">
        <v>7</v>
      </c>
      <c r="B45">
        <v>8</v>
      </c>
      <c r="C45">
        <v>29.8</v>
      </c>
    </row>
    <row r="46" spans="1:4" x14ac:dyDescent="0.25">
      <c r="A46">
        <v>8</v>
      </c>
      <c r="B46">
        <v>10</v>
      </c>
      <c r="C46">
        <v>28.3</v>
      </c>
    </row>
    <row r="47" spans="1:4" x14ac:dyDescent="0.25">
      <c r="A47">
        <v>9</v>
      </c>
      <c r="B47">
        <v>14</v>
      </c>
      <c r="C47">
        <v>25.4</v>
      </c>
    </row>
    <row r="48" spans="1:4" x14ac:dyDescent="0.25">
      <c r="A48">
        <v>10</v>
      </c>
      <c r="B48">
        <v>16</v>
      </c>
      <c r="C48">
        <v>23.5</v>
      </c>
    </row>
  </sheetData>
  <mergeCells count="3">
    <mergeCell ref="A1:D1"/>
    <mergeCell ref="A18:D18"/>
    <mergeCell ref="A35:D35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82AF7-FE87-4397-9D04-9DF803C69464}">
  <dimension ref="A1:L25"/>
  <sheetViews>
    <sheetView zoomScale="142" workbookViewId="0">
      <selection activeCell="F14" sqref="F14"/>
    </sheetView>
  </sheetViews>
  <sheetFormatPr defaultRowHeight="15" x14ac:dyDescent="0.25"/>
  <cols>
    <col min="1" max="1" width="22.5703125" customWidth="1"/>
    <col min="3" max="3" width="7.140625" bestFit="1" customWidth="1"/>
    <col min="4" max="4" width="10.5703125" bestFit="1" customWidth="1"/>
    <col min="5" max="5" width="14.85546875" bestFit="1" customWidth="1"/>
    <col min="6" max="6" width="15.85546875" bestFit="1" customWidth="1"/>
  </cols>
  <sheetData>
    <row r="1" spans="1:12" x14ac:dyDescent="0.25">
      <c r="A1" s="47" t="s">
        <v>60</v>
      </c>
      <c r="B1" s="47" t="s">
        <v>0</v>
      </c>
      <c r="C1" s="47" t="s">
        <v>61</v>
      </c>
      <c r="D1" s="47" t="s">
        <v>62</v>
      </c>
      <c r="E1" s="47" t="s">
        <v>63</v>
      </c>
      <c r="F1" s="47" t="s">
        <v>64</v>
      </c>
      <c r="G1" s="47" t="s">
        <v>65</v>
      </c>
      <c r="H1" s="47" t="s">
        <v>66</v>
      </c>
      <c r="I1" s="47" t="s">
        <v>67</v>
      </c>
    </row>
    <row r="2" spans="1:12" x14ac:dyDescent="0.25">
      <c r="A2" s="47">
        <v>1</v>
      </c>
      <c r="B2" s="47" t="s">
        <v>68</v>
      </c>
      <c r="C2" s="47">
        <v>32.640999999999998</v>
      </c>
      <c r="D2" s="47">
        <v>11.679</v>
      </c>
      <c r="E2" s="47">
        <f>D2+C2</f>
        <v>44.32</v>
      </c>
      <c r="F2" s="47">
        <v>43.186999999999998</v>
      </c>
      <c r="G2" s="48">
        <f>(E2-F2)/D2*100</f>
        <v>9.7011730456374909</v>
      </c>
      <c r="H2" s="48">
        <f>AVERAGE(G2:G4)</f>
        <v>9.7975149164289963</v>
      </c>
      <c r="I2" s="48">
        <f>H2*(0.55-0.075*0.155)</f>
        <v>5.2747370931324618</v>
      </c>
    </row>
    <row r="3" spans="1:12" x14ac:dyDescent="0.25">
      <c r="A3" s="47">
        <v>2</v>
      </c>
      <c r="B3" s="47" t="s">
        <v>68</v>
      </c>
      <c r="C3" s="47">
        <v>28.231000000000002</v>
      </c>
      <c r="D3" s="47">
        <v>8.5960000000000001</v>
      </c>
      <c r="E3" s="51">
        <f t="shared" ref="E3:E7" si="0">D3+C3</f>
        <v>36.826999999999998</v>
      </c>
      <c r="F3" s="47">
        <v>35.984999999999999</v>
      </c>
      <c r="G3" s="48">
        <f t="shared" ref="G3:G7" si="1">(E3-F3)/D3*100</f>
        <v>9.7952536063285098</v>
      </c>
      <c r="H3" s="48"/>
      <c r="I3" s="48"/>
    </row>
    <row r="4" spans="1:12" x14ac:dyDescent="0.25">
      <c r="A4" s="47">
        <v>3</v>
      </c>
      <c r="B4" s="47" t="s">
        <v>68</v>
      </c>
      <c r="C4" s="47">
        <v>28.222000000000001</v>
      </c>
      <c r="D4" s="47">
        <v>7.3159999999999998</v>
      </c>
      <c r="E4" s="51">
        <f t="shared" si="0"/>
        <v>35.538000000000004</v>
      </c>
      <c r="F4" s="47">
        <v>34.814</v>
      </c>
      <c r="G4" s="48">
        <f t="shared" si="1"/>
        <v>9.8961180973209917</v>
      </c>
      <c r="H4" s="48"/>
      <c r="I4" s="48"/>
    </row>
    <row r="5" spans="1:12" x14ac:dyDescent="0.25">
      <c r="A5" s="47">
        <v>4</v>
      </c>
      <c r="B5" s="47" t="s">
        <v>69</v>
      </c>
      <c r="C5" s="47">
        <v>32.56</v>
      </c>
      <c r="D5" s="47">
        <v>10.984</v>
      </c>
      <c r="E5" s="51">
        <f>D5+C5</f>
        <v>43.544000000000004</v>
      </c>
      <c r="F5" s="47">
        <v>42.377000000000002</v>
      </c>
      <c r="G5" s="48">
        <f t="shared" si="1"/>
        <v>10.624544792425361</v>
      </c>
      <c r="H5" s="48">
        <f>AVERAGE(G5:G7)</f>
        <v>10.158678745240506</v>
      </c>
      <c r="I5" s="48">
        <f>H5*(0.55-0.075*0.18)</f>
        <v>5.4501311468215325</v>
      </c>
      <c r="J5" t="s">
        <v>70</v>
      </c>
    </row>
    <row r="6" spans="1:12" x14ac:dyDescent="0.25">
      <c r="A6" s="47">
        <v>5</v>
      </c>
      <c r="B6" s="47" t="s">
        <v>69</v>
      </c>
      <c r="C6" s="47">
        <v>29.248000000000001</v>
      </c>
      <c r="D6" s="47">
        <v>9.202</v>
      </c>
      <c r="E6" s="51">
        <f t="shared" si="0"/>
        <v>38.450000000000003</v>
      </c>
      <c r="F6" s="47">
        <v>37.594999999999999</v>
      </c>
      <c r="G6" s="48">
        <f t="shared" si="1"/>
        <v>9.2914583786133882</v>
      </c>
      <c r="H6" s="48"/>
      <c r="I6" s="48"/>
    </row>
    <row r="7" spans="1:12" x14ac:dyDescent="0.25">
      <c r="A7" s="47">
        <v>6</v>
      </c>
      <c r="B7" s="47" t="s">
        <v>69</v>
      </c>
      <c r="C7" s="47">
        <v>31.98</v>
      </c>
      <c r="D7" s="47">
        <v>9.6780000000000008</v>
      </c>
      <c r="E7" s="51">
        <f t="shared" si="0"/>
        <v>41.658000000000001</v>
      </c>
      <c r="F7" s="47">
        <v>40.636000000000003</v>
      </c>
      <c r="G7" s="48">
        <f t="shared" si="1"/>
        <v>10.56003306468277</v>
      </c>
      <c r="H7" s="48"/>
      <c r="I7" s="48"/>
    </row>
    <row r="8" spans="1:12" x14ac:dyDescent="0.25">
      <c r="A8" s="47"/>
      <c r="B8" s="47"/>
      <c r="C8" s="47"/>
      <c r="D8" s="47"/>
      <c r="E8" s="47"/>
      <c r="F8" s="47"/>
      <c r="G8" s="48"/>
      <c r="H8" s="48"/>
      <c r="I8" s="48"/>
      <c r="K8" s="50"/>
      <c r="L8" s="50"/>
    </row>
    <row r="9" spans="1:12" x14ac:dyDescent="0.25">
      <c r="A9" s="47"/>
      <c r="B9" s="47"/>
      <c r="C9" s="47"/>
      <c r="D9" s="47"/>
      <c r="E9" s="47"/>
      <c r="F9" s="47"/>
      <c r="G9" s="48"/>
      <c r="H9" s="48"/>
      <c r="I9" s="48"/>
      <c r="K9" s="50"/>
      <c r="L9" s="50"/>
    </row>
    <row r="10" spans="1:12" x14ac:dyDescent="0.25">
      <c r="A10" s="47"/>
      <c r="B10" s="47"/>
      <c r="C10" s="47"/>
      <c r="D10" s="47"/>
      <c r="E10" s="47"/>
      <c r="F10" s="47"/>
      <c r="G10" s="48"/>
      <c r="H10" s="48"/>
      <c r="I10" s="48"/>
      <c r="K10" s="50"/>
      <c r="L10" s="50"/>
    </row>
    <row r="11" spans="1:12" x14ac:dyDescent="0.25">
      <c r="K11" s="50"/>
      <c r="L11" s="50"/>
    </row>
    <row r="12" spans="1:12" x14ac:dyDescent="0.25">
      <c r="A12" s="49"/>
      <c r="B12" s="49"/>
      <c r="K12" s="50"/>
      <c r="L12" s="50"/>
    </row>
    <row r="13" spans="1:12" x14ac:dyDescent="0.25">
      <c r="A13" s="49"/>
      <c r="B13" s="49"/>
      <c r="K13" s="50"/>
      <c r="L13" s="50"/>
    </row>
    <row r="14" spans="1:12" x14ac:dyDescent="0.25">
      <c r="A14" s="49"/>
      <c r="B14" s="49"/>
      <c r="K14" s="50"/>
      <c r="L14" s="50"/>
    </row>
    <row r="15" spans="1:12" x14ac:dyDescent="0.25">
      <c r="A15" s="49"/>
      <c r="B15" s="49"/>
      <c r="K15" s="50"/>
      <c r="L15" s="50"/>
    </row>
    <row r="16" spans="1:12" x14ac:dyDescent="0.25">
      <c r="A16" s="49"/>
      <c r="B16" s="49"/>
      <c r="K16" s="50"/>
      <c r="L16" s="50"/>
    </row>
    <row r="17" spans="1:12" x14ac:dyDescent="0.25">
      <c r="A17" s="49"/>
      <c r="B17" s="49"/>
      <c r="K17" s="50"/>
      <c r="L17" s="50"/>
    </row>
    <row r="18" spans="1:12" x14ac:dyDescent="0.25">
      <c r="A18" s="49"/>
      <c r="B18" s="49"/>
      <c r="K18" s="50"/>
      <c r="L18" s="50"/>
    </row>
    <row r="19" spans="1:12" x14ac:dyDescent="0.25">
      <c r="A19" s="49"/>
      <c r="B19" s="49"/>
      <c r="K19" s="50"/>
      <c r="L19" s="50"/>
    </row>
    <row r="20" spans="1:12" x14ac:dyDescent="0.25">
      <c r="K20" s="50"/>
      <c r="L20" s="50"/>
    </row>
    <row r="21" spans="1:12" x14ac:dyDescent="0.25">
      <c r="K21" s="50"/>
      <c r="L21" s="50"/>
    </row>
    <row r="22" spans="1:12" x14ac:dyDescent="0.25">
      <c r="K22" s="50"/>
      <c r="L22" s="50"/>
    </row>
    <row r="23" spans="1:12" x14ac:dyDescent="0.25">
      <c r="K23" s="50"/>
      <c r="L23" s="50"/>
    </row>
    <row r="24" spans="1:12" x14ac:dyDescent="0.25">
      <c r="K24" s="50"/>
      <c r="L24" s="50"/>
    </row>
    <row r="25" spans="1:12" x14ac:dyDescent="0.25">
      <c r="K25" s="50"/>
      <c r="L25" s="50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4DD8F-1495-4768-B2FA-9217AF1EAE0B}">
  <dimension ref="A1:J6"/>
  <sheetViews>
    <sheetView tabSelected="1" workbookViewId="0">
      <selection activeCell="I10" sqref="I10"/>
    </sheetView>
  </sheetViews>
  <sheetFormatPr defaultRowHeight="15" x14ac:dyDescent="0.25"/>
  <cols>
    <col min="2" max="2" width="16.140625" bestFit="1" customWidth="1"/>
  </cols>
  <sheetData>
    <row r="1" spans="1:10" x14ac:dyDescent="0.25">
      <c r="A1" s="52"/>
      <c r="B1" s="52"/>
      <c r="C1" s="52"/>
      <c r="D1" s="52"/>
      <c r="E1" s="52"/>
      <c r="F1" s="52" t="s">
        <v>77</v>
      </c>
      <c r="G1" s="52" t="s">
        <v>78</v>
      </c>
      <c r="H1" s="52" t="s">
        <v>79</v>
      </c>
      <c r="I1" s="52" t="s">
        <v>80</v>
      </c>
    </row>
    <row r="2" spans="1:10" x14ac:dyDescent="0.25">
      <c r="A2" s="52" t="s">
        <v>43</v>
      </c>
      <c r="B2" s="52" t="s">
        <v>75</v>
      </c>
      <c r="C2" s="52" t="s">
        <v>0</v>
      </c>
      <c r="D2" s="52" t="s">
        <v>1</v>
      </c>
      <c r="E2" s="52" t="s">
        <v>6</v>
      </c>
      <c r="F2" s="52" t="s">
        <v>81</v>
      </c>
      <c r="G2" s="52" t="s">
        <v>81</v>
      </c>
      <c r="H2" s="52" t="s">
        <v>81</v>
      </c>
      <c r="I2" s="52" t="s">
        <v>81</v>
      </c>
    </row>
    <row r="3" spans="1:10" x14ac:dyDescent="0.25">
      <c r="A3" s="59" t="s">
        <v>71</v>
      </c>
      <c r="B3" s="52">
        <v>1</v>
      </c>
      <c r="C3" s="52" t="s">
        <v>7</v>
      </c>
      <c r="D3" s="52" t="s">
        <v>8</v>
      </c>
      <c r="E3" s="52" t="s">
        <v>4</v>
      </c>
      <c r="F3" s="60">
        <v>1865.5670103092784</v>
      </c>
      <c r="G3" s="60">
        <v>319.22886597938145</v>
      </c>
      <c r="H3" s="60">
        <v>192.14020618556702</v>
      </c>
      <c r="I3" s="60">
        <v>38.082474226804123</v>
      </c>
      <c r="J3" s="61">
        <f t="shared" ref="J3:J5" si="0">SUM(F3:I3)</f>
        <v>2415.0185567010312</v>
      </c>
    </row>
    <row r="4" spans="1:10" x14ac:dyDescent="0.25">
      <c r="A4" s="59" t="s">
        <v>72</v>
      </c>
      <c r="B4" s="52">
        <v>2</v>
      </c>
      <c r="C4" s="52" t="s">
        <v>7</v>
      </c>
      <c r="D4" s="52" t="s">
        <v>10</v>
      </c>
      <c r="E4" s="52" t="s">
        <v>4</v>
      </c>
      <c r="F4" s="60">
        <v>1990.2977988778589</v>
      </c>
      <c r="G4" s="60">
        <v>305.46827794561932</v>
      </c>
      <c r="H4" s="60">
        <v>113.59948208890808</v>
      </c>
      <c r="I4" s="60">
        <v>36.16745791972378</v>
      </c>
      <c r="J4" s="61">
        <f t="shared" si="0"/>
        <v>2445.5330168321102</v>
      </c>
    </row>
    <row r="5" spans="1:10" x14ac:dyDescent="0.25">
      <c r="A5" s="59" t="s">
        <v>73</v>
      </c>
      <c r="B5" s="52">
        <v>3</v>
      </c>
      <c r="C5" s="52" t="s">
        <v>11</v>
      </c>
      <c r="D5" s="52" t="s">
        <v>8</v>
      </c>
      <c r="E5" s="52" t="s">
        <v>4</v>
      </c>
      <c r="F5" s="60">
        <v>2169.0462863293869</v>
      </c>
      <c r="G5" s="60">
        <v>294.55758880516686</v>
      </c>
      <c r="H5" s="60">
        <v>265.80839612486551</v>
      </c>
      <c r="I5" s="60">
        <v>45.963401506996775</v>
      </c>
      <c r="J5" s="61">
        <f t="shared" si="0"/>
        <v>2775.3756727664158</v>
      </c>
    </row>
    <row r="6" spans="1:10" x14ac:dyDescent="0.25">
      <c r="A6" s="59" t="s">
        <v>74</v>
      </c>
      <c r="B6" s="52">
        <v>4</v>
      </c>
      <c r="C6" s="52" t="s">
        <v>11</v>
      </c>
      <c r="D6" s="52" t="s">
        <v>10</v>
      </c>
      <c r="E6" s="52" t="s">
        <v>4</v>
      </c>
      <c r="F6" s="60">
        <v>2215.5604012211079</v>
      </c>
      <c r="G6" s="60">
        <v>252.57304840819884</v>
      </c>
      <c r="H6" s="60">
        <v>150.14391626689923</v>
      </c>
      <c r="I6" s="60">
        <v>35.429568251199306</v>
      </c>
      <c r="J6" s="61">
        <f>SUM(F6:I6)</f>
        <v>2653.7069341474053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B99A2-515F-47D7-B5D3-5E21B1342A57}">
  <sheetPr codeName="Sheet8"/>
  <dimension ref="A1:W79"/>
  <sheetViews>
    <sheetView zoomScale="115" zoomScaleNormal="115" workbookViewId="0">
      <selection activeCell="F16" sqref="F16"/>
    </sheetView>
  </sheetViews>
  <sheetFormatPr defaultColWidth="10.140625" defaultRowHeight="15.75" x14ac:dyDescent="0.25"/>
  <cols>
    <col min="1" max="1" width="8.42578125" style="16" bestFit="1" customWidth="1"/>
    <col min="2" max="2" width="11.28515625" style="16" bestFit="1" customWidth="1"/>
    <col min="3" max="3" width="8.85546875" style="14" bestFit="1" customWidth="1"/>
    <col min="4" max="4" width="13.85546875" style="14" customWidth="1"/>
    <col min="5" max="7" width="19.28515625" style="14" customWidth="1"/>
    <col min="8" max="8" width="13" style="14" customWidth="1"/>
    <col min="9" max="9" width="24.5703125" style="14" bestFit="1" customWidth="1"/>
    <col min="10" max="10" width="12.5703125" style="14" bestFit="1" customWidth="1"/>
    <col min="11" max="11" width="9.85546875" style="14" bestFit="1" customWidth="1"/>
    <col min="12" max="12" width="21.140625" style="14" bestFit="1" customWidth="1"/>
    <col min="13" max="13" width="24.42578125" style="16" customWidth="1"/>
    <col min="14" max="14" width="11.7109375" style="16" bestFit="1" customWidth="1"/>
    <col min="15" max="15" width="14.140625" style="16" bestFit="1" customWidth="1"/>
    <col min="16" max="16" width="19" style="14" bestFit="1" customWidth="1"/>
    <col min="17" max="17" width="24.42578125" style="14" customWidth="1"/>
    <col min="18" max="18" width="23" style="14" customWidth="1"/>
    <col min="19" max="19" width="12.140625" style="14" customWidth="1"/>
    <col min="20" max="21" width="13.85546875" style="14" customWidth="1"/>
    <col min="22" max="22" width="20.28515625" style="14" customWidth="1"/>
    <col min="23" max="23" width="19.42578125" style="14" customWidth="1"/>
    <col min="24" max="16384" width="10.140625" style="14"/>
  </cols>
  <sheetData>
    <row r="1" spans="1:23" s="10" customFormat="1" ht="77.45" customHeight="1" x14ac:dyDescent="0.25">
      <c r="A1" s="6" t="s">
        <v>12</v>
      </c>
      <c r="B1" s="7" t="s">
        <v>13</v>
      </c>
      <c r="C1" s="8" t="s">
        <v>14</v>
      </c>
      <c r="D1" s="8" t="s">
        <v>15</v>
      </c>
      <c r="E1" s="8" t="s">
        <v>16</v>
      </c>
      <c r="F1" s="8" t="s">
        <v>17</v>
      </c>
      <c r="G1" s="8" t="s">
        <v>18</v>
      </c>
      <c r="H1" s="8" t="s">
        <v>19</v>
      </c>
      <c r="I1" s="8" t="s">
        <v>20</v>
      </c>
      <c r="J1" s="8" t="s">
        <v>21</v>
      </c>
      <c r="K1" s="8" t="s">
        <v>22</v>
      </c>
      <c r="L1" s="8" t="s">
        <v>23</v>
      </c>
      <c r="M1" s="8" t="s">
        <v>24</v>
      </c>
      <c r="N1" s="8" t="s">
        <v>25</v>
      </c>
      <c r="O1" s="8" t="s">
        <v>26</v>
      </c>
      <c r="P1" s="8" t="s">
        <v>27</v>
      </c>
      <c r="Q1" s="8" t="s">
        <v>28</v>
      </c>
      <c r="R1" s="8" t="s">
        <v>29</v>
      </c>
      <c r="S1" s="9" t="s">
        <v>30</v>
      </c>
      <c r="T1" s="9" t="s">
        <v>31</v>
      </c>
      <c r="U1" s="21" t="s">
        <v>32</v>
      </c>
      <c r="V1" s="22" t="s">
        <v>33</v>
      </c>
      <c r="W1" s="22" t="s">
        <v>34</v>
      </c>
    </row>
    <row r="2" spans="1:23" x14ac:dyDescent="0.25">
      <c r="A2" s="11">
        <v>10</v>
      </c>
      <c r="B2" s="11" t="s">
        <v>35</v>
      </c>
      <c r="C2" s="11">
        <v>10.032</v>
      </c>
      <c r="D2" s="11">
        <v>40.006999999999998</v>
      </c>
      <c r="E2" s="11">
        <v>50.043999999999997</v>
      </c>
      <c r="F2" s="11">
        <f>C2+D2</f>
        <v>50.039000000000001</v>
      </c>
      <c r="G2" s="11">
        <f>F2-D2</f>
        <v>10.032000000000004</v>
      </c>
      <c r="H2" s="12">
        <f>(E2-F2)/C2*100</f>
        <v>4.9840510366780819E-2</v>
      </c>
      <c r="I2" s="11">
        <v>58.771999999999998</v>
      </c>
      <c r="J2" s="12">
        <f>I2-E2</f>
        <v>8.7280000000000015</v>
      </c>
      <c r="K2" s="12">
        <f>J2/C2</f>
        <v>0.87001594896331758</v>
      </c>
      <c r="L2" s="12">
        <f>K2*9.7*0.6</f>
        <v>5.0634928229665075</v>
      </c>
      <c r="M2" s="11">
        <v>57.887</v>
      </c>
      <c r="N2" s="12">
        <f>M2-D2</f>
        <v>17.880000000000003</v>
      </c>
      <c r="O2" s="12">
        <f>M2-E2</f>
        <v>7.8430000000000035</v>
      </c>
      <c r="P2" s="12">
        <f t="shared" ref="P2:P10" si="0">O2/C2</f>
        <v>0.78179824561403544</v>
      </c>
      <c r="Q2" s="12">
        <f t="shared" ref="Q2:Q10" si="1">P2*0.55</f>
        <v>0.42998903508771952</v>
      </c>
      <c r="R2" s="13">
        <f>AVERAGE(Q2:Q4)</f>
        <v>0.45047396889895858</v>
      </c>
      <c r="S2" s="13">
        <f>10*R2</f>
        <v>4.5047396889895861</v>
      </c>
      <c r="T2" s="13">
        <f>10.4*R2</f>
        <v>4.6849292765491697</v>
      </c>
      <c r="U2" s="58" t="s">
        <v>7</v>
      </c>
      <c r="V2" s="58">
        <f>0.6*AVERAGE(O2:O4)*10/C2</f>
        <v>4.9222488038277499</v>
      </c>
      <c r="W2" s="58">
        <f>AVERAGE(L2:L4)</f>
        <v>5.1481965675808246</v>
      </c>
    </row>
    <row r="3" spans="1:23" x14ac:dyDescent="0.25">
      <c r="A3" s="11">
        <v>13</v>
      </c>
      <c r="B3" s="11" t="s">
        <v>35</v>
      </c>
      <c r="C3" s="11">
        <v>10.025</v>
      </c>
      <c r="D3" s="11">
        <v>39.673999999999999</v>
      </c>
      <c r="E3" s="11">
        <v>49.661000000000001</v>
      </c>
      <c r="F3" s="11">
        <f t="shared" ref="F3:F10" si="2">C3+D3</f>
        <v>49.698999999999998</v>
      </c>
      <c r="G3" s="11">
        <f t="shared" ref="G3:G10" si="3">F3-D3</f>
        <v>10.024999999999999</v>
      </c>
      <c r="H3" s="12">
        <f t="shared" ref="H3:H10" si="4">(E3-F3)/C3*100</f>
        <v>-0.3790523690772738</v>
      </c>
      <c r="I3" s="11">
        <v>58.286999999999999</v>
      </c>
      <c r="J3" s="12">
        <f t="shared" ref="J3:J10" si="5">I3-E3</f>
        <v>8.6259999999999977</v>
      </c>
      <c r="K3" s="12">
        <f t="shared" ref="K3:K10" si="6">J3/C3</f>
        <v>0.86044887780548607</v>
      </c>
      <c r="L3" s="12">
        <f t="shared" ref="L3:L10" si="7">K3*9.7*0.6</f>
        <v>5.0078124688279289</v>
      </c>
      <c r="M3" s="11">
        <v>57.655999999999999</v>
      </c>
      <c r="N3" s="12">
        <f t="shared" ref="N3:N10" si="8">M3-D3</f>
        <v>17.981999999999999</v>
      </c>
      <c r="O3" s="12">
        <f t="shared" ref="O3:O10" si="9">M3-E3</f>
        <v>7.9949999999999974</v>
      </c>
      <c r="P3" s="12">
        <f t="shared" si="0"/>
        <v>0.79750623441396484</v>
      </c>
      <c r="Q3" s="12">
        <f t="shared" si="1"/>
        <v>0.43862842892768072</v>
      </c>
      <c r="R3" s="13"/>
      <c r="S3" s="11"/>
      <c r="T3" s="11"/>
      <c r="U3" s="58"/>
      <c r="V3" s="58"/>
      <c r="W3" s="58"/>
    </row>
    <row r="4" spans="1:23" x14ac:dyDescent="0.25">
      <c r="A4" s="11">
        <v>18</v>
      </c>
      <c r="B4" s="11" t="s">
        <v>35</v>
      </c>
      <c r="C4" s="11">
        <v>10.084</v>
      </c>
      <c r="D4" s="11">
        <v>38.700000000000003</v>
      </c>
      <c r="E4" s="11">
        <v>48.829000000000001</v>
      </c>
      <c r="F4" s="11">
        <f t="shared" si="2"/>
        <v>48.784000000000006</v>
      </c>
      <c r="G4" s="11">
        <f t="shared" si="3"/>
        <v>10.084000000000003</v>
      </c>
      <c r="H4" s="12">
        <f t="shared" si="4"/>
        <v>0.44625148750490479</v>
      </c>
      <c r="I4" s="11">
        <v>58.139000000000003</v>
      </c>
      <c r="J4" s="12">
        <f t="shared" si="5"/>
        <v>9.3100000000000023</v>
      </c>
      <c r="K4" s="12">
        <f t="shared" si="6"/>
        <v>0.92324474414914748</v>
      </c>
      <c r="L4" s="12">
        <f t="shared" si="7"/>
        <v>5.3732844109480373</v>
      </c>
      <c r="M4" s="11">
        <v>57.680999999999997</v>
      </c>
      <c r="N4" s="12">
        <f t="shared" si="8"/>
        <v>18.980999999999995</v>
      </c>
      <c r="O4" s="12">
        <f t="shared" si="9"/>
        <v>8.8519999999999968</v>
      </c>
      <c r="P4" s="12">
        <f t="shared" si="0"/>
        <v>0.87782625942086445</v>
      </c>
      <c r="Q4" s="12">
        <f t="shared" si="1"/>
        <v>0.48280444268147549</v>
      </c>
      <c r="R4" s="13"/>
      <c r="S4" s="11"/>
      <c r="T4" s="11"/>
      <c r="U4" s="58"/>
      <c r="V4" s="58"/>
      <c r="W4" s="58"/>
    </row>
    <row r="5" spans="1:23" x14ac:dyDescent="0.25">
      <c r="A5" s="11">
        <v>21</v>
      </c>
      <c r="B5" s="11" t="s">
        <v>36</v>
      </c>
      <c r="C5" s="11">
        <v>10.186999999999999</v>
      </c>
      <c r="D5" s="11">
        <v>38.822000000000003</v>
      </c>
      <c r="E5" s="11">
        <v>48.951999999999998</v>
      </c>
      <c r="F5" s="11">
        <f t="shared" si="2"/>
        <v>49.009</v>
      </c>
      <c r="G5" s="11">
        <f t="shared" si="3"/>
        <v>10.186999999999998</v>
      </c>
      <c r="H5" s="12">
        <f t="shared" si="4"/>
        <v>-0.55953666437618699</v>
      </c>
      <c r="I5" s="11">
        <v>58.991999999999997</v>
      </c>
      <c r="J5" s="12">
        <f t="shared" si="5"/>
        <v>10.039999999999999</v>
      </c>
      <c r="K5" s="12">
        <f t="shared" si="6"/>
        <v>0.98556984391871993</v>
      </c>
      <c r="L5" s="12">
        <f t="shared" si="7"/>
        <v>5.7360164916069492</v>
      </c>
      <c r="M5" s="11">
        <v>58.366</v>
      </c>
      <c r="N5" s="12">
        <f t="shared" si="8"/>
        <v>19.543999999999997</v>
      </c>
      <c r="O5" s="12">
        <f t="shared" si="9"/>
        <v>9.4140000000000015</v>
      </c>
      <c r="P5" s="12">
        <f t="shared" si="0"/>
        <v>0.92411897516442543</v>
      </c>
      <c r="Q5" s="12">
        <f t="shared" si="1"/>
        <v>0.50826543634043397</v>
      </c>
      <c r="R5" s="13">
        <f>AVERAGE(Q5:Q7)</f>
        <v>0.49451597072937514</v>
      </c>
      <c r="S5" s="13">
        <f>10*R5</f>
        <v>4.945159707293751</v>
      </c>
      <c r="T5" s="13">
        <f>10.4*R5</f>
        <v>5.1429660955855017</v>
      </c>
      <c r="U5" s="58" t="s">
        <v>37</v>
      </c>
      <c r="V5" s="58">
        <f>0.6*AVERAGE(O5:O7)*10/C5</f>
        <v>5.360557573377835</v>
      </c>
      <c r="W5" s="58">
        <f>AVERAGE(L5:L7)</f>
        <v>5.5951872873549462</v>
      </c>
    </row>
    <row r="6" spans="1:23" x14ac:dyDescent="0.25">
      <c r="A6" s="11">
        <v>24</v>
      </c>
      <c r="B6" s="11" t="s">
        <v>36</v>
      </c>
      <c r="C6" s="11">
        <v>10.06</v>
      </c>
      <c r="D6" s="11">
        <v>38.866</v>
      </c>
      <c r="E6" s="11">
        <v>48.85</v>
      </c>
      <c r="F6" s="11">
        <f t="shared" si="2"/>
        <v>48.926000000000002</v>
      </c>
      <c r="G6" s="11">
        <f t="shared" si="3"/>
        <v>10.060000000000002</v>
      </c>
      <c r="H6" s="12">
        <f t="shared" si="4"/>
        <v>-0.75546719681909058</v>
      </c>
      <c r="I6" s="11">
        <v>58.134</v>
      </c>
      <c r="J6" s="12">
        <f t="shared" si="5"/>
        <v>9.2839999999999989</v>
      </c>
      <c r="K6" s="12">
        <f t="shared" si="6"/>
        <v>0.92286282306163003</v>
      </c>
      <c r="L6" s="12">
        <f t="shared" si="7"/>
        <v>5.3710616302186862</v>
      </c>
      <c r="M6" s="11">
        <v>57.652999999999999</v>
      </c>
      <c r="N6" s="12">
        <f t="shared" si="8"/>
        <v>18.786999999999999</v>
      </c>
      <c r="O6" s="12">
        <f t="shared" si="9"/>
        <v>8.8029999999999973</v>
      </c>
      <c r="P6" s="12">
        <f t="shared" si="0"/>
        <v>0.87504970178926411</v>
      </c>
      <c r="Q6" s="12">
        <f t="shared" si="1"/>
        <v>0.48127733598409528</v>
      </c>
      <c r="R6" s="13"/>
      <c r="S6" s="11"/>
      <c r="T6" s="11"/>
      <c r="U6" s="58"/>
      <c r="V6" s="58"/>
      <c r="W6" s="58"/>
    </row>
    <row r="7" spans="1:23" x14ac:dyDescent="0.25">
      <c r="A7" s="11">
        <v>26</v>
      </c>
      <c r="B7" s="11" t="s">
        <v>36</v>
      </c>
      <c r="C7" s="11">
        <v>10.117000000000001</v>
      </c>
      <c r="D7" s="11">
        <v>39.081000000000003</v>
      </c>
      <c r="E7" s="11">
        <v>49.125</v>
      </c>
      <c r="F7" s="11">
        <f t="shared" si="2"/>
        <v>49.198000000000008</v>
      </c>
      <c r="G7" s="11">
        <f t="shared" si="3"/>
        <v>10.117000000000004</v>
      </c>
      <c r="H7" s="12">
        <f t="shared" si="4"/>
        <v>-0.72155777404376298</v>
      </c>
      <c r="I7" s="11">
        <v>58.996000000000002</v>
      </c>
      <c r="J7" s="12">
        <f t="shared" si="5"/>
        <v>9.8710000000000022</v>
      </c>
      <c r="K7" s="12">
        <f t="shared" si="6"/>
        <v>0.97568449145003477</v>
      </c>
      <c r="L7" s="12">
        <f t="shared" si="7"/>
        <v>5.6784837402392014</v>
      </c>
      <c r="M7" s="11">
        <v>58.212000000000003</v>
      </c>
      <c r="N7" s="12">
        <f t="shared" si="8"/>
        <v>19.131</v>
      </c>
      <c r="O7" s="12">
        <f t="shared" si="9"/>
        <v>9.0870000000000033</v>
      </c>
      <c r="P7" s="12">
        <f t="shared" si="0"/>
        <v>0.89819116338835647</v>
      </c>
      <c r="Q7" s="12">
        <f t="shared" si="1"/>
        <v>0.49400513986359612</v>
      </c>
      <c r="R7" s="13"/>
      <c r="S7" s="11"/>
      <c r="T7" s="11"/>
      <c r="U7" s="58"/>
      <c r="V7" s="58"/>
      <c r="W7" s="58"/>
    </row>
    <row r="8" spans="1:23" x14ac:dyDescent="0.25">
      <c r="A8" s="11">
        <v>31</v>
      </c>
      <c r="B8" s="11" t="s">
        <v>38</v>
      </c>
      <c r="C8" s="11">
        <v>9.9960000000000004</v>
      </c>
      <c r="D8" s="11">
        <v>38.878</v>
      </c>
      <c r="E8" s="11">
        <v>48.811999999999998</v>
      </c>
      <c r="F8" s="11">
        <f t="shared" si="2"/>
        <v>48.874000000000002</v>
      </c>
      <c r="G8" s="11">
        <f t="shared" si="3"/>
        <v>9.9960000000000022</v>
      </c>
      <c r="H8" s="12">
        <f t="shared" si="4"/>
        <v>-0.620248099239743</v>
      </c>
      <c r="I8" s="11">
        <v>58.171999999999997</v>
      </c>
      <c r="J8" s="12">
        <f t="shared" si="5"/>
        <v>9.36</v>
      </c>
      <c r="K8" s="12">
        <f t="shared" si="6"/>
        <v>0.93637454981992785</v>
      </c>
      <c r="L8" s="12">
        <f t="shared" si="7"/>
        <v>5.4496998799519796</v>
      </c>
      <c r="M8" s="11">
        <v>57.551000000000002</v>
      </c>
      <c r="N8" s="12">
        <f t="shared" si="8"/>
        <v>18.673000000000002</v>
      </c>
      <c r="O8" s="12">
        <f t="shared" si="9"/>
        <v>8.7390000000000043</v>
      </c>
      <c r="P8" s="12">
        <f t="shared" si="0"/>
        <v>0.87424969987995238</v>
      </c>
      <c r="Q8" s="12">
        <f t="shared" si="1"/>
        <v>0.48083733493397385</v>
      </c>
      <c r="R8" s="13">
        <f>AVERAGE(Q8:Q10)</f>
        <v>0.48775205109842407</v>
      </c>
      <c r="S8" s="13">
        <f>10*R8</f>
        <v>4.8775205109842403</v>
      </c>
      <c r="T8" s="13">
        <f>10.4*R8</f>
        <v>5.0726213314236102</v>
      </c>
      <c r="U8" s="58" t="s">
        <v>11</v>
      </c>
      <c r="V8" s="58">
        <f>0.6*AVERAGE(O8:O10)*10/C8</f>
        <v>5.3585434173669473</v>
      </c>
      <c r="W8" s="58">
        <f>AVERAGE(L8:L10)</f>
        <v>5.5533860934348853</v>
      </c>
    </row>
    <row r="9" spans="1:23" x14ac:dyDescent="0.25">
      <c r="A9" s="11">
        <v>33</v>
      </c>
      <c r="B9" s="11" t="s">
        <v>38</v>
      </c>
      <c r="C9" s="11">
        <v>10.090999999999999</v>
      </c>
      <c r="D9" s="11">
        <v>39.555999999999997</v>
      </c>
      <c r="E9" s="11">
        <v>49.555999999999997</v>
      </c>
      <c r="F9" s="11">
        <f t="shared" si="2"/>
        <v>49.646999999999998</v>
      </c>
      <c r="G9" s="11">
        <f t="shared" si="3"/>
        <v>10.091000000000001</v>
      </c>
      <c r="H9" s="12">
        <f t="shared" si="4"/>
        <v>-0.90179367753444728</v>
      </c>
      <c r="I9" s="11">
        <v>59.497999999999998</v>
      </c>
      <c r="J9" s="12">
        <f t="shared" si="5"/>
        <v>9.9420000000000002</v>
      </c>
      <c r="K9" s="12">
        <f t="shared" si="6"/>
        <v>0.98523436725795277</v>
      </c>
      <c r="L9" s="12">
        <f t="shared" si="7"/>
        <v>5.7340640174412849</v>
      </c>
      <c r="M9" s="11">
        <v>58.79</v>
      </c>
      <c r="N9" s="12">
        <f t="shared" si="8"/>
        <v>19.234000000000002</v>
      </c>
      <c r="O9" s="12">
        <f t="shared" si="9"/>
        <v>9.2340000000000018</v>
      </c>
      <c r="P9" s="12">
        <f t="shared" si="0"/>
        <v>0.91507283718164723</v>
      </c>
      <c r="Q9" s="12">
        <f t="shared" si="1"/>
        <v>0.50329006044990598</v>
      </c>
      <c r="R9" s="15"/>
      <c r="S9" s="11"/>
      <c r="T9" s="11"/>
      <c r="U9" s="58"/>
      <c r="V9" s="58"/>
      <c r="W9" s="58"/>
    </row>
    <row r="10" spans="1:23" x14ac:dyDescent="0.25">
      <c r="A10" s="11">
        <v>34</v>
      </c>
      <c r="B10" s="11" t="s">
        <v>38</v>
      </c>
      <c r="C10" s="11">
        <v>10.112</v>
      </c>
      <c r="D10" s="11">
        <v>39.292000000000002</v>
      </c>
      <c r="E10" s="11">
        <v>49.408000000000001</v>
      </c>
      <c r="F10" s="11">
        <f t="shared" si="2"/>
        <v>49.404000000000003</v>
      </c>
      <c r="G10" s="11">
        <f t="shared" si="3"/>
        <v>10.112000000000002</v>
      </c>
      <c r="H10" s="12">
        <f t="shared" si="4"/>
        <v>3.9556962025294531E-2</v>
      </c>
      <c r="I10" s="11">
        <v>58.923000000000002</v>
      </c>
      <c r="J10" s="12">
        <f t="shared" si="5"/>
        <v>9.5150000000000006</v>
      </c>
      <c r="K10" s="12">
        <f t="shared" si="6"/>
        <v>0.94096123417721522</v>
      </c>
      <c r="L10" s="12">
        <f t="shared" si="7"/>
        <v>5.4763943829113915</v>
      </c>
      <c r="M10" s="11">
        <v>58.216999999999999</v>
      </c>
      <c r="N10" s="12">
        <f t="shared" si="8"/>
        <v>18.924999999999997</v>
      </c>
      <c r="O10" s="12">
        <f t="shared" si="9"/>
        <v>8.8089999999999975</v>
      </c>
      <c r="P10" s="12">
        <f t="shared" si="0"/>
        <v>0.87114319620253144</v>
      </c>
      <c r="Q10" s="12">
        <f t="shared" si="1"/>
        <v>0.47912875791139231</v>
      </c>
      <c r="R10" s="15"/>
      <c r="S10" s="16"/>
      <c r="T10" s="16"/>
      <c r="U10" s="58"/>
      <c r="V10" s="58"/>
      <c r="W10" s="58"/>
    </row>
    <row r="11" spans="1:23" x14ac:dyDescent="0.25">
      <c r="A11" s="14"/>
      <c r="B11" s="14"/>
      <c r="C11" s="16"/>
      <c r="M11" s="14"/>
      <c r="N11" s="14"/>
      <c r="O11" s="14"/>
      <c r="P11" s="17"/>
      <c r="Q11" s="17"/>
      <c r="R11" s="17"/>
    </row>
    <row r="12" spans="1:23" x14ac:dyDescent="0.25">
      <c r="A12" s="14"/>
      <c r="B12" s="14"/>
      <c r="C12" s="16"/>
      <c r="M12" s="14"/>
      <c r="N12" s="14"/>
      <c r="O12" s="14"/>
      <c r="P12" s="17"/>
      <c r="Q12" s="17"/>
      <c r="R12" s="17"/>
    </row>
    <row r="13" spans="1:23" x14ac:dyDescent="0.25">
      <c r="A13" s="14"/>
      <c r="B13" s="14"/>
      <c r="C13" s="16"/>
      <c r="M13" s="14"/>
      <c r="N13" s="14"/>
      <c r="O13" s="14"/>
      <c r="P13" s="17"/>
      <c r="Q13" s="17"/>
      <c r="R13" s="17"/>
    </row>
    <row r="14" spans="1:23" x14ac:dyDescent="0.25">
      <c r="A14" s="14"/>
      <c r="B14" s="14"/>
      <c r="C14" s="16"/>
      <c r="M14" s="14"/>
      <c r="N14" s="14"/>
      <c r="O14" s="14"/>
      <c r="P14" s="17"/>
      <c r="Q14" s="17"/>
      <c r="R14" s="17"/>
    </row>
    <row r="15" spans="1:23" x14ac:dyDescent="0.25">
      <c r="A15" s="14"/>
      <c r="B15" s="14"/>
      <c r="C15" s="16"/>
      <c r="M15" s="14"/>
      <c r="N15" s="14"/>
      <c r="O15" s="14"/>
      <c r="P15" s="17"/>
      <c r="Q15" s="17"/>
      <c r="R15" s="17"/>
      <c r="S15" s="18"/>
      <c r="T15" s="18"/>
      <c r="U15" s="18"/>
    </row>
    <row r="16" spans="1:23" x14ac:dyDescent="0.25">
      <c r="A16" s="14"/>
      <c r="B16" s="14"/>
      <c r="C16" s="16"/>
      <c r="M16" s="14"/>
      <c r="N16" s="14"/>
      <c r="O16" s="14"/>
      <c r="P16" s="17"/>
      <c r="Q16" s="17"/>
      <c r="R16" s="17"/>
    </row>
    <row r="17" spans="1:21" x14ac:dyDescent="0.25">
      <c r="A17" s="14"/>
      <c r="B17" s="14"/>
      <c r="C17" s="16"/>
      <c r="M17" s="14"/>
      <c r="N17" s="14"/>
      <c r="O17" s="14"/>
      <c r="P17" s="17"/>
      <c r="Q17" s="17"/>
      <c r="R17" s="17"/>
    </row>
    <row r="18" spans="1:21" x14ac:dyDescent="0.25">
      <c r="A18" s="14"/>
      <c r="B18" s="14"/>
      <c r="C18" s="16"/>
      <c r="M18" s="14"/>
      <c r="N18" s="14"/>
      <c r="O18" s="14"/>
      <c r="P18" s="17"/>
      <c r="Q18" s="17"/>
      <c r="R18" s="17"/>
    </row>
    <row r="19" spans="1:21" x14ac:dyDescent="0.25">
      <c r="A19" s="14"/>
      <c r="B19" s="14"/>
      <c r="C19" s="16"/>
      <c r="M19" s="14"/>
      <c r="N19" s="14"/>
      <c r="O19" s="14"/>
      <c r="P19" s="17"/>
      <c r="Q19" s="17"/>
      <c r="R19" s="17"/>
    </row>
    <row r="20" spans="1:21" x14ac:dyDescent="0.25">
      <c r="A20" s="14"/>
      <c r="B20" s="14"/>
      <c r="C20" s="16"/>
      <c r="M20" s="14"/>
      <c r="N20" s="14"/>
      <c r="O20" s="14"/>
      <c r="P20" s="17"/>
      <c r="Q20" s="17"/>
      <c r="R20" s="17"/>
    </row>
    <row r="21" spans="1:21" x14ac:dyDescent="0.25">
      <c r="A21" s="14"/>
      <c r="B21" s="14"/>
      <c r="C21" s="16"/>
      <c r="M21" s="14"/>
      <c r="N21" s="14"/>
      <c r="O21" s="14"/>
      <c r="P21" s="17"/>
      <c r="Q21" s="17"/>
      <c r="R21" s="17"/>
    </row>
    <row r="22" spans="1:21" x14ac:dyDescent="0.25">
      <c r="A22" s="14"/>
      <c r="B22" s="14"/>
      <c r="C22" s="16"/>
      <c r="M22" s="14"/>
      <c r="N22" s="14"/>
      <c r="O22" s="14"/>
      <c r="P22" s="17"/>
      <c r="Q22" s="17"/>
      <c r="R22" s="17"/>
    </row>
    <row r="23" spans="1:21" x14ac:dyDescent="0.25">
      <c r="A23" s="14"/>
      <c r="B23" s="14"/>
      <c r="C23" s="16"/>
      <c r="M23" s="14"/>
      <c r="N23" s="14"/>
      <c r="O23" s="14"/>
      <c r="P23" s="17"/>
      <c r="Q23" s="17"/>
      <c r="R23" s="17"/>
    </row>
    <row r="24" spans="1:21" x14ac:dyDescent="0.25">
      <c r="A24" s="14"/>
      <c r="B24" s="14"/>
      <c r="C24" s="16"/>
      <c r="M24" s="14"/>
      <c r="N24" s="14"/>
      <c r="O24" s="14"/>
      <c r="P24" s="17"/>
      <c r="Q24" s="17"/>
      <c r="R24" s="17"/>
    </row>
    <row r="25" spans="1:21" x14ac:dyDescent="0.25">
      <c r="A25" s="14"/>
      <c r="B25" s="14"/>
      <c r="C25" s="16"/>
      <c r="M25" s="14"/>
      <c r="N25" s="14"/>
      <c r="O25" s="14"/>
      <c r="P25" s="17"/>
      <c r="Q25" s="17"/>
      <c r="R25" s="17"/>
    </row>
    <row r="26" spans="1:21" x14ac:dyDescent="0.25">
      <c r="A26" s="14"/>
      <c r="B26" s="14"/>
      <c r="C26" s="16"/>
      <c r="M26" s="14"/>
      <c r="N26" s="14"/>
      <c r="O26" s="14"/>
      <c r="P26" s="17"/>
      <c r="Q26" s="17"/>
      <c r="R26" s="17"/>
    </row>
    <row r="27" spans="1:21" x14ac:dyDescent="0.25">
      <c r="A27" s="14"/>
      <c r="B27" s="14"/>
      <c r="C27" s="16"/>
      <c r="M27" s="14"/>
      <c r="N27" s="14"/>
      <c r="O27" s="14"/>
      <c r="P27" s="17"/>
      <c r="Q27" s="17"/>
      <c r="R27" s="17"/>
      <c r="S27" s="18"/>
      <c r="T27" s="18"/>
      <c r="U27" s="18"/>
    </row>
    <row r="28" spans="1:21" x14ac:dyDescent="0.25">
      <c r="A28" s="14"/>
      <c r="B28" s="14"/>
      <c r="C28" s="16"/>
      <c r="M28" s="14"/>
      <c r="N28" s="14"/>
      <c r="O28" s="14"/>
      <c r="P28" s="17"/>
      <c r="Q28" s="17"/>
      <c r="R28" s="17"/>
    </row>
    <row r="29" spans="1:21" x14ac:dyDescent="0.25">
      <c r="A29" s="14"/>
      <c r="B29" s="14"/>
      <c r="C29" s="16"/>
      <c r="M29" s="14"/>
      <c r="N29" s="14"/>
      <c r="O29" s="14"/>
      <c r="P29" s="17"/>
      <c r="Q29" s="17"/>
      <c r="R29" s="17"/>
    </row>
    <row r="30" spans="1:21" x14ac:dyDescent="0.25">
      <c r="A30" s="14"/>
      <c r="B30" s="14"/>
      <c r="C30" s="16"/>
      <c r="M30" s="14"/>
      <c r="N30" s="14"/>
      <c r="O30" s="14"/>
      <c r="P30" s="17"/>
      <c r="Q30" s="17"/>
      <c r="R30" s="17"/>
    </row>
    <row r="31" spans="1:21" x14ac:dyDescent="0.25">
      <c r="A31" s="14"/>
      <c r="B31" s="14"/>
      <c r="C31" s="16"/>
      <c r="M31" s="14"/>
      <c r="N31" s="14"/>
      <c r="O31" s="14"/>
      <c r="P31" s="17"/>
      <c r="Q31" s="17"/>
      <c r="R31" s="17"/>
    </row>
    <row r="32" spans="1:21" x14ac:dyDescent="0.25">
      <c r="A32" s="14"/>
      <c r="B32" s="14"/>
      <c r="C32" s="16"/>
      <c r="M32" s="14"/>
      <c r="N32" s="14"/>
      <c r="O32" s="14"/>
      <c r="P32" s="17"/>
      <c r="Q32" s="17"/>
      <c r="R32" s="17"/>
    </row>
    <row r="33" spans="1:21" x14ac:dyDescent="0.25">
      <c r="A33" s="14"/>
      <c r="B33" s="14"/>
      <c r="C33" s="16"/>
      <c r="M33" s="14"/>
      <c r="N33" s="14"/>
      <c r="O33" s="14"/>
      <c r="P33" s="17"/>
      <c r="Q33" s="17"/>
      <c r="R33" s="17"/>
    </row>
    <row r="34" spans="1:21" x14ac:dyDescent="0.25">
      <c r="A34" s="14"/>
      <c r="B34" s="14"/>
      <c r="C34" s="16"/>
      <c r="M34" s="14"/>
      <c r="N34" s="14"/>
      <c r="O34" s="14"/>
      <c r="P34" s="17"/>
      <c r="Q34" s="17"/>
      <c r="R34" s="17"/>
    </row>
    <row r="35" spans="1:21" x14ac:dyDescent="0.25">
      <c r="A35" s="14"/>
      <c r="B35" s="14"/>
      <c r="C35" s="16"/>
      <c r="M35" s="14"/>
      <c r="N35" s="14"/>
      <c r="O35" s="14"/>
      <c r="P35" s="17"/>
      <c r="Q35" s="17"/>
      <c r="R35" s="17"/>
    </row>
    <row r="36" spans="1:21" x14ac:dyDescent="0.25">
      <c r="A36" s="14"/>
      <c r="B36" s="14"/>
      <c r="C36" s="16"/>
      <c r="M36" s="14"/>
      <c r="N36" s="14"/>
      <c r="O36" s="14"/>
      <c r="P36" s="17"/>
      <c r="Q36" s="17"/>
      <c r="R36" s="17"/>
    </row>
    <row r="37" spans="1:21" x14ac:dyDescent="0.25">
      <c r="A37" s="14"/>
      <c r="B37" s="14"/>
      <c r="C37" s="16"/>
      <c r="M37" s="14"/>
      <c r="N37" s="14"/>
      <c r="O37" s="14"/>
      <c r="P37" s="17"/>
      <c r="Q37" s="17"/>
      <c r="R37" s="17"/>
    </row>
    <row r="38" spans="1:21" x14ac:dyDescent="0.25">
      <c r="A38" s="14"/>
      <c r="B38" s="14"/>
      <c r="C38" s="16"/>
      <c r="M38" s="14"/>
      <c r="N38" s="14"/>
      <c r="O38" s="14"/>
      <c r="P38" s="17"/>
      <c r="Q38" s="17"/>
      <c r="R38" s="17"/>
    </row>
    <row r="39" spans="1:21" x14ac:dyDescent="0.25">
      <c r="A39" s="14"/>
      <c r="B39" s="14"/>
      <c r="C39" s="16"/>
      <c r="M39" s="14"/>
      <c r="N39" s="14"/>
      <c r="O39" s="14"/>
      <c r="P39" s="17"/>
      <c r="Q39" s="17"/>
      <c r="R39" s="17"/>
      <c r="S39" s="18"/>
      <c r="T39" s="18"/>
      <c r="U39" s="18"/>
    </row>
    <row r="40" spans="1:21" x14ac:dyDescent="0.25">
      <c r="A40" s="14"/>
      <c r="B40" s="14"/>
      <c r="C40" s="16"/>
      <c r="M40" s="14"/>
      <c r="N40" s="14"/>
      <c r="O40" s="14"/>
      <c r="P40" s="17"/>
      <c r="Q40" s="17"/>
      <c r="R40" s="17"/>
    </row>
    <row r="41" spans="1:21" x14ac:dyDescent="0.25">
      <c r="A41" s="14"/>
      <c r="B41" s="14"/>
      <c r="C41" s="16"/>
      <c r="M41" s="14"/>
      <c r="N41" s="14"/>
      <c r="O41" s="14"/>
      <c r="P41" s="17"/>
      <c r="Q41" s="17"/>
      <c r="R41" s="17"/>
    </row>
    <row r="42" spans="1:21" x14ac:dyDescent="0.25">
      <c r="A42" s="14"/>
      <c r="B42" s="14"/>
      <c r="C42" s="16"/>
      <c r="M42" s="14"/>
      <c r="N42" s="14"/>
      <c r="O42" s="14"/>
      <c r="P42" s="17"/>
      <c r="Q42" s="17"/>
      <c r="R42" s="17"/>
    </row>
    <row r="43" spans="1:21" x14ac:dyDescent="0.25">
      <c r="A43" s="14"/>
      <c r="B43" s="14"/>
      <c r="C43" s="16"/>
      <c r="M43" s="14"/>
      <c r="N43" s="14"/>
      <c r="O43" s="14"/>
      <c r="P43" s="17"/>
      <c r="Q43" s="17"/>
      <c r="R43" s="17"/>
    </row>
    <row r="44" spans="1:21" x14ac:dyDescent="0.25">
      <c r="A44" s="14"/>
      <c r="B44" s="14"/>
      <c r="C44" s="16"/>
      <c r="M44" s="14"/>
      <c r="N44" s="14"/>
      <c r="O44" s="14"/>
      <c r="P44" s="17"/>
      <c r="Q44" s="17"/>
      <c r="R44" s="17"/>
    </row>
    <row r="45" spans="1:21" x14ac:dyDescent="0.25">
      <c r="A45" s="14"/>
      <c r="B45" s="14"/>
      <c r="C45" s="16"/>
      <c r="M45" s="14"/>
      <c r="N45" s="14"/>
      <c r="O45" s="14"/>
      <c r="P45" s="17"/>
      <c r="Q45" s="17"/>
      <c r="R45" s="17"/>
    </row>
    <row r="46" spans="1:21" x14ac:dyDescent="0.25">
      <c r="B46" s="19"/>
      <c r="C46" s="16"/>
      <c r="M46" s="20"/>
      <c r="N46" s="14"/>
      <c r="O46" s="14"/>
      <c r="P46" s="17"/>
      <c r="Q46" s="17"/>
      <c r="R46" s="17"/>
    </row>
    <row r="47" spans="1:21" x14ac:dyDescent="0.25">
      <c r="N47" s="14"/>
      <c r="O47" s="14"/>
      <c r="P47" s="17"/>
      <c r="Q47" s="17"/>
      <c r="R47" s="17"/>
    </row>
    <row r="48" spans="1:21" x14ac:dyDescent="0.25">
      <c r="A48" s="20"/>
      <c r="B48" s="19"/>
      <c r="M48" s="20"/>
      <c r="N48" s="14"/>
      <c r="O48" s="14"/>
      <c r="P48" s="17"/>
      <c r="Q48" s="17"/>
      <c r="R48" s="17"/>
    </row>
    <row r="49" spans="1:21" x14ac:dyDescent="0.25">
      <c r="B49" s="14"/>
      <c r="M49" s="20"/>
      <c r="N49" s="14"/>
      <c r="O49" s="14"/>
      <c r="P49" s="17"/>
      <c r="Q49" s="17"/>
      <c r="R49" s="17"/>
    </row>
    <row r="50" spans="1:21" x14ac:dyDescent="0.25">
      <c r="B50" s="14"/>
      <c r="M50" s="20"/>
      <c r="N50" s="14"/>
      <c r="O50" s="14"/>
      <c r="P50" s="17"/>
      <c r="Q50" s="17"/>
      <c r="R50" s="17"/>
    </row>
    <row r="51" spans="1:21" x14ac:dyDescent="0.25">
      <c r="N51" s="14"/>
      <c r="O51" s="14"/>
      <c r="P51" s="17"/>
      <c r="Q51" s="17"/>
      <c r="R51" s="17"/>
      <c r="S51" s="18"/>
      <c r="T51" s="18"/>
      <c r="U51" s="18"/>
    </row>
    <row r="52" spans="1:21" x14ac:dyDescent="0.25">
      <c r="A52" s="14"/>
      <c r="B52" s="14"/>
      <c r="C52" s="16"/>
      <c r="M52" s="14"/>
      <c r="N52" s="14"/>
      <c r="O52" s="14"/>
      <c r="P52" s="17"/>
      <c r="Q52" s="17"/>
      <c r="R52" s="17"/>
    </row>
    <row r="53" spans="1:21" x14ac:dyDescent="0.25">
      <c r="A53" s="14"/>
      <c r="B53" s="14"/>
      <c r="C53" s="16"/>
      <c r="M53" s="14"/>
      <c r="N53" s="14"/>
      <c r="O53" s="14"/>
      <c r="P53" s="17"/>
      <c r="Q53" s="17"/>
      <c r="R53" s="17"/>
    </row>
    <row r="54" spans="1:21" x14ac:dyDescent="0.25">
      <c r="A54" s="14"/>
      <c r="B54" s="14"/>
      <c r="C54" s="16"/>
      <c r="M54" s="14"/>
      <c r="N54" s="14"/>
      <c r="O54" s="14"/>
      <c r="P54" s="17"/>
      <c r="Q54" s="17"/>
      <c r="R54" s="17"/>
    </row>
    <row r="55" spans="1:21" x14ac:dyDescent="0.25">
      <c r="A55" s="14"/>
      <c r="B55" s="14"/>
      <c r="C55" s="16"/>
      <c r="M55" s="14"/>
      <c r="N55" s="14"/>
      <c r="O55" s="14"/>
      <c r="P55" s="17"/>
      <c r="Q55" s="17"/>
      <c r="R55" s="17"/>
    </row>
    <row r="56" spans="1:21" x14ac:dyDescent="0.25">
      <c r="A56" s="14"/>
      <c r="B56" s="14"/>
      <c r="C56" s="16"/>
      <c r="M56" s="14"/>
      <c r="N56" s="14"/>
      <c r="O56" s="14"/>
      <c r="P56" s="17"/>
      <c r="Q56" s="17"/>
      <c r="R56" s="17"/>
    </row>
    <row r="57" spans="1:21" x14ac:dyDescent="0.25">
      <c r="A57" s="14"/>
      <c r="B57" s="14"/>
      <c r="C57" s="16"/>
      <c r="M57" s="14"/>
      <c r="N57" s="14"/>
      <c r="O57" s="14"/>
      <c r="P57" s="17"/>
      <c r="Q57" s="17"/>
      <c r="R57" s="17"/>
    </row>
    <row r="58" spans="1:21" x14ac:dyDescent="0.25">
      <c r="B58" s="19"/>
      <c r="C58" s="16"/>
      <c r="M58" s="20"/>
      <c r="N58" s="14"/>
      <c r="O58" s="14"/>
      <c r="P58" s="17"/>
      <c r="Q58" s="17"/>
      <c r="R58" s="17"/>
    </row>
    <row r="59" spans="1:21" x14ac:dyDescent="0.25">
      <c r="N59" s="14"/>
      <c r="O59" s="14"/>
      <c r="P59" s="17"/>
      <c r="Q59" s="17"/>
      <c r="R59" s="17"/>
    </row>
    <row r="60" spans="1:21" x14ac:dyDescent="0.25">
      <c r="A60" s="20"/>
      <c r="B60" s="19"/>
      <c r="M60" s="20"/>
      <c r="N60" s="14"/>
      <c r="O60" s="14"/>
      <c r="P60" s="17"/>
      <c r="Q60" s="17"/>
      <c r="R60" s="17"/>
    </row>
    <row r="61" spans="1:21" x14ac:dyDescent="0.25">
      <c r="B61" s="14"/>
      <c r="M61" s="20"/>
      <c r="N61" s="14"/>
      <c r="O61" s="14"/>
      <c r="P61" s="17"/>
      <c r="Q61" s="17"/>
      <c r="R61" s="17"/>
    </row>
    <row r="62" spans="1:21" x14ac:dyDescent="0.25">
      <c r="B62" s="14"/>
      <c r="M62" s="20"/>
      <c r="N62" s="14"/>
      <c r="O62" s="14"/>
      <c r="P62" s="17"/>
      <c r="Q62" s="17"/>
      <c r="R62" s="17"/>
    </row>
    <row r="63" spans="1:21" x14ac:dyDescent="0.25">
      <c r="P63" s="17"/>
      <c r="Q63" s="17"/>
      <c r="R63" s="17"/>
      <c r="S63" s="18"/>
      <c r="T63" s="18"/>
      <c r="U63" s="18"/>
    </row>
    <row r="64" spans="1:21" x14ac:dyDescent="0.25">
      <c r="A64" s="14"/>
      <c r="B64" s="14"/>
      <c r="C64" s="16"/>
      <c r="M64" s="14"/>
      <c r="N64" s="14"/>
      <c r="O64" s="14"/>
      <c r="P64" s="17"/>
      <c r="Q64" s="17"/>
      <c r="R64" s="17"/>
    </row>
    <row r="65" spans="1:18" x14ac:dyDescent="0.25">
      <c r="A65" s="14"/>
      <c r="B65" s="14"/>
      <c r="C65" s="16"/>
      <c r="M65" s="14"/>
      <c r="N65" s="14"/>
      <c r="O65" s="14"/>
      <c r="P65" s="17"/>
      <c r="Q65" s="17"/>
      <c r="R65" s="17"/>
    </row>
    <row r="66" spans="1:18" x14ac:dyDescent="0.25">
      <c r="A66" s="14"/>
      <c r="B66" s="14"/>
      <c r="C66" s="16"/>
      <c r="M66" s="14"/>
      <c r="N66" s="14"/>
      <c r="O66" s="14"/>
      <c r="P66" s="17"/>
      <c r="Q66" s="17"/>
      <c r="R66" s="17"/>
    </row>
    <row r="67" spans="1:18" x14ac:dyDescent="0.25">
      <c r="A67" s="14"/>
      <c r="B67" s="14"/>
      <c r="C67" s="16"/>
      <c r="M67" s="14"/>
      <c r="N67" s="14"/>
      <c r="O67" s="14"/>
      <c r="P67" s="17"/>
      <c r="Q67" s="17"/>
      <c r="R67" s="17"/>
    </row>
    <row r="68" spans="1:18" x14ac:dyDescent="0.25">
      <c r="A68" s="14"/>
      <c r="B68" s="14"/>
      <c r="C68" s="16"/>
      <c r="M68" s="14"/>
      <c r="N68" s="14"/>
      <c r="O68" s="14"/>
      <c r="P68" s="17"/>
      <c r="Q68" s="17"/>
      <c r="R68" s="17"/>
    </row>
    <row r="69" spans="1:18" x14ac:dyDescent="0.25">
      <c r="A69" s="14"/>
      <c r="B69" s="14"/>
      <c r="C69" s="16"/>
      <c r="M69" s="14"/>
      <c r="N69" s="14"/>
      <c r="O69" s="14"/>
      <c r="P69" s="17"/>
      <c r="Q69" s="17"/>
      <c r="R69" s="17"/>
    </row>
    <row r="70" spans="1:18" x14ac:dyDescent="0.25">
      <c r="B70" s="19"/>
      <c r="C70" s="16"/>
      <c r="M70" s="20"/>
      <c r="N70" s="14"/>
      <c r="O70" s="14"/>
      <c r="P70" s="17"/>
      <c r="Q70" s="17"/>
      <c r="R70" s="17"/>
    </row>
    <row r="71" spans="1:18" x14ac:dyDescent="0.25">
      <c r="N71" s="14"/>
      <c r="O71" s="14"/>
      <c r="P71" s="17"/>
      <c r="Q71" s="17"/>
      <c r="R71" s="17"/>
    </row>
    <row r="72" spans="1:18" x14ac:dyDescent="0.25">
      <c r="A72" s="20"/>
      <c r="B72" s="19"/>
      <c r="M72" s="20"/>
      <c r="N72" s="14"/>
      <c r="O72" s="14"/>
      <c r="P72" s="17"/>
      <c r="Q72" s="17"/>
      <c r="R72" s="17"/>
    </row>
    <row r="73" spans="1:18" x14ac:dyDescent="0.25">
      <c r="B73" s="14"/>
      <c r="M73" s="20"/>
      <c r="N73" s="14"/>
      <c r="O73" s="14"/>
      <c r="P73" s="17"/>
      <c r="Q73" s="17"/>
      <c r="R73" s="17"/>
    </row>
    <row r="74" spans="1:18" x14ac:dyDescent="0.25">
      <c r="N74" s="14"/>
      <c r="O74" s="14"/>
    </row>
    <row r="75" spans="1:18" x14ac:dyDescent="0.25">
      <c r="N75" s="14"/>
      <c r="O75" s="14"/>
    </row>
    <row r="76" spans="1:18" x14ac:dyDescent="0.25">
      <c r="N76" s="14"/>
      <c r="O76" s="14"/>
    </row>
    <row r="77" spans="1:18" x14ac:dyDescent="0.25">
      <c r="N77" s="14"/>
      <c r="O77" s="14"/>
    </row>
    <row r="78" spans="1:18" x14ac:dyDescent="0.25">
      <c r="N78" s="14"/>
      <c r="O78" s="14"/>
    </row>
    <row r="79" spans="1:18" x14ac:dyDescent="0.25">
      <c r="N79" s="14"/>
      <c r="O79" s="14"/>
    </row>
  </sheetData>
  <mergeCells count="9">
    <mergeCell ref="U8:U10"/>
    <mergeCell ref="V8:V10"/>
    <mergeCell ref="W8:W10"/>
    <mergeCell ref="U2:U4"/>
    <mergeCell ref="V2:V4"/>
    <mergeCell ref="W2:W4"/>
    <mergeCell ref="U5:U7"/>
    <mergeCell ref="V5:V7"/>
    <mergeCell ref="W5:W7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R_data_CO2_mL_wide</vt:lpstr>
      <vt:lpstr>test trial with litter3 samples</vt:lpstr>
      <vt:lpstr>test trial litter 3 measure </vt:lpstr>
      <vt:lpstr>DOC MBC</vt:lpstr>
      <vt:lpstr>calibration curves</vt:lpstr>
      <vt:lpstr>LOI of low mid high soils</vt:lpstr>
      <vt:lpstr>CEC</vt:lpstr>
      <vt:lpstr>WFPS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Itamar Shabtai</dc:creator>
  <cp:lastModifiedBy>Itamar Shabtai</cp:lastModifiedBy>
  <cp:lastPrinted>2019-10-11T14:30:06Z</cp:lastPrinted>
  <dcterms:created xsi:type="dcterms:W3CDTF">2019-09-16T13:59:40Z</dcterms:created>
  <dcterms:modified xsi:type="dcterms:W3CDTF">2020-08-31T19:41:19Z</dcterms:modified>
</cp:coreProperties>
</file>