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Box\Data\SI soils\Litter incubation\incubation test run\"/>
    </mc:Choice>
  </mc:AlternateContent>
  <xr:revisionPtr revIDLastSave="0" documentId="13_ncr:1_{48D3AB06-B7F6-4D4E-BD92-EA6207AEE80A}" xr6:coauthVersionLast="45" xr6:coauthVersionMax="45" xr10:uidLastSave="{00000000-0000-0000-0000-000000000000}"/>
  <bookViews>
    <workbookView xWindow="-110" yWindow="-110" windowWidth="19420" windowHeight="10420" activeTab="1" xr2:uid="{F1DC6978-419E-4A3A-88C1-83DB8FF5BD06}"/>
  </bookViews>
  <sheets>
    <sheet name="GWC " sheetId="1" r:id="rId1"/>
    <sheet name="pre- pre- run" sheetId="2" r:id="rId2"/>
    <sheet name="test trial with litter" sheetId="3" r:id="rId3"/>
    <sheet name="test trial with litter measure" sheetId="4" r:id="rId4"/>
    <sheet name="test trial with litter2" sheetId="5" r:id="rId5"/>
    <sheet name="test trial litter 2 measure " sheetId="8" r:id="rId6"/>
    <sheet name="LOI of low mid high soils" sheetId="6" r:id="rId7"/>
    <sheet name="WFPS calculati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7" l="1"/>
  <c r="P10" i="7" s="1"/>
  <c r="Q10" i="7" s="1"/>
  <c r="N10" i="7"/>
  <c r="J10" i="7"/>
  <c r="K10" i="7" s="1"/>
  <c r="L10" i="7" s="1"/>
  <c r="H10" i="7"/>
  <c r="G10" i="7"/>
  <c r="F10" i="7"/>
  <c r="O9" i="7"/>
  <c r="P9" i="7" s="1"/>
  <c r="Q9" i="7" s="1"/>
  <c r="N9" i="7"/>
  <c r="J9" i="7"/>
  <c r="K9" i="7" s="1"/>
  <c r="L9" i="7" s="1"/>
  <c r="F9" i="7"/>
  <c r="G9" i="7" s="1"/>
  <c r="P8" i="7"/>
  <c r="Q8" i="7" s="1"/>
  <c r="O8" i="7"/>
  <c r="V8" i="7" s="1"/>
  <c r="N8" i="7"/>
  <c r="J8" i="7"/>
  <c r="K8" i="7" s="1"/>
  <c r="L8" i="7" s="1"/>
  <c r="H8" i="7"/>
  <c r="G8" i="7"/>
  <c r="F8" i="7"/>
  <c r="O7" i="7"/>
  <c r="P7" i="7" s="1"/>
  <c r="Q7" i="7" s="1"/>
  <c r="N7" i="7"/>
  <c r="J7" i="7"/>
  <c r="K7" i="7" s="1"/>
  <c r="L7" i="7" s="1"/>
  <c r="F7" i="7"/>
  <c r="G7" i="7" s="1"/>
  <c r="O6" i="7"/>
  <c r="P6" i="7" s="1"/>
  <c r="Q6" i="7" s="1"/>
  <c r="N6" i="7"/>
  <c r="K6" i="7"/>
  <c r="L6" i="7" s="1"/>
  <c r="J6" i="7"/>
  <c r="F6" i="7"/>
  <c r="H6" i="7" s="1"/>
  <c r="V5" i="7"/>
  <c r="O5" i="7"/>
  <c r="P5" i="7" s="1"/>
  <c r="Q5" i="7" s="1"/>
  <c r="N5" i="7"/>
  <c r="J5" i="7"/>
  <c r="K5" i="7" s="1"/>
  <c r="L5" i="7" s="1"/>
  <c r="H5" i="7"/>
  <c r="G5" i="7"/>
  <c r="F5" i="7"/>
  <c r="O4" i="7"/>
  <c r="P4" i="7" s="1"/>
  <c r="Q4" i="7" s="1"/>
  <c r="N4" i="7"/>
  <c r="L4" i="7"/>
  <c r="K4" i="7"/>
  <c r="J4" i="7"/>
  <c r="F4" i="7"/>
  <c r="G4" i="7" s="1"/>
  <c r="Q3" i="7"/>
  <c r="P3" i="7"/>
  <c r="O3" i="7"/>
  <c r="N3" i="7"/>
  <c r="J3" i="7"/>
  <c r="K3" i="7" s="1"/>
  <c r="L3" i="7" s="1"/>
  <c r="F3" i="7"/>
  <c r="H3" i="7" s="1"/>
  <c r="O2" i="7"/>
  <c r="P2" i="7" s="1"/>
  <c r="Q2" i="7" s="1"/>
  <c r="R2" i="7" s="1"/>
  <c r="N2" i="7"/>
  <c r="J2" i="7"/>
  <c r="K2" i="7" s="1"/>
  <c r="L2" i="7" s="1"/>
  <c r="F2" i="7"/>
  <c r="H2" i="7" s="1"/>
  <c r="W8" i="7" l="1"/>
  <c r="W2" i="7"/>
  <c r="R8" i="7"/>
  <c r="W5" i="7"/>
  <c r="S2" i="7"/>
  <c r="T2" i="7"/>
  <c r="R5" i="7"/>
  <c r="G2" i="7"/>
  <c r="V2" i="7"/>
  <c r="H7" i="7"/>
  <c r="H4" i="7"/>
  <c r="G6" i="7"/>
  <c r="H9" i="7"/>
  <c r="G3" i="7"/>
  <c r="E3" i="6"/>
  <c r="E4" i="6"/>
  <c r="E5" i="6"/>
  <c r="E6" i="6"/>
  <c r="E7" i="6"/>
  <c r="E8" i="6"/>
  <c r="E9" i="6"/>
  <c r="E10" i="6"/>
  <c r="E2" i="6"/>
  <c r="T5" i="7" l="1"/>
  <c r="S5" i="7"/>
  <c r="T8" i="7"/>
  <c r="S8" i="7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18" i="5"/>
  <c r="L17" i="5"/>
  <c r="L16" i="5"/>
  <c r="L15" i="5"/>
  <c r="L14" i="5"/>
  <c r="L13" i="5"/>
  <c r="L12" i="5"/>
  <c r="L11" i="5"/>
  <c r="L10" i="5"/>
  <c r="L9" i="5"/>
  <c r="L5" i="5"/>
  <c r="L6" i="5"/>
  <c r="L7" i="5"/>
  <c r="L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6" i="5"/>
  <c r="I7" i="5"/>
  <c r="I8" i="5"/>
  <c r="I5" i="5"/>
  <c r="L4" i="5"/>
  <c r="I4" i="5"/>
  <c r="L3" i="5"/>
  <c r="I3" i="5"/>
  <c r="L2" i="5"/>
  <c r="I2" i="5"/>
  <c r="L2" i="3" l="1"/>
  <c r="F23" i="3"/>
  <c r="F22" i="3"/>
  <c r="U13" i="4"/>
  <c r="T15" i="4" l="1"/>
  <c r="T17" i="4"/>
  <c r="T19" i="4"/>
  <c r="T21" i="4"/>
  <c r="T5" i="4"/>
  <c r="T7" i="4"/>
  <c r="T9" i="4"/>
  <c r="T11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3" i="4"/>
  <c r="J3" i="4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Q14" i="4" l="1"/>
  <c r="Q15" i="4"/>
  <c r="Q16" i="4"/>
  <c r="Q17" i="4"/>
  <c r="Q18" i="4"/>
  <c r="Q19" i="4"/>
  <c r="Q20" i="4"/>
  <c r="Q21" i="4"/>
  <c r="Q22" i="4"/>
  <c r="Q13" i="4"/>
  <c r="Q4" i="4"/>
  <c r="Q5" i="4"/>
  <c r="Q6" i="4"/>
  <c r="Q7" i="4"/>
  <c r="Q8" i="4"/>
  <c r="Q9" i="4"/>
  <c r="Q10" i="4"/>
  <c r="Q11" i="4"/>
  <c r="Q12" i="4"/>
  <c r="Q3" i="4"/>
  <c r="O5" i="4"/>
  <c r="P5" i="4" s="1"/>
  <c r="R5" i="4" s="1"/>
  <c r="O7" i="4"/>
  <c r="P7" i="4" s="1"/>
  <c r="R7" i="4" s="1"/>
  <c r="O9" i="4"/>
  <c r="P9" i="4" s="1"/>
  <c r="O11" i="4"/>
  <c r="P11" i="4" s="1"/>
  <c r="O13" i="4"/>
  <c r="P13" i="4" s="1"/>
  <c r="R13" i="4" s="1"/>
  <c r="O15" i="4"/>
  <c r="P15" i="4" s="1"/>
  <c r="R15" i="4" s="1"/>
  <c r="O17" i="4"/>
  <c r="P17" i="4" s="1"/>
  <c r="O19" i="4"/>
  <c r="P19" i="4" s="1"/>
  <c r="O21" i="4"/>
  <c r="P21" i="4" s="1"/>
  <c r="R21" i="4" s="1"/>
  <c r="O3" i="4"/>
  <c r="P3" i="4" s="1"/>
  <c r="R3" i="4" s="1"/>
  <c r="R19" i="4" l="1"/>
  <c r="R11" i="4"/>
  <c r="R17" i="4"/>
  <c r="R9" i="4"/>
  <c r="O22" i="4"/>
  <c r="P22" i="4" s="1"/>
  <c r="R22" i="4" s="1"/>
  <c r="S21" i="4" s="1"/>
  <c r="O18" i="4"/>
  <c r="P18" i="4" s="1"/>
  <c r="R18" i="4" s="1"/>
  <c r="O14" i="4"/>
  <c r="P14" i="4" s="1"/>
  <c r="R14" i="4" s="1"/>
  <c r="S13" i="4" s="1"/>
  <c r="O10" i="4"/>
  <c r="P10" i="4" s="1"/>
  <c r="R10" i="4" s="1"/>
  <c r="O6" i="4"/>
  <c r="P6" i="4" s="1"/>
  <c r="R6" i="4" s="1"/>
  <c r="S5" i="4" s="1"/>
  <c r="O20" i="4"/>
  <c r="P20" i="4" s="1"/>
  <c r="R20" i="4" s="1"/>
  <c r="O16" i="4"/>
  <c r="P16" i="4" s="1"/>
  <c r="R16" i="4" s="1"/>
  <c r="S15" i="4" s="1"/>
  <c r="O12" i="4"/>
  <c r="P12" i="4" s="1"/>
  <c r="R12" i="4" s="1"/>
  <c r="O8" i="4"/>
  <c r="P8" i="4" s="1"/>
  <c r="R8" i="4" s="1"/>
  <c r="S7" i="4" s="1"/>
  <c r="O4" i="4"/>
  <c r="P4" i="4" s="1"/>
  <c r="R4" i="4" s="1"/>
  <c r="S3" i="4" s="1"/>
  <c r="H2" i="3"/>
  <c r="I2" i="3"/>
  <c r="K2" i="3"/>
  <c r="H3" i="3"/>
  <c r="I3" i="3"/>
  <c r="K3" i="3"/>
  <c r="H4" i="3"/>
  <c r="I4" i="3"/>
  <c r="K4" i="3"/>
  <c r="H5" i="3"/>
  <c r="I5" i="3"/>
  <c r="K5" i="3"/>
  <c r="H6" i="3"/>
  <c r="I6" i="3"/>
  <c r="K6" i="3"/>
  <c r="H7" i="3"/>
  <c r="I7" i="3"/>
  <c r="K7" i="3"/>
  <c r="H8" i="3"/>
  <c r="I8" i="3"/>
  <c r="K8" i="3"/>
  <c r="H9" i="3"/>
  <c r="I9" i="3"/>
  <c r="K9" i="3"/>
  <c r="H10" i="3"/>
  <c r="I10" i="3"/>
  <c r="K10" i="3"/>
  <c r="H11" i="3"/>
  <c r="I11" i="3"/>
  <c r="K11" i="3"/>
  <c r="H12" i="3"/>
  <c r="I12" i="3"/>
  <c r="K12" i="3"/>
  <c r="H13" i="3"/>
  <c r="I13" i="3"/>
  <c r="K13" i="3"/>
  <c r="H14" i="3"/>
  <c r="I14" i="3"/>
  <c r="K14" i="3"/>
  <c r="H15" i="3"/>
  <c r="I15" i="3"/>
  <c r="K15" i="3"/>
  <c r="H16" i="3"/>
  <c r="I16" i="3"/>
  <c r="K16" i="3"/>
  <c r="H17" i="3"/>
  <c r="I17" i="3"/>
  <c r="K17" i="3"/>
  <c r="H18" i="3"/>
  <c r="I18" i="3"/>
  <c r="K18" i="3"/>
  <c r="H19" i="3"/>
  <c r="I19" i="3"/>
  <c r="K19" i="3"/>
  <c r="H20" i="3"/>
  <c r="I20" i="3"/>
  <c r="K20" i="3"/>
  <c r="H21" i="3"/>
  <c r="I21" i="3"/>
  <c r="K21" i="3"/>
  <c r="S11" i="4" l="1"/>
  <c r="S19" i="4"/>
  <c r="S9" i="4"/>
  <c r="S17" i="4"/>
  <c r="N29" i="2"/>
  <c r="N30" i="2"/>
  <c r="N31" i="2"/>
  <c r="N32" i="2"/>
  <c r="N33" i="2"/>
  <c r="N28" i="2"/>
  <c r="M28" i="2"/>
  <c r="L29" i="2" l="1"/>
  <c r="L30" i="2"/>
  <c r="L31" i="2"/>
  <c r="L32" i="2"/>
  <c r="L33" i="2"/>
  <c r="L28" i="2"/>
  <c r="E4" i="1" l="1"/>
  <c r="F4" i="1"/>
  <c r="E5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L. Hanley</author>
  </authors>
  <commentList>
    <comment ref="I1" authorId="0" shapeId="0" xr:uid="{E429E2A8-9CC0-4BAC-85DB-434B693C7490}">
      <text>
        <r>
          <rPr>
            <b/>
            <sz val="9"/>
            <color indexed="81"/>
            <rFont val="Tahoma"/>
            <family val="2"/>
          </rPr>
          <t>Kelly L. Hanley:</t>
        </r>
        <r>
          <rPr>
            <sz val="9"/>
            <color indexed="81"/>
            <rFont val="Tahoma"/>
            <family val="2"/>
          </rPr>
          <t xml:space="preserve">
"once it stops dripping" </t>
        </r>
      </text>
    </comment>
  </commentList>
</comments>
</file>

<file path=xl/sharedStrings.xml><?xml version="1.0" encoding="utf-8"?>
<sst xmlns="http://schemas.openxmlformats.org/spreadsheetml/2006/main" count="475" uniqueCount="137">
  <si>
    <t>I4</t>
  </si>
  <si>
    <t>I1</t>
  </si>
  <si>
    <t>GWC (g/g)</t>
  </si>
  <si>
    <t>Dry soil (g)</t>
  </si>
  <si>
    <t>Vial + dry soil (g)</t>
  </si>
  <si>
    <t>Vial +wet soil (g)</t>
  </si>
  <si>
    <t>Vial (g)</t>
  </si>
  <si>
    <t>Soil</t>
  </si>
  <si>
    <t>SI soils  GWC values</t>
  </si>
  <si>
    <t>soil</t>
  </si>
  <si>
    <t>solution</t>
  </si>
  <si>
    <t>CaCl2</t>
  </si>
  <si>
    <t>KCl</t>
  </si>
  <si>
    <t>Jar_ID</t>
  </si>
  <si>
    <t>GWC</t>
  </si>
  <si>
    <t>rep</t>
  </si>
  <si>
    <t>DW</t>
  </si>
  <si>
    <t>blank</t>
  </si>
  <si>
    <t>CO2 (mL)</t>
  </si>
  <si>
    <t>Cal1</t>
  </si>
  <si>
    <t>Cal2</t>
  </si>
  <si>
    <t>Cal3</t>
  </si>
  <si>
    <t>Cal4</t>
  </si>
  <si>
    <t>Cal5</t>
  </si>
  <si>
    <t>Cal6</t>
  </si>
  <si>
    <t>Cal7</t>
  </si>
  <si>
    <t>Cal8</t>
  </si>
  <si>
    <t>Cal9</t>
  </si>
  <si>
    <t>Incubation sample list</t>
  </si>
  <si>
    <t>jar_name</t>
  </si>
  <si>
    <t>EC</t>
  </si>
  <si>
    <t>EC measurements</t>
  </si>
  <si>
    <t>Date</t>
  </si>
  <si>
    <t>x</t>
  </si>
  <si>
    <t>y</t>
  </si>
  <si>
    <t>z</t>
  </si>
  <si>
    <t>c</t>
  </si>
  <si>
    <t>a</t>
  </si>
  <si>
    <t>b</t>
  </si>
  <si>
    <t>n</t>
  </si>
  <si>
    <t>m</t>
  </si>
  <si>
    <t>o</t>
  </si>
  <si>
    <t>p</t>
  </si>
  <si>
    <t>Calibration curve made 10/10/19 at 12pm</t>
  </si>
  <si>
    <t>notes</t>
  </si>
  <si>
    <t>pre-pre-incubation</t>
  </si>
  <si>
    <t>Jar_no</t>
  </si>
  <si>
    <t>soil_weight</t>
  </si>
  <si>
    <t>jar_weight</t>
  </si>
  <si>
    <t>p1</t>
  </si>
  <si>
    <t>KOH stock</t>
  </si>
  <si>
    <t>no KOH</t>
  </si>
  <si>
    <t>EC ms/cm</t>
  </si>
  <si>
    <t>wrong</t>
  </si>
  <si>
    <t>10-14-2019  10:21:00 PM</t>
  </si>
  <si>
    <t>jar+soil</t>
  </si>
  <si>
    <t>10-17-2019  09:20:00 AM</t>
  </si>
  <si>
    <t>10-24-2019  08:00:00 AM</t>
  </si>
  <si>
    <t>jar+soil end of incubation</t>
  </si>
  <si>
    <t>evaporation (mg)</t>
  </si>
  <si>
    <t xml:space="preserve"> </t>
  </si>
  <si>
    <t>litter2</t>
  </si>
  <si>
    <t>litter</t>
  </si>
  <si>
    <t>litter1</t>
  </si>
  <si>
    <t>blank2</t>
  </si>
  <si>
    <t>blank1</t>
  </si>
  <si>
    <t>Cal10</t>
  </si>
  <si>
    <t>CaCl2_100</t>
  </si>
  <si>
    <t>CaCl2_10</t>
  </si>
  <si>
    <t>KCl_100</t>
  </si>
  <si>
    <t>KCl_10</t>
  </si>
  <si>
    <t>litter mass (%)</t>
  </si>
  <si>
    <t>litter added (mg)</t>
  </si>
  <si>
    <t>solution added (mL)</t>
  </si>
  <si>
    <t>soil+jar (g)</t>
  </si>
  <si>
    <t>jar weight (g)</t>
  </si>
  <si>
    <t>soil weight (g)</t>
  </si>
  <si>
    <t>stock</t>
  </si>
  <si>
    <t>10/29/2019 11:00 am</t>
  </si>
  <si>
    <t>10/30/2019 9:00 am</t>
  </si>
  <si>
    <t>10/31/2019 8:00 am</t>
  </si>
  <si>
    <t>10/28/2019 9:00 am</t>
  </si>
  <si>
    <t>Jar#</t>
  </si>
  <si>
    <t>name</t>
  </si>
  <si>
    <t>EC (mS/cm)</t>
  </si>
  <si>
    <t>CO2</t>
  </si>
  <si>
    <t>sum CO2 mmol</t>
  </si>
  <si>
    <t>sum CO2 ug</t>
  </si>
  <si>
    <t>g C</t>
  </si>
  <si>
    <t>mg CO2-C per g soil C</t>
  </si>
  <si>
    <t>avgof2 jars</t>
  </si>
  <si>
    <t>fraction of DW</t>
  </si>
  <si>
    <t>sum CO2 mL</t>
  </si>
  <si>
    <t>low</t>
  </si>
  <si>
    <t>dw</t>
  </si>
  <si>
    <t>k20</t>
  </si>
  <si>
    <t>k200</t>
  </si>
  <si>
    <t>ca20</t>
  </si>
  <si>
    <t>ca200</t>
  </si>
  <si>
    <t>high</t>
  </si>
  <si>
    <t xml:space="preserve">  </t>
  </si>
  <si>
    <t>ID</t>
  </si>
  <si>
    <t>l</t>
  </si>
  <si>
    <t>h</t>
  </si>
  <si>
    <t>pan_g</t>
  </si>
  <si>
    <t>soil_oven_g</t>
  </si>
  <si>
    <t>pan_oven_soil_g</t>
  </si>
  <si>
    <t>Tube ID</t>
  </si>
  <si>
    <t>Sample_ID</t>
  </si>
  <si>
    <t xml:space="preserve">soil  (g) </t>
  </si>
  <si>
    <t>PVC_screen tube _moist filter paper (g)</t>
  </si>
  <si>
    <t>PVC_screen tube _filter paper_sample_before saturating (g)</t>
  </si>
  <si>
    <t>calc total mass</t>
  </si>
  <si>
    <t>calc_soil_mass</t>
  </si>
  <si>
    <t>soil_mass_percent_error</t>
  </si>
  <si>
    <t>PVC_screen tube _filter paper_sample_saturated weight (g)</t>
  </si>
  <si>
    <t>water_sat_g</t>
  </si>
  <si>
    <t>theta_sat</t>
  </si>
  <si>
    <t>10g_60percent_WFPS</t>
  </si>
  <si>
    <t>PVC_screen tube _filter paper_sample_after draining (g)</t>
  </si>
  <si>
    <t>Soil@FC (g)</t>
  </si>
  <si>
    <t>Water@FC (g)</t>
  </si>
  <si>
    <t>Water/DrySoil @FC (fraction)</t>
  </si>
  <si>
    <t>Water/DrySOil @55%FC (fraction)</t>
  </si>
  <si>
    <t>Mean Water(Reps1,2,3)/DrySOil @55%FC (fraction)</t>
  </si>
  <si>
    <t>Water to add to jars with 10 soil (g)</t>
  </si>
  <si>
    <t>Water to add to jars with 10.4 g sand-biochar/biomass mix(g)</t>
  </si>
  <si>
    <t xml:space="preserve">Soil </t>
  </si>
  <si>
    <t>water_60per_fieldcap 10g_soil</t>
  </si>
  <si>
    <t>water_60per_WFPS 10g_soil</t>
  </si>
  <si>
    <t>low soil</t>
  </si>
  <si>
    <t>mid soil</t>
  </si>
  <si>
    <t>mid</t>
  </si>
  <si>
    <t>high soil</t>
  </si>
  <si>
    <t>solution_g</t>
  </si>
  <si>
    <t>black stuff in solution bottle</t>
  </si>
  <si>
    <t>11/11/19 11:15pm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</si>
</sst>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409]m/d/yy\ h:mm\ AM/PM;@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4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4" xfId="0" applyFont="1" applyFill="1" applyBorder="1" applyAlignment="1">
      <alignment vertical="center" wrapText="1"/>
    </xf>
    <xf numFmtId="165" fontId="0" fillId="0" borderId="0" xfId="0" applyNumberFormat="1"/>
    <xf numFmtId="164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vertical="center"/>
    </xf>
    <xf numFmtId="0" fontId="6" fillId="0" borderId="0" xfId="1" applyAlignment="1">
      <alignment vertical="center" wrapText="1"/>
    </xf>
    <xf numFmtId="0" fontId="6" fillId="3" borderId="0" xfId="1" applyFill="1" applyAlignment="1">
      <alignment vertical="center" wrapText="1"/>
    </xf>
    <xf numFmtId="0" fontId="6" fillId="0" borderId="0" xfId="1" applyAlignment="1">
      <alignment vertical="center"/>
    </xf>
    <xf numFmtId="0" fontId="6" fillId="0" borderId="0" xfId="1" applyAlignment="1">
      <alignment horizontal="center" vertical="center"/>
    </xf>
    <xf numFmtId="2" fontId="6" fillId="0" borderId="0" xfId="1" applyNumberFormat="1" applyAlignment="1">
      <alignment horizontal="center" vertical="center"/>
    </xf>
    <xf numFmtId="164" fontId="6" fillId="0" borderId="0" xfId="1" applyNumberFormat="1" applyAlignment="1">
      <alignment horizontal="center" vertical="center"/>
    </xf>
    <xf numFmtId="0" fontId="6" fillId="0" borderId="0" xfId="1"/>
    <xf numFmtId="166" fontId="6" fillId="0" borderId="0" xfId="1" applyNumberFormat="1" applyAlignment="1">
      <alignment horizontal="center" vertical="center"/>
    </xf>
    <xf numFmtId="0" fontId="6" fillId="0" borderId="0" xfId="1" applyAlignment="1">
      <alignment horizontal="center"/>
    </xf>
    <xf numFmtId="166" fontId="6" fillId="0" borderId="0" xfId="1" applyNumberFormat="1"/>
    <xf numFmtId="164" fontId="6" fillId="0" borderId="0" xfId="1" applyNumberFormat="1"/>
    <xf numFmtId="0" fontId="6" fillId="0" borderId="0" xfId="1" applyAlignment="1">
      <alignment horizontal="left"/>
    </xf>
    <xf numFmtId="0" fontId="6" fillId="0" borderId="0" xfId="1" applyAlignment="1">
      <alignment horizontal="right"/>
    </xf>
    <xf numFmtId="0" fontId="10" fillId="3" borderId="0" xfId="1" applyFont="1" applyFill="1" applyAlignment="1">
      <alignment horizontal="center" vertical="center" wrapText="1"/>
    </xf>
    <xf numFmtId="0" fontId="10" fillId="0" borderId="0" xfId="1" applyFont="1" applyAlignment="1">
      <alignment vertical="center"/>
    </xf>
    <xf numFmtId="164" fontId="4" fillId="0" borderId="0" xfId="0" applyNumberFormat="1" applyFont="1"/>
    <xf numFmtId="0" fontId="1" fillId="0" borderId="0" xfId="0" applyFont="1"/>
    <xf numFmtId="0" fontId="11" fillId="0" borderId="0" xfId="0" applyFont="1"/>
    <xf numFmtId="164" fontId="4" fillId="0" borderId="0" xfId="0" applyNumberFormat="1" applyFont="1" applyAlignment="1">
      <alignment horizontal="center"/>
    </xf>
    <xf numFmtId="164" fontId="1" fillId="0" borderId="0" xfId="0" applyNumberFormat="1" applyFont="1"/>
    <xf numFmtId="164" fontId="11" fillId="0" borderId="0" xfId="0" applyNumberFormat="1" applyFont="1"/>
    <xf numFmtId="22" fontId="0" fillId="0" borderId="0" xfId="0" applyNumberFormat="1" applyAlignment="1">
      <alignment horizontal="center" vertical="center"/>
    </xf>
    <xf numFmtId="22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10" fillId="0" borderId="0" xfId="1" applyNumberFormat="1" applyFont="1" applyAlignment="1">
      <alignment horizontal="center" vertical="center"/>
    </xf>
  </cellXfs>
  <cellStyles count="2">
    <cellStyle name="Normal" xfId="0" builtinId="0"/>
    <cellStyle name="Normal 2" xfId="1" xr:uid="{A6C73CC8-B6B4-4BE6-8EB8-713C730358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23928258967628"/>
                  <c:y val="4.2853601633129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'pre- pre- run'!$C$28:$C$36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</c:numCache>
            </c:numRef>
          </c:xVal>
          <c:yVal>
            <c:numRef>
              <c:f>'pre- pre- run'!$D$28:$D$33</c:f>
              <c:numCache>
                <c:formatCode>General</c:formatCode>
                <c:ptCount val="6"/>
                <c:pt idx="0">
                  <c:v>17.55</c:v>
                </c:pt>
                <c:pt idx="1">
                  <c:v>17.010000000000002</c:v>
                </c:pt>
                <c:pt idx="2">
                  <c:v>15.72</c:v>
                </c:pt>
                <c:pt idx="3">
                  <c:v>13.83</c:v>
                </c:pt>
                <c:pt idx="4">
                  <c:v>12.63</c:v>
                </c:pt>
                <c:pt idx="5">
                  <c:v>11.39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2-4A72-9B9D-03B6850B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75272"/>
        <c:axId val="390673304"/>
      </c:scatterChart>
      <c:valAx>
        <c:axId val="3906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73304"/>
        <c:crosses val="autoZero"/>
        <c:crossBetween val="midCat"/>
      </c:valAx>
      <c:valAx>
        <c:axId val="39067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7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mL KOH cal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61531637813561"/>
                  <c:y val="7.8743375012289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trial with litter measure'!$E$32:$E$41</c:f>
              <c:numCache>
                <c:formatCode>0.000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'test trial with litter measure'!$F$32:$F$41</c:f>
              <c:numCache>
                <c:formatCode>General</c:formatCode>
                <c:ptCount val="10"/>
                <c:pt idx="0">
                  <c:v>17.25</c:v>
                </c:pt>
                <c:pt idx="1">
                  <c:v>16.829999999999998</c:v>
                </c:pt>
                <c:pt idx="2">
                  <c:v>16.48</c:v>
                </c:pt>
                <c:pt idx="3">
                  <c:v>16.05</c:v>
                </c:pt>
                <c:pt idx="4">
                  <c:v>15.08</c:v>
                </c:pt>
                <c:pt idx="5">
                  <c:v>14.85</c:v>
                </c:pt>
                <c:pt idx="6">
                  <c:v>14.48</c:v>
                </c:pt>
                <c:pt idx="7">
                  <c:v>13.53</c:v>
                </c:pt>
                <c:pt idx="8">
                  <c:v>12.33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0-4E4E-B916-22E9CD16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48752"/>
        <c:axId val="280949736"/>
      </c:scatterChart>
      <c:valAx>
        <c:axId val="2809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49736"/>
        <c:crosses val="autoZero"/>
        <c:crossBetween val="midCat"/>
      </c:valAx>
      <c:valAx>
        <c:axId val="28094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487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mL KOH cal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1307961504812"/>
                  <c:y val="-2.63633712452610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trial with litter measure'!$E$32:$E$41</c:f>
              <c:numCache>
                <c:formatCode>0.000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'test trial with litter measure'!$F$32:$F$41</c:f>
              <c:numCache>
                <c:formatCode>General</c:formatCode>
                <c:ptCount val="10"/>
                <c:pt idx="0">
                  <c:v>17.25</c:v>
                </c:pt>
                <c:pt idx="1">
                  <c:v>16.829999999999998</c:v>
                </c:pt>
                <c:pt idx="2">
                  <c:v>16.48</c:v>
                </c:pt>
                <c:pt idx="3">
                  <c:v>16.05</c:v>
                </c:pt>
                <c:pt idx="4">
                  <c:v>15.08</c:v>
                </c:pt>
                <c:pt idx="5">
                  <c:v>14.85</c:v>
                </c:pt>
                <c:pt idx="6">
                  <c:v>14.48</c:v>
                </c:pt>
                <c:pt idx="7">
                  <c:v>13.53</c:v>
                </c:pt>
                <c:pt idx="8">
                  <c:v>12.33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D-4E36-8275-C8E7ED6F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48752"/>
        <c:axId val="280949736"/>
      </c:scatterChart>
      <c:valAx>
        <c:axId val="2809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49736"/>
        <c:crosses val="autoZero"/>
        <c:crossBetween val="midCat"/>
      </c:valAx>
      <c:valAx>
        <c:axId val="28094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487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trial litter 2 measure '!$A$57:$A$66</c:f>
              <c:numCache>
                <c:formatCode>0.000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'test trial litter 2 measure '!$C$57:$C$66</c:f>
              <c:numCache>
                <c:formatCode>General</c:formatCode>
                <c:ptCount val="10"/>
                <c:pt idx="0">
                  <c:v>17.440000000000001</c:v>
                </c:pt>
                <c:pt idx="1">
                  <c:v>16.920000000000002</c:v>
                </c:pt>
                <c:pt idx="2">
                  <c:v>16.53</c:v>
                </c:pt>
                <c:pt idx="3">
                  <c:v>16</c:v>
                </c:pt>
                <c:pt idx="4">
                  <c:v>15.54</c:v>
                </c:pt>
                <c:pt idx="5">
                  <c:v>14.88</c:v>
                </c:pt>
                <c:pt idx="6">
                  <c:v>14.52</c:v>
                </c:pt>
                <c:pt idx="7">
                  <c:v>13.51</c:v>
                </c:pt>
                <c:pt idx="8">
                  <c:v>12.37</c:v>
                </c:pt>
                <c:pt idx="9">
                  <c:v>11.31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A-4C96-A154-4E3B3451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03368"/>
        <c:axId val="559303696"/>
      </c:scatterChart>
      <c:valAx>
        <c:axId val="55930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03696"/>
        <c:crosses val="autoZero"/>
        <c:crossBetween val="midCat"/>
      </c:valAx>
      <c:valAx>
        <c:axId val="5593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0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71437</xdr:rowOff>
    </xdr:from>
    <xdr:to>
      <xdr:col>6</xdr:col>
      <xdr:colOff>581025</xdr:colOff>
      <xdr:row>50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F0C11-05DE-420C-8FE6-43FB0FB3A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28</xdr:row>
      <xdr:rowOff>133350</xdr:rowOff>
    </xdr:from>
    <xdr:to>
      <xdr:col>21</xdr:col>
      <xdr:colOff>257175</xdr:colOff>
      <xdr:row>40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6491F-F64A-48D0-A34B-A7C2F6E71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142875</xdr:colOff>
      <xdr:row>22</xdr:row>
      <xdr:rowOff>92075</xdr:rowOff>
    </xdr:from>
    <xdr:to>
      <xdr:col>26</xdr:col>
      <xdr:colOff>447675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A1CF8-E731-41A4-8641-77902929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49</xdr:row>
      <xdr:rowOff>104775</xdr:rowOff>
    </xdr:from>
    <xdr:to>
      <xdr:col>13</xdr:col>
      <xdr:colOff>231775</xdr:colOff>
      <xdr:row>61</xdr:row>
      <xdr:rowOff>231775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F5070-674C-4B16-80AB-2931212C0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07AA-3455-4B5A-B799-5829D1B743C3}">
  <dimension ref="A1:F5"/>
  <sheetViews>
    <sheetView workbookViewId="0">
      <selection activeCell="G28" sqref="G28"/>
    </sheetView>
  </sheetViews>
  <sheetFormatPr defaultRowHeight="15" x14ac:dyDescent="0.25"/>
  <sheetData>
    <row r="1" spans="1:6" ht="18.75" x14ac:dyDescent="0.25">
      <c r="A1" s="3" t="s">
        <v>8</v>
      </c>
    </row>
    <row r="2" spans="1:6" ht="15.75" thickBot="1" x14ac:dyDescent="0.3"/>
    <row r="3" spans="1:6" ht="57" thickBot="1" x14ac:dyDescent="0.3">
      <c r="A3" s="2" t="s">
        <v>7</v>
      </c>
      <c r="B3" s="2" t="s">
        <v>6</v>
      </c>
      <c r="C3" s="2" t="s">
        <v>5</v>
      </c>
      <c r="D3" s="2" t="s">
        <v>4</v>
      </c>
      <c r="E3" s="2" t="s">
        <v>3</v>
      </c>
      <c r="F3" s="2" t="s">
        <v>2</v>
      </c>
    </row>
    <row r="4" spans="1:6" ht="19.5" thickBot="1" x14ac:dyDescent="0.3">
      <c r="A4" s="2" t="s">
        <v>1</v>
      </c>
      <c r="B4" s="2">
        <v>4.5279999999999996</v>
      </c>
      <c r="C4" s="2">
        <v>13.021000000000001</v>
      </c>
      <c r="D4" s="2">
        <v>11.131</v>
      </c>
      <c r="E4" s="2">
        <f>D4-B4</f>
        <v>6.6030000000000006</v>
      </c>
      <c r="F4" s="1">
        <f>(C4-D4)/E4</f>
        <v>0.28623353021353937</v>
      </c>
    </row>
    <row r="5" spans="1:6" ht="19.5" thickBot="1" x14ac:dyDescent="0.3">
      <c r="A5" s="2" t="s">
        <v>0</v>
      </c>
      <c r="B5" s="2">
        <v>4.8319999999999999</v>
      </c>
      <c r="C5" s="2">
        <v>12.904</v>
      </c>
      <c r="D5" s="2">
        <v>10.484</v>
      </c>
      <c r="E5" s="2">
        <f>D5-B5</f>
        <v>5.6520000000000001</v>
      </c>
      <c r="F5" s="1">
        <f>(C5-D5)/E5</f>
        <v>0.42816702052370842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1146-8D29-4196-BC61-B52DB43F0DE0}">
  <dimension ref="A1:S36"/>
  <sheetViews>
    <sheetView tabSelected="1" topLeftCell="A31" workbookViewId="0">
      <selection activeCell="L34" sqref="L34"/>
    </sheetView>
  </sheetViews>
  <sheetFormatPr defaultRowHeight="15" x14ac:dyDescent="0.25"/>
  <cols>
    <col min="2" max="2" width="12.85546875" customWidth="1"/>
    <col min="3" max="3" width="10.42578125" customWidth="1"/>
    <col min="10" max="10" width="11.28515625" bestFit="1" customWidth="1"/>
    <col min="12" max="12" width="16.85546875" bestFit="1" customWidth="1"/>
    <col min="13" max="13" width="23.85546875" bestFit="1" customWidth="1"/>
    <col min="14" max="14" width="17.140625" bestFit="1" customWidth="1"/>
    <col min="15" max="16" width="22.5703125" bestFit="1" customWidth="1"/>
  </cols>
  <sheetData>
    <row r="1" spans="1:15" x14ac:dyDescent="0.25">
      <c r="F1" t="s">
        <v>31</v>
      </c>
    </row>
    <row r="2" spans="1:15" ht="28.5" customHeight="1" thickBot="1" x14ac:dyDescent="0.3">
      <c r="A2" s="51" t="s">
        <v>28</v>
      </c>
      <c r="B2" s="52"/>
      <c r="C2" s="52"/>
      <c r="D2" s="52"/>
      <c r="E2" s="52"/>
      <c r="F2" s="53" t="s">
        <v>32</v>
      </c>
      <c r="G2" s="53"/>
      <c r="H2" s="53"/>
      <c r="I2" s="53"/>
      <c r="J2" s="53"/>
      <c r="K2" s="53"/>
      <c r="L2" s="53"/>
      <c r="M2" s="53"/>
      <c r="N2" s="53"/>
      <c r="O2" s="53"/>
    </row>
    <row r="3" spans="1:15" ht="19.5" thickBot="1" x14ac:dyDescent="0.3">
      <c r="A3" s="2" t="s">
        <v>13</v>
      </c>
      <c r="B3" s="2" t="s">
        <v>9</v>
      </c>
      <c r="C3" s="2" t="s">
        <v>10</v>
      </c>
      <c r="D3" s="2" t="s">
        <v>14</v>
      </c>
      <c r="E3" s="2" t="s">
        <v>15</v>
      </c>
      <c r="F3" s="4" t="s">
        <v>33</v>
      </c>
      <c r="G3" s="4" t="s">
        <v>34</v>
      </c>
      <c r="H3" s="4" t="s">
        <v>35</v>
      </c>
      <c r="I3" s="4" t="s">
        <v>37</v>
      </c>
      <c r="J3" s="4" t="s">
        <v>38</v>
      </c>
      <c r="K3" s="4" t="s">
        <v>36</v>
      </c>
      <c r="L3" s="4" t="s">
        <v>39</v>
      </c>
      <c r="M3" s="4" t="s">
        <v>40</v>
      </c>
      <c r="N3" s="4" t="s">
        <v>41</v>
      </c>
      <c r="O3" s="4" t="s">
        <v>42</v>
      </c>
    </row>
    <row r="4" spans="1:15" ht="19.5" thickBot="1" x14ac:dyDescent="0.3">
      <c r="A4" s="2">
        <v>1</v>
      </c>
      <c r="B4" s="2" t="s">
        <v>1</v>
      </c>
      <c r="C4" s="2" t="s">
        <v>16</v>
      </c>
      <c r="D4" s="2">
        <v>0.5</v>
      </c>
      <c r="E4" s="2">
        <v>1</v>
      </c>
    </row>
    <row r="5" spans="1:15" ht="19.5" thickBot="1" x14ac:dyDescent="0.3">
      <c r="A5" s="2">
        <v>2</v>
      </c>
      <c r="B5" s="2" t="s">
        <v>1</v>
      </c>
      <c r="C5" s="2" t="s">
        <v>16</v>
      </c>
      <c r="D5" s="2">
        <v>0.5</v>
      </c>
      <c r="E5" s="2">
        <v>2</v>
      </c>
    </row>
    <row r="6" spans="1:15" ht="19.5" thickBot="1" x14ac:dyDescent="0.3">
      <c r="A6" s="2">
        <v>3</v>
      </c>
      <c r="B6" s="2" t="s">
        <v>1</v>
      </c>
      <c r="C6" s="2" t="s">
        <v>16</v>
      </c>
      <c r="D6" s="2">
        <v>0.5</v>
      </c>
      <c r="E6" s="2">
        <v>3</v>
      </c>
    </row>
    <row r="7" spans="1:15" ht="19.5" thickBot="1" x14ac:dyDescent="0.3">
      <c r="A7" s="2">
        <v>4</v>
      </c>
      <c r="B7" s="2" t="s">
        <v>1</v>
      </c>
      <c r="C7" s="2" t="s">
        <v>12</v>
      </c>
      <c r="D7" s="2">
        <v>0.5</v>
      </c>
      <c r="E7" s="2">
        <v>1</v>
      </c>
    </row>
    <row r="8" spans="1:15" ht="19.5" thickBot="1" x14ac:dyDescent="0.3">
      <c r="A8" s="2">
        <v>5</v>
      </c>
      <c r="B8" s="2" t="s">
        <v>1</v>
      </c>
      <c r="C8" s="2" t="s">
        <v>12</v>
      </c>
      <c r="D8" s="2">
        <v>0.5</v>
      </c>
      <c r="E8" s="2">
        <v>2</v>
      </c>
    </row>
    <row r="9" spans="1:15" ht="19.5" thickBot="1" x14ac:dyDescent="0.3">
      <c r="A9" s="2">
        <v>6</v>
      </c>
      <c r="B9" s="2" t="s">
        <v>1</v>
      </c>
      <c r="C9" s="2" t="s">
        <v>12</v>
      </c>
      <c r="D9" s="2">
        <v>0.5</v>
      </c>
      <c r="E9" s="2">
        <v>3</v>
      </c>
    </row>
    <row r="10" spans="1:15" ht="19.5" thickBot="1" x14ac:dyDescent="0.3">
      <c r="A10" s="2">
        <v>7</v>
      </c>
      <c r="B10" s="2" t="s">
        <v>1</v>
      </c>
      <c r="C10" s="2" t="s">
        <v>11</v>
      </c>
      <c r="D10" s="2">
        <v>0.5</v>
      </c>
      <c r="E10" s="2">
        <v>1</v>
      </c>
    </row>
    <row r="11" spans="1:15" ht="19.5" thickBot="1" x14ac:dyDescent="0.3">
      <c r="A11" s="2">
        <v>8</v>
      </c>
      <c r="B11" s="2" t="s">
        <v>1</v>
      </c>
      <c r="C11" s="2" t="s">
        <v>11</v>
      </c>
      <c r="D11" s="2">
        <v>0.5</v>
      </c>
      <c r="E11" s="2">
        <v>2</v>
      </c>
    </row>
    <row r="12" spans="1:15" ht="19.5" thickBot="1" x14ac:dyDescent="0.3">
      <c r="A12" s="2">
        <v>9</v>
      </c>
      <c r="B12" s="2" t="s">
        <v>1</v>
      </c>
      <c r="C12" s="2" t="s">
        <v>11</v>
      </c>
      <c r="D12" s="2">
        <v>0.5</v>
      </c>
      <c r="E12" s="2">
        <v>3</v>
      </c>
    </row>
    <row r="13" spans="1:15" ht="19.5" thickBot="1" x14ac:dyDescent="0.3">
      <c r="A13" s="2">
        <v>10</v>
      </c>
      <c r="B13" s="2" t="s">
        <v>0</v>
      </c>
      <c r="C13" s="2" t="s">
        <v>16</v>
      </c>
      <c r="D13" s="2">
        <v>0.5</v>
      </c>
      <c r="E13" s="2">
        <v>1</v>
      </c>
    </row>
    <row r="14" spans="1:15" ht="19.5" thickBot="1" x14ac:dyDescent="0.3">
      <c r="A14" s="2">
        <v>11</v>
      </c>
      <c r="B14" s="2" t="s">
        <v>0</v>
      </c>
      <c r="C14" s="2" t="s">
        <v>16</v>
      </c>
      <c r="D14" s="2">
        <v>0.5</v>
      </c>
      <c r="E14" s="2">
        <v>2</v>
      </c>
    </row>
    <row r="15" spans="1:15" ht="19.5" thickBot="1" x14ac:dyDescent="0.3">
      <c r="A15" s="2">
        <v>12</v>
      </c>
      <c r="B15" s="2" t="s">
        <v>0</v>
      </c>
      <c r="C15" s="2" t="s">
        <v>16</v>
      </c>
      <c r="D15" s="2">
        <v>0.5</v>
      </c>
      <c r="E15" s="2">
        <v>3</v>
      </c>
    </row>
    <row r="16" spans="1:15" ht="19.5" thickBot="1" x14ac:dyDescent="0.3">
      <c r="A16" s="2">
        <v>13</v>
      </c>
      <c r="B16" s="2" t="s">
        <v>0</v>
      </c>
      <c r="C16" s="2" t="s">
        <v>12</v>
      </c>
      <c r="D16" s="2">
        <v>0.5</v>
      </c>
      <c r="E16" s="2">
        <v>1</v>
      </c>
    </row>
    <row r="17" spans="1:19" ht="19.5" thickBot="1" x14ac:dyDescent="0.3">
      <c r="A17" s="2">
        <v>14</v>
      </c>
      <c r="B17" s="2" t="s">
        <v>0</v>
      </c>
      <c r="C17" s="2" t="s">
        <v>12</v>
      </c>
      <c r="D17" s="2">
        <v>0.5</v>
      </c>
      <c r="E17" s="2">
        <v>2</v>
      </c>
    </row>
    <row r="18" spans="1:19" ht="19.5" thickBot="1" x14ac:dyDescent="0.3">
      <c r="A18" s="2">
        <v>15</v>
      </c>
      <c r="B18" s="2" t="s">
        <v>0</v>
      </c>
      <c r="C18" s="2" t="s">
        <v>12</v>
      </c>
      <c r="D18" s="2">
        <v>0.5</v>
      </c>
      <c r="E18" s="2">
        <v>3</v>
      </c>
    </row>
    <row r="19" spans="1:19" ht="19.5" thickBot="1" x14ac:dyDescent="0.3">
      <c r="A19" s="2">
        <v>16</v>
      </c>
      <c r="B19" s="2" t="s">
        <v>0</v>
      </c>
      <c r="C19" s="2" t="s">
        <v>11</v>
      </c>
      <c r="D19" s="2">
        <v>0.5</v>
      </c>
      <c r="E19" s="2">
        <v>1</v>
      </c>
    </row>
    <row r="20" spans="1:19" ht="19.5" thickBot="1" x14ac:dyDescent="0.3">
      <c r="A20" s="2">
        <v>17</v>
      </c>
      <c r="B20" s="2" t="s">
        <v>0</v>
      </c>
      <c r="C20" s="2" t="s">
        <v>11</v>
      </c>
      <c r="D20" s="2">
        <v>0.5</v>
      </c>
      <c r="E20" s="2">
        <v>2</v>
      </c>
    </row>
    <row r="21" spans="1:19" ht="19.5" thickBot="1" x14ac:dyDescent="0.3">
      <c r="A21" s="2">
        <v>18</v>
      </c>
      <c r="B21" s="2" t="s">
        <v>0</v>
      </c>
      <c r="C21" s="2" t="s">
        <v>11</v>
      </c>
      <c r="D21" s="2">
        <v>0.5</v>
      </c>
      <c r="E21" s="2">
        <v>3</v>
      </c>
    </row>
    <row r="22" spans="1:19" ht="19.5" thickBot="1" x14ac:dyDescent="0.3">
      <c r="A22" s="2">
        <v>19</v>
      </c>
      <c r="B22" s="2" t="s">
        <v>17</v>
      </c>
      <c r="C22" s="2"/>
      <c r="D22" s="2"/>
      <c r="E22" s="2"/>
    </row>
    <row r="23" spans="1:19" ht="19.5" thickBot="1" x14ac:dyDescent="0.3">
      <c r="A23" s="2">
        <v>20</v>
      </c>
      <c r="B23" s="2" t="s">
        <v>17</v>
      </c>
      <c r="C23" s="2"/>
      <c r="D23" s="2"/>
      <c r="E23" s="2"/>
    </row>
    <row r="25" spans="1:19" x14ac:dyDescent="0.25">
      <c r="H25" s="54" t="s">
        <v>45</v>
      </c>
      <c r="I25" s="54"/>
      <c r="J25" s="54"/>
      <c r="K25" s="54"/>
      <c r="L25" s="54"/>
    </row>
    <row r="26" spans="1:19" ht="19.5" thickBot="1" x14ac:dyDescent="0.3">
      <c r="A26" s="51" t="s">
        <v>43</v>
      </c>
      <c r="B26" s="52"/>
      <c r="C26" s="52"/>
      <c r="D26" s="52"/>
      <c r="E26" s="52"/>
      <c r="O26" t="s">
        <v>52</v>
      </c>
    </row>
    <row r="27" spans="1:19" ht="38.25" thickBot="1" x14ac:dyDescent="0.3">
      <c r="A27" s="2" t="s">
        <v>13</v>
      </c>
      <c r="B27" s="2" t="s">
        <v>29</v>
      </c>
      <c r="C27" s="2" t="s">
        <v>18</v>
      </c>
      <c r="D27" s="2" t="s">
        <v>30</v>
      </c>
      <c r="E27" s="2" t="s">
        <v>44</v>
      </c>
      <c r="H27" t="s">
        <v>46</v>
      </c>
      <c r="I27" t="s">
        <v>9</v>
      </c>
      <c r="J27" t="s">
        <v>47</v>
      </c>
      <c r="K27" t="s">
        <v>48</v>
      </c>
      <c r="L27" t="s">
        <v>55</v>
      </c>
      <c r="M27" t="s">
        <v>58</v>
      </c>
      <c r="N27" t="s">
        <v>59</v>
      </c>
      <c r="O27" s="5">
        <v>43748.5</v>
      </c>
      <c r="P27" s="5">
        <v>43779.958333333336</v>
      </c>
      <c r="Q27" s="5" t="s">
        <v>54</v>
      </c>
      <c r="R27" s="5" t="s">
        <v>56</v>
      </c>
      <c r="S27" s="5" t="s">
        <v>57</v>
      </c>
    </row>
    <row r="28" spans="1:19" ht="19.5" thickBot="1" x14ac:dyDescent="0.3">
      <c r="A28" s="2">
        <v>21</v>
      </c>
      <c r="B28" s="2" t="s">
        <v>19</v>
      </c>
      <c r="C28" s="2">
        <v>0</v>
      </c>
      <c r="D28" s="2">
        <v>17.55</v>
      </c>
      <c r="E28" s="2"/>
      <c r="H28">
        <v>1</v>
      </c>
      <c r="I28" t="s">
        <v>49</v>
      </c>
      <c r="J28">
        <v>5.0720000000000001</v>
      </c>
      <c r="K28">
        <v>79.346000000000004</v>
      </c>
      <c r="L28">
        <f>K28+J28</f>
        <v>84.418000000000006</v>
      </c>
      <c r="M28">
        <f>84.348</f>
        <v>84.347999999999999</v>
      </c>
      <c r="N28">
        <f>L28-M28</f>
        <v>7.000000000000739E-2</v>
      </c>
      <c r="O28">
        <v>17.27</v>
      </c>
      <c r="P28">
        <v>17.13</v>
      </c>
      <c r="Q28">
        <v>16.61</v>
      </c>
      <c r="R28">
        <v>16.77</v>
      </c>
      <c r="S28">
        <v>15.92</v>
      </c>
    </row>
    <row r="29" spans="1:19" ht="19.5" thickBot="1" x14ac:dyDescent="0.3">
      <c r="A29" s="2">
        <v>22</v>
      </c>
      <c r="B29" s="2" t="s">
        <v>20</v>
      </c>
      <c r="C29" s="2">
        <v>1</v>
      </c>
      <c r="D29" s="2">
        <v>17.010000000000002</v>
      </c>
      <c r="E29" s="2"/>
      <c r="H29">
        <v>2</v>
      </c>
      <c r="I29" t="s">
        <v>49</v>
      </c>
      <c r="J29">
        <v>5.0750000000000002</v>
      </c>
      <c r="K29">
        <v>79.037000000000006</v>
      </c>
      <c r="L29">
        <f t="shared" ref="L29:L33" si="0">K29+J29</f>
        <v>84.112000000000009</v>
      </c>
      <c r="M29">
        <v>84.04</v>
      </c>
      <c r="N29">
        <f t="shared" ref="N29:N33" si="1">L29-M29</f>
        <v>7.2000000000002728E-2</v>
      </c>
      <c r="O29">
        <v>17.37</v>
      </c>
      <c r="P29">
        <v>17.22</v>
      </c>
      <c r="Q29">
        <v>16.21</v>
      </c>
      <c r="R29">
        <v>16.8</v>
      </c>
      <c r="S29">
        <v>15.73</v>
      </c>
    </row>
    <row r="30" spans="1:19" ht="19.5" thickBot="1" x14ac:dyDescent="0.3">
      <c r="A30" s="2">
        <v>23</v>
      </c>
      <c r="B30" s="2" t="s">
        <v>21</v>
      </c>
      <c r="C30" s="2">
        <v>2</v>
      </c>
      <c r="D30" s="2">
        <v>15.72</v>
      </c>
      <c r="E30" s="2"/>
      <c r="H30">
        <v>3</v>
      </c>
      <c r="I30" t="s">
        <v>49</v>
      </c>
      <c r="J30">
        <v>10.052</v>
      </c>
      <c r="K30">
        <v>80.789000000000001</v>
      </c>
      <c r="L30">
        <f t="shared" si="0"/>
        <v>90.841000000000008</v>
      </c>
      <c r="M30">
        <v>90.775000000000006</v>
      </c>
      <c r="N30">
        <f t="shared" si="1"/>
        <v>6.6000000000002501E-2</v>
      </c>
      <c r="O30">
        <v>16.96</v>
      </c>
      <c r="P30">
        <v>16.87</v>
      </c>
      <c r="Q30">
        <v>15.4</v>
      </c>
      <c r="R30">
        <v>16.11</v>
      </c>
      <c r="S30">
        <v>14.03</v>
      </c>
    </row>
    <row r="31" spans="1:19" ht="19.5" thickBot="1" x14ac:dyDescent="0.3">
      <c r="A31" s="2">
        <v>24</v>
      </c>
      <c r="B31" s="2" t="s">
        <v>22</v>
      </c>
      <c r="C31" s="2">
        <v>4</v>
      </c>
      <c r="D31" s="2">
        <v>13.83</v>
      </c>
      <c r="E31" s="2"/>
      <c r="H31">
        <v>4</v>
      </c>
      <c r="I31" t="s">
        <v>49</v>
      </c>
      <c r="J31">
        <v>10.025</v>
      </c>
      <c r="K31">
        <v>80.863</v>
      </c>
      <c r="L31">
        <f t="shared" si="0"/>
        <v>90.888000000000005</v>
      </c>
      <c r="M31">
        <v>90.792000000000002</v>
      </c>
      <c r="N31">
        <f t="shared" si="1"/>
        <v>9.6000000000003638E-2</v>
      </c>
      <c r="O31">
        <v>17.25</v>
      </c>
      <c r="P31">
        <v>17</v>
      </c>
      <c r="Q31">
        <v>15.87</v>
      </c>
      <c r="R31">
        <v>15.94</v>
      </c>
      <c r="S31">
        <v>13.97</v>
      </c>
    </row>
    <row r="32" spans="1:19" ht="19.5" thickBot="1" x14ac:dyDescent="0.3">
      <c r="A32" s="2">
        <v>25</v>
      </c>
      <c r="B32" s="2" t="s">
        <v>23</v>
      </c>
      <c r="C32" s="2">
        <v>5</v>
      </c>
      <c r="D32" s="2">
        <v>12.63</v>
      </c>
      <c r="E32" s="2"/>
      <c r="H32">
        <v>5</v>
      </c>
      <c r="I32" t="s">
        <v>49</v>
      </c>
      <c r="J32">
        <v>15.073</v>
      </c>
      <c r="K32">
        <v>79.468999999999994</v>
      </c>
      <c r="L32">
        <f t="shared" si="0"/>
        <v>94.542000000000002</v>
      </c>
      <c r="M32">
        <v>94.462999999999994</v>
      </c>
      <c r="N32">
        <f t="shared" si="1"/>
        <v>7.9000000000007731E-2</v>
      </c>
      <c r="O32">
        <v>16.61</v>
      </c>
      <c r="P32">
        <v>16.59</v>
      </c>
      <c r="Q32">
        <v>14.94</v>
      </c>
      <c r="R32">
        <v>15.09</v>
      </c>
      <c r="S32">
        <v>12.3</v>
      </c>
    </row>
    <row r="33" spans="1:19" ht="19.5" thickBot="1" x14ac:dyDescent="0.3">
      <c r="A33" s="2">
        <v>26</v>
      </c>
      <c r="B33" s="2" t="s">
        <v>24</v>
      </c>
      <c r="C33" s="2">
        <v>7</v>
      </c>
      <c r="D33" s="2">
        <v>11.39</v>
      </c>
      <c r="E33" s="2"/>
      <c r="H33">
        <v>6</v>
      </c>
      <c r="I33" t="s">
        <v>49</v>
      </c>
      <c r="J33">
        <v>15.013</v>
      </c>
      <c r="K33">
        <v>79.173000000000002</v>
      </c>
      <c r="L33">
        <f t="shared" si="0"/>
        <v>94.186000000000007</v>
      </c>
      <c r="M33">
        <v>94.084000000000003</v>
      </c>
      <c r="N33">
        <f t="shared" si="1"/>
        <v>0.10200000000000387</v>
      </c>
      <c r="O33">
        <v>16.79</v>
      </c>
      <c r="P33">
        <v>16.66</v>
      </c>
      <c r="Q33">
        <v>15.04</v>
      </c>
      <c r="R33">
        <v>15.28</v>
      </c>
      <c r="S33">
        <v>11.81</v>
      </c>
    </row>
    <row r="34" spans="1:19" ht="19.5" thickBot="1" x14ac:dyDescent="0.3">
      <c r="A34" s="2">
        <v>27</v>
      </c>
      <c r="B34" s="2" t="s">
        <v>25</v>
      </c>
      <c r="C34" s="2">
        <v>10</v>
      </c>
      <c r="D34" s="2"/>
      <c r="E34" s="2" t="s">
        <v>53</v>
      </c>
      <c r="H34">
        <v>7</v>
      </c>
      <c r="I34" t="s">
        <v>17</v>
      </c>
      <c r="K34">
        <v>79.197999999999993</v>
      </c>
      <c r="M34" t="s">
        <v>60</v>
      </c>
      <c r="O34" t="s">
        <v>51</v>
      </c>
      <c r="P34">
        <v>17.57</v>
      </c>
      <c r="Q34">
        <v>17.5</v>
      </c>
      <c r="R34">
        <v>17.5</v>
      </c>
      <c r="S34">
        <v>17.48</v>
      </c>
    </row>
    <row r="35" spans="1:19" ht="19.5" thickBot="1" x14ac:dyDescent="0.3">
      <c r="A35" s="2">
        <v>28</v>
      </c>
      <c r="B35" s="2" t="s">
        <v>26</v>
      </c>
      <c r="C35" s="2">
        <v>12</v>
      </c>
      <c r="D35" s="2">
        <v>8.16</v>
      </c>
      <c r="E35" s="2"/>
      <c r="H35">
        <v>8</v>
      </c>
      <c r="I35" t="s">
        <v>17</v>
      </c>
      <c r="K35">
        <v>73.703000000000003</v>
      </c>
      <c r="O35" t="s">
        <v>51</v>
      </c>
      <c r="P35">
        <v>17.57</v>
      </c>
      <c r="Q35">
        <v>17.41</v>
      </c>
      <c r="R35">
        <v>17.53</v>
      </c>
      <c r="S35">
        <v>17.579999999999998</v>
      </c>
    </row>
    <row r="36" spans="1:19" ht="19.5" thickBot="1" x14ac:dyDescent="0.3">
      <c r="A36" s="2">
        <v>29</v>
      </c>
      <c r="B36" s="2" t="s">
        <v>27</v>
      </c>
      <c r="C36" s="2">
        <v>15</v>
      </c>
      <c r="D36" s="2">
        <v>7.84</v>
      </c>
      <c r="E36" s="2"/>
      <c r="I36" t="s">
        <v>50</v>
      </c>
      <c r="O36">
        <v>17.91</v>
      </c>
      <c r="P36">
        <v>18.57</v>
      </c>
      <c r="Q36">
        <v>18.21</v>
      </c>
      <c r="R36">
        <v>18.559999999999999</v>
      </c>
      <c r="S36">
        <v>18.48</v>
      </c>
    </row>
  </sheetData>
  <mergeCells count="4">
    <mergeCell ref="A2:E2"/>
    <mergeCell ref="A26:E26"/>
    <mergeCell ref="F2:O2"/>
    <mergeCell ref="H25:L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2C53-B3CF-428E-A7A9-98F765967C1A}">
  <dimension ref="A1:L38"/>
  <sheetViews>
    <sheetView workbookViewId="0">
      <selection sqref="A1:K5"/>
    </sheetView>
  </sheetViews>
  <sheetFormatPr defaultColWidth="9.140625" defaultRowHeight="15" x14ac:dyDescent="0.25"/>
  <cols>
    <col min="1" max="2" width="9.140625" style="19"/>
    <col min="3" max="3" width="14.140625" style="19" customWidth="1"/>
    <col min="4" max="5" width="9.140625" style="19"/>
    <col min="6" max="6" width="15.28515625" style="19" bestFit="1" customWidth="1"/>
    <col min="7" max="7" width="14.5703125" style="19" bestFit="1" customWidth="1"/>
    <col min="8" max="8" width="11.5703125" style="19" bestFit="1" customWidth="1"/>
    <col min="9" max="9" width="21.85546875" style="19" bestFit="1" customWidth="1"/>
    <col min="10" max="10" width="18.42578125" style="19" bestFit="1" customWidth="1"/>
    <col min="11" max="11" width="15.5703125" style="19" bestFit="1" customWidth="1"/>
    <col min="12" max="16384" width="9.140625" style="19"/>
  </cols>
  <sheetData>
    <row r="1" spans="1:12" ht="18.75" x14ac:dyDescent="0.25">
      <c r="A1" s="10" t="s">
        <v>13</v>
      </c>
      <c r="B1" s="10" t="s">
        <v>9</v>
      </c>
      <c r="C1" s="10" t="s">
        <v>10</v>
      </c>
      <c r="D1" s="10" t="s">
        <v>14</v>
      </c>
      <c r="E1" s="10" t="s">
        <v>15</v>
      </c>
      <c r="F1" s="11" t="s">
        <v>76</v>
      </c>
      <c r="G1" s="11" t="s">
        <v>75</v>
      </c>
      <c r="H1" s="11" t="s">
        <v>74</v>
      </c>
      <c r="I1" s="11" t="s">
        <v>73</v>
      </c>
      <c r="J1" s="11" t="s">
        <v>72</v>
      </c>
      <c r="K1" s="11" t="s">
        <v>71</v>
      </c>
    </row>
    <row r="2" spans="1:12" ht="18.75" x14ac:dyDescent="0.25">
      <c r="A2" s="20">
        <v>1</v>
      </c>
      <c r="B2" s="10" t="s">
        <v>1</v>
      </c>
      <c r="C2" s="10" t="s">
        <v>16</v>
      </c>
      <c r="D2" s="10">
        <v>0.4</v>
      </c>
      <c r="E2" s="10">
        <v>1</v>
      </c>
      <c r="F2" s="11">
        <v>4.6100000000000003</v>
      </c>
      <c r="G2" s="11">
        <v>73.662000000000006</v>
      </c>
      <c r="H2" s="11">
        <f t="shared" ref="H2:H21" si="0">G2+F2</f>
        <v>78.272000000000006</v>
      </c>
      <c r="I2" s="11">
        <f t="shared" ref="I2:I21" si="1">0.4*F2</f>
        <v>1.8440000000000003</v>
      </c>
      <c r="J2" s="11">
        <v>90.1</v>
      </c>
      <c r="K2" s="11">
        <f t="shared" ref="K2:K21" si="2">J2/1000/F2*100</f>
        <v>1.9544468546637741</v>
      </c>
      <c r="L2" s="21">
        <f>H2+I2</f>
        <v>80.116</v>
      </c>
    </row>
    <row r="3" spans="1:12" ht="18.75" x14ac:dyDescent="0.25">
      <c r="A3" s="20">
        <v>2</v>
      </c>
      <c r="B3" s="10" t="s">
        <v>1</v>
      </c>
      <c r="C3" s="10" t="s">
        <v>16</v>
      </c>
      <c r="D3" s="10">
        <v>0.4</v>
      </c>
      <c r="E3" s="10">
        <v>2</v>
      </c>
      <c r="F3" s="11">
        <v>4.532</v>
      </c>
      <c r="G3" s="11">
        <v>79.259</v>
      </c>
      <c r="H3" s="11">
        <f t="shared" si="0"/>
        <v>83.790999999999997</v>
      </c>
      <c r="I3" s="11">
        <f t="shared" si="1"/>
        <v>1.8128000000000002</v>
      </c>
      <c r="J3" s="11">
        <v>89.5</v>
      </c>
      <c r="K3" s="11">
        <f t="shared" si="2"/>
        <v>1.9748455428067075</v>
      </c>
    </row>
    <row r="4" spans="1:12" ht="18.75" x14ac:dyDescent="0.25">
      <c r="A4" s="20">
        <v>3</v>
      </c>
      <c r="B4" s="10" t="s">
        <v>1</v>
      </c>
      <c r="C4" s="10" t="s">
        <v>70</v>
      </c>
      <c r="D4" s="10">
        <v>0.4</v>
      </c>
      <c r="E4" s="10">
        <v>1</v>
      </c>
      <c r="F4" s="11">
        <v>4.55</v>
      </c>
      <c r="G4" s="11">
        <v>73.7</v>
      </c>
      <c r="H4" s="11">
        <f t="shared" si="0"/>
        <v>78.25</v>
      </c>
      <c r="I4" s="11">
        <f t="shared" si="1"/>
        <v>1.82</v>
      </c>
      <c r="J4" s="11">
        <v>90.8</v>
      </c>
      <c r="K4" s="11">
        <f t="shared" si="2"/>
        <v>1.9956043956043956</v>
      </c>
    </row>
    <row r="5" spans="1:12" ht="18.75" x14ac:dyDescent="0.25">
      <c r="A5" s="20">
        <v>4</v>
      </c>
      <c r="B5" s="10" t="s">
        <v>1</v>
      </c>
      <c r="C5" s="10" t="s">
        <v>70</v>
      </c>
      <c r="D5" s="10">
        <v>0.4</v>
      </c>
      <c r="E5" s="10">
        <v>2</v>
      </c>
      <c r="F5" s="11">
        <v>4.5389999999999997</v>
      </c>
      <c r="G5" s="11">
        <v>80.962999999999994</v>
      </c>
      <c r="H5" s="11">
        <f t="shared" si="0"/>
        <v>85.501999999999995</v>
      </c>
      <c r="I5" s="11">
        <f t="shared" si="1"/>
        <v>1.8155999999999999</v>
      </c>
      <c r="J5" s="11">
        <v>89.3</v>
      </c>
      <c r="K5" s="11">
        <f t="shared" si="2"/>
        <v>1.9673936990526546</v>
      </c>
    </row>
    <row r="6" spans="1:12" ht="18.75" x14ac:dyDescent="0.25">
      <c r="A6" s="20">
        <v>5</v>
      </c>
      <c r="B6" s="10" t="s">
        <v>1</v>
      </c>
      <c r="C6" s="10" t="s">
        <v>69</v>
      </c>
      <c r="D6" s="10">
        <v>0.4</v>
      </c>
      <c r="E6" s="10">
        <v>1</v>
      </c>
      <c r="F6" s="11">
        <v>4.5129999999999999</v>
      </c>
      <c r="G6" s="11">
        <v>75.25</v>
      </c>
      <c r="H6" s="11">
        <f t="shared" si="0"/>
        <v>79.763000000000005</v>
      </c>
      <c r="I6" s="11">
        <f t="shared" si="1"/>
        <v>1.8052000000000001</v>
      </c>
      <c r="J6" s="11">
        <v>88.9</v>
      </c>
      <c r="K6" s="11">
        <f t="shared" si="2"/>
        <v>1.9698648349213386</v>
      </c>
    </row>
    <row r="7" spans="1:12" ht="18.75" x14ac:dyDescent="0.25">
      <c r="A7" s="20">
        <v>6</v>
      </c>
      <c r="B7" s="10" t="s">
        <v>1</v>
      </c>
      <c r="C7" s="10" t="s">
        <v>69</v>
      </c>
      <c r="D7" s="10">
        <v>0.4</v>
      </c>
      <c r="E7" s="10">
        <v>2</v>
      </c>
      <c r="F7" s="11">
        <v>4.5170000000000003</v>
      </c>
      <c r="G7" s="11">
        <v>75.834999999999994</v>
      </c>
      <c r="H7" s="11">
        <f t="shared" si="0"/>
        <v>80.35199999999999</v>
      </c>
      <c r="I7" s="11">
        <f t="shared" si="1"/>
        <v>1.8068000000000002</v>
      </c>
      <c r="J7" s="11">
        <v>89.1</v>
      </c>
      <c r="K7" s="11">
        <f t="shared" si="2"/>
        <v>1.9725481514279386</v>
      </c>
    </row>
    <row r="8" spans="1:12" ht="18.75" x14ac:dyDescent="0.25">
      <c r="A8" s="17">
        <v>7</v>
      </c>
      <c r="B8" s="10" t="s">
        <v>1</v>
      </c>
      <c r="C8" s="10" t="s">
        <v>68</v>
      </c>
      <c r="D8" s="10">
        <v>0.4</v>
      </c>
      <c r="E8" s="10">
        <v>1</v>
      </c>
      <c r="F8" s="11">
        <v>4.4720000000000004</v>
      </c>
      <c r="G8" s="11">
        <v>76.63</v>
      </c>
      <c r="H8" s="11">
        <f t="shared" si="0"/>
        <v>81.10199999999999</v>
      </c>
      <c r="I8" s="11">
        <f t="shared" si="1"/>
        <v>1.7888000000000002</v>
      </c>
      <c r="J8" s="11">
        <v>91.8</v>
      </c>
      <c r="K8" s="11">
        <f t="shared" si="2"/>
        <v>2.0527728085867616</v>
      </c>
    </row>
    <row r="9" spans="1:12" ht="18.75" x14ac:dyDescent="0.25">
      <c r="A9" s="17">
        <v>8</v>
      </c>
      <c r="B9" s="10" t="s">
        <v>1</v>
      </c>
      <c r="C9" s="10" t="s">
        <v>68</v>
      </c>
      <c r="D9" s="10">
        <v>0.4</v>
      </c>
      <c r="E9" s="10">
        <v>2</v>
      </c>
      <c r="F9" s="11">
        <v>4.4820000000000002</v>
      </c>
      <c r="G9" s="11">
        <v>80.831000000000003</v>
      </c>
      <c r="H9" s="11">
        <f t="shared" si="0"/>
        <v>85.313000000000002</v>
      </c>
      <c r="I9" s="11">
        <f t="shared" si="1"/>
        <v>1.7928000000000002</v>
      </c>
      <c r="J9" s="11">
        <v>90.3</v>
      </c>
      <c r="K9" s="11">
        <f t="shared" si="2"/>
        <v>2.0147255689424362</v>
      </c>
    </row>
    <row r="10" spans="1:12" ht="18.75" x14ac:dyDescent="0.25">
      <c r="A10" s="17" t="s">
        <v>60</v>
      </c>
      <c r="B10" s="10" t="s">
        <v>1</v>
      </c>
      <c r="C10" s="10" t="s">
        <v>67</v>
      </c>
      <c r="D10" s="10">
        <v>0.4</v>
      </c>
      <c r="E10" s="10">
        <v>1</v>
      </c>
      <c r="F10" s="11">
        <v>4.5860000000000003</v>
      </c>
      <c r="G10" s="11">
        <v>78.787999999999997</v>
      </c>
      <c r="H10" s="11">
        <f t="shared" si="0"/>
        <v>83.373999999999995</v>
      </c>
      <c r="I10" s="11">
        <f t="shared" si="1"/>
        <v>1.8344000000000003</v>
      </c>
      <c r="J10" s="11">
        <v>89.4</v>
      </c>
      <c r="K10" s="11">
        <f t="shared" si="2"/>
        <v>1.9494112516354121</v>
      </c>
    </row>
    <row r="11" spans="1:12" ht="18.75" x14ac:dyDescent="0.25">
      <c r="A11" s="17">
        <v>10</v>
      </c>
      <c r="B11" s="10" t="s">
        <v>1</v>
      </c>
      <c r="C11" s="10" t="s">
        <v>67</v>
      </c>
      <c r="D11" s="10">
        <v>0.4</v>
      </c>
      <c r="E11" s="10">
        <v>2</v>
      </c>
      <c r="F11" s="11">
        <v>4.5970000000000004</v>
      </c>
      <c r="G11" s="11">
        <v>79.078000000000003</v>
      </c>
      <c r="H11" s="11">
        <f t="shared" si="0"/>
        <v>83.674999999999997</v>
      </c>
      <c r="I11" s="11">
        <f t="shared" si="1"/>
        <v>1.8388000000000002</v>
      </c>
      <c r="J11" s="11">
        <v>90.6</v>
      </c>
      <c r="K11" s="11">
        <f t="shared" si="2"/>
        <v>1.9708505547095929</v>
      </c>
    </row>
    <row r="12" spans="1:12" ht="18.75" x14ac:dyDescent="0.25">
      <c r="A12" s="20">
        <v>11</v>
      </c>
      <c r="B12" s="10" t="s">
        <v>0</v>
      </c>
      <c r="C12" s="10" t="s">
        <v>16</v>
      </c>
      <c r="D12" s="10">
        <v>0.4</v>
      </c>
      <c r="E12" s="10">
        <v>2</v>
      </c>
      <c r="F12" s="11">
        <v>4.5529999999999999</v>
      </c>
      <c r="G12" s="11">
        <v>80.635999999999996</v>
      </c>
      <c r="H12" s="11">
        <f t="shared" si="0"/>
        <v>85.188999999999993</v>
      </c>
      <c r="I12" s="11">
        <f t="shared" si="1"/>
        <v>1.8212000000000002</v>
      </c>
      <c r="J12" s="11">
        <v>89.6</v>
      </c>
      <c r="K12" s="11">
        <f t="shared" si="2"/>
        <v>1.9679332308368109</v>
      </c>
    </row>
    <row r="13" spans="1:12" ht="18.75" x14ac:dyDescent="0.25">
      <c r="A13" s="20">
        <v>12</v>
      </c>
      <c r="B13" s="10" t="s">
        <v>0</v>
      </c>
      <c r="C13" s="10" t="s">
        <v>16</v>
      </c>
      <c r="D13" s="10">
        <v>0.4</v>
      </c>
      <c r="E13" s="10">
        <v>3</v>
      </c>
      <c r="F13" s="11">
        <v>4.5449999999999999</v>
      </c>
      <c r="G13" s="11">
        <v>75.765000000000001</v>
      </c>
      <c r="H13" s="11">
        <f t="shared" si="0"/>
        <v>80.31</v>
      </c>
      <c r="I13" s="11">
        <f t="shared" si="1"/>
        <v>1.8180000000000001</v>
      </c>
      <c r="J13" s="11">
        <v>90.2</v>
      </c>
      <c r="K13" s="11">
        <f t="shared" si="2"/>
        <v>1.9845984598459849</v>
      </c>
    </row>
    <row r="14" spans="1:12" ht="18.75" x14ac:dyDescent="0.25">
      <c r="A14" s="20">
        <v>13</v>
      </c>
      <c r="B14" s="10" t="s">
        <v>0</v>
      </c>
      <c r="C14" s="10" t="s">
        <v>70</v>
      </c>
      <c r="D14" s="10">
        <v>0.4</v>
      </c>
      <c r="E14" s="10">
        <v>1</v>
      </c>
      <c r="F14" s="11">
        <v>4.5679999999999996</v>
      </c>
      <c r="G14" s="11">
        <v>80.664000000000001</v>
      </c>
      <c r="H14" s="11">
        <f t="shared" si="0"/>
        <v>85.231999999999999</v>
      </c>
      <c r="I14" s="11">
        <f t="shared" si="1"/>
        <v>1.8271999999999999</v>
      </c>
      <c r="J14" s="11">
        <v>89</v>
      </c>
      <c r="K14" s="11">
        <f t="shared" si="2"/>
        <v>1.9483362521891419</v>
      </c>
    </row>
    <row r="15" spans="1:12" ht="18.75" x14ac:dyDescent="0.25">
      <c r="A15" s="20">
        <v>14</v>
      </c>
      <c r="B15" s="10" t="s">
        <v>0</v>
      </c>
      <c r="C15" s="10" t="s">
        <v>70</v>
      </c>
      <c r="D15" s="10">
        <v>0.4</v>
      </c>
      <c r="E15" s="10">
        <v>2</v>
      </c>
      <c r="F15" s="11">
        <v>4.5350000000000001</v>
      </c>
      <c r="G15" s="11">
        <v>80.872</v>
      </c>
      <c r="H15" s="11">
        <f t="shared" si="0"/>
        <v>85.406999999999996</v>
      </c>
      <c r="I15" s="11">
        <f t="shared" si="1"/>
        <v>1.8140000000000001</v>
      </c>
      <c r="J15" s="11">
        <v>90.4</v>
      </c>
      <c r="K15" s="11">
        <f t="shared" si="2"/>
        <v>1.9933847850055129</v>
      </c>
    </row>
    <row r="16" spans="1:12" ht="18.75" x14ac:dyDescent="0.25">
      <c r="A16" s="20">
        <v>15</v>
      </c>
      <c r="B16" s="10" t="s">
        <v>0</v>
      </c>
      <c r="C16" s="10" t="s">
        <v>69</v>
      </c>
      <c r="D16" s="10">
        <v>0.4</v>
      </c>
      <c r="E16" s="10">
        <v>1</v>
      </c>
      <c r="F16" s="11">
        <v>4.5410000000000004</v>
      </c>
      <c r="G16" s="11">
        <v>79.655000000000001</v>
      </c>
      <c r="H16" s="11">
        <f t="shared" si="0"/>
        <v>84.195999999999998</v>
      </c>
      <c r="I16" s="11">
        <f t="shared" si="1"/>
        <v>1.8164000000000002</v>
      </c>
      <c r="J16" s="11">
        <v>89.3</v>
      </c>
      <c r="K16" s="11">
        <f t="shared" si="2"/>
        <v>1.9665271966527194</v>
      </c>
    </row>
    <row r="17" spans="1:11" ht="18.75" x14ac:dyDescent="0.25">
      <c r="A17" s="20">
        <v>16</v>
      </c>
      <c r="B17" s="10" t="s">
        <v>0</v>
      </c>
      <c r="C17" s="10" t="s">
        <v>69</v>
      </c>
      <c r="D17" s="10">
        <v>0.4</v>
      </c>
      <c r="E17" s="10">
        <v>2</v>
      </c>
      <c r="F17" s="11">
        <v>4.5579999999999998</v>
      </c>
      <c r="G17" s="11">
        <v>79.305000000000007</v>
      </c>
      <c r="H17" s="11">
        <f t="shared" si="0"/>
        <v>83.863</v>
      </c>
      <c r="I17" s="11">
        <f t="shared" si="1"/>
        <v>1.8231999999999999</v>
      </c>
      <c r="J17" s="11">
        <v>90.1</v>
      </c>
      <c r="K17" s="11">
        <f t="shared" si="2"/>
        <v>1.9767441860465116</v>
      </c>
    </row>
    <row r="18" spans="1:11" ht="18.75" x14ac:dyDescent="0.25">
      <c r="A18" s="17">
        <v>17</v>
      </c>
      <c r="B18" s="10" t="s">
        <v>0</v>
      </c>
      <c r="C18" s="10" t="s">
        <v>68</v>
      </c>
      <c r="D18" s="10">
        <v>0.4</v>
      </c>
      <c r="E18" s="10">
        <v>1</v>
      </c>
      <c r="F18" s="11">
        <v>4.5819999999999999</v>
      </c>
      <c r="G18" s="11">
        <v>73.525999999999996</v>
      </c>
      <c r="H18" s="11">
        <f t="shared" si="0"/>
        <v>78.10799999999999</v>
      </c>
      <c r="I18" s="11">
        <f t="shared" si="1"/>
        <v>1.8328</v>
      </c>
      <c r="J18" s="11">
        <v>90.4</v>
      </c>
      <c r="K18" s="11">
        <f t="shared" si="2"/>
        <v>1.9729375818419905</v>
      </c>
    </row>
    <row r="19" spans="1:11" ht="18.75" x14ac:dyDescent="0.25">
      <c r="A19" s="17">
        <v>18</v>
      </c>
      <c r="B19" s="10" t="s">
        <v>0</v>
      </c>
      <c r="C19" s="10" t="s">
        <v>68</v>
      </c>
      <c r="D19" s="10">
        <v>0.4</v>
      </c>
      <c r="E19" s="10">
        <v>2</v>
      </c>
      <c r="F19" s="11">
        <v>4.5590000000000002</v>
      </c>
      <c r="G19" s="11">
        <v>79.137</v>
      </c>
      <c r="H19" s="11">
        <f t="shared" si="0"/>
        <v>83.695999999999998</v>
      </c>
      <c r="I19" s="11">
        <f t="shared" si="1"/>
        <v>1.8236000000000001</v>
      </c>
      <c r="J19" s="11">
        <v>90.5</v>
      </c>
      <c r="K19" s="11">
        <f t="shared" si="2"/>
        <v>1.9850844483439349</v>
      </c>
    </row>
    <row r="20" spans="1:11" ht="18.75" x14ac:dyDescent="0.25">
      <c r="A20" s="17">
        <v>19</v>
      </c>
      <c r="B20" s="10" t="s">
        <v>0</v>
      </c>
      <c r="C20" s="10" t="s">
        <v>67</v>
      </c>
      <c r="D20" s="10">
        <v>0.4</v>
      </c>
      <c r="E20" s="10">
        <v>1</v>
      </c>
      <c r="F20" s="11">
        <v>4.5220000000000002</v>
      </c>
      <c r="G20" s="11">
        <v>73.694999999999993</v>
      </c>
      <c r="H20" s="11">
        <f t="shared" si="0"/>
        <v>78.216999999999999</v>
      </c>
      <c r="I20" s="11">
        <f t="shared" si="1"/>
        <v>1.8088000000000002</v>
      </c>
      <c r="J20" s="11">
        <v>89.7</v>
      </c>
      <c r="K20" s="11">
        <f t="shared" si="2"/>
        <v>1.9836355594869526</v>
      </c>
    </row>
    <row r="21" spans="1:11" ht="18.75" x14ac:dyDescent="0.25">
      <c r="A21" s="17">
        <v>20</v>
      </c>
      <c r="B21" s="10" t="s">
        <v>0</v>
      </c>
      <c r="C21" s="10" t="s">
        <v>67</v>
      </c>
      <c r="D21" s="10">
        <v>0.4</v>
      </c>
      <c r="E21" s="10">
        <v>2</v>
      </c>
      <c r="F21" s="11">
        <v>4.6219999999999999</v>
      </c>
      <c r="G21" s="11">
        <v>79.22</v>
      </c>
      <c r="H21" s="11">
        <f t="shared" si="0"/>
        <v>83.841999999999999</v>
      </c>
      <c r="I21" s="11">
        <f t="shared" si="1"/>
        <v>1.8488</v>
      </c>
      <c r="J21" s="11">
        <v>90.7</v>
      </c>
      <c r="K21" s="11">
        <f t="shared" si="2"/>
        <v>1.9623539593249677</v>
      </c>
    </row>
    <row r="22" spans="1:11" ht="18.75" x14ac:dyDescent="0.25">
      <c r="A22" s="17"/>
      <c r="B22" s="10"/>
      <c r="C22" s="10"/>
      <c r="D22" s="10"/>
      <c r="E22" s="10"/>
      <c r="F22" s="11">
        <f>MAX(F2:F21)</f>
        <v>4.6219999999999999</v>
      </c>
      <c r="G22" s="11"/>
      <c r="H22" s="11"/>
      <c r="I22" s="11"/>
      <c r="J22" s="11"/>
      <c r="K22" s="11"/>
    </row>
    <row r="23" spans="1:11" ht="18.75" x14ac:dyDescent="0.25">
      <c r="A23" s="17"/>
      <c r="B23" s="10"/>
      <c r="C23" s="10"/>
      <c r="D23" s="10"/>
      <c r="E23" s="10"/>
      <c r="F23" s="11">
        <f>F22-4.472</f>
        <v>0.14999999999999947</v>
      </c>
      <c r="G23" s="11"/>
      <c r="H23" s="11"/>
      <c r="I23" s="11"/>
      <c r="J23" s="11"/>
      <c r="K23" s="11"/>
    </row>
    <row r="24" spans="1:11" ht="18.75" x14ac:dyDescent="0.25">
      <c r="A24" s="10"/>
      <c r="B24" s="10"/>
      <c r="C24" s="10" t="s">
        <v>18</v>
      </c>
      <c r="D24" s="10" t="s">
        <v>60</v>
      </c>
      <c r="E24" s="10"/>
      <c r="F24" s="11"/>
      <c r="G24" s="11"/>
      <c r="H24" s="11"/>
      <c r="I24" s="11"/>
      <c r="J24" s="11"/>
      <c r="K24" s="11"/>
    </row>
    <row r="25" spans="1:11" ht="18.75" x14ac:dyDescent="0.25">
      <c r="A25" s="10">
        <v>21</v>
      </c>
      <c r="B25" s="10" t="s">
        <v>19</v>
      </c>
      <c r="C25" s="10">
        <v>0</v>
      </c>
      <c r="D25" s="10"/>
      <c r="E25" s="10"/>
      <c r="F25" s="11"/>
      <c r="G25" s="11">
        <v>73.561999999999998</v>
      </c>
      <c r="H25" s="11"/>
      <c r="I25" s="11"/>
      <c r="J25" s="11"/>
      <c r="K25" s="11"/>
    </row>
    <row r="26" spans="1:11" ht="18.75" x14ac:dyDescent="0.25">
      <c r="A26" s="10">
        <v>22</v>
      </c>
      <c r="B26" s="10" t="s">
        <v>20</v>
      </c>
      <c r="C26" s="10">
        <v>0.25</v>
      </c>
      <c r="D26" s="10"/>
      <c r="E26" s="10"/>
      <c r="F26" s="11"/>
      <c r="G26" s="11">
        <v>73.855999999999995</v>
      </c>
      <c r="H26" s="11"/>
      <c r="I26" s="11"/>
      <c r="J26" s="11"/>
      <c r="K26" s="11"/>
    </row>
    <row r="27" spans="1:11" ht="18.75" x14ac:dyDescent="0.25">
      <c r="A27" s="10">
        <v>23</v>
      </c>
      <c r="B27" s="10" t="s">
        <v>21</v>
      </c>
      <c r="C27" s="10">
        <v>0.5</v>
      </c>
      <c r="D27" s="10"/>
      <c r="E27" s="10"/>
      <c r="F27" s="11"/>
      <c r="G27" s="11">
        <v>79.766000000000005</v>
      </c>
      <c r="H27" s="11"/>
      <c r="I27" s="11"/>
      <c r="J27" s="11"/>
      <c r="K27" s="11"/>
    </row>
    <row r="28" spans="1:11" ht="18.75" x14ac:dyDescent="0.25">
      <c r="A28" s="10">
        <v>24</v>
      </c>
      <c r="B28" s="10" t="s">
        <v>22</v>
      </c>
      <c r="C28" s="10">
        <v>1</v>
      </c>
      <c r="D28" s="10"/>
      <c r="E28" s="10"/>
      <c r="F28" s="11"/>
      <c r="G28" s="11">
        <v>80.826999999999998</v>
      </c>
      <c r="H28" s="11"/>
      <c r="I28" s="11"/>
      <c r="J28" s="11"/>
      <c r="K28" s="11"/>
    </row>
    <row r="29" spans="1:11" ht="18.75" x14ac:dyDescent="0.25">
      <c r="A29" s="10">
        <v>25</v>
      </c>
      <c r="B29" s="10" t="s">
        <v>23</v>
      </c>
      <c r="C29" s="10">
        <v>2</v>
      </c>
      <c r="D29" s="10"/>
      <c r="E29" s="10"/>
      <c r="F29" s="11"/>
      <c r="G29" s="11">
        <v>80.665999999999997</v>
      </c>
      <c r="H29" s="11"/>
      <c r="I29" s="11"/>
      <c r="J29" s="11"/>
      <c r="K29" s="11"/>
    </row>
    <row r="30" spans="1:11" ht="18.75" x14ac:dyDescent="0.25">
      <c r="A30" s="10">
        <v>26</v>
      </c>
      <c r="B30" s="10" t="s">
        <v>24</v>
      </c>
      <c r="C30" s="10">
        <v>3</v>
      </c>
      <c r="D30" s="10"/>
      <c r="E30" s="10"/>
      <c r="F30" s="11"/>
      <c r="G30" s="11">
        <v>73.555000000000007</v>
      </c>
      <c r="H30" s="11"/>
      <c r="I30" s="11"/>
      <c r="J30" s="11"/>
      <c r="K30" s="11"/>
    </row>
    <row r="31" spans="1:11" ht="18.75" x14ac:dyDescent="0.25">
      <c r="A31" s="10">
        <v>27</v>
      </c>
      <c r="B31" s="10" t="s">
        <v>25</v>
      </c>
      <c r="C31" s="10">
        <v>4</v>
      </c>
      <c r="D31" s="10"/>
      <c r="E31" s="10"/>
      <c r="F31" s="11"/>
      <c r="G31" s="11">
        <v>79.253</v>
      </c>
      <c r="H31" s="11"/>
      <c r="I31" s="11"/>
      <c r="J31" s="11"/>
      <c r="K31" s="11"/>
    </row>
    <row r="32" spans="1:11" ht="18.75" x14ac:dyDescent="0.25">
      <c r="A32" s="10">
        <v>28</v>
      </c>
      <c r="B32" s="10" t="s">
        <v>26</v>
      </c>
      <c r="C32" s="10">
        <v>5</v>
      </c>
      <c r="D32" s="10"/>
      <c r="E32" s="10"/>
      <c r="F32" s="11"/>
      <c r="G32" s="11">
        <v>80.472999999999999</v>
      </c>
      <c r="H32" s="11"/>
      <c r="I32" s="11"/>
      <c r="J32" s="11"/>
      <c r="K32" s="11"/>
    </row>
    <row r="33" spans="1:11" ht="18.75" x14ac:dyDescent="0.25">
      <c r="A33" s="10">
        <v>29</v>
      </c>
      <c r="B33" s="10" t="s">
        <v>27</v>
      </c>
      <c r="C33" s="10">
        <v>6</v>
      </c>
      <c r="D33" s="10"/>
      <c r="E33" s="10"/>
      <c r="F33" s="11"/>
      <c r="G33" s="11">
        <v>73.421999999999997</v>
      </c>
      <c r="H33" s="11"/>
      <c r="I33" s="11"/>
      <c r="J33" s="11"/>
      <c r="K33" s="11"/>
    </row>
    <row r="34" spans="1:11" ht="18.75" x14ac:dyDescent="0.25">
      <c r="A34" s="10">
        <v>30</v>
      </c>
      <c r="B34" s="10" t="s">
        <v>66</v>
      </c>
      <c r="C34" s="10">
        <v>7</v>
      </c>
      <c r="D34" s="10"/>
      <c r="E34" s="10"/>
      <c r="F34" s="11"/>
      <c r="G34" s="11">
        <v>79.375</v>
      </c>
      <c r="H34" s="11"/>
      <c r="I34" s="11"/>
      <c r="J34" s="11"/>
      <c r="K34" s="11"/>
    </row>
    <row r="35" spans="1:11" ht="18.75" x14ac:dyDescent="0.25">
      <c r="A35" s="11">
        <v>31</v>
      </c>
      <c r="B35" s="11" t="s">
        <v>65</v>
      </c>
      <c r="C35" s="11" t="s">
        <v>65</v>
      </c>
      <c r="D35" s="11"/>
      <c r="E35" s="11">
        <v>1</v>
      </c>
      <c r="F35" s="11"/>
      <c r="G35" s="11">
        <v>78.489999999999995</v>
      </c>
      <c r="H35" s="11"/>
      <c r="I35" s="11"/>
      <c r="J35" s="11"/>
      <c r="K35" s="11"/>
    </row>
    <row r="36" spans="1:11" ht="18.75" x14ac:dyDescent="0.25">
      <c r="A36" s="11">
        <v>32</v>
      </c>
      <c r="B36" s="11" t="s">
        <v>64</v>
      </c>
      <c r="C36" s="11" t="s">
        <v>64</v>
      </c>
      <c r="D36" s="11"/>
      <c r="E36" s="11">
        <v>2</v>
      </c>
      <c r="F36" s="11"/>
      <c r="G36" s="11">
        <v>77.134</v>
      </c>
      <c r="H36" s="11"/>
      <c r="I36" s="11"/>
      <c r="J36" s="11"/>
      <c r="K36" s="11"/>
    </row>
    <row r="37" spans="1:11" ht="18.75" x14ac:dyDescent="0.25">
      <c r="A37" s="18">
        <v>33</v>
      </c>
      <c r="B37" s="18" t="s">
        <v>62</v>
      </c>
      <c r="C37" s="18" t="s">
        <v>63</v>
      </c>
      <c r="D37" s="18"/>
      <c r="E37" s="18">
        <v>1</v>
      </c>
      <c r="F37" s="18"/>
      <c r="G37" s="18">
        <v>79.021000000000001</v>
      </c>
      <c r="H37" s="18"/>
      <c r="I37" s="18"/>
      <c r="J37" s="18">
        <v>88.6</v>
      </c>
      <c r="K37" s="18"/>
    </row>
    <row r="38" spans="1:11" ht="18.75" x14ac:dyDescent="0.25">
      <c r="A38" s="18">
        <v>34</v>
      </c>
      <c r="B38" s="18" t="s">
        <v>62</v>
      </c>
      <c r="C38" s="18" t="s">
        <v>61</v>
      </c>
      <c r="D38" s="18"/>
      <c r="E38" s="18">
        <v>2</v>
      </c>
      <c r="F38" s="18"/>
      <c r="G38" s="18">
        <v>79.013000000000005</v>
      </c>
      <c r="H38" s="18"/>
      <c r="I38" s="18"/>
      <c r="J38" s="18">
        <v>90.4</v>
      </c>
      <c r="K3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6832-FD29-41BA-B4B6-F7BAD1354EC6}">
  <dimension ref="A1:U41"/>
  <sheetViews>
    <sheetView topLeftCell="A30" workbookViewId="0">
      <selection activeCell="E31" sqref="E31:F41"/>
    </sheetView>
  </sheetViews>
  <sheetFormatPr defaultRowHeight="15" x14ac:dyDescent="0.25"/>
  <cols>
    <col min="3" max="3" width="16.7109375" customWidth="1"/>
    <col min="4" max="4" width="19" customWidth="1"/>
    <col min="6" max="6" width="10.5703125" bestFit="1" customWidth="1"/>
    <col min="7" max="8" width="18.140625" bestFit="1" customWidth="1"/>
    <col min="9" max="9" width="13.5703125" bestFit="1" customWidth="1"/>
    <col min="11" max="11" width="13.5703125" bestFit="1" customWidth="1"/>
    <col min="14" max="14" width="14.5703125" bestFit="1" customWidth="1"/>
    <col min="15" max="15" width="17.5703125" bestFit="1" customWidth="1"/>
    <col min="16" max="16" width="14" bestFit="1" customWidth="1"/>
    <col min="18" max="18" width="24" bestFit="1" customWidth="1"/>
    <col min="19" max="19" width="13.140625" bestFit="1" customWidth="1"/>
    <col min="20" max="20" width="16.85546875" bestFit="1" customWidth="1"/>
  </cols>
  <sheetData>
    <row r="1" spans="1:21" ht="29.45" customHeight="1" x14ac:dyDescent="0.25">
      <c r="A1" s="10" t="s">
        <v>13</v>
      </c>
      <c r="B1" s="10" t="s">
        <v>9</v>
      </c>
      <c r="C1" s="11" t="s">
        <v>76</v>
      </c>
      <c r="D1" s="10" t="s">
        <v>10</v>
      </c>
      <c r="E1" s="49" t="s">
        <v>81</v>
      </c>
      <c r="F1" s="49" t="s">
        <v>78</v>
      </c>
      <c r="G1" s="49" t="s">
        <v>79</v>
      </c>
      <c r="H1" s="49" t="s">
        <v>80</v>
      </c>
      <c r="I1" s="49">
        <v>43535.479166666664</v>
      </c>
      <c r="J1" s="12" t="s">
        <v>85</v>
      </c>
      <c r="K1" s="49">
        <v>43780.900694444441</v>
      </c>
      <c r="L1" s="13"/>
      <c r="M1" s="13"/>
      <c r="N1" s="12" t="s">
        <v>92</v>
      </c>
      <c r="O1" s="12" t="s">
        <v>86</v>
      </c>
      <c r="P1" s="12" t="s">
        <v>87</v>
      </c>
      <c r="Q1" s="12" t="s">
        <v>88</v>
      </c>
      <c r="R1" s="12" t="s">
        <v>89</v>
      </c>
      <c r="S1" s="12" t="s">
        <v>90</v>
      </c>
      <c r="T1" s="12" t="s">
        <v>91</v>
      </c>
    </row>
    <row r="2" spans="1:21" ht="18.75" x14ac:dyDescent="0.25">
      <c r="A2" s="10"/>
      <c r="B2" s="10" t="s">
        <v>77</v>
      </c>
      <c r="C2" s="11"/>
      <c r="D2" s="10"/>
      <c r="E2" s="13">
        <v>18.23</v>
      </c>
      <c r="F2" s="14"/>
      <c r="G2" s="13">
        <v>18.23</v>
      </c>
      <c r="H2" s="13"/>
      <c r="I2" s="13"/>
      <c r="J2" s="13"/>
      <c r="K2" s="13"/>
      <c r="L2" s="13"/>
      <c r="M2" s="13"/>
      <c r="N2" s="13"/>
      <c r="O2" s="13"/>
      <c r="P2" s="13"/>
    </row>
    <row r="3" spans="1:21" ht="18.75" x14ac:dyDescent="0.25">
      <c r="A3" s="15">
        <v>1</v>
      </c>
      <c r="B3" s="10" t="s">
        <v>1</v>
      </c>
      <c r="C3" s="11">
        <v>4.6100000000000003</v>
      </c>
      <c r="D3" s="10" t="s">
        <v>16</v>
      </c>
      <c r="E3" s="13">
        <v>7.61</v>
      </c>
      <c r="F3" s="13">
        <v>13.43</v>
      </c>
      <c r="G3" s="13">
        <v>15.28</v>
      </c>
      <c r="H3" s="13">
        <v>15.3</v>
      </c>
      <c r="I3" s="13">
        <v>13.88</v>
      </c>
      <c r="J3" s="16">
        <f>(17.422-F3)/1.0092</f>
        <v>3.9556084026952045</v>
      </c>
      <c r="K3" s="16">
        <f>(17.422-G3)/1.0092</f>
        <v>2.122473246135554</v>
      </c>
      <c r="L3" s="16">
        <f>(17.422-H3)/1.0092</f>
        <v>2.1026555687673403</v>
      </c>
      <c r="M3" s="16">
        <f>(17.422-I3)/1.0092</f>
        <v>3.5097106619104235</v>
      </c>
      <c r="N3" s="16">
        <f>SUM(J3:M3)</f>
        <v>11.690447879508524</v>
      </c>
      <c r="O3" s="16">
        <f>N3/(0.082*304.15)</f>
        <v>0.46873725975663977</v>
      </c>
      <c r="P3" s="16">
        <f>O3*12.01</f>
        <v>5.6295344896772432</v>
      </c>
      <c r="Q3" s="9">
        <f t="shared" ref="Q3:Q12" si="0">C3*0.232</f>
        <v>1.06952</v>
      </c>
      <c r="R3" s="9">
        <f>P3/Q3</f>
        <v>5.2636084315181044</v>
      </c>
      <c r="S3" s="9">
        <f>AVERAGE(R3:R4)</f>
        <v>5.1727574603588682</v>
      </c>
    </row>
    <row r="4" spans="1:21" ht="18.75" x14ac:dyDescent="0.25">
      <c r="A4" s="15">
        <v>2</v>
      </c>
      <c r="B4" s="10" t="s">
        <v>1</v>
      </c>
      <c r="C4" s="11">
        <v>4.532</v>
      </c>
      <c r="D4" s="10" t="s">
        <v>16</v>
      </c>
      <c r="E4" s="13">
        <v>7.61</v>
      </c>
      <c r="F4" s="13">
        <v>13.07</v>
      </c>
      <c r="G4" s="13">
        <v>15.34</v>
      </c>
      <c r="H4" s="13">
        <v>15.77</v>
      </c>
      <c r="I4" s="13">
        <v>14.31</v>
      </c>
      <c r="J4" s="16">
        <f t="shared" ref="J4:J22" si="1">(17.422-F4)/1.0092</f>
        <v>4.3123265953230279</v>
      </c>
      <c r="K4" s="16">
        <f t="shared" ref="K4:K22" si="2">(17.422-G4)/1.0092</f>
        <v>2.063020214030916</v>
      </c>
      <c r="L4" s="16">
        <f t="shared" ref="L4:L22" si="3">(17.422-H4)/1.0092</f>
        <v>1.6369401506143488</v>
      </c>
      <c r="M4" s="16">
        <f t="shared" ref="M4:M22" si="4">(17.422-I4)/1.0092</f>
        <v>3.0836305984938561</v>
      </c>
      <c r="N4" s="16">
        <f t="shared" ref="N4:N22" si="5">SUM(J4:M4)</f>
        <v>11.095917558462149</v>
      </c>
      <c r="O4" s="16">
        <f t="shared" ref="O4:O22" si="6">N4/(0.082*304.15)</f>
        <v>0.44489912144048582</v>
      </c>
      <c r="P4" s="16">
        <f t="shared" ref="P4:P22" si="7">O4*12.01</f>
        <v>5.3432384485002347</v>
      </c>
      <c r="Q4" s="9">
        <f t="shared" si="0"/>
        <v>1.0514240000000001</v>
      </c>
      <c r="R4" s="9">
        <f t="shared" ref="R4:R22" si="8">P4/Q4</f>
        <v>5.0819064891996319</v>
      </c>
      <c r="S4" s="9"/>
    </row>
    <row r="5" spans="1:21" ht="18.75" x14ac:dyDescent="0.25">
      <c r="A5" s="15">
        <v>3</v>
      </c>
      <c r="B5" s="10" t="s">
        <v>1</v>
      </c>
      <c r="C5" s="11">
        <v>4.55</v>
      </c>
      <c r="D5" s="10" t="s">
        <v>70</v>
      </c>
      <c r="E5" s="13">
        <v>7.56</v>
      </c>
      <c r="F5" s="13">
        <v>13.8</v>
      </c>
      <c r="G5" s="13">
        <v>15.48</v>
      </c>
      <c r="H5" s="13">
        <v>16.02</v>
      </c>
      <c r="I5" s="13">
        <v>14.08</v>
      </c>
      <c r="J5" s="16">
        <f t="shared" si="1"/>
        <v>3.5889813713832734</v>
      </c>
      <c r="K5" s="16">
        <f t="shared" si="2"/>
        <v>1.9242964724534284</v>
      </c>
      <c r="L5" s="16">
        <f t="shared" si="3"/>
        <v>1.3892191835116934</v>
      </c>
      <c r="M5" s="16">
        <f t="shared" si="4"/>
        <v>3.3115338882282996</v>
      </c>
      <c r="N5" s="16">
        <f t="shared" si="5"/>
        <v>10.214030915576696</v>
      </c>
      <c r="O5" s="16">
        <f t="shared" si="6"/>
        <v>0.40953921627152423</v>
      </c>
      <c r="P5" s="16">
        <f t="shared" si="7"/>
        <v>4.9185659874210064</v>
      </c>
      <c r="Q5" s="9">
        <f t="shared" si="0"/>
        <v>1.0556000000000001</v>
      </c>
      <c r="R5" s="9">
        <f t="shared" si="8"/>
        <v>4.6594979039607862</v>
      </c>
      <c r="S5" s="9">
        <f>AVERAGE(R5:R6)</f>
        <v>4.8962365467633084</v>
      </c>
      <c r="T5" s="9">
        <f>S5/$S$3</f>
        <v>0.94654284185665727</v>
      </c>
    </row>
    <row r="6" spans="1:21" ht="18.75" x14ac:dyDescent="0.25">
      <c r="A6" s="15">
        <v>4</v>
      </c>
      <c r="B6" s="10" t="s">
        <v>1</v>
      </c>
      <c r="C6" s="11">
        <v>4.5389999999999997</v>
      </c>
      <c r="D6" s="10" t="s">
        <v>70</v>
      </c>
      <c r="E6" s="13">
        <v>7.6</v>
      </c>
      <c r="F6" s="13">
        <v>13.23</v>
      </c>
      <c r="G6" s="13">
        <v>15.53</v>
      </c>
      <c r="H6" s="13">
        <v>15.76</v>
      </c>
      <c r="I6" s="13">
        <v>13.84</v>
      </c>
      <c r="J6" s="16">
        <f t="shared" si="1"/>
        <v>4.1537851763773279</v>
      </c>
      <c r="K6" s="16">
        <f t="shared" si="2"/>
        <v>1.8747522790328983</v>
      </c>
      <c r="L6" s="16">
        <f t="shared" si="3"/>
        <v>1.6468489892984548</v>
      </c>
      <c r="M6" s="16">
        <f t="shared" si="4"/>
        <v>3.5493460166468496</v>
      </c>
      <c r="N6" s="16">
        <f t="shared" si="5"/>
        <v>11.224732461355531</v>
      </c>
      <c r="O6" s="16">
        <f t="shared" si="6"/>
        <v>0.45006405140898587</v>
      </c>
      <c r="P6" s="16">
        <f t="shared" si="7"/>
        <v>5.4052692574219199</v>
      </c>
      <c r="Q6" s="9">
        <f t="shared" si="0"/>
        <v>1.053048</v>
      </c>
      <c r="R6" s="9">
        <f t="shared" si="8"/>
        <v>5.1329751895658315</v>
      </c>
      <c r="S6" s="9"/>
      <c r="T6" s="9"/>
    </row>
    <row r="7" spans="1:21" ht="18.75" x14ac:dyDescent="0.25">
      <c r="A7" s="15">
        <v>5</v>
      </c>
      <c r="B7" s="10" t="s">
        <v>1</v>
      </c>
      <c r="C7" s="11">
        <v>4.5129999999999999</v>
      </c>
      <c r="D7" s="10" t="s">
        <v>69</v>
      </c>
      <c r="E7" s="13">
        <v>7.59</v>
      </c>
      <c r="F7" s="13">
        <v>13.43</v>
      </c>
      <c r="G7" s="13">
        <v>15.57</v>
      </c>
      <c r="H7" s="13">
        <v>15.78</v>
      </c>
      <c r="I7" s="13">
        <v>14.55</v>
      </c>
      <c r="J7" s="16">
        <f t="shared" si="1"/>
        <v>3.9556084026952045</v>
      </c>
      <c r="K7" s="16">
        <f t="shared" si="2"/>
        <v>1.8351169242964727</v>
      </c>
      <c r="L7" s="16">
        <f t="shared" si="3"/>
        <v>1.6270313119302429</v>
      </c>
      <c r="M7" s="16">
        <f t="shared" si="4"/>
        <v>2.8458184700753066</v>
      </c>
      <c r="N7" s="16">
        <f t="shared" si="5"/>
        <v>10.263575108997227</v>
      </c>
      <c r="O7" s="16">
        <f t="shared" si="6"/>
        <v>0.41152572779787039</v>
      </c>
      <c r="P7" s="16">
        <f t="shared" si="7"/>
        <v>4.942423990852423</v>
      </c>
      <c r="Q7" s="9">
        <f t="shared" si="0"/>
        <v>1.0470159999999999</v>
      </c>
      <c r="R7" s="9">
        <f t="shared" si="8"/>
        <v>4.7204856380918949</v>
      </c>
      <c r="S7" s="9">
        <f>AVERAGE(R7:R8)</f>
        <v>4.6523727281585536</v>
      </c>
      <c r="T7" s="9">
        <f>S7/$S$3</f>
        <v>0.89939896927542939</v>
      </c>
    </row>
    <row r="8" spans="1:21" ht="18.75" x14ac:dyDescent="0.25">
      <c r="A8" s="15">
        <v>6</v>
      </c>
      <c r="B8" s="10" t="s">
        <v>1</v>
      </c>
      <c r="C8" s="11">
        <v>4.5170000000000003</v>
      </c>
      <c r="D8" s="10" t="s">
        <v>69</v>
      </c>
      <c r="E8" s="13">
        <v>7.65</v>
      </c>
      <c r="F8" s="13">
        <v>13.44</v>
      </c>
      <c r="G8" s="13">
        <v>15.54</v>
      </c>
      <c r="H8" s="13">
        <v>15.96</v>
      </c>
      <c r="I8" s="13">
        <v>14.68</v>
      </c>
      <c r="J8" s="16">
        <f t="shared" si="1"/>
        <v>3.9456995640110986</v>
      </c>
      <c r="K8" s="16">
        <f t="shared" si="2"/>
        <v>1.8648434403487923</v>
      </c>
      <c r="L8" s="16">
        <f t="shared" si="3"/>
        <v>1.4486722156163294</v>
      </c>
      <c r="M8" s="16">
        <f t="shared" si="4"/>
        <v>2.7170035671819268</v>
      </c>
      <c r="N8" s="16">
        <f t="shared" si="5"/>
        <v>9.9762187871581478</v>
      </c>
      <c r="O8" s="16">
        <f t="shared" si="6"/>
        <v>0.40000396094506269</v>
      </c>
      <c r="P8" s="16">
        <f t="shared" si="7"/>
        <v>4.8040475709502024</v>
      </c>
      <c r="Q8" s="9">
        <f t="shared" si="0"/>
        <v>1.0479440000000002</v>
      </c>
      <c r="R8" s="9">
        <f t="shared" si="8"/>
        <v>4.5842598182252114</v>
      </c>
      <c r="S8" s="9"/>
      <c r="T8" s="9"/>
    </row>
    <row r="9" spans="1:21" ht="18.75" x14ac:dyDescent="0.25">
      <c r="A9" s="15">
        <v>7</v>
      </c>
      <c r="B9" s="10" t="s">
        <v>1</v>
      </c>
      <c r="C9" s="11">
        <v>4.4720000000000004</v>
      </c>
      <c r="D9" s="10" t="s">
        <v>68</v>
      </c>
      <c r="E9" s="13">
        <v>7.5</v>
      </c>
      <c r="F9" s="13">
        <v>13.4</v>
      </c>
      <c r="G9" s="13">
        <v>15.56</v>
      </c>
      <c r="H9" s="13">
        <v>15.9</v>
      </c>
      <c r="I9" s="13">
        <v>14.5</v>
      </c>
      <c r="J9" s="16">
        <f t="shared" si="1"/>
        <v>3.9853349187475224</v>
      </c>
      <c r="K9" s="16">
        <f t="shared" si="2"/>
        <v>1.8450257629805786</v>
      </c>
      <c r="L9" s="16">
        <f t="shared" si="3"/>
        <v>1.5081252477209672</v>
      </c>
      <c r="M9" s="16">
        <f t="shared" si="4"/>
        <v>2.8953626634958387</v>
      </c>
      <c r="N9" s="16">
        <f t="shared" si="5"/>
        <v>10.233848592944907</v>
      </c>
      <c r="O9" s="16">
        <f t="shared" si="6"/>
        <v>0.41033382088206266</v>
      </c>
      <c r="P9" s="16">
        <f t="shared" si="7"/>
        <v>4.9281091887935728</v>
      </c>
      <c r="Q9" s="9">
        <f t="shared" si="0"/>
        <v>1.0375040000000002</v>
      </c>
      <c r="R9" s="9">
        <f t="shared" si="8"/>
        <v>4.7499664471593093</v>
      </c>
      <c r="S9" s="9">
        <f>AVERAGE(R9:R10)</f>
        <v>4.8135003232917573</v>
      </c>
      <c r="T9" s="9">
        <f>S9/$S$3</f>
        <v>0.93054823470455406</v>
      </c>
    </row>
    <row r="10" spans="1:21" ht="18.75" x14ac:dyDescent="0.25">
      <c r="A10" s="15">
        <v>8</v>
      </c>
      <c r="B10" s="10" t="s">
        <v>1</v>
      </c>
      <c r="C10" s="11">
        <v>4.4820000000000002</v>
      </c>
      <c r="D10" s="10" t="s">
        <v>68</v>
      </c>
      <c r="E10" s="13">
        <v>7.41</v>
      </c>
      <c r="F10" s="13">
        <v>13.3</v>
      </c>
      <c r="G10" s="13">
        <v>15.53</v>
      </c>
      <c r="H10" s="13">
        <v>15.8</v>
      </c>
      <c r="I10" s="13">
        <v>14.43</v>
      </c>
      <c r="J10" s="16">
        <f t="shared" si="1"/>
        <v>4.0844233055885848</v>
      </c>
      <c r="K10" s="16">
        <f t="shared" si="2"/>
        <v>1.8747522790328983</v>
      </c>
      <c r="L10" s="16">
        <f t="shared" si="3"/>
        <v>1.6072136345620291</v>
      </c>
      <c r="M10" s="16">
        <f t="shared" si="4"/>
        <v>2.9647245342845823</v>
      </c>
      <c r="N10" s="16">
        <f t="shared" si="5"/>
        <v>10.531113753468095</v>
      </c>
      <c r="O10" s="16">
        <f t="shared" si="6"/>
        <v>0.42225289004013961</v>
      </c>
      <c r="P10" s="16">
        <f t="shared" si="7"/>
        <v>5.0712572093820762</v>
      </c>
      <c r="Q10" s="9">
        <f t="shared" si="0"/>
        <v>1.0398240000000001</v>
      </c>
      <c r="R10" s="9">
        <f t="shared" si="8"/>
        <v>4.8770341994242061</v>
      </c>
      <c r="S10" s="9"/>
      <c r="T10" s="9"/>
    </row>
    <row r="11" spans="1:21" ht="18.75" x14ac:dyDescent="0.25">
      <c r="A11" s="15">
        <v>9</v>
      </c>
      <c r="B11" s="10" t="s">
        <v>1</v>
      </c>
      <c r="C11" s="11">
        <v>4.5860000000000003</v>
      </c>
      <c r="D11" s="10" t="s">
        <v>67</v>
      </c>
      <c r="E11" s="13">
        <v>7.69</v>
      </c>
      <c r="F11" s="13">
        <v>13.12</v>
      </c>
      <c r="G11" s="13">
        <v>15.52</v>
      </c>
      <c r="H11" s="13">
        <v>15.86</v>
      </c>
      <c r="I11" s="13">
        <v>14.21</v>
      </c>
      <c r="J11" s="16">
        <f t="shared" si="1"/>
        <v>4.2627824019024976</v>
      </c>
      <c r="K11" s="16">
        <f t="shared" si="2"/>
        <v>1.8846611177170045</v>
      </c>
      <c r="L11" s="16">
        <f t="shared" si="3"/>
        <v>1.5477606024573931</v>
      </c>
      <c r="M11" s="16">
        <f t="shared" si="4"/>
        <v>3.182718985334918</v>
      </c>
      <c r="N11" s="16">
        <f t="shared" si="5"/>
        <v>10.877923107411814</v>
      </c>
      <c r="O11" s="16">
        <f t="shared" si="6"/>
        <v>0.43615847072456282</v>
      </c>
      <c r="P11" s="16">
        <f t="shared" si="7"/>
        <v>5.238263233401999</v>
      </c>
      <c r="Q11" s="9">
        <f t="shared" si="0"/>
        <v>1.0639520000000002</v>
      </c>
      <c r="R11" s="9">
        <f t="shared" si="8"/>
        <v>4.9234018389946144</v>
      </c>
      <c r="S11" s="9">
        <f>AVERAGE(R11:R12)</f>
        <v>4.8571115390882067</v>
      </c>
      <c r="T11" s="9">
        <f>S11/$S$3</f>
        <v>0.93897917625374938</v>
      </c>
    </row>
    <row r="12" spans="1:21" ht="18.75" x14ac:dyDescent="0.25">
      <c r="A12" s="15">
        <v>10</v>
      </c>
      <c r="B12" s="10" t="s">
        <v>1</v>
      </c>
      <c r="C12" s="11">
        <v>4.5970000000000004</v>
      </c>
      <c r="D12" s="10" t="s">
        <v>67</v>
      </c>
      <c r="E12" s="13">
        <v>7.62</v>
      </c>
      <c r="F12" s="13">
        <v>13.49</v>
      </c>
      <c r="G12" s="13">
        <v>15.75</v>
      </c>
      <c r="H12" s="13">
        <v>15.79</v>
      </c>
      <c r="I12" s="13">
        <v>13.95</v>
      </c>
      <c r="J12" s="16">
        <f t="shared" si="1"/>
        <v>3.8961553705905669</v>
      </c>
      <c r="K12" s="16">
        <f t="shared" si="2"/>
        <v>1.6567578279825608</v>
      </c>
      <c r="L12" s="16">
        <f t="shared" si="3"/>
        <v>1.6171224732461369</v>
      </c>
      <c r="M12" s="16">
        <f t="shared" si="4"/>
        <v>3.4403487911216817</v>
      </c>
      <c r="N12" s="16">
        <f t="shared" si="5"/>
        <v>10.610384462940946</v>
      </c>
      <c r="O12" s="16">
        <f t="shared" si="6"/>
        <v>0.42543130848229355</v>
      </c>
      <c r="P12" s="16">
        <f t="shared" si="7"/>
        <v>5.1094300148723457</v>
      </c>
      <c r="Q12" s="9">
        <f t="shared" si="0"/>
        <v>1.0665040000000001</v>
      </c>
      <c r="R12" s="9">
        <f t="shared" si="8"/>
        <v>4.790821239181799</v>
      </c>
      <c r="S12" s="9"/>
      <c r="T12" s="9"/>
    </row>
    <row r="13" spans="1:21" ht="18.75" x14ac:dyDescent="0.25">
      <c r="A13" s="15">
        <v>11</v>
      </c>
      <c r="B13" s="10" t="s">
        <v>0</v>
      </c>
      <c r="C13" s="11">
        <v>4.5529999999999999</v>
      </c>
      <c r="D13" s="10" t="s">
        <v>16</v>
      </c>
      <c r="E13" s="13"/>
      <c r="F13" s="13">
        <v>13.29</v>
      </c>
      <c r="G13" s="13">
        <v>15.4</v>
      </c>
      <c r="H13" s="13">
        <v>15.72</v>
      </c>
      <c r="I13" s="13">
        <v>14.03</v>
      </c>
      <c r="J13" s="16">
        <f t="shared" si="1"/>
        <v>4.0943321442726921</v>
      </c>
      <c r="K13" s="16">
        <f t="shared" si="2"/>
        <v>2.0035671819262784</v>
      </c>
      <c r="L13" s="16">
        <f t="shared" si="3"/>
        <v>1.6864843440348789</v>
      </c>
      <c r="M13" s="16">
        <f t="shared" si="4"/>
        <v>3.3610780816488317</v>
      </c>
      <c r="N13" s="16">
        <f t="shared" si="5"/>
        <v>11.145461751882682</v>
      </c>
      <c r="O13" s="16">
        <f t="shared" si="6"/>
        <v>0.44688563296683204</v>
      </c>
      <c r="P13" s="16">
        <f t="shared" si="7"/>
        <v>5.3670964519316531</v>
      </c>
      <c r="Q13" s="9">
        <f>C13*0.295</f>
        <v>1.343135</v>
      </c>
      <c r="R13" s="9">
        <f t="shared" si="8"/>
        <v>3.9959471325902856</v>
      </c>
      <c r="S13" s="9">
        <f>AVERAGE(R13:R14)</f>
        <v>4.305523964375511</v>
      </c>
      <c r="T13" s="9"/>
      <c r="U13">
        <f>S13/S3</f>
        <v>0.83234599676684018</v>
      </c>
    </row>
    <row r="14" spans="1:21" ht="18.75" x14ac:dyDescent="0.25">
      <c r="A14" s="15">
        <v>12</v>
      </c>
      <c r="B14" s="10" t="s">
        <v>0</v>
      </c>
      <c r="C14" s="11">
        <v>4.5449999999999999</v>
      </c>
      <c r="D14" s="10" t="s">
        <v>16</v>
      </c>
      <c r="E14" s="13">
        <v>7.65</v>
      </c>
      <c r="F14" s="13">
        <v>12.94</v>
      </c>
      <c r="G14" s="13">
        <v>14.93</v>
      </c>
      <c r="H14" s="13">
        <v>15.33</v>
      </c>
      <c r="I14" s="13">
        <v>13.52</v>
      </c>
      <c r="J14" s="16">
        <f t="shared" si="1"/>
        <v>4.4411414982164095</v>
      </c>
      <c r="K14" s="16">
        <f t="shared" si="2"/>
        <v>2.4692826000792714</v>
      </c>
      <c r="L14" s="16">
        <f t="shared" si="3"/>
        <v>2.0729290527150219</v>
      </c>
      <c r="M14" s="16">
        <f t="shared" si="4"/>
        <v>3.8664288545382486</v>
      </c>
      <c r="N14" s="16">
        <f t="shared" si="5"/>
        <v>12.849782005548953</v>
      </c>
      <c r="O14" s="16">
        <f t="shared" si="6"/>
        <v>0.51522162947313999</v>
      </c>
      <c r="P14" s="16">
        <f t="shared" si="7"/>
        <v>6.1878117699724111</v>
      </c>
      <c r="Q14" s="9">
        <f t="shared" ref="Q14:Q22" si="9">C14*0.295</f>
        <v>1.3407749999999998</v>
      </c>
      <c r="R14" s="9">
        <f t="shared" si="8"/>
        <v>4.6151007961607364</v>
      </c>
      <c r="S14" s="9"/>
      <c r="T14" s="9"/>
    </row>
    <row r="15" spans="1:21" ht="18.75" x14ac:dyDescent="0.25">
      <c r="A15" s="15">
        <v>13</v>
      </c>
      <c r="B15" s="10" t="s">
        <v>0</v>
      </c>
      <c r="C15" s="11">
        <v>4.5679999999999996</v>
      </c>
      <c r="D15" s="10" t="s">
        <v>70</v>
      </c>
      <c r="E15" s="13">
        <v>7.62</v>
      </c>
      <c r="F15" s="13">
        <v>13.06</v>
      </c>
      <c r="G15" s="13">
        <v>15.58</v>
      </c>
      <c r="H15" s="13">
        <v>15.77</v>
      </c>
      <c r="I15" s="13">
        <v>13.9</v>
      </c>
      <c r="J15" s="16">
        <f t="shared" si="1"/>
        <v>4.3222354340071343</v>
      </c>
      <c r="K15" s="16">
        <f t="shared" si="2"/>
        <v>1.8252080856123665</v>
      </c>
      <c r="L15" s="16">
        <f t="shared" si="3"/>
        <v>1.6369401506143488</v>
      </c>
      <c r="M15" s="16">
        <f t="shared" si="4"/>
        <v>3.4898929845422115</v>
      </c>
      <c r="N15" s="16">
        <f t="shared" si="5"/>
        <v>11.27427665477606</v>
      </c>
      <c r="O15" s="16">
        <f t="shared" si="6"/>
        <v>0.45205056293533197</v>
      </c>
      <c r="P15" s="16">
        <f t="shared" si="7"/>
        <v>5.4291272608533365</v>
      </c>
      <c r="Q15" s="9">
        <f t="shared" si="9"/>
        <v>1.3475599999999999</v>
      </c>
      <c r="R15" s="9">
        <f t="shared" si="8"/>
        <v>4.0288575357337235</v>
      </c>
      <c r="S15" s="9">
        <f>AVERAGE(R15:R16)</f>
        <v>4.3324175078108977</v>
      </c>
      <c r="T15" s="9">
        <f>S15/$S$13</f>
        <v>1.0062462881772132</v>
      </c>
    </row>
    <row r="16" spans="1:21" ht="18.75" x14ac:dyDescent="0.25">
      <c r="A16" s="15">
        <v>14</v>
      </c>
      <c r="B16" s="10" t="s">
        <v>0</v>
      </c>
      <c r="C16" s="11">
        <v>4.5350000000000001</v>
      </c>
      <c r="D16" s="10" t="s">
        <v>70</v>
      </c>
      <c r="E16" s="13">
        <v>7.55</v>
      </c>
      <c r="F16" s="13">
        <v>12.68</v>
      </c>
      <c r="G16" s="13">
        <v>15.08</v>
      </c>
      <c r="H16" s="13">
        <v>15.53</v>
      </c>
      <c r="I16" s="13">
        <v>13.4</v>
      </c>
      <c r="J16" s="16">
        <f t="shared" si="1"/>
        <v>4.6987713040031709</v>
      </c>
      <c r="K16" s="16">
        <f t="shared" si="2"/>
        <v>2.3206500198176778</v>
      </c>
      <c r="L16" s="16">
        <f t="shared" si="3"/>
        <v>1.8747522790328983</v>
      </c>
      <c r="M16" s="16">
        <f t="shared" si="4"/>
        <v>3.9853349187475224</v>
      </c>
      <c r="N16" s="16">
        <f t="shared" si="5"/>
        <v>12.87950852160127</v>
      </c>
      <c r="O16" s="16">
        <f t="shared" si="6"/>
        <v>0.5164135363889476</v>
      </c>
      <c r="P16" s="16">
        <f t="shared" si="7"/>
        <v>6.2021265720312604</v>
      </c>
      <c r="Q16" s="9">
        <f t="shared" si="9"/>
        <v>1.337825</v>
      </c>
      <c r="R16" s="9">
        <f t="shared" si="8"/>
        <v>4.635977479888072</v>
      </c>
      <c r="S16" s="9"/>
      <c r="T16" s="9"/>
    </row>
    <row r="17" spans="1:20" ht="18.75" x14ac:dyDescent="0.25">
      <c r="A17" s="15">
        <v>15</v>
      </c>
      <c r="B17" s="10" t="s">
        <v>0</v>
      </c>
      <c r="C17" s="11">
        <v>4.5410000000000004</v>
      </c>
      <c r="D17" s="10" t="s">
        <v>69</v>
      </c>
      <c r="E17" s="13">
        <v>7.64</v>
      </c>
      <c r="F17" s="13">
        <v>13.5</v>
      </c>
      <c r="G17" s="13">
        <v>15.21</v>
      </c>
      <c r="H17" s="13">
        <v>15.19</v>
      </c>
      <c r="I17" s="13">
        <v>13.24</v>
      </c>
      <c r="J17" s="16">
        <f t="shared" si="1"/>
        <v>3.886246531906461</v>
      </c>
      <c r="K17" s="16">
        <f t="shared" si="2"/>
        <v>2.1918351169242962</v>
      </c>
      <c r="L17" s="16">
        <f t="shared" si="3"/>
        <v>2.2116527942925099</v>
      </c>
      <c r="M17" s="16">
        <f t="shared" si="4"/>
        <v>4.1438763376932224</v>
      </c>
      <c r="N17" s="16">
        <f t="shared" si="5"/>
        <v>12.43361078081649</v>
      </c>
      <c r="O17" s="16">
        <f t="shared" si="6"/>
        <v>0.49853493265183219</v>
      </c>
      <c r="P17" s="16">
        <f t="shared" si="7"/>
        <v>5.9874045411485044</v>
      </c>
      <c r="Q17" s="9">
        <f t="shared" si="9"/>
        <v>1.3395950000000001</v>
      </c>
      <c r="R17" s="9">
        <f t="shared" si="8"/>
        <v>4.4695632195913717</v>
      </c>
      <c r="S17" s="9">
        <f>AVERAGE(R17:R18)</f>
        <v>4.2003996106527497</v>
      </c>
      <c r="T17" s="9">
        <f>S17/$S$13</f>
        <v>0.9755838419220112</v>
      </c>
    </row>
    <row r="18" spans="1:20" ht="18.75" x14ac:dyDescent="0.25">
      <c r="A18" s="15">
        <v>16</v>
      </c>
      <c r="B18" s="10" t="s">
        <v>0</v>
      </c>
      <c r="C18" s="11">
        <v>4.5579999999999998</v>
      </c>
      <c r="D18" s="10" t="s">
        <v>69</v>
      </c>
      <c r="E18" s="13">
        <v>7.6</v>
      </c>
      <c r="F18" s="13">
        <v>13.47</v>
      </c>
      <c r="G18" s="13">
        <v>15.41</v>
      </c>
      <c r="H18" s="13">
        <v>15.65</v>
      </c>
      <c r="I18" s="13">
        <v>14.08</v>
      </c>
      <c r="J18" s="16">
        <f t="shared" si="1"/>
        <v>3.9159730479587789</v>
      </c>
      <c r="K18" s="16">
        <f t="shared" si="2"/>
        <v>1.9936583432421722</v>
      </c>
      <c r="L18" s="16">
        <f t="shared" si="3"/>
        <v>1.7558462148236227</v>
      </c>
      <c r="M18" s="16">
        <f t="shared" si="4"/>
        <v>3.3115338882282996</v>
      </c>
      <c r="N18" s="16">
        <f t="shared" si="5"/>
        <v>10.977011494252874</v>
      </c>
      <c r="O18" s="16">
        <f t="shared" si="6"/>
        <v>0.44013149377725502</v>
      </c>
      <c r="P18" s="16">
        <f t="shared" si="7"/>
        <v>5.2859792402648331</v>
      </c>
      <c r="Q18" s="9">
        <f t="shared" si="9"/>
        <v>1.3446099999999999</v>
      </c>
      <c r="R18" s="9">
        <f t="shared" si="8"/>
        <v>3.9312360017141281</v>
      </c>
      <c r="S18" s="9"/>
      <c r="T18" s="9"/>
    </row>
    <row r="19" spans="1:20" ht="18.75" x14ac:dyDescent="0.25">
      <c r="A19" s="15">
        <v>17</v>
      </c>
      <c r="B19" s="10" t="s">
        <v>0</v>
      </c>
      <c r="C19" s="11">
        <v>4.5819999999999999</v>
      </c>
      <c r="D19" s="10" t="s">
        <v>68</v>
      </c>
      <c r="E19" s="13">
        <v>7.59</v>
      </c>
      <c r="F19" s="13">
        <v>13.42</v>
      </c>
      <c r="G19" s="13">
        <v>15.55</v>
      </c>
      <c r="H19" s="13">
        <v>15.77</v>
      </c>
      <c r="I19" s="13">
        <v>14.07</v>
      </c>
      <c r="J19" s="16">
        <f t="shared" si="1"/>
        <v>3.9655172413793105</v>
      </c>
      <c r="K19" s="16">
        <f t="shared" si="2"/>
        <v>1.8549346016646846</v>
      </c>
      <c r="L19" s="16">
        <f t="shared" si="3"/>
        <v>1.6369401506143488</v>
      </c>
      <c r="M19" s="16">
        <f t="shared" si="4"/>
        <v>3.3214427269124061</v>
      </c>
      <c r="N19" s="16">
        <f t="shared" si="5"/>
        <v>10.77883472057075</v>
      </c>
      <c r="O19" s="16">
        <f t="shared" si="6"/>
        <v>0.43218544767187039</v>
      </c>
      <c r="P19" s="16">
        <f t="shared" si="7"/>
        <v>5.190547226539163</v>
      </c>
      <c r="Q19" s="9">
        <f t="shared" si="9"/>
        <v>1.3516899999999998</v>
      </c>
      <c r="R19" s="9">
        <f t="shared" si="8"/>
        <v>3.8400426329551625</v>
      </c>
      <c r="S19" s="9">
        <f>AVERAGE(R19:R20)</f>
        <v>3.947296575430725</v>
      </c>
      <c r="T19" s="9">
        <f>S19/$S$13</f>
        <v>0.91679818950984637</v>
      </c>
    </row>
    <row r="20" spans="1:20" ht="18.75" x14ac:dyDescent="0.25">
      <c r="A20" s="15">
        <v>18</v>
      </c>
      <c r="B20" s="10" t="s">
        <v>0</v>
      </c>
      <c r="C20" s="11">
        <v>4.5590000000000002</v>
      </c>
      <c r="D20" s="10" t="s">
        <v>68</v>
      </c>
      <c r="E20" s="13">
        <v>7.67</v>
      </c>
      <c r="F20" s="13">
        <v>13.33</v>
      </c>
      <c r="G20" s="13">
        <v>15.44</v>
      </c>
      <c r="H20" s="13">
        <v>15.53</v>
      </c>
      <c r="I20" s="13">
        <v>13.96</v>
      </c>
      <c r="J20" s="16">
        <f t="shared" si="1"/>
        <v>4.0546967895362664</v>
      </c>
      <c r="K20" s="16">
        <f t="shared" si="2"/>
        <v>1.9639318271898543</v>
      </c>
      <c r="L20" s="16">
        <f t="shared" si="3"/>
        <v>1.8747522790328983</v>
      </c>
      <c r="M20" s="16">
        <f t="shared" si="4"/>
        <v>3.4304399524375739</v>
      </c>
      <c r="N20" s="16">
        <f t="shared" si="5"/>
        <v>11.323820848196593</v>
      </c>
      <c r="O20" s="16">
        <f t="shared" si="6"/>
        <v>0.45403707446167824</v>
      </c>
      <c r="P20" s="16">
        <f t="shared" si="7"/>
        <v>5.4529852642847558</v>
      </c>
      <c r="Q20" s="9">
        <f t="shared" si="9"/>
        <v>1.344905</v>
      </c>
      <c r="R20" s="9">
        <f t="shared" si="8"/>
        <v>4.0545505179062875</v>
      </c>
      <c r="S20" s="9"/>
      <c r="T20" s="9"/>
    </row>
    <row r="21" spans="1:20" ht="18.75" x14ac:dyDescent="0.25">
      <c r="A21" s="17">
        <v>19</v>
      </c>
      <c r="B21" s="10" t="s">
        <v>0</v>
      </c>
      <c r="C21" s="11">
        <v>4.5220000000000002</v>
      </c>
      <c r="D21" s="10" t="s">
        <v>67</v>
      </c>
      <c r="E21" s="13">
        <v>7.59</v>
      </c>
      <c r="F21" s="13">
        <v>14.02</v>
      </c>
      <c r="G21" s="13">
        <v>15.56</v>
      </c>
      <c r="H21" s="13">
        <v>15.44</v>
      </c>
      <c r="I21" s="13">
        <v>13.36</v>
      </c>
      <c r="J21" s="16">
        <f t="shared" si="1"/>
        <v>3.3709869203329377</v>
      </c>
      <c r="K21" s="16">
        <f t="shared" si="2"/>
        <v>1.8450257629805786</v>
      </c>
      <c r="L21" s="16">
        <f t="shared" si="3"/>
        <v>1.9639318271898543</v>
      </c>
      <c r="M21" s="16">
        <f t="shared" si="4"/>
        <v>4.0249702734839481</v>
      </c>
      <c r="N21" s="16">
        <f t="shared" si="5"/>
        <v>11.204914783987318</v>
      </c>
      <c r="O21" s="16">
        <f t="shared" si="6"/>
        <v>0.44926944679844744</v>
      </c>
      <c r="P21" s="16">
        <f t="shared" si="7"/>
        <v>5.3957260560493534</v>
      </c>
      <c r="Q21" s="9">
        <f t="shared" si="9"/>
        <v>1.33399</v>
      </c>
      <c r="R21" s="9">
        <f t="shared" si="8"/>
        <v>4.0448024768171829</v>
      </c>
      <c r="S21" s="9">
        <f>AVERAGE(R21:R22)</f>
        <v>4.0360419947672828</v>
      </c>
      <c r="T21" s="9">
        <f>S21/$S$13</f>
        <v>0.93741018007611654</v>
      </c>
    </row>
    <row r="22" spans="1:20" ht="18.75" x14ac:dyDescent="0.25">
      <c r="A22" s="17">
        <v>20</v>
      </c>
      <c r="B22" s="10" t="s">
        <v>0</v>
      </c>
      <c r="C22" s="11">
        <v>4.6219999999999999</v>
      </c>
      <c r="D22" s="10" t="s">
        <v>67</v>
      </c>
      <c r="E22" s="13">
        <v>7.59</v>
      </c>
      <c r="F22" s="13">
        <v>14.14</v>
      </c>
      <c r="G22" s="13">
        <v>15.44</v>
      </c>
      <c r="H22" s="13">
        <v>15.44</v>
      </c>
      <c r="I22" s="13">
        <v>13.16</v>
      </c>
      <c r="J22" s="16">
        <f t="shared" si="1"/>
        <v>3.252080856123662</v>
      </c>
      <c r="K22" s="16">
        <f t="shared" si="2"/>
        <v>1.9639318271898543</v>
      </c>
      <c r="L22" s="16">
        <f t="shared" si="3"/>
        <v>1.9639318271898543</v>
      </c>
      <c r="M22" s="16">
        <f t="shared" si="4"/>
        <v>4.2231470471660719</v>
      </c>
      <c r="N22" s="16">
        <f t="shared" si="5"/>
        <v>11.403091557669441</v>
      </c>
      <c r="O22" s="16">
        <f t="shared" si="6"/>
        <v>0.45721549290383201</v>
      </c>
      <c r="P22" s="16">
        <f t="shared" si="7"/>
        <v>5.4911580697750226</v>
      </c>
      <c r="Q22" s="9">
        <f t="shared" si="9"/>
        <v>1.3634899999999999</v>
      </c>
      <c r="R22" s="9">
        <f t="shared" si="8"/>
        <v>4.0272815127173818</v>
      </c>
    </row>
    <row r="23" spans="1:20" ht="18.75" x14ac:dyDescent="0.25">
      <c r="A23" s="11">
        <v>31</v>
      </c>
      <c r="B23" s="11" t="s">
        <v>65</v>
      </c>
      <c r="C23" s="10"/>
      <c r="D23" s="11" t="s">
        <v>65</v>
      </c>
      <c r="E23" s="13">
        <v>17.309999999999999</v>
      </c>
      <c r="F23" s="13"/>
      <c r="G23" s="13">
        <v>17.63</v>
      </c>
      <c r="H23" s="13">
        <v>17.329999999999998</v>
      </c>
      <c r="I23" s="13">
        <v>18.559999999999999</v>
      </c>
      <c r="J23" s="13"/>
      <c r="K23" s="13"/>
      <c r="L23" s="13"/>
      <c r="M23" s="16"/>
      <c r="N23" s="16"/>
      <c r="O23" s="13"/>
      <c r="P23" s="13"/>
    </row>
    <row r="24" spans="1:20" ht="18.75" x14ac:dyDescent="0.25">
      <c r="A24" s="11">
        <v>32</v>
      </c>
      <c r="B24" s="11" t="s">
        <v>64</v>
      </c>
      <c r="C24" s="11"/>
      <c r="D24" s="11" t="s">
        <v>64</v>
      </c>
      <c r="E24" s="13">
        <v>17.260000000000002</v>
      </c>
      <c r="F24" s="13"/>
      <c r="G24" s="13">
        <v>18.03</v>
      </c>
      <c r="H24" s="13">
        <v>17.53</v>
      </c>
      <c r="I24" s="13">
        <v>18.79</v>
      </c>
      <c r="J24" s="13"/>
      <c r="K24" s="13"/>
      <c r="L24" s="13"/>
      <c r="M24" s="16"/>
      <c r="N24" s="16"/>
      <c r="O24" s="13"/>
      <c r="P24" s="13"/>
    </row>
    <row r="25" spans="1:20" ht="18.75" x14ac:dyDescent="0.25">
      <c r="A25" s="18">
        <v>33</v>
      </c>
      <c r="B25" s="18" t="s">
        <v>62</v>
      </c>
      <c r="C25" s="11"/>
      <c r="D25" s="18" t="s">
        <v>63</v>
      </c>
      <c r="E25" s="13">
        <v>16.559999999999999</v>
      </c>
      <c r="F25" s="13"/>
      <c r="G25" s="13">
        <v>17.809999999999999</v>
      </c>
      <c r="H25" s="13">
        <v>17.809999999999999</v>
      </c>
      <c r="I25" s="13">
        <v>15.56</v>
      </c>
      <c r="J25" s="13"/>
      <c r="K25" s="13"/>
      <c r="L25" s="13"/>
      <c r="M25" s="16"/>
      <c r="N25" s="16"/>
      <c r="O25" s="13"/>
      <c r="P25" s="13"/>
    </row>
    <row r="26" spans="1:20" ht="18.75" x14ac:dyDescent="0.25">
      <c r="A26" s="18">
        <v>34</v>
      </c>
      <c r="B26" s="18" t="s">
        <v>62</v>
      </c>
      <c r="C26" s="18"/>
      <c r="D26" s="18" t="s">
        <v>61</v>
      </c>
      <c r="E26" s="13">
        <v>16.63</v>
      </c>
      <c r="F26" s="13"/>
      <c r="G26" s="13">
        <v>17.66</v>
      </c>
      <c r="H26" s="13">
        <v>17.82</v>
      </c>
      <c r="I26" s="13">
        <v>14.12</v>
      </c>
      <c r="J26" s="13"/>
      <c r="K26" s="13"/>
      <c r="L26" s="13"/>
      <c r="M26" s="16"/>
      <c r="N26" s="16"/>
      <c r="O26" s="13"/>
      <c r="P26" s="13"/>
    </row>
    <row r="27" spans="1:20" ht="18.75" x14ac:dyDescent="0.3">
      <c r="A27" s="8"/>
      <c r="B27" s="8"/>
      <c r="C27" s="18"/>
      <c r="M27" s="16"/>
    </row>
    <row r="28" spans="1:20" ht="18.75" x14ac:dyDescent="0.3">
      <c r="C28" s="8"/>
    </row>
    <row r="31" spans="1:20" x14ac:dyDescent="0.25">
      <c r="A31" t="s">
        <v>82</v>
      </c>
      <c r="B31" t="s">
        <v>83</v>
      </c>
      <c r="C31" t="s">
        <v>18</v>
      </c>
      <c r="D31" t="s">
        <v>84</v>
      </c>
      <c r="E31" t="s">
        <v>18</v>
      </c>
      <c r="F31" t="s">
        <v>84</v>
      </c>
    </row>
    <row r="32" spans="1:20" ht="18.75" x14ac:dyDescent="0.25">
      <c r="A32" s="7">
        <v>21</v>
      </c>
      <c r="B32" s="6" t="s">
        <v>19</v>
      </c>
      <c r="C32" s="6">
        <v>0</v>
      </c>
      <c r="D32">
        <v>17.11</v>
      </c>
      <c r="E32" s="6">
        <v>0.25</v>
      </c>
      <c r="F32">
        <v>17.25</v>
      </c>
    </row>
    <row r="33" spans="1:6" ht="18.75" x14ac:dyDescent="0.25">
      <c r="A33" s="7">
        <v>22</v>
      </c>
      <c r="B33" s="6" t="s">
        <v>20</v>
      </c>
      <c r="C33" s="6">
        <v>0.25</v>
      </c>
      <c r="D33">
        <v>17.39</v>
      </c>
      <c r="E33" s="6">
        <v>0.5</v>
      </c>
      <c r="F33">
        <v>16.829999999999998</v>
      </c>
    </row>
    <row r="34" spans="1:6" ht="18.75" x14ac:dyDescent="0.25">
      <c r="A34" s="7">
        <v>23</v>
      </c>
      <c r="B34" s="6" t="s">
        <v>21</v>
      </c>
      <c r="C34" s="6">
        <v>0.5</v>
      </c>
      <c r="D34">
        <v>17.22</v>
      </c>
      <c r="E34" s="6">
        <v>1</v>
      </c>
      <c r="F34">
        <v>16.48</v>
      </c>
    </row>
    <row r="35" spans="1:6" ht="18.75" x14ac:dyDescent="0.25">
      <c r="A35" s="7">
        <v>24</v>
      </c>
      <c r="B35" s="6" t="s">
        <v>22</v>
      </c>
      <c r="C35" s="6">
        <v>1</v>
      </c>
      <c r="D35">
        <v>16.850000000000001</v>
      </c>
      <c r="E35" s="6">
        <v>1.5</v>
      </c>
      <c r="F35">
        <v>16.05</v>
      </c>
    </row>
    <row r="36" spans="1:6" ht="18.75" x14ac:dyDescent="0.25">
      <c r="A36" s="7">
        <v>25</v>
      </c>
      <c r="B36" s="6" t="s">
        <v>23</v>
      </c>
      <c r="C36" s="6">
        <v>2</v>
      </c>
      <c r="D36">
        <v>13.55</v>
      </c>
      <c r="E36" s="6">
        <v>2</v>
      </c>
      <c r="F36">
        <v>15.08</v>
      </c>
    </row>
    <row r="37" spans="1:6" ht="18.75" x14ac:dyDescent="0.25">
      <c r="A37" s="7">
        <v>26</v>
      </c>
      <c r="B37" s="6" t="s">
        <v>24</v>
      </c>
      <c r="C37" s="6">
        <v>3</v>
      </c>
      <c r="D37">
        <v>11.25</v>
      </c>
      <c r="E37" s="6">
        <v>2.5</v>
      </c>
      <c r="F37">
        <v>14.85</v>
      </c>
    </row>
    <row r="38" spans="1:6" ht="18.75" x14ac:dyDescent="0.25">
      <c r="A38" s="7">
        <v>27</v>
      </c>
      <c r="B38" s="6" t="s">
        <v>25</v>
      </c>
      <c r="C38" s="6">
        <v>4</v>
      </c>
      <c r="D38">
        <v>9.2200000000000006</v>
      </c>
      <c r="E38" s="6">
        <v>3</v>
      </c>
      <c r="F38">
        <v>14.48</v>
      </c>
    </row>
    <row r="39" spans="1:6" ht="18.75" x14ac:dyDescent="0.25">
      <c r="A39" s="7">
        <v>28</v>
      </c>
      <c r="B39" s="6" t="s">
        <v>26</v>
      </c>
      <c r="C39" s="6">
        <v>5</v>
      </c>
      <c r="D39">
        <v>8.33</v>
      </c>
      <c r="E39" s="6">
        <v>4</v>
      </c>
      <c r="F39">
        <v>13.53</v>
      </c>
    </row>
    <row r="40" spans="1:6" ht="18.75" x14ac:dyDescent="0.25">
      <c r="A40" s="7">
        <v>29</v>
      </c>
      <c r="B40" s="6" t="s">
        <v>27</v>
      </c>
      <c r="C40" s="6">
        <v>6</v>
      </c>
      <c r="D40">
        <v>8.0299999999999994</v>
      </c>
      <c r="E40" s="6">
        <v>5</v>
      </c>
      <c r="F40">
        <v>12.33</v>
      </c>
    </row>
    <row r="41" spans="1:6" ht="18.75" x14ac:dyDescent="0.25">
      <c r="A41" s="7">
        <v>30</v>
      </c>
      <c r="B41" s="6" t="s">
        <v>66</v>
      </c>
      <c r="C41" s="6">
        <v>7</v>
      </c>
      <c r="D41">
        <v>7.95</v>
      </c>
      <c r="E41" s="6">
        <v>6</v>
      </c>
      <c r="F41">
        <v>11.35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2A67-6779-462C-8754-1970909E709A}">
  <dimension ref="A1:N54"/>
  <sheetViews>
    <sheetView topLeftCell="A25" workbookViewId="0">
      <selection activeCell="D41" sqref="D41"/>
    </sheetView>
  </sheetViews>
  <sheetFormatPr defaultColWidth="9.140625" defaultRowHeight="18.75" x14ac:dyDescent="0.3"/>
  <cols>
    <col min="1" max="1" width="9.28515625" style="44" bestFit="1" customWidth="1"/>
    <col min="2" max="2" width="9.140625" style="44"/>
    <col min="3" max="3" width="10.140625" style="44" customWidth="1"/>
    <col min="4" max="4" width="13.7109375" style="44" customWidth="1"/>
    <col min="5" max="5" width="10.140625" style="44" customWidth="1"/>
    <col min="6" max="6" width="8.85546875" style="44" bestFit="1" customWidth="1"/>
    <col min="7" max="7" width="16.7109375" style="44" bestFit="1" customWidth="1"/>
    <col min="8" max="8" width="16" style="44" bestFit="1" customWidth="1"/>
    <col min="9" max="9" width="12.85546875" style="44" bestFit="1" customWidth="1"/>
    <col min="10" max="10" width="23.5703125" style="44" bestFit="1" customWidth="1"/>
    <col min="11" max="11" width="19.85546875" style="44" bestFit="1" customWidth="1"/>
    <col min="12" max="12" width="17.140625" style="44" bestFit="1" customWidth="1"/>
    <col min="13" max="16384" width="9.140625" style="44"/>
  </cols>
  <sheetData>
    <row r="1" spans="1:14" x14ac:dyDescent="0.3">
      <c r="A1" s="22" t="s">
        <v>13</v>
      </c>
      <c r="B1" s="22" t="s">
        <v>9</v>
      </c>
      <c r="C1" s="22" t="s">
        <v>10</v>
      </c>
      <c r="D1" s="22" t="s">
        <v>134</v>
      </c>
      <c r="E1" s="22" t="s">
        <v>62</v>
      </c>
      <c r="F1" s="22" t="s">
        <v>15</v>
      </c>
      <c r="G1" s="23" t="s">
        <v>76</v>
      </c>
      <c r="H1" s="23" t="s">
        <v>75</v>
      </c>
      <c r="I1" s="23" t="s">
        <v>74</v>
      </c>
      <c r="J1" s="23" t="s">
        <v>73</v>
      </c>
      <c r="K1" s="23" t="s">
        <v>72</v>
      </c>
      <c r="L1" s="23" t="s">
        <v>71</v>
      </c>
      <c r="M1" s="43"/>
    </row>
    <row r="2" spans="1:14" x14ac:dyDescent="0.3">
      <c r="A2" s="20">
        <v>1</v>
      </c>
      <c r="B2" s="22" t="s">
        <v>93</v>
      </c>
      <c r="C2" s="22" t="s">
        <v>94</v>
      </c>
      <c r="D2" s="22">
        <v>5.31</v>
      </c>
      <c r="E2" s="22" t="s">
        <v>34</v>
      </c>
      <c r="F2" s="15">
        <v>1</v>
      </c>
      <c r="G2" s="23">
        <v>10.029999999999999</v>
      </c>
      <c r="H2" s="23">
        <v>78.576999999999998</v>
      </c>
      <c r="I2" s="23">
        <f t="shared" ref="I2:I33" si="0">H2+G2</f>
        <v>88.606999999999999</v>
      </c>
      <c r="J2" s="23"/>
      <c r="K2" s="23">
        <v>198.81</v>
      </c>
      <c r="L2" s="24">
        <f t="shared" ref="L2:L43" si="1">K2/1000/G2*100</f>
        <v>1.9821535393818548</v>
      </c>
      <c r="M2" s="43"/>
    </row>
    <row r="3" spans="1:14" x14ac:dyDescent="0.3">
      <c r="A3" s="20">
        <v>2</v>
      </c>
      <c r="B3" s="22" t="s">
        <v>93</v>
      </c>
      <c r="C3" s="22" t="s">
        <v>94</v>
      </c>
      <c r="D3" s="22">
        <v>5.31</v>
      </c>
      <c r="E3" s="22" t="s">
        <v>34</v>
      </c>
      <c r="F3" s="15">
        <v>2</v>
      </c>
      <c r="G3" s="23">
        <v>10.053000000000001</v>
      </c>
      <c r="H3" s="23">
        <v>79.052000000000007</v>
      </c>
      <c r="I3" s="23">
        <f t="shared" si="0"/>
        <v>89.105000000000004</v>
      </c>
      <c r="J3" s="23"/>
      <c r="K3" s="23">
        <v>200.61</v>
      </c>
      <c r="L3" s="24">
        <f t="shared" si="1"/>
        <v>1.9955237242614146</v>
      </c>
      <c r="M3" s="43" t="s">
        <v>100</v>
      </c>
    </row>
    <row r="4" spans="1:14" x14ac:dyDescent="0.3">
      <c r="A4" s="20">
        <v>3</v>
      </c>
      <c r="B4" s="22" t="s">
        <v>93</v>
      </c>
      <c r="C4" s="22" t="s">
        <v>94</v>
      </c>
      <c r="D4" s="22">
        <v>5.31</v>
      </c>
      <c r="E4" s="22" t="s">
        <v>34</v>
      </c>
      <c r="F4" s="15">
        <v>3</v>
      </c>
      <c r="G4" s="23">
        <v>10.058</v>
      </c>
      <c r="H4" s="23">
        <v>78.52</v>
      </c>
      <c r="I4" s="23">
        <f t="shared" si="0"/>
        <v>88.578000000000003</v>
      </c>
      <c r="J4" s="23"/>
      <c r="K4" s="23">
        <v>199.19</v>
      </c>
      <c r="L4" s="24">
        <f t="shared" si="1"/>
        <v>1.9804136011135416</v>
      </c>
      <c r="M4" s="43"/>
    </row>
    <row r="5" spans="1:14" s="45" customFormat="1" x14ac:dyDescent="0.3">
      <c r="A5" s="20">
        <v>4</v>
      </c>
      <c r="B5" s="22" t="s">
        <v>93</v>
      </c>
      <c r="C5" s="22" t="s">
        <v>94</v>
      </c>
      <c r="D5" s="22">
        <v>5.31</v>
      </c>
      <c r="E5" s="22" t="s">
        <v>39</v>
      </c>
      <c r="F5" s="15">
        <v>1</v>
      </c>
      <c r="G5" s="23">
        <v>10.055999999999999</v>
      </c>
      <c r="H5" s="23">
        <v>79.194000000000003</v>
      </c>
      <c r="I5" s="23">
        <f t="shared" si="0"/>
        <v>89.25</v>
      </c>
      <c r="J5" s="23"/>
      <c r="K5" s="23">
        <v>0</v>
      </c>
      <c r="L5" s="24">
        <f t="shared" si="1"/>
        <v>0</v>
      </c>
      <c r="M5" s="43"/>
      <c r="N5" s="44"/>
    </row>
    <row r="6" spans="1:14" s="45" customFormat="1" x14ac:dyDescent="0.3">
      <c r="A6" s="20">
        <v>5</v>
      </c>
      <c r="B6" s="22" t="s">
        <v>93</v>
      </c>
      <c r="C6" s="22" t="s">
        <v>94</v>
      </c>
      <c r="D6" s="22">
        <v>5.31</v>
      </c>
      <c r="E6" s="22" t="s">
        <v>39</v>
      </c>
      <c r="F6" s="15">
        <v>2</v>
      </c>
      <c r="G6" s="23">
        <v>10.045999999999999</v>
      </c>
      <c r="H6" s="23">
        <v>76.16</v>
      </c>
      <c r="I6" s="23">
        <f t="shared" si="0"/>
        <v>86.205999999999989</v>
      </c>
      <c r="J6" s="23"/>
      <c r="K6" s="23">
        <v>0</v>
      </c>
      <c r="L6" s="24">
        <f t="shared" si="1"/>
        <v>0</v>
      </c>
      <c r="M6" s="43"/>
      <c r="N6" s="44"/>
    </row>
    <row r="7" spans="1:14" s="45" customFormat="1" x14ac:dyDescent="0.3">
      <c r="A7" s="20">
        <v>6</v>
      </c>
      <c r="B7" s="22" t="s">
        <v>93</v>
      </c>
      <c r="C7" s="22" t="s">
        <v>94</v>
      </c>
      <c r="D7" s="22">
        <v>5.31</v>
      </c>
      <c r="E7" s="22" t="s">
        <v>39</v>
      </c>
      <c r="F7" s="15">
        <v>3</v>
      </c>
      <c r="G7" s="23">
        <v>10.06</v>
      </c>
      <c r="H7" s="23">
        <v>80.837999999999994</v>
      </c>
      <c r="I7" s="23">
        <f t="shared" si="0"/>
        <v>90.897999999999996</v>
      </c>
      <c r="J7" s="23"/>
      <c r="K7" s="23">
        <v>0</v>
      </c>
      <c r="L7" s="24">
        <f t="shared" si="1"/>
        <v>0</v>
      </c>
      <c r="M7" s="43"/>
      <c r="N7" s="44"/>
    </row>
    <row r="8" spans="1:14" x14ac:dyDescent="0.3">
      <c r="A8" s="20">
        <v>7</v>
      </c>
      <c r="B8" s="22" t="s">
        <v>93</v>
      </c>
      <c r="C8" s="22" t="s">
        <v>95</v>
      </c>
      <c r="D8" s="22">
        <v>5.31</v>
      </c>
      <c r="E8" s="22" t="s">
        <v>34</v>
      </c>
      <c r="F8" s="15">
        <v>1</v>
      </c>
      <c r="G8" s="23">
        <v>10.042999999999999</v>
      </c>
      <c r="H8" s="23">
        <v>80.558999999999997</v>
      </c>
      <c r="I8" s="23">
        <f t="shared" si="0"/>
        <v>90.602000000000004</v>
      </c>
      <c r="J8" s="23"/>
      <c r="K8" s="23">
        <v>199.14</v>
      </c>
      <c r="L8" s="24">
        <f t="shared" si="1"/>
        <v>1.9828736433336651</v>
      </c>
      <c r="M8" s="43" t="s">
        <v>135</v>
      </c>
      <c r="N8" s="45"/>
    </row>
    <row r="9" spans="1:14" x14ac:dyDescent="0.3">
      <c r="A9" s="20">
        <v>8</v>
      </c>
      <c r="B9" s="22" t="s">
        <v>93</v>
      </c>
      <c r="C9" s="22" t="s">
        <v>95</v>
      </c>
      <c r="D9" s="22">
        <v>5.31</v>
      </c>
      <c r="E9" s="22" t="s">
        <v>34</v>
      </c>
      <c r="F9" s="15">
        <v>2</v>
      </c>
      <c r="G9" s="46">
        <v>10.035</v>
      </c>
      <c r="H9" s="46">
        <v>73.838999999999999</v>
      </c>
      <c r="I9" s="23">
        <f t="shared" si="0"/>
        <v>83.873999999999995</v>
      </c>
      <c r="J9" s="46"/>
      <c r="K9" s="23">
        <v>200.49</v>
      </c>
      <c r="L9" s="25">
        <f t="shared" si="1"/>
        <v>1.9979073243647234</v>
      </c>
      <c r="M9" s="43" t="s">
        <v>135</v>
      </c>
      <c r="N9" s="45"/>
    </row>
    <row r="10" spans="1:14" x14ac:dyDescent="0.3">
      <c r="A10" s="20">
        <v>9</v>
      </c>
      <c r="B10" s="22" t="s">
        <v>93</v>
      </c>
      <c r="C10" s="22" t="s">
        <v>95</v>
      </c>
      <c r="D10" s="22">
        <v>5.31</v>
      </c>
      <c r="E10" s="22" t="s">
        <v>34</v>
      </c>
      <c r="F10" s="15">
        <v>3</v>
      </c>
      <c r="G10" s="46">
        <v>10.039999999999999</v>
      </c>
      <c r="H10" s="46">
        <v>78.570999999999998</v>
      </c>
      <c r="I10" s="23">
        <f t="shared" si="0"/>
        <v>88.61099999999999</v>
      </c>
      <c r="J10" s="46"/>
      <c r="K10" s="23">
        <v>199.96</v>
      </c>
      <c r="L10" s="25">
        <f t="shared" si="1"/>
        <v>1.9916334661354582</v>
      </c>
      <c r="M10" s="43" t="s">
        <v>135</v>
      </c>
      <c r="N10" s="45"/>
    </row>
    <row r="11" spans="1:14" x14ac:dyDescent="0.3">
      <c r="A11" s="20">
        <v>10</v>
      </c>
      <c r="B11" s="22" t="s">
        <v>93</v>
      </c>
      <c r="C11" s="22" t="s">
        <v>96</v>
      </c>
      <c r="D11" s="22">
        <v>5.31</v>
      </c>
      <c r="E11" s="22" t="s">
        <v>34</v>
      </c>
      <c r="F11" s="15">
        <v>1</v>
      </c>
      <c r="G11" s="46">
        <v>10.048999999999999</v>
      </c>
      <c r="H11" s="46">
        <v>76.930000000000007</v>
      </c>
      <c r="I11" s="23">
        <f t="shared" si="0"/>
        <v>86.979000000000013</v>
      </c>
      <c r="J11" s="46"/>
      <c r="K11" s="23">
        <v>199.88</v>
      </c>
      <c r="L11" s="25">
        <f t="shared" si="1"/>
        <v>1.9890536371778289</v>
      </c>
      <c r="M11" s="43"/>
    </row>
    <row r="12" spans="1:14" x14ac:dyDescent="0.3">
      <c r="A12" s="20">
        <v>11</v>
      </c>
      <c r="B12" s="22" t="s">
        <v>93</v>
      </c>
      <c r="C12" s="22" t="s">
        <v>96</v>
      </c>
      <c r="D12" s="22">
        <v>5.31</v>
      </c>
      <c r="E12" s="22" t="s">
        <v>34</v>
      </c>
      <c r="F12" s="15">
        <v>2</v>
      </c>
      <c r="G12" s="46">
        <v>10.055</v>
      </c>
      <c r="H12" s="46">
        <v>80.501000000000005</v>
      </c>
      <c r="I12" s="23">
        <f t="shared" si="0"/>
        <v>90.556000000000012</v>
      </c>
      <c r="J12" s="46"/>
      <c r="K12" s="23">
        <v>200.44</v>
      </c>
      <c r="L12" s="25">
        <f t="shared" si="1"/>
        <v>1.9934361014420687</v>
      </c>
      <c r="M12" s="43"/>
    </row>
    <row r="13" spans="1:14" x14ac:dyDescent="0.3">
      <c r="A13" s="20">
        <v>12</v>
      </c>
      <c r="B13" s="22" t="s">
        <v>93</v>
      </c>
      <c r="C13" s="22" t="s">
        <v>96</v>
      </c>
      <c r="D13" s="22">
        <v>5.31</v>
      </c>
      <c r="E13" s="22" t="s">
        <v>34</v>
      </c>
      <c r="F13" s="15">
        <v>3</v>
      </c>
      <c r="G13" s="46">
        <v>10.066000000000001</v>
      </c>
      <c r="H13" s="46">
        <v>80.933999999999997</v>
      </c>
      <c r="I13" s="23">
        <f t="shared" si="0"/>
        <v>91</v>
      </c>
      <c r="J13" s="46"/>
      <c r="K13" s="23">
        <v>200.78</v>
      </c>
      <c r="L13" s="25">
        <f t="shared" si="1"/>
        <v>1.9946354063182994</v>
      </c>
      <c r="M13" s="43"/>
    </row>
    <row r="14" spans="1:14" x14ac:dyDescent="0.3">
      <c r="A14" s="20">
        <v>13</v>
      </c>
      <c r="B14" s="22" t="s">
        <v>93</v>
      </c>
      <c r="C14" s="22" t="s">
        <v>97</v>
      </c>
      <c r="D14" s="22">
        <v>5.31</v>
      </c>
      <c r="E14" s="22" t="s">
        <v>34</v>
      </c>
      <c r="F14" s="15">
        <v>1</v>
      </c>
      <c r="G14" s="46">
        <v>10.065</v>
      </c>
      <c r="H14" s="46">
        <v>80.876999999999995</v>
      </c>
      <c r="I14" s="23">
        <f t="shared" si="0"/>
        <v>90.941999999999993</v>
      </c>
      <c r="J14" s="46"/>
      <c r="K14" s="23">
        <v>200.87</v>
      </c>
      <c r="L14" s="25">
        <f t="shared" si="1"/>
        <v>1.9957277694982611</v>
      </c>
      <c r="M14" s="43"/>
      <c r="N14" s="48"/>
    </row>
    <row r="15" spans="1:14" x14ac:dyDescent="0.3">
      <c r="A15" s="20">
        <v>14</v>
      </c>
      <c r="B15" s="22" t="s">
        <v>93</v>
      </c>
      <c r="C15" s="22" t="s">
        <v>97</v>
      </c>
      <c r="D15" s="22">
        <v>5.31</v>
      </c>
      <c r="E15" s="22" t="s">
        <v>34</v>
      </c>
      <c r="F15" s="15">
        <v>2</v>
      </c>
      <c r="G15" s="46">
        <v>10.058999999999999</v>
      </c>
      <c r="H15" s="46">
        <v>79.034000000000006</v>
      </c>
      <c r="I15" s="23">
        <f t="shared" si="0"/>
        <v>89.093000000000004</v>
      </c>
      <c r="J15" s="46"/>
      <c r="K15" s="23">
        <v>199.2</v>
      </c>
      <c r="L15" s="25">
        <f t="shared" si="1"/>
        <v>1.9803161348046525</v>
      </c>
      <c r="M15" s="43"/>
      <c r="N15" s="45"/>
    </row>
    <row r="16" spans="1:14" x14ac:dyDescent="0.3">
      <c r="A16" s="20">
        <v>15</v>
      </c>
      <c r="B16" s="22" t="s">
        <v>93</v>
      </c>
      <c r="C16" s="22" t="s">
        <v>97</v>
      </c>
      <c r="D16" s="22">
        <v>5.31</v>
      </c>
      <c r="E16" s="22" t="s">
        <v>34</v>
      </c>
      <c r="F16" s="15">
        <v>3</v>
      </c>
      <c r="G16" s="46">
        <v>10.057</v>
      </c>
      <c r="H16" s="46">
        <v>76.676000000000002</v>
      </c>
      <c r="I16" s="23">
        <f t="shared" si="0"/>
        <v>86.733000000000004</v>
      </c>
      <c r="J16" s="46"/>
      <c r="K16" s="23">
        <v>201.51</v>
      </c>
      <c r="L16" s="25">
        <f t="shared" si="1"/>
        <v>2.0036790295316695</v>
      </c>
      <c r="M16" s="43"/>
      <c r="N16" s="45"/>
    </row>
    <row r="17" spans="1:14" x14ac:dyDescent="0.3">
      <c r="A17" s="20">
        <v>16</v>
      </c>
      <c r="B17" s="22" t="s">
        <v>93</v>
      </c>
      <c r="C17" s="22" t="s">
        <v>98</v>
      </c>
      <c r="D17" s="22">
        <v>5.31</v>
      </c>
      <c r="E17" s="22" t="s">
        <v>34</v>
      </c>
      <c r="F17" s="15">
        <v>1</v>
      </c>
      <c r="G17" s="46">
        <v>10.035</v>
      </c>
      <c r="H17" s="46">
        <v>78.613</v>
      </c>
      <c r="I17" s="23">
        <f t="shared" si="0"/>
        <v>88.647999999999996</v>
      </c>
      <c r="J17" s="46"/>
      <c r="K17" s="23">
        <v>201.44</v>
      </c>
      <c r="L17" s="25">
        <f t="shared" si="1"/>
        <v>2.0073741903338318</v>
      </c>
      <c r="M17" s="43"/>
    </row>
    <row r="18" spans="1:14" x14ac:dyDescent="0.3">
      <c r="A18" s="20">
        <v>17</v>
      </c>
      <c r="B18" s="22" t="s">
        <v>93</v>
      </c>
      <c r="C18" s="22" t="s">
        <v>98</v>
      </c>
      <c r="D18" s="22">
        <v>5.31</v>
      </c>
      <c r="E18" s="22" t="s">
        <v>34</v>
      </c>
      <c r="F18" s="15">
        <v>2</v>
      </c>
      <c r="G18" s="46">
        <v>10.044</v>
      </c>
      <c r="H18" s="46">
        <v>79.322999999999993</v>
      </c>
      <c r="I18" s="23">
        <f t="shared" si="0"/>
        <v>89.36699999999999</v>
      </c>
      <c r="J18" s="46"/>
      <c r="K18" s="23">
        <v>200.48</v>
      </c>
      <c r="L18" s="25">
        <f t="shared" si="1"/>
        <v>1.9960175228992432</v>
      </c>
      <c r="M18" s="43"/>
    </row>
    <row r="19" spans="1:14" x14ac:dyDescent="0.3">
      <c r="A19" s="20">
        <v>18</v>
      </c>
      <c r="B19" s="22" t="s">
        <v>93</v>
      </c>
      <c r="C19" s="22" t="s">
        <v>98</v>
      </c>
      <c r="D19" s="22">
        <v>5.31</v>
      </c>
      <c r="E19" s="22" t="s">
        <v>34</v>
      </c>
      <c r="F19" s="15">
        <v>3</v>
      </c>
      <c r="G19" s="46">
        <v>10.052</v>
      </c>
      <c r="H19" s="46">
        <v>80.352000000000004</v>
      </c>
      <c r="I19" s="23">
        <f t="shared" si="0"/>
        <v>90.403999999999996</v>
      </c>
      <c r="J19" s="46"/>
      <c r="K19" s="23">
        <v>200.46</v>
      </c>
      <c r="L19" s="25">
        <f t="shared" si="1"/>
        <v>1.9942300039793077</v>
      </c>
      <c r="M19" s="43"/>
    </row>
    <row r="20" spans="1:14" s="45" customFormat="1" x14ac:dyDescent="0.3">
      <c r="A20" s="20">
        <v>19</v>
      </c>
      <c r="B20" s="22" t="s">
        <v>93</v>
      </c>
      <c r="C20" s="22" t="s">
        <v>98</v>
      </c>
      <c r="D20" s="22">
        <v>5.31</v>
      </c>
      <c r="E20" s="22" t="s">
        <v>39</v>
      </c>
      <c r="F20" s="15">
        <v>1</v>
      </c>
      <c r="G20" s="46">
        <v>10.032</v>
      </c>
      <c r="H20" s="46">
        <v>80.846000000000004</v>
      </c>
      <c r="I20" s="23">
        <f t="shared" si="0"/>
        <v>90.878</v>
      </c>
      <c r="J20" s="46"/>
      <c r="K20" s="23">
        <v>0</v>
      </c>
      <c r="L20" s="25">
        <f t="shared" si="1"/>
        <v>0</v>
      </c>
      <c r="M20" s="43"/>
    </row>
    <row r="21" spans="1:14" s="45" customFormat="1" x14ac:dyDescent="0.3">
      <c r="A21" s="20">
        <v>20</v>
      </c>
      <c r="B21" s="22" t="s">
        <v>93</v>
      </c>
      <c r="C21" s="22" t="s">
        <v>98</v>
      </c>
      <c r="D21" s="22">
        <v>5.31</v>
      </c>
      <c r="E21" s="22" t="s">
        <v>39</v>
      </c>
      <c r="F21" s="15">
        <v>2</v>
      </c>
      <c r="G21" s="46">
        <v>10.045</v>
      </c>
      <c r="H21" s="46">
        <v>80.052000000000007</v>
      </c>
      <c r="I21" s="23">
        <f t="shared" si="0"/>
        <v>90.097000000000008</v>
      </c>
      <c r="J21" s="46"/>
      <c r="K21" s="23">
        <v>0</v>
      </c>
      <c r="L21" s="25">
        <f t="shared" si="1"/>
        <v>0</v>
      </c>
      <c r="M21" s="43"/>
    </row>
    <row r="22" spans="1:14" s="45" customFormat="1" x14ac:dyDescent="0.3">
      <c r="A22" s="20">
        <v>21</v>
      </c>
      <c r="B22" s="22" t="s">
        <v>93</v>
      </c>
      <c r="C22" s="22" t="s">
        <v>98</v>
      </c>
      <c r="D22" s="22">
        <v>5.31</v>
      </c>
      <c r="E22" s="22" t="s">
        <v>39</v>
      </c>
      <c r="F22" s="15">
        <v>3</v>
      </c>
      <c r="G22" s="46">
        <v>10.036</v>
      </c>
      <c r="H22" s="46">
        <v>80.769000000000005</v>
      </c>
      <c r="I22" s="23">
        <f t="shared" si="0"/>
        <v>90.805000000000007</v>
      </c>
      <c r="J22" s="46"/>
      <c r="K22" s="23">
        <v>0</v>
      </c>
      <c r="L22" s="25">
        <f t="shared" si="1"/>
        <v>0</v>
      </c>
      <c r="M22" s="43"/>
    </row>
    <row r="23" spans="1:14" x14ac:dyDescent="0.3">
      <c r="A23" s="20">
        <v>22</v>
      </c>
      <c r="B23" s="22" t="s">
        <v>99</v>
      </c>
      <c r="C23" s="22" t="s">
        <v>94</v>
      </c>
      <c r="D23" s="22">
        <v>5.73</v>
      </c>
      <c r="E23" s="22" t="s">
        <v>34</v>
      </c>
      <c r="F23" s="15">
        <v>1</v>
      </c>
      <c r="G23" s="46">
        <v>10.052</v>
      </c>
      <c r="H23" s="46">
        <v>78.787000000000006</v>
      </c>
      <c r="I23" s="23">
        <f t="shared" si="0"/>
        <v>88.838999999999999</v>
      </c>
      <c r="J23" s="46"/>
      <c r="K23" s="23">
        <v>200.95</v>
      </c>
      <c r="L23" s="25">
        <f t="shared" si="1"/>
        <v>1.9991046557898926</v>
      </c>
      <c r="M23" s="43"/>
    </row>
    <row r="24" spans="1:14" x14ac:dyDescent="0.3">
      <c r="A24" s="20">
        <v>23</v>
      </c>
      <c r="B24" s="22" t="s">
        <v>99</v>
      </c>
      <c r="C24" s="22" t="s">
        <v>94</v>
      </c>
      <c r="D24" s="22">
        <v>5.73</v>
      </c>
      <c r="E24" s="22" t="s">
        <v>34</v>
      </c>
      <c r="F24" s="15">
        <v>2</v>
      </c>
      <c r="G24" s="46">
        <v>10.052</v>
      </c>
      <c r="H24" s="46">
        <v>79.375</v>
      </c>
      <c r="I24" s="23">
        <f t="shared" si="0"/>
        <v>89.426999999999992</v>
      </c>
      <c r="J24" s="46"/>
      <c r="K24" s="23">
        <v>200.33</v>
      </c>
      <c r="L24" s="25">
        <f t="shared" si="1"/>
        <v>1.9929367290091526</v>
      </c>
      <c r="M24" s="43"/>
    </row>
    <row r="25" spans="1:14" x14ac:dyDescent="0.3">
      <c r="A25" s="20">
        <v>24</v>
      </c>
      <c r="B25" s="22" t="s">
        <v>99</v>
      </c>
      <c r="C25" s="22" t="s">
        <v>94</v>
      </c>
      <c r="D25" s="22">
        <v>5.73</v>
      </c>
      <c r="E25" s="22" t="s">
        <v>34</v>
      </c>
      <c r="F25" s="15">
        <v>3</v>
      </c>
      <c r="G25" s="46">
        <v>10.045999999999999</v>
      </c>
      <c r="H25" s="46">
        <v>80.637</v>
      </c>
      <c r="I25" s="23">
        <f t="shared" si="0"/>
        <v>90.682999999999993</v>
      </c>
      <c r="J25" s="46"/>
      <c r="K25" s="23">
        <v>201.18</v>
      </c>
      <c r="L25" s="25">
        <f t="shared" si="1"/>
        <v>2.0025880947640853</v>
      </c>
      <c r="M25" s="43"/>
    </row>
    <row r="26" spans="1:14" s="45" customFormat="1" x14ac:dyDescent="0.3">
      <c r="A26" s="20">
        <v>25</v>
      </c>
      <c r="B26" s="22" t="s">
        <v>99</v>
      </c>
      <c r="C26" s="22" t="s">
        <v>94</v>
      </c>
      <c r="D26" s="22">
        <v>5.73</v>
      </c>
      <c r="E26" s="22" t="s">
        <v>39</v>
      </c>
      <c r="F26" s="15">
        <v>1</v>
      </c>
      <c r="G26" s="46">
        <v>10.055999999999999</v>
      </c>
      <c r="H26" s="46">
        <v>78.968999999999994</v>
      </c>
      <c r="I26" s="23">
        <f t="shared" si="0"/>
        <v>89.024999999999991</v>
      </c>
      <c r="J26" s="46"/>
      <c r="K26" s="23">
        <v>0</v>
      </c>
      <c r="L26" s="25">
        <f t="shared" si="1"/>
        <v>0</v>
      </c>
      <c r="M26" s="43"/>
      <c r="N26" s="45" t="s">
        <v>60</v>
      </c>
    </row>
    <row r="27" spans="1:14" s="45" customFormat="1" x14ac:dyDescent="0.3">
      <c r="A27" s="20">
        <v>26</v>
      </c>
      <c r="B27" s="22" t="s">
        <v>99</v>
      </c>
      <c r="C27" s="22" t="s">
        <v>94</v>
      </c>
      <c r="D27" s="22">
        <v>5.73</v>
      </c>
      <c r="E27" s="22" t="s">
        <v>39</v>
      </c>
      <c r="F27" s="15">
        <v>2</v>
      </c>
      <c r="G27" s="46">
        <v>10.048999999999999</v>
      </c>
      <c r="H27" s="46">
        <v>73.558000000000007</v>
      </c>
      <c r="I27" s="23">
        <f t="shared" si="0"/>
        <v>83.606999999999999</v>
      </c>
      <c r="J27" s="46"/>
      <c r="K27" s="23">
        <v>0</v>
      </c>
      <c r="L27" s="25">
        <f t="shared" si="1"/>
        <v>0</v>
      </c>
      <c r="M27" s="43"/>
    </row>
    <row r="28" spans="1:14" s="45" customFormat="1" x14ac:dyDescent="0.3">
      <c r="A28" s="20">
        <v>27</v>
      </c>
      <c r="B28" s="22" t="s">
        <v>99</v>
      </c>
      <c r="C28" s="22" t="s">
        <v>94</v>
      </c>
      <c r="D28" s="22">
        <v>5.73</v>
      </c>
      <c r="E28" s="22" t="s">
        <v>39</v>
      </c>
      <c r="F28" s="15">
        <v>3</v>
      </c>
      <c r="G28" s="46">
        <v>10.044</v>
      </c>
      <c r="H28" s="46">
        <v>79.254999999999995</v>
      </c>
      <c r="I28" s="23">
        <f t="shared" si="0"/>
        <v>89.298999999999992</v>
      </c>
      <c r="J28" s="46"/>
      <c r="K28" s="23">
        <v>0</v>
      </c>
      <c r="L28" s="25">
        <f t="shared" si="1"/>
        <v>0</v>
      </c>
      <c r="M28" s="43"/>
    </row>
    <row r="29" spans="1:14" x14ac:dyDescent="0.3">
      <c r="A29" s="20">
        <v>28</v>
      </c>
      <c r="B29" s="22" t="s">
        <v>99</v>
      </c>
      <c r="C29" s="22" t="s">
        <v>95</v>
      </c>
      <c r="D29" s="22">
        <v>5.73</v>
      </c>
      <c r="E29" s="22" t="s">
        <v>34</v>
      </c>
      <c r="F29" s="15">
        <v>1</v>
      </c>
      <c r="G29" s="46">
        <v>10.042999999999999</v>
      </c>
      <c r="H29" s="46">
        <v>80.436999999999998</v>
      </c>
      <c r="I29" s="23">
        <f t="shared" si="0"/>
        <v>90.47999999999999</v>
      </c>
      <c r="J29" s="46"/>
      <c r="K29" s="23">
        <v>200.47</v>
      </c>
      <c r="L29" s="25">
        <f t="shared" si="1"/>
        <v>1.9961166981977498</v>
      </c>
      <c r="M29" s="43"/>
    </row>
    <row r="30" spans="1:14" x14ac:dyDescent="0.3">
      <c r="A30" s="20">
        <v>29</v>
      </c>
      <c r="B30" s="22" t="s">
        <v>99</v>
      </c>
      <c r="C30" s="22" t="s">
        <v>95</v>
      </c>
      <c r="D30" s="22">
        <v>5.73</v>
      </c>
      <c r="E30" s="22" t="s">
        <v>34</v>
      </c>
      <c r="F30" s="15">
        <v>2</v>
      </c>
      <c r="G30" s="46">
        <v>10.051</v>
      </c>
      <c r="H30" s="46">
        <v>73.438999999999993</v>
      </c>
      <c r="I30" s="23">
        <f t="shared" si="0"/>
        <v>83.49</v>
      </c>
      <c r="J30" s="46"/>
      <c r="K30" s="23">
        <v>200.76</v>
      </c>
      <c r="L30" s="25">
        <f t="shared" si="1"/>
        <v>1.9974131927171426</v>
      </c>
      <c r="M30" s="43"/>
    </row>
    <row r="31" spans="1:14" x14ac:dyDescent="0.3">
      <c r="A31" s="20">
        <v>30</v>
      </c>
      <c r="B31" s="22" t="s">
        <v>99</v>
      </c>
      <c r="C31" s="22" t="s">
        <v>95</v>
      </c>
      <c r="D31" s="22">
        <v>5.73</v>
      </c>
      <c r="E31" s="22" t="s">
        <v>34</v>
      </c>
      <c r="F31" s="15">
        <v>3</v>
      </c>
      <c r="G31" s="46">
        <v>10.039</v>
      </c>
      <c r="H31" s="46">
        <v>79.405000000000001</v>
      </c>
      <c r="I31" s="23">
        <f t="shared" si="0"/>
        <v>89.444000000000003</v>
      </c>
      <c r="J31" s="46"/>
      <c r="K31" s="23">
        <v>201.22</v>
      </c>
      <c r="L31" s="25">
        <f t="shared" si="1"/>
        <v>2.0043829066640106</v>
      </c>
      <c r="M31" s="43"/>
    </row>
    <row r="32" spans="1:14" x14ac:dyDescent="0.3">
      <c r="A32" s="20">
        <v>31</v>
      </c>
      <c r="B32" s="22" t="s">
        <v>99</v>
      </c>
      <c r="C32" s="22" t="s">
        <v>96</v>
      </c>
      <c r="D32" s="22">
        <v>5.73</v>
      </c>
      <c r="E32" s="22" t="s">
        <v>34</v>
      </c>
      <c r="F32" s="15">
        <v>1</v>
      </c>
      <c r="G32" s="46">
        <v>10.032</v>
      </c>
      <c r="H32" s="46">
        <v>80.712999999999994</v>
      </c>
      <c r="I32" s="23">
        <f t="shared" si="0"/>
        <v>90.74499999999999</v>
      </c>
      <c r="J32" s="46"/>
      <c r="K32" s="23">
        <v>199.84</v>
      </c>
      <c r="L32" s="25">
        <f t="shared" si="1"/>
        <v>1.9920255183413078</v>
      </c>
      <c r="M32" s="43"/>
      <c r="N32" s="45"/>
    </row>
    <row r="33" spans="1:14" x14ac:dyDescent="0.3">
      <c r="A33" s="20">
        <v>32</v>
      </c>
      <c r="B33" s="22" t="s">
        <v>99</v>
      </c>
      <c r="C33" s="22" t="s">
        <v>96</v>
      </c>
      <c r="D33" s="22">
        <v>5.73</v>
      </c>
      <c r="E33" s="22" t="s">
        <v>34</v>
      </c>
      <c r="F33" s="15">
        <v>2</v>
      </c>
      <c r="G33" s="46">
        <v>10.028</v>
      </c>
      <c r="H33" s="46">
        <v>78.599000000000004</v>
      </c>
      <c r="I33" s="23">
        <f t="shared" si="0"/>
        <v>88.62700000000001</v>
      </c>
      <c r="J33" s="46"/>
      <c r="K33" s="23">
        <v>200.18</v>
      </c>
      <c r="L33" s="25">
        <f t="shared" si="1"/>
        <v>1.9962106102911845</v>
      </c>
      <c r="M33" s="43"/>
      <c r="N33" s="45"/>
    </row>
    <row r="34" spans="1:14" x14ac:dyDescent="0.3">
      <c r="A34" s="20">
        <v>33</v>
      </c>
      <c r="B34" s="22" t="s">
        <v>99</v>
      </c>
      <c r="C34" s="22" t="s">
        <v>96</v>
      </c>
      <c r="D34" s="22">
        <v>5.73</v>
      </c>
      <c r="E34" s="22" t="s">
        <v>34</v>
      </c>
      <c r="F34" s="15">
        <v>3</v>
      </c>
      <c r="G34" s="46">
        <v>10.061</v>
      </c>
      <c r="H34" s="46">
        <v>76.13</v>
      </c>
      <c r="I34" s="23">
        <f t="shared" ref="I34:I52" si="2">H34+G34</f>
        <v>86.191000000000003</v>
      </c>
      <c r="J34" s="46"/>
      <c r="K34" s="23">
        <v>199.92</v>
      </c>
      <c r="L34" s="25">
        <f t="shared" si="1"/>
        <v>1.9870788192028623</v>
      </c>
      <c r="M34" s="43"/>
      <c r="N34" s="45"/>
    </row>
    <row r="35" spans="1:14" x14ac:dyDescent="0.3">
      <c r="A35" s="20">
        <v>34</v>
      </c>
      <c r="B35" s="22" t="s">
        <v>99</v>
      </c>
      <c r="C35" s="22" t="s">
        <v>97</v>
      </c>
      <c r="D35" s="22">
        <v>5.73</v>
      </c>
      <c r="E35" s="22" t="s">
        <v>34</v>
      </c>
      <c r="F35" s="15">
        <v>1</v>
      </c>
      <c r="G35" s="46">
        <v>10.042999999999999</v>
      </c>
      <c r="H35" s="46">
        <v>76.936999999999998</v>
      </c>
      <c r="I35" s="23">
        <f t="shared" si="2"/>
        <v>86.97999999999999</v>
      </c>
      <c r="J35" s="46"/>
      <c r="K35" s="23">
        <v>199.6</v>
      </c>
      <c r="L35" s="25">
        <f t="shared" si="1"/>
        <v>1.9874539480234992</v>
      </c>
      <c r="M35" s="43"/>
      <c r="N35" s="47"/>
    </row>
    <row r="36" spans="1:14" x14ac:dyDescent="0.3">
      <c r="A36" s="20">
        <v>35</v>
      </c>
      <c r="B36" s="22" t="s">
        <v>99</v>
      </c>
      <c r="C36" s="22" t="s">
        <v>97</v>
      </c>
      <c r="D36" s="22">
        <v>5.73</v>
      </c>
      <c r="E36" s="22" t="s">
        <v>34</v>
      </c>
      <c r="F36" s="15">
        <v>2</v>
      </c>
      <c r="G36" s="46">
        <v>10.038</v>
      </c>
      <c r="H36" s="46">
        <v>79.361000000000004</v>
      </c>
      <c r="I36" s="23">
        <f t="shared" si="2"/>
        <v>89.399000000000001</v>
      </c>
      <c r="J36" s="46"/>
      <c r="K36" s="23">
        <v>199.7</v>
      </c>
      <c r="L36" s="25">
        <f t="shared" si="1"/>
        <v>1.9894401275154412</v>
      </c>
      <c r="M36" s="43"/>
      <c r="N36" s="47"/>
    </row>
    <row r="37" spans="1:14" x14ac:dyDescent="0.3">
      <c r="A37" s="20">
        <v>36</v>
      </c>
      <c r="B37" s="22" t="s">
        <v>99</v>
      </c>
      <c r="C37" s="22" t="s">
        <v>97</v>
      </c>
      <c r="D37" s="22">
        <v>5.73</v>
      </c>
      <c r="E37" s="22" t="s">
        <v>34</v>
      </c>
      <c r="F37" s="15">
        <v>3</v>
      </c>
      <c r="G37" s="46">
        <v>10.042999999999999</v>
      </c>
      <c r="H37" s="46">
        <v>80.542000000000002</v>
      </c>
      <c r="I37" s="23">
        <f t="shared" si="2"/>
        <v>90.585000000000008</v>
      </c>
      <c r="J37" s="46"/>
      <c r="K37" s="23">
        <v>200.4</v>
      </c>
      <c r="L37" s="25">
        <f t="shared" si="1"/>
        <v>1.9954196953101664</v>
      </c>
      <c r="M37" s="43"/>
      <c r="N37" s="47"/>
    </row>
    <row r="38" spans="1:14" x14ac:dyDescent="0.3">
      <c r="A38" s="20">
        <v>37</v>
      </c>
      <c r="B38" s="22" t="s">
        <v>99</v>
      </c>
      <c r="C38" s="22" t="s">
        <v>98</v>
      </c>
      <c r="D38" s="22">
        <v>5.73</v>
      </c>
      <c r="E38" s="22" t="s">
        <v>34</v>
      </c>
      <c r="F38" s="15">
        <v>1</v>
      </c>
      <c r="G38" s="46">
        <v>10.042999999999999</v>
      </c>
      <c r="H38" s="46">
        <v>80.772000000000006</v>
      </c>
      <c r="I38" s="23">
        <f t="shared" si="2"/>
        <v>90.814999999999998</v>
      </c>
      <c r="J38" s="46"/>
      <c r="K38" s="23">
        <v>199.92</v>
      </c>
      <c r="L38" s="25">
        <f t="shared" si="1"/>
        <v>1.9906402469381659</v>
      </c>
      <c r="M38" s="43"/>
    </row>
    <row r="39" spans="1:14" x14ac:dyDescent="0.3">
      <c r="A39" s="20">
        <v>38</v>
      </c>
      <c r="B39" s="22" t="s">
        <v>99</v>
      </c>
      <c r="C39" s="22" t="s">
        <v>98</v>
      </c>
      <c r="D39" s="22">
        <v>5.73</v>
      </c>
      <c r="E39" s="22" t="s">
        <v>34</v>
      </c>
      <c r="F39" s="15">
        <v>2</v>
      </c>
      <c r="G39" s="46">
        <v>10.057</v>
      </c>
      <c r="H39" s="46">
        <v>80.58</v>
      </c>
      <c r="I39" s="23">
        <f t="shared" si="2"/>
        <v>90.637</v>
      </c>
      <c r="J39" s="46"/>
      <c r="K39" s="23">
        <v>199.77</v>
      </c>
      <c r="L39" s="25">
        <f t="shared" si="1"/>
        <v>1.9863776474097643</v>
      </c>
      <c r="M39" s="43"/>
    </row>
    <row r="40" spans="1:14" x14ac:dyDescent="0.3">
      <c r="A40" s="20">
        <v>39</v>
      </c>
      <c r="B40" s="22" t="s">
        <v>99</v>
      </c>
      <c r="C40" s="22" t="s">
        <v>98</v>
      </c>
      <c r="D40" s="22">
        <v>5.73</v>
      </c>
      <c r="E40" s="22" t="s">
        <v>34</v>
      </c>
      <c r="F40" s="15">
        <v>3</v>
      </c>
      <c r="G40" s="46">
        <v>10.042999999999999</v>
      </c>
      <c r="H40" s="46">
        <v>79.581999999999994</v>
      </c>
      <c r="I40" s="23">
        <f t="shared" si="2"/>
        <v>89.625</v>
      </c>
      <c r="J40" s="46"/>
      <c r="K40" s="23">
        <v>199.77</v>
      </c>
      <c r="L40" s="25">
        <f t="shared" si="1"/>
        <v>1.989146669321916</v>
      </c>
      <c r="M40" s="43"/>
    </row>
    <row r="41" spans="1:14" s="45" customFormat="1" x14ac:dyDescent="0.3">
      <c r="A41" s="20">
        <v>40</v>
      </c>
      <c r="B41" s="22" t="s">
        <v>99</v>
      </c>
      <c r="C41" s="22" t="s">
        <v>98</v>
      </c>
      <c r="D41" s="22">
        <v>5.73</v>
      </c>
      <c r="E41" s="22" t="s">
        <v>39</v>
      </c>
      <c r="F41" s="15">
        <v>1</v>
      </c>
      <c r="G41" s="46">
        <v>10.032999999999999</v>
      </c>
      <c r="H41" s="46">
        <v>78.622</v>
      </c>
      <c r="I41" s="23">
        <f t="shared" si="2"/>
        <v>88.655000000000001</v>
      </c>
      <c r="J41" s="46"/>
      <c r="K41" s="23">
        <v>0</v>
      </c>
      <c r="L41" s="25">
        <f t="shared" si="1"/>
        <v>0</v>
      </c>
      <c r="M41" s="43"/>
      <c r="N41" s="44"/>
    </row>
    <row r="42" spans="1:14" s="45" customFormat="1" x14ac:dyDescent="0.3">
      <c r="A42" s="20">
        <v>41</v>
      </c>
      <c r="B42" s="22" t="s">
        <v>99</v>
      </c>
      <c r="C42" s="22" t="s">
        <v>98</v>
      </c>
      <c r="D42" s="22">
        <v>5.73</v>
      </c>
      <c r="E42" s="22" t="s">
        <v>39</v>
      </c>
      <c r="F42" s="15">
        <v>2</v>
      </c>
      <c r="G42" s="46">
        <v>10.054</v>
      </c>
      <c r="H42" s="46">
        <v>80.671000000000006</v>
      </c>
      <c r="I42" s="23">
        <f t="shared" si="2"/>
        <v>90.725000000000009</v>
      </c>
      <c r="J42" s="46"/>
      <c r="K42" s="23">
        <v>0</v>
      </c>
      <c r="L42" s="25">
        <f t="shared" si="1"/>
        <v>0</v>
      </c>
      <c r="M42" s="43"/>
      <c r="N42" s="44"/>
    </row>
    <row r="43" spans="1:14" s="45" customFormat="1" x14ac:dyDescent="0.3">
      <c r="A43" s="20">
        <v>42</v>
      </c>
      <c r="B43" s="22" t="s">
        <v>99</v>
      </c>
      <c r="C43" s="22" t="s">
        <v>98</v>
      </c>
      <c r="D43" s="22">
        <v>5.73</v>
      </c>
      <c r="E43" s="22" t="s">
        <v>39</v>
      </c>
      <c r="F43" s="15">
        <v>3</v>
      </c>
      <c r="G43" s="46">
        <v>10.06</v>
      </c>
      <c r="H43" s="46">
        <v>79.073999999999998</v>
      </c>
      <c r="I43" s="23">
        <f t="shared" si="2"/>
        <v>89.134</v>
      </c>
      <c r="J43" s="46"/>
      <c r="K43" s="23">
        <v>0</v>
      </c>
      <c r="L43" s="25">
        <f t="shared" si="1"/>
        <v>0</v>
      </c>
      <c r="M43" s="43"/>
      <c r="N43" s="44"/>
    </row>
    <row r="44" spans="1:14" s="45" customFormat="1" x14ac:dyDescent="0.3">
      <c r="A44" s="20">
        <v>43</v>
      </c>
      <c r="B44" s="22" t="s">
        <v>17</v>
      </c>
      <c r="C44" s="46"/>
      <c r="D44" s="46"/>
      <c r="E44" s="46"/>
      <c r="F44" s="15">
        <v>1</v>
      </c>
      <c r="G44" s="46"/>
      <c r="H44" s="46">
        <v>80.929000000000002</v>
      </c>
      <c r="I44" s="23">
        <f t="shared" si="2"/>
        <v>80.929000000000002</v>
      </c>
      <c r="J44" s="46"/>
      <c r="K44" s="23">
        <v>0</v>
      </c>
      <c r="L44" s="46">
        <v>0</v>
      </c>
      <c r="M44" s="43"/>
      <c r="N44" s="44"/>
    </row>
    <row r="45" spans="1:14" s="45" customFormat="1" x14ac:dyDescent="0.3">
      <c r="A45" s="20">
        <v>44</v>
      </c>
      <c r="B45" s="22" t="s">
        <v>17</v>
      </c>
      <c r="C45" s="46"/>
      <c r="D45" s="46"/>
      <c r="E45" s="46"/>
      <c r="F45" s="15">
        <v>2</v>
      </c>
      <c r="G45" s="46"/>
      <c r="H45" s="46">
        <v>73.504999999999995</v>
      </c>
      <c r="I45" s="23">
        <f t="shared" si="2"/>
        <v>73.504999999999995</v>
      </c>
      <c r="J45" s="46"/>
      <c r="K45" s="23">
        <v>0</v>
      </c>
      <c r="L45" s="46">
        <v>0</v>
      </c>
      <c r="M45" s="43"/>
      <c r="N45" s="44"/>
    </row>
    <row r="46" spans="1:14" s="45" customFormat="1" x14ac:dyDescent="0.3">
      <c r="A46" s="20">
        <v>45</v>
      </c>
      <c r="B46" s="22" t="s">
        <v>17</v>
      </c>
      <c r="C46" s="46"/>
      <c r="D46" s="46"/>
      <c r="E46" s="46"/>
      <c r="F46" s="15">
        <v>3</v>
      </c>
      <c r="G46" s="46"/>
      <c r="H46" s="46">
        <v>79.138999999999996</v>
      </c>
      <c r="I46" s="23">
        <f t="shared" si="2"/>
        <v>79.138999999999996</v>
      </c>
      <c r="J46" s="46"/>
      <c r="K46" s="23">
        <v>0</v>
      </c>
      <c r="L46" s="46">
        <v>0</v>
      </c>
      <c r="M46" s="43"/>
      <c r="N46" s="44"/>
    </row>
    <row r="47" spans="1:14" x14ac:dyDescent="0.3">
      <c r="A47" s="20">
        <v>46</v>
      </c>
      <c r="B47" s="22" t="s">
        <v>62</v>
      </c>
      <c r="C47" s="22" t="s">
        <v>94</v>
      </c>
      <c r="D47" s="22"/>
      <c r="E47" s="22"/>
      <c r="F47" s="15">
        <v>1</v>
      </c>
      <c r="G47" s="46"/>
      <c r="H47" s="46">
        <v>73.7</v>
      </c>
      <c r="I47" s="23">
        <f t="shared" si="2"/>
        <v>73.7</v>
      </c>
      <c r="J47" s="46"/>
      <c r="K47" s="23">
        <v>200.9</v>
      </c>
      <c r="L47" s="46">
        <v>100</v>
      </c>
      <c r="M47" s="43"/>
    </row>
    <row r="48" spans="1:14" x14ac:dyDescent="0.3">
      <c r="A48" s="20">
        <v>47</v>
      </c>
      <c r="B48" s="22" t="s">
        <v>62</v>
      </c>
      <c r="C48" s="22" t="s">
        <v>94</v>
      </c>
      <c r="D48" s="22"/>
      <c r="E48" s="22"/>
      <c r="F48" s="15">
        <v>2</v>
      </c>
      <c r="G48" s="46"/>
      <c r="H48" s="46">
        <v>75.766000000000005</v>
      </c>
      <c r="I48" s="23">
        <f t="shared" si="2"/>
        <v>75.766000000000005</v>
      </c>
      <c r="J48" s="46"/>
      <c r="K48" s="23">
        <v>200.38</v>
      </c>
      <c r="L48" s="46">
        <v>100</v>
      </c>
      <c r="M48" s="43"/>
    </row>
    <row r="49" spans="1:13" x14ac:dyDescent="0.3">
      <c r="A49" s="20">
        <v>48</v>
      </c>
      <c r="B49" s="22" t="s">
        <v>62</v>
      </c>
      <c r="C49" s="22" t="s">
        <v>94</v>
      </c>
      <c r="D49" s="22"/>
      <c r="E49" s="22"/>
      <c r="F49" s="15">
        <v>3</v>
      </c>
      <c r="G49" s="46"/>
      <c r="H49" s="46">
        <v>78.980999999999995</v>
      </c>
      <c r="I49" s="23">
        <f t="shared" si="2"/>
        <v>78.980999999999995</v>
      </c>
      <c r="J49" s="46"/>
      <c r="K49" s="23">
        <v>201.29</v>
      </c>
      <c r="L49" s="46">
        <v>100</v>
      </c>
      <c r="M49" s="43"/>
    </row>
    <row r="50" spans="1:13" x14ac:dyDescent="0.3">
      <c r="A50" s="20">
        <v>49</v>
      </c>
      <c r="B50" s="22" t="s">
        <v>62</v>
      </c>
      <c r="C50" s="22" t="s">
        <v>98</v>
      </c>
      <c r="D50" s="22"/>
      <c r="E50" s="22"/>
      <c r="F50" s="15">
        <v>1</v>
      </c>
      <c r="G50" s="46"/>
      <c r="H50" s="46">
        <v>80.706000000000003</v>
      </c>
      <c r="I50" s="23">
        <f t="shared" si="2"/>
        <v>80.706000000000003</v>
      </c>
      <c r="J50" s="46"/>
      <c r="K50" s="23">
        <v>200.8</v>
      </c>
      <c r="L50" s="46">
        <v>100</v>
      </c>
      <c r="M50" s="43"/>
    </row>
    <row r="51" spans="1:13" x14ac:dyDescent="0.3">
      <c r="A51" s="20">
        <v>50</v>
      </c>
      <c r="B51" s="22" t="s">
        <v>62</v>
      </c>
      <c r="C51" s="22" t="s">
        <v>98</v>
      </c>
      <c r="D51" s="22"/>
      <c r="E51" s="22"/>
      <c r="F51" s="15">
        <v>2</v>
      </c>
      <c r="G51" s="46"/>
      <c r="H51" s="46">
        <v>73.826999999999998</v>
      </c>
      <c r="I51" s="23">
        <f t="shared" si="2"/>
        <v>73.826999999999998</v>
      </c>
      <c r="J51" s="46"/>
      <c r="K51" s="23">
        <v>199.78</v>
      </c>
      <c r="L51" s="46">
        <v>100</v>
      </c>
      <c r="M51" s="43"/>
    </row>
    <row r="52" spans="1:13" x14ac:dyDescent="0.3">
      <c r="A52" s="20">
        <v>51</v>
      </c>
      <c r="B52" s="22" t="s">
        <v>62</v>
      </c>
      <c r="C52" s="22" t="s">
        <v>98</v>
      </c>
      <c r="D52" s="22"/>
      <c r="E52" s="22"/>
      <c r="F52" s="15">
        <v>3</v>
      </c>
      <c r="G52" s="46"/>
      <c r="H52" s="46">
        <v>79.215000000000003</v>
      </c>
      <c r="I52" s="23">
        <f t="shared" si="2"/>
        <v>79.215000000000003</v>
      </c>
      <c r="J52" s="46"/>
      <c r="K52" s="23">
        <v>199.3</v>
      </c>
      <c r="L52" s="46">
        <v>100</v>
      </c>
      <c r="M52" s="43"/>
    </row>
    <row r="53" spans="1:13" x14ac:dyDescent="0.3">
      <c r="A53" s="15"/>
      <c r="I53" s="11"/>
    </row>
    <row r="54" spans="1:13" x14ac:dyDescent="0.3">
      <c r="A54" s="15"/>
      <c r="I54" s="11"/>
    </row>
  </sheetData>
  <sortState xmlns:xlrd2="http://schemas.microsoft.com/office/spreadsheetml/2017/richdata2" ref="A2:N52">
    <sortCondition ref="A2:A52"/>
  </sortState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926F-44A0-4091-800F-D9DB92F5F84D}">
  <dimension ref="A1:F75"/>
  <sheetViews>
    <sheetView topLeftCell="A17" workbookViewId="0">
      <selection activeCell="C36" sqref="C36"/>
    </sheetView>
  </sheetViews>
  <sheetFormatPr defaultRowHeight="15" x14ac:dyDescent="0.25"/>
  <cols>
    <col min="3" max="3" width="12.140625" bestFit="1" customWidth="1"/>
    <col min="4" max="4" width="13.140625" bestFit="1" customWidth="1"/>
  </cols>
  <sheetData>
    <row r="1" spans="1:6" ht="18.75" x14ac:dyDescent="0.25">
      <c r="A1" s="22" t="s">
        <v>13</v>
      </c>
      <c r="B1" s="5" t="s">
        <v>136</v>
      </c>
      <c r="C1" s="50">
        <v>43781.39166666667</v>
      </c>
      <c r="D1" s="50">
        <v>43781.50277777778</v>
      </c>
      <c r="F1" t="s">
        <v>60</v>
      </c>
    </row>
    <row r="2" spans="1:6" ht="18.75" x14ac:dyDescent="0.25">
      <c r="A2" s="20">
        <v>1</v>
      </c>
      <c r="C2">
        <v>13.79</v>
      </c>
    </row>
    <row r="3" spans="1:6" ht="18.75" x14ac:dyDescent="0.25">
      <c r="A3" s="20">
        <v>2</v>
      </c>
      <c r="C3">
        <v>14.35</v>
      </c>
    </row>
    <row r="4" spans="1:6" ht="18.75" x14ac:dyDescent="0.25">
      <c r="A4" s="20">
        <v>3</v>
      </c>
      <c r="C4">
        <v>14.43</v>
      </c>
    </row>
    <row r="5" spans="1:6" ht="18.75" x14ac:dyDescent="0.25">
      <c r="A5" s="20">
        <v>4</v>
      </c>
      <c r="C5">
        <v>16.190000000000001</v>
      </c>
    </row>
    <row r="6" spans="1:6" ht="18.75" x14ac:dyDescent="0.25">
      <c r="A6" s="20">
        <v>5</v>
      </c>
      <c r="C6">
        <v>16.05</v>
      </c>
    </row>
    <row r="7" spans="1:6" ht="18.75" x14ac:dyDescent="0.25">
      <c r="A7" s="20">
        <v>6</v>
      </c>
      <c r="C7">
        <v>15.85</v>
      </c>
    </row>
    <row r="8" spans="1:6" ht="18.75" x14ac:dyDescent="0.25">
      <c r="A8" s="20">
        <v>7</v>
      </c>
      <c r="C8">
        <v>14.7</v>
      </c>
    </row>
    <row r="9" spans="1:6" ht="18.75" x14ac:dyDescent="0.25">
      <c r="A9" s="20">
        <v>8</v>
      </c>
      <c r="C9">
        <v>14.62</v>
      </c>
    </row>
    <row r="10" spans="1:6" ht="18.75" x14ac:dyDescent="0.25">
      <c r="A10" s="20">
        <v>9</v>
      </c>
      <c r="C10">
        <v>14.78</v>
      </c>
    </row>
    <row r="11" spans="1:6" ht="18.75" x14ac:dyDescent="0.25">
      <c r="A11" s="20">
        <v>10</v>
      </c>
      <c r="C11">
        <v>15.21</v>
      </c>
    </row>
    <row r="12" spans="1:6" ht="18.75" x14ac:dyDescent="0.25">
      <c r="A12" s="20">
        <v>11</v>
      </c>
      <c r="C12">
        <v>15.23</v>
      </c>
    </row>
    <row r="13" spans="1:6" ht="18.75" x14ac:dyDescent="0.25">
      <c r="A13" s="20">
        <v>12</v>
      </c>
      <c r="C13">
        <v>15.47</v>
      </c>
    </row>
    <row r="14" spans="1:6" ht="18.75" x14ac:dyDescent="0.25">
      <c r="A14" s="20">
        <v>13</v>
      </c>
      <c r="C14">
        <v>14.55</v>
      </c>
    </row>
    <row r="15" spans="1:6" ht="18.75" x14ac:dyDescent="0.25">
      <c r="A15" s="20">
        <v>14</v>
      </c>
      <c r="C15">
        <v>14.18</v>
      </c>
    </row>
    <row r="16" spans="1:6" ht="18.75" x14ac:dyDescent="0.25">
      <c r="A16" s="20">
        <v>15</v>
      </c>
      <c r="C16">
        <v>13.7</v>
      </c>
    </row>
    <row r="17" spans="1:4" ht="18.75" x14ac:dyDescent="0.25">
      <c r="A17" s="20">
        <v>16</v>
      </c>
      <c r="D17">
        <v>15.52</v>
      </c>
    </row>
    <row r="18" spans="1:4" ht="18.75" x14ac:dyDescent="0.25">
      <c r="A18" s="20">
        <v>17</v>
      </c>
      <c r="D18">
        <v>15.48</v>
      </c>
    </row>
    <row r="19" spans="1:4" ht="18.75" x14ac:dyDescent="0.25">
      <c r="A19" s="20">
        <v>18</v>
      </c>
      <c r="D19">
        <v>15.37</v>
      </c>
    </row>
    <row r="20" spans="1:4" ht="18.75" x14ac:dyDescent="0.25">
      <c r="A20" s="20">
        <v>19</v>
      </c>
      <c r="D20">
        <v>16.899999999999999</v>
      </c>
    </row>
    <row r="21" spans="1:4" ht="18.75" x14ac:dyDescent="0.25">
      <c r="A21" s="20">
        <v>20</v>
      </c>
      <c r="D21">
        <v>16.760000000000002</v>
      </c>
    </row>
    <row r="22" spans="1:4" ht="18.75" x14ac:dyDescent="0.25">
      <c r="A22" s="20">
        <v>21</v>
      </c>
      <c r="D22">
        <v>16.8</v>
      </c>
    </row>
    <row r="23" spans="1:4" ht="18.75" x14ac:dyDescent="0.25">
      <c r="A23" s="20">
        <v>22</v>
      </c>
      <c r="D23">
        <v>8.8699999999999992</v>
      </c>
    </row>
    <row r="24" spans="1:4" ht="18.75" x14ac:dyDescent="0.25">
      <c r="A24" s="20">
        <v>23</v>
      </c>
      <c r="D24">
        <v>8.1999999999999993</v>
      </c>
    </row>
    <row r="25" spans="1:4" ht="18.75" x14ac:dyDescent="0.25">
      <c r="A25" s="20">
        <v>24</v>
      </c>
      <c r="D25">
        <v>8.51</v>
      </c>
    </row>
    <row r="26" spans="1:4" ht="18.75" x14ac:dyDescent="0.25">
      <c r="A26" s="20">
        <v>25</v>
      </c>
      <c r="D26">
        <v>14.42</v>
      </c>
    </row>
    <row r="27" spans="1:4" ht="18.75" x14ac:dyDescent="0.25">
      <c r="A27" s="20">
        <v>26</v>
      </c>
      <c r="D27">
        <v>14.25</v>
      </c>
    </row>
    <row r="28" spans="1:4" ht="18.75" x14ac:dyDescent="0.25">
      <c r="A28" s="20">
        <v>27</v>
      </c>
      <c r="D28">
        <v>14.27</v>
      </c>
    </row>
    <row r="29" spans="1:4" ht="18.75" x14ac:dyDescent="0.25">
      <c r="A29" s="20">
        <v>28</v>
      </c>
      <c r="D29">
        <v>10.31</v>
      </c>
    </row>
    <row r="30" spans="1:4" ht="18.75" x14ac:dyDescent="0.25">
      <c r="A30" s="20">
        <v>29</v>
      </c>
      <c r="D30">
        <v>9.61</v>
      </c>
    </row>
    <row r="31" spans="1:4" ht="18.75" x14ac:dyDescent="0.25">
      <c r="A31" s="20">
        <v>30</v>
      </c>
      <c r="D31">
        <v>11.15</v>
      </c>
    </row>
    <row r="32" spans="1:4" ht="18.75" x14ac:dyDescent="0.25">
      <c r="A32" s="20">
        <v>31</v>
      </c>
      <c r="D32">
        <v>9.56</v>
      </c>
    </row>
    <row r="33" spans="1:4" ht="18.75" x14ac:dyDescent="0.25">
      <c r="A33" s="20">
        <v>32</v>
      </c>
      <c r="D33">
        <v>11.32</v>
      </c>
    </row>
    <row r="34" spans="1:4" ht="18.75" x14ac:dyDescent="0.25">
      <c r="A34" s="20">
        <v>33</v>
      </c>
      <c r="D34">
        <v>10.06</v>
      </c>
    </row>
    <row r="35" spans="1:4" ht="18.75" x14ac:dyDescent="0.25">
      <c r="A35" s="20">
        <v>34</v>
      </c>
      <c r="D35">
        <v>7.98</v>
      </c>
    </row>
    <row r="36" spans="1:4" ht="18.75" x14ac:dyDescent="0.25">
      <c r="A36" s="20">
        <v>35</v>
      </c>
      <c r="D36">
        <v>8.26</v>
      </c>
    </row>
    <row r="37" spans="1:4" ht="18.75" x14ac:dyDescent="0.25">
      <c r="A37" s="20">
        <v>36</v>
      </c>
      <c r="D37">
        <v>8.81</v>
      </c>
    </row>
    <row r="38" spans="1:4" ht="18.75" x14ac:dyDescent="0.25">
      <c r="A38" s="20">
        <v>37</v>
      </c>
      <c r="D38">
        <v>10.63</v>
      </c>
    </row>
    <row r="39" spans="1:4" ht="18.75" x14ac:dyDescent="0.25">
      <c r="A39" s="20">
        <v>38</v>
      </c>
      <c r="D39">
        <v>12.23</v>
      </c>
    </row>
    <row r="40" spans="1:4" ht="18.75" x14ac:dyDescent="0.25">
      <c r="A40" s="20">
        <v>39</v>
      </c>
      <c r="D40">
        <v>11.59</v>
      </c>
    </row>
    <row r="41" spans="1:4" ht="18.75" x14ac:dyDescent="0.25">
      <c r="A41" s="20">
        <v>40</v>
      </c>
      <c r="D41">
        <v>15.33</v>
      </c>
    </row>
    <row r="42" spans="1:4" ht="18.75" x14ac:dyDescent="0.25">
      <c r="A42" s="20">
        <v>41</v>
      </c>
      <c r="D42">
        <v>15.36</v>
      </c>
    </row>
    <row r="43" spans="1:4" ht="18.75" x14ac:dyDescent="0.25">
      <c r="A43" s="20">
        <v>42</v>
      </c>
      <c r="D43">
        <v>15.55</v>
      </c>
    </row>
    <row r="44" spans="1:4" ht="18.75" x14ac:dyDescent="0.25">
      <c r="A44" s="20">
        <v>43</v>
      </c>
      <c r="D44">
        <v>17.53</v>
      </c>
    </row>
    <row r="45" spans="1:4" ht="18.75" x14ac:dyDescent="0.25">
      <c r="A45" s="20">
        <v>44</v>
      </c>
      <c r="D45">
        <v>17.71</v>
      </c>
    </row>
    <row r="46" spans="1:4" ht="18.75" x14ac:dyDescent="0.25">
      <c r="A46" s="20">
        <v>45</v>
      </c>
      <c r="D46">
        <v>17.739999999999998</v>
      </c>
    </row>
    <row r="47" spans="1:4" ht="18.75" x14ac:dyDescent="0.25">
      <c r="A47" s="20">
        <v>46</v>
      </c>
      <c r="C47">
        <v>17.36</v>
      </c>
    </row>
    <row r="48" spans="1:4" ht="18.75" x14ac:dyDescent="0.25">
      <c r="A48" s="20">
        <v>47</v>
      </c>
      <c r="C48">
        <v>17.5</v>
      </c>
    </row>
    <row r="49" spans="1:5" ht="18.75" x14ac:dyDescent="0.25">
      <c r="A49" s="20">
        <v>48</v>
      </c>
      <c r="C49">
        <v>17.02</v>
      </c>
    </row>
    <row r="50" spans="1:5" ht="18.75" x14ac:dyDescent="0.25">
      <c r="A50" s="20">
        <v>49</v>
      </c>
      <c r="C50">
        <v>17.59</v>
      </c>
    </row>
    <row r="51" spans="1:5" ht="18.75" x14ac:dyDescent="0.25">
      <c r="A51" s="20">
        <v>50</v>
      </c>
      <c r="C51">
        <v>17.55</v>
      </c>
    </row>
    <row r="52" spans="1:5" ht="18.75" x14ac:dyDescent="0.25">
      <c r="A52" s="20">
        <v>51</v>
      </c>
      <c r="C52">
        <v>17.39</v>
      </c>
    </row>
    <row r="53" spans="1:5" x14ac:dyDescent="0.25">
      <c r="A53" t="s">
        <v>50</v>
      </c>
      <c r="B53">
        <v>18.27</v>
      </c>
    </row>
    <row r="56" spans="1:5" x14ac:dyDescent="0.25">
      <c r="A56" t="s">
        <v>18</v>
      </c>
      <c r="B56" t="s">
        <v>84</v>
      </c>
    </row>
    <row r="57" spans="1:5" ht="18.75" x14ac:dyDescent="0.25">
      <c r="A57" s="6">
        <v>0.25</v>
      </c>
      <c r="B57">
        <v>17.25</v>
      </c>
      <c r="C57">
        <v>17.440000000000001</v>
      </c>
    </row>
    <row r="58" spans="1:5" ht="18.75" x14ac:dyDescent="0.25">
      <c r="A58" s="6">
        <v>0.5</v>
      </c>
      <c r="B58">
        <v>16.829999999999998</v>
      </c>
      <c r="C58">
        <v>16.920000000000002</v>
      </c>
    </row>
    <row r="59" spans="1:5" ht="18.75" x14ac:dyDescent="0.25">
      <c r="A59" s="6">
        <v>1</v>
      </c>
      <c r="B59">
        <v>16.48</v>
      </c>
      <c r="C59">
        <v>16.53</v>
      </c>
    </row>
    <row r="60" spans="1:5" ht="18.75" x14ac:dyDescent="0.25">
      <c r="A60" s="6">
        <v>1.5</v>
      </c>
      <c r="B60">
        <v>16.05</v>
      </c>
      <c r="C60">
        <v>16</v>
      </c>
    </row>
    <row r="61" spans="1:5" ht="18.75" x14ac:dyDescent="0.25">
      <c r="A61" s="6">
        <v>2</v>
      </c>
      <c r="B61">
        <v>15.08</v>
      </c>
      <c r="C61">
        <v>15.54</v>
      </c>
    </row>
    <row r="62" spans="1:5" ht="18.75" x14ac:dyDescent="0.25">
      <c r="A62" s="6">
        <v>2.5</v>
      </c>
      <c r="B62">
        <v>14.85</v>
      </c>
      <c r="C62">
        <v>14.88</v>
      </c>
    </row>
    <row r="63" spans="1:5" ht="18.75" x14ac:dyDescent="0.25">
      <c r="A63" s="6">
        <v>3</v>
      </c>
      <c r="B63">
        <v>14.48</v>
      </c>
      <c r="C63">
        <v>14.52</v>
      </c>
    </row>
    <row r="64" spans="1:5" ht="18.75" x14ac:dyDescent="0.25">
      <c r="A64" s="6">
        <v>4</v>
      </c>
      <c r="B64">
        <v>13.53</v>
      </c>
      <c r="C64">
        <v>13.51</v>
      </c>
      <c r="D64" t="s">
        <v>18</v>
      </c>
      <c r="E64" t="s">
        <v>30</v>
      </c>
    </row>
    <row r="65" spans="1:4" ht="18.75" x14ac:dyDescent="0.25">
      <c r="A65" s="6">
        <v>5</v>
      </c>
      <c r="B65">
        <v>12.33</v>
      </c>
      <c r="C65">
        <v>12.37</v>
      </c>
      <c r="D65" s="6">
        <v>5</v>
      </c>
    </row>
    <row r="66" spans="1:4" ht="18.75" x14ac:dyDescent="0.25">
      <c r="A66" s="6">
        <v>6</v>
      </c>
      <c r="B66">
        <v>11.35</v>
      </c>
      <c r="C66">
        <v>11.31</v>
      </c>
      <c r="D66" s="6">
        <v>6</v>
      </c>
    </row>
    <row r="67" spans="1:4" ht="18.75" x14ac:dyDescent="0.25">
      <c r="A67" s="6">
        <v>6.5</v>
      </c>
      <c r="D67" s="6">
        <v>6.5</v>
      </c>
    </row>
    <row r="68" spans="1:4" ht="18.75" x14ac:dyDescent="0.25">
      <c r="A68" s="6">
        <v>7</v>
      </c>
      <c r="D68" s="6">
        <v>7</v>
      </c>
    </row>
    <row r="69" spans="1:4" ht="18.75" x14ac:dyDescent="0.25">
      <c r="A69" s="6">
        <v>7.5</v>
      </c>
      <c r="D69" s="6">
        <v>7.5</v>
      </c>
    </row>
    <row r="70" spans="1:4" ht="18.75" x14ac:dyDescent="0.25">
      <c r="A70" s="6">
        <v>8</v>
      </c>
      <c r="D70" s="6">
        <v>8</v>
      </c>
    </row>
    <row r="71" spans="1:4" ht="18.75" x14ac:dyDescent="0.25">
      <c r="A71" s="6">
        <v>8.5</v>
      </c>
      <c r="D71" s="6">
        <v>8.5</v>
      </c>
    </row>
    <row r="72" spans="1:4" ht="18.75" x14ac:dyDescent="0.25">
      <c r="A72" s="6">
        <v>9</v>
      </c>
      <c r="D72" s="6">
        <v>9</v>
      </c>
    </row>
    <row r="73" spans="1:4" ht="18.75" x14ac:dyDescent="0.25">
      <c r="A73" s="6">
        <v>9.5</v>
      </c>
      <c r="D73" s="6">
        <v>9.5</v>
      </c>
    </row>
    <row r="74" spans="1:4" ht="18.75" x14ac:dyDescent="0.25">
      <c r="A74" s="6">
        <v>10</v>
      </c>
      <c r="D74" s="6">
        <v>10</v>
      </c>
    </row>
    <row r="75" spans="1:4" x14ac:dyDescent="0.25">
      <c r="A75" t="s">
        <v>60</v>
      </c>
      <c r="D75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B970-63C6-4E52-AC74-ED6D8E85974A}">
  <dimension ref="A1:E10"/>
  <sheetViews>
    <sheetView zoomScale="142" workbookViewId="0">
      <selection activeCell="H6" sqref="H6"/>
    </sheetView>
  </sheetViews>
  <sheetFormatPr defaultRowHeight="15" x14ac:dyDescent="0.25"/>
  <sheetData>
    <row r="1" spans="1:5" x14ac:dyDescent="0.25">
      <c r="A1" t="s">
        <v>101</v>
      </c>
      <c r="B1" t="s">
        <v>9</v>
      </c>
      <c r="C1" t="s">
        <v>104</v>
      </c>
      <c r="D1" t="s">
        <v>105</v>
      </c>
      <c r="E1" t="s">
        <v>106</v>
      </c>
    </row>
    <row r="2" spans="1:5" x14ac:dyDescent="0.25">
      <c r="A2">
        <v>1</v>
      </c>
      <c r="B2" t="s">
        <v>102</v>
      </c>
      <c r="C2">
        <v>32.558</v>
      </c>
      <c r="D2">
        <v>12.141999999999999</v>
      </c>
      <c r="E2">
        <f>C2+D2</f>
        <v>44.7</v>
      </c>
    </row>
    <row r="3" spans="1:5" x14ac:dyDescent="0.25">
      <c r="A3">
        <v>2</v>
      </c>
      <c r="B3" t="s">
        <v>102</v>
      </c>
      <c r="C3">
        <v>32.631</v>
      </c>
      <c r="D3">
        <v>6.6970000000000001</v>
      </c>
      <c r="E3">
        <f t="shared" ref="E3:E10" si="0">C3+D3</f>
        <v>39.328000000000003</v>
      </c>
    </row>
    <row r="4" spans="1:5" x14ac:dyDescent="0.25">
      <c r="A4">
        <v>3</v>
      </c>
      <c r="B4" t="s">
        <v>102</v>
      </c>
      <c r="C4">
        <v>31.157</v>
      </c>
      <c r="D4">
        <v>4.8259999999999996</v>
      </c>
      <c r="E4">
        <f t="shared" si="0"/>
        <v>35.982999999999997</v>
      </c>
    </row>
    <row r="5" spans="1:5" x14ac:dyDescent="0.25">
      <c r="A5">
        <v>4</v>
      </c>
      <c r="B5" t="s">
        <v>40</v>
      </c>
      <c r="C5">
        <v>28.253</v>
      </c>
      <c r="D5">
        <v>6.9790000000000001</v>
      </c>
      <c r="E5">
        <f t="shared" si="0"/>
        <v>35.231999999999999</v>
      </c>
    </row>
    <row r="6" spans="1:5" x14ac:dyDescent="0.25">
      <c r="A6">
        <v>5</v>
      </c>
      <c r="B6" t="s">
        <v>40</v>
      </c>
      <c r="C6">
        <v>29.385000000000002</v>
      </c>
      <c r="D6">
        <v>9.2449999999999992</v>
      </c>
      <c r="E6">
        <f t="shared" si="0"/>
        <v>38.630000000000003</v>
      </c>
    </row>
    <row r="7" spans="1:5" x14ac:dyDescent="0.25">
      <c r="A7">
        <v>6</v>
      </c>
      <c r="B7" t="s">
        <v>40</v>
      </c>
      <c r="C7">
        <v>28.274000000000001</v>
      </c>
      <c r="D7">
        <v>9.8420000000000005</v>
      </c>
      <c r="E7">
        <f t="shared" si="0"/>
        <v>38.116</v>
      </c>
    </row>
    <row r="8" spans="1:5" x14ac:dyDescent="0.25">
      <c r="A8">
        <v>7</v>
      </c>
      <c r="B8" t="s">
        <v>103</v>
      </c>
      <c r="C8">
        <v>30.082999999999998</v>
      </c>
      <c r="D8">
        <v>11.769</v>
      </c>
      <c r="E8">
        <f t="shared" si="0"/>
        <v>41.851999999999997</v>
      </c>
    </row>
    <row r="9" spans="1:5" x14ac:dyDescent="0.25">
      <c r="A9">
        <v>8</v>
      </c>
      <c r="B9" t="s">
        <v>103</v>
      </c>
      <c r="C9">
        <v>31.995000000000001</v>
      </c>
      <c r="D9">
        <v>9.4019999999999992</v>
      </c>
      <c r="E9">
        <f t="shared" si="0"/>
        <v>41.396999999999998</v>
      </c>
    </row>
    <row r="10" spans="1:5" x14ac:dyDescent="0.25">
      <c r="A10">
        <v>9</v>
      </c>
      <c r="B10" t="s">
        <v>103</v>
      </c>
      <c r="C10">
        <v>28.085000000000001</v>
      </c>
      <c r="D10">
        <v>4.0449999999999999</v>
      </c>
      <c r="E10">
        <f t="shared" si="0"/>
        <v>32.130000000000003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99A2-515F-47D7-B5D3-5E21B1342A57}">
  <dimension ref="A1:W79"/>
  <sheetViews>
    <sheetView topLeftCell="Q1" zoomScale="115" zoomScaleNormal="115" workbookViewId="0">
      <selection activeCell="R19" sqref="R19"/>
    </sheetView>
  </sheetViews>
  <sheetFormatPr defaultColWidth="10.140625" defaultRowHeight="15.75" x14ac:dyDescent="0.25"/>
  <cols>
    <col min="1" max="1" width="8.42578125" style="36" bestFit="1" customWidth="1"/>
    <col min="2" max="2" width="11.28515625" style="36" bestFit="1" customWidth="1"/>
    <col min="3" max="3" width="8.85546875" style="34" bestFit="1" customWidth="1"/>
    <col min="4" max="4" width="13.85546875" style="34" customWidth="1"/>
    <col min="5" max="7" width="19.28515625" style="34" customWidth="1"/>
    <col min="8" max="8" width="13" style="34" customWidth="1"/>
    <col min="9" max="9" width="24.5703125" style="34" bestFit="1" customWidth="1"/>
    <col min="10" max="10" width="12.5703125" style="34" bestFit="1" customWidth="1"/>
    <col min="11" max="11" width="9.85546875" style="34" bestFit="1" customWidth="1"/>
    <col min="12" max="12" width="21.140625" style="34" bestFit="1" customWidth="1"/>
    <col min="13" max="13" width="24.42578125" style="36" customWidth="1"/>
    <col min="14" max="14" width="11.7109375" style="36" bestFit="1" customWidth="1"/>
    <col min="15" max="15" width="14.140625" style="36" bestFit="1" customWidth="1"/>
    <col min="16" max="16" width="19" style="34" bestFit="1" customWidth="1"/>
    <col min="17" max="17" width="24.42578125" style="34" customWidth="1"/>
    <col min="18" max="18" width="23" style="34" customWidth="1"/>
    <col min="19" max="19" width="12.140625" style="34" customWidth="1"/>
    <col min="20" max="21" width="13.85546875" style="34" customWidth="1"/>
    <col min="22" max="22" width="20.28515625" style="34" customWidth="1"/>
    <col min="23" max="23" width="19.42578125" style="34" customWidth="1"/>
    <col min="24" max="16384" width="10.140625" style="34"/>
  </cols>
  <sheetData>
    <row r="1" spans="1:23" s="30" customFormat="1" ht="77.45" customHeight="1" x14ac:dyDescent="0.25">
      <c r="A1" s="26" t="s">
        <v>107</v>
      </c>
      <c r="B1" s="27" t="s">
        <v>108</v>
      </c>
      <c r="C1" s="28" t="s">
        <v>109</v>
      </c>
      <c r="D1" s="28" t="s">
        <v>110</v>
      </c>
      <c r="E1" s="28" t="s">
        <v>111</v>
      </c>
      <c r="F1" s="28" t="s">
        <v>112</v>
      </c>
      <c r="G1" s="28" t="s">
        <v>113</v>
      </c>
      <c r="H1" s="28" t="s">
        <v>114</v>
      </c>
      <c r="I1" s="28" t="s">
        <v>115</v>
      </c>
      <c r="J1" s="28" t="s">
        <v>116</v>
      </c>
      <c r="K1" s="28" t="s">
        <v>117</v>
      </c>
      <c r="L1" s="28" t="s">
        <v>118</v>
      </c>
      <c r="M1" s="28" t="s">
        <v>119</v>
      </c>
      <c r="N1" s="28" t="s">
        <v>120</v>
      </c>
      <c r="O1" s="28" t="s">
        <v>121</v>
      </c>
      <c r="P1" s="28" t="s">
        <v>122</v>
      </c>
      <c r="Q1" s="28" t="s">
        <v>123</v>
      </c>
      <c r="R1" s="28" t="s">
        <v>124</v>
      </c>
      <c r="S1" s="29" t="s">
        <v>125</v>
      </c>
      <c r="T1" s="29" t="s">
        <v>126</v>
      </c>
      <c r="U1" s="41" t="s">
        <v>127</v>
      </c>
      <c r="V1" s="42" t="s">
        <v>128</v>
      </c>
      <c r="W1" s="42" t="s">
        <v>129</v>
      </c>
    </row>
    <row r="2" spans="1:23" x14ac:dyDescent="0.25">
      <c r="A2" s="31">
        <v>10</v>
      </c>
      <c r="B2" s="31" t="s">
        <v>130</v>
      </c>
      <c r="C2" s="31">
        <v>10.032</v>
      </c>
      <c r="D2" s="31">
        <v>40.006999999999998</v>
      </c>
      <c r="E2" s="31">
        <v>50.043999999999997</v>
      </c>
      <c r="F2" s="31">
        <f>C2+D2</f>
        <v>50.039000000000001</v>
      </c>
      <c r="G2" s="31">
        <f>F2-D2</f>
        <v>10.032000000000004</v>
      </c>
      <c r="H2" s="32">
        <f>(E2-F2)/C2*100</f>
        <v>4.9840510366780819E-2</v>
      </c>
      <c r="I2" s="31">
        <v>58.771999999999998</v>
      </c>
      <c r="J2" s="32">
        <f>I2-E2</f>
        <v>8.7280000000000015</v>
      </c>
      <c r="K2" s="32">
        <f>J2/C2</f>
        <v>0.87001594896331758</v>
      </c>
      <c r="L2" s="32">
        <f>K2*10*0.6</f>
        <v>5.2200956937799052</v>
      </c>
      <c r="M2" s="31">
        <v>57.887</v>
      </c>
      <c r="N2" s="32">
        <f>M2-D2</f>
        <v>17.880000000000003</v>
      </c>
      <c r="O2" s="32">
        <f>M2-E2</f>
        <v>7.8430000000000035</v>
      </c>
      <c r="P2" s="32">
        <f t="shared" ref="P2:P10" si="0">O2/C2</f>
        <v>0.78179824561403544</v>
      </c>
      <c r="Q2" s="32">
        <f t="shared" ref="Q2:Q10" si="1">P2*0.55</f>
        <v>0.42998903508771952</v>
      </c>
      <c r="R2" s="33">
        <f>AVERAGE(Q2:Q4)</f>
        <v>0.45047396889895858</v>
      </c>
      <c r="S2" s="33">
        <f>10*R2</f>
        <v>4.5047396889895861</v>
      </c>
      <c r="T2" s="33">
        <f>10.4*R2</f>
        <v>4.6849292765491697</v>
      </c>
      <c r="U2" s="55" t="s">
        <v>93</v>
      </c>
      <c r="V2" s="55">
        <f>0.6*AVERAGE(O2:O4)*10/C2</f>
        <v>4.9222488038277499</v>
      </c>
      <c r="W2" s="55">
        <f>AVERAGE(L2:L4)</f>
        <v>5.3074191418359016</v>
      </c>
    </row>
    <row r="3" spans="1:23" x14ac:dyDescent="0.25">
      <c r="A3" s="31">
        <v>13</v>
      </c>
      <c r="B3" s="31" t="s">
        <v>130</v>
      </c>
      <c r="C3" s="31">
        <v>10.025</v>
      </c>
      <c r="D3" s="31">
        <v>39.673999999999999</v>
      </c>
      <c r="E3" s="31">
        <v>49.661000000000001</v>
      </c>
      <c r="F3" s="31">
        <f t="shared" ref="F3:F10" si="2">C3+D3</f>
        <v>49.698999999999998</v>
      </c>
      <c r="G3" s="31">
        <f t="shared" ref="G3:G10" si="3">F3-D3</f>
        <v>10.024999999999999</v>
      </c>
      <c r="H3" s="32">
        <f t="shared" ref="H3:H10" si="4">(E3-F3)/C3*100</f>
        <v>-0.3790523690772738</v>
      </c>
      <c r="I3" s="31">
        <v>58.286999999999999</v>
      </c>
      <c r="J3" s="32">
        <f t="shared" ref="J3:J10" si="5">I3-E3</f>
        <v>8.6259999999999977</v>
      </c>
      <c r="K3" s="32">
        <f t="shared" ref="K3:K10" si="6">J3/C3</f>
        <v>0.86044887780548607</v>
      </c>
      <c r="L3" s="32">
        <f t="shared" ref="L3:L10" si="7">K3*10*0.6</f>
        <v>5.1626932668329166</v>
      </c>
      <c r="M3" s="31">
        <v>57.655999999999999</v>
      </c>
      <c r="N3" s="32">
        <f t="shared" ref="N3:N10" si="8">M3-D3</f>
        <v>17.981999999999999</v>
      </c>
      <c r="O3" s="32">
        <f t="shared" ref="O3:O10" si="9">M3-E3</f>
        <v>7.9949999999999974</v>
      </c>
      <c r="P3" s="32">
        <f t="shared" si="0"/>
        <v>0.79750623441396484</v>
      </c>
      <c r="Q3" s="32">
        <f t="shared" si="1"/>
        <v>0.43862842892768072</v>
      </c>
      <c r="R3" s="33"/>
      <c r="S3" s="31"/>
      <c r="T3" s="31"/>
      <c r="U3" s="55"/>
      <c r="V3" s="55"/>
      <c r="W3" s="55"/>
    </row>
    <row r="4" spans="1:23" x14ac:dyDescent="0.25">
      <c r="A4" s="31">
        <v>18</v>
      </c>
      <c r="B4" s="31" t="s">
        <v>130</v>
      </c>
      <c r="C4" s="31">
        <v>10.084</v>
      </c>
      <c r="D4" s="31">
        <v>38.700000000000003</v>
      </c>
      <c r="E4" s="31">
        <v>48.829000000000001</v>
      </c>
      <c r="F4" s="31">
        <f t="shared" si="2"/>
        <v>48.784000000000006</v>
      </c>
      <c r="G4" s="31">
        <f t="shared" si="3"/>
        <v>10.084000000000003</v>
      </c>
      <c r="H4" s="32">
        <f t="shared" si="4"/>
        <v>0.44625148750490479</v>
      </c>
      <c r="I4" s="31">
        <v>58.139000000000003</v>
      </c>
      <c r="J4" s="32">
        <f t="shared" si="5"/>
        <v>9.3100000000000023</v>
      </c>
      <c r="K4" s="32">
        <f t="shared" si="6"/>
        <v>0.92324474414914748</v>
      </c>
      <c r="L4" s="32">
        <f t="shared" si="7"/>
        <v>5.5394684648948846</v>
      </c>
      <c r="M4" s="31">
        <v>57.680999999999997</v>
      </c>
      <c r="N4" s="32">
        <f t="shared" si="8"/>
        <v>18.980999999999995</v>
      </c>
      <c r="O4" s="32">
        <f t="shared" si="9"/>
        <v>8.8519999999999968</v>
      </c>
      <c r="P4" s="32">
        <f t="shared" si="0"/>
        <v>0.87782625942086445</v>
      </c>
      <c r="Q4" s="32">
        <f t="shared" si="1"/>
        <v>0.48280444268147549</v>
      </c>
      <c r="R4" s="33"/>
      <c r="S4" s="31"/>
      <c r="T4" s="31"/>
      <c r="U4" s="55"/>
      <c r="V4" s="55"/>
      <c r="W4" s="55"/>
    </row>
    <row r="5" spans="1:23" x14ac:dyDescent="0.25">
      <c r="A5" s="31">
        <v>21</v>
      </c>
      <c r="B5" s="31" t="s">
        <v>131</v>
      </c>
      <c r="C5" s="31">
        <v>10.186999999999999</v>
      </c>
      <c r="D5" s="31">
        <v>38.822000000000003</v>
      </c>
      <c r="E5" s="31">
        <v>48.951999999999998</v>
      </c>
      <c r="F5" s="31">
        <f t="shared" si="2"/>
        <v>49.009</v>
      </c>
      <c r="G5" s="31">
        <f t="shared" si="3"/>
        <v>10.186999999999998</v>
      </c>
      <c r="H5" s="32">
        <f t="shared" si="4"/>
        <v>-0.55953666437618699</v>
      </c>
      <c r="I5" s="31">
        <v>58.991999999999997</v>
      </c>
      <c r="J5" s="32">
        <f t="shared" si="5"/>
        <v>10.039999999999999</v>
      </c>
      <c r="K5" s="32">
        <f t="shared" si="6"/>
        <v>0.98556984391871993</v>
      </c>
      <c r="L5" s="32">
        <f t="shared" si="7"/>
        <v>5.9134190635123192</v>
      </c>
      <c r="M5" s="31">
        <v>58.366</v>
      </c>
      <c r="N5" s="32">
        <f t="shared" si="8"/>
        <v>19.543999999999997</v>
      </c>
      <c r="O5" s="32">
        <f t="shared" si="9"/>
        <v>9.4140000000000015</v>
      </c>
      <c r="P5" s="32">
        <f t="shared" si="0"/>
        <v>0.92411897516442543</v>
      </c>
      <c r="Q5" s="32">
        <f t="shared" si="1"/>
        <v>0.50826543634043397</v>
      </c>
      <c r="R5" s="33">
        <f>AVERAGE(Q5:Q7)</f>
        <v>0.49451597072937514</v>
      </c>
      <c r="S5" s="33">
        <f>10*R5</f>
        <v>4.945159707293751</v>
      </c>
      <c r="T5" s="33">
        <f>10.4*R5</f>
        <v>5.1429660955855017</v>
      </c>
      <c r="U5" s="55" t="s">
        <v>132</v>
      </c>
      <c r="V5" s="55">
        <f>0.6*AVERAGE(O5:O7)*10/C5</f>
        <v>5.360557573377835</v>
      </c>
      <c r="W5" s="55">
        <f>AVERAGE(L5:L7)</f>
        <v>5.7682343168607693</v>
      </c>
    </row>
    <row r="6" spans="1:23" x14ac:dyDescent="0.25">
      <c r="A6" s="31">
        <v>24</v>
      </c>
      <c r="B6" s="31" t="s">
        <v>131</v>
      </c>
      <c r="C6" s="31">
        <v>10.06</v>
      </c>
      <c r="D6" s="31">
        <v>38.866</v>
      </c>
      <c r="E6" s="31">
        <v>48.85</v>
      </c>
      <c r="F6" s="31">
        <f t="shared" si="2"/>
        <v>48.926000000000002</v>
      </c>
      <c r="G6" s="31">
        <f t="shared" si="3"/>
        <v>10.060000000000002</v>
      </c>
      <c r="H6" s="32">
        <f t="shared" si="4"/>
        <v>-0.75546719681909058</v>
      </c>
      <c r="I6" s="31">
        <v>58.134</v>
      </c>
      <c r="J6" s="32">
        <f t="shared" si="5"/>
        <v>9.2839999999999989</v>
      </c>
      <c r="K6" s="32">
        <f t="shared" si="6"/>
        <v>0.92286282306163003</v>
      </c>
      <c r="L6" s="32">
        <f t="shared" si="7"/>
        <v>5.5371769383697798</v>
      </c>
      <c r="M6" s="31">
        <v>57.652999999999999</v>
      </c>
      <c r="N6" s="32">
        <f t="shared" si="8"/>
        <v>18.786999999999999</v>
      </c>
      <c r="O6" s="32">
        <f t="shared" si="9"/>
        <v>8.8029999999999973</v>
      </c>
      <c r="P6" s="32">
        <f t="shared" si="0"/>
        <v>0.87504970178926411</v>
      </c>
      <c r="Q6" s="32">
        <f t="shared" si="1"/>
        <v>0.48127733598409528</v>
      </c>
      <c r="R6" s="33"/>
      <c r="S6" s="31"/>
      <c r="T6" s="31"/>
      <c r="U6" s="55"/>
      <c r="V6" s="55"/>
      <c r="W6" s="55"/>
    </row>
    <row r="7" spans="1:23" x14ac:dyDescent="0.25">
      <c r="A7" s="31">
        <v>26</v>
      </c>
      <c r="B7" s="31" t="s">
        <v>131</v>
      </c>
      <c r="C7" s="31">
        <v>10.117000000000001</v>
      </c>
      <c r="D7" s="31">
        <v>39.081000000000003</v>
      </c>
      <c r="E7" s="31">
        <v>49.125</v>
      </c>
      <c r="F7" s="31">
        <f t="shared" si="2"/>
        <v>49.198000000000008</v>
      </c>
      <c r="G7" s="31">
        <f t="shared" si="3"/>
        <v>10.117000000000004</v>
      </c>
      <c r="H7" s="32">
        <f t="shared" si="4"/>
        <v>-0.72155777404376298</v>
      </c>
      <c r="I7" s="31">
        <v>58.996000000000002</v>
      </c>
      <c r="J7" s="32">
        <f t="shared" si="5"/>
        <v>9.8710000000000022</v>
      </c>
      <c r="K7" s="32">
        <f t="shared" si="6"/>
        <v>0.97568449145003477</v>
      </c>
      <c r="L7" s="32">
        <f t="shared" si="7"/>
        <v>5.8541069487002089</v>
      </c>
      <c r="M7" s="31">
        <v>58.212000000000003</v>
      </c>
      <c r="N7" s="32">
        <f t="shared" si="8"/>
        <v>19.131</v>
      </c>
      <c r="O7" s="32">
        <f t="shared" si="9"/>
        <v>9.0870000000000033</v>
      </c>
      <c r="P7" s="32">
        <f t="shared" si="0"/>
        <v>0.89819116338835647</v>
      </c>
      <c r="Q7" s="32">
        <f t="shared" si="1"/>
        <v>0.49400513986359612</v>
      </c>
      <c r="R7" s="33"/>
      <c r="S7" s="31"/>
      <c r="T7" s="31"/>
      <c r="U7" s="55"/>
      <c r="V7" s="55"/>
      <c r="W7" s="55"/>
    </row>
    <row r="8" spans="1:23" x14ac:dyDescent="0.25">
      <c r="A8" s="31">
        <v>31</v>
      </c>
      <c r="B8" s="31" t="s">
        <v>133</v>
      </c>
      <c r="C8" s="31">
        <v>9.9960000000000004</v>
      </c>
      <c r="D8" s="31">
        <v>38.878</v>
      </c>
      <c r="E8" s="31">
        <v>48.811999999999998</v>
      </c>
      <c r="F8" s="31">
        <f t="shared" si="2"/>
        <v>48.874000000000002</v>
      </c>
      <c r="G8" s="31">
        <f t="shared" si="3"/>
        <v>9.9960000000000022</v>
      </c>
      <c r="H8" s="32">
        <f t="shared" si="4"/>
        <v>-0.620248099239743</v>
      </c>
      <c r="I8" s="31">
        <v>58.171999999999997</v>
      </c>
      <c r="J8" s="32">
        <f t="shared" si="5"/>
        <v>9.36</v>
      </c>
      <c r="K8" s="32">
        <f t="shared" si="6"/>
        <v>0.93637454981992785</v>
      </c>
      <c r="L8" s="32">
        <f t="shared" si="7"/>
        <v>5.6182472989195675</v>
      </c>
      <c r="M8" s="31">
        <v>57.551000000000002</v>
      </c>
      <c r="N8" s="32">
        <f t="shared" si="8"/>
        <v>18.673000000000002</v>
      </c>
      <c r="O8" s="32">
        <f t="shared" si="9"/>
        <v>8.7390000000000043</v>
      </c>
      <c r="P8" s="32">
        <f t="shared" si="0"/>
        <v>0.87424969987995238</v>
      </c>
      <c r="Q8" s="32">
        <f t="shared" si="1"/>
        <v>0.48083733493397385</v>
      </c>
      <c r="R8" s="33">
        <f>AVERAGE(Q8:Q10)</f>
        <v>0.48775205109842407</v>
      </c>
      <c r="S8" s="33">
        <f>10*R8</f>
        <v>4.8775205109842403</v>
      </c>
      <c r="T8" s="33">
        <f>10.4*R8</f>
        <v>5.0726213314236102</v>
      </c>
      <c r="U8" s="55" t="s">
        <v>99</v>
      </c>
      <c r="V8" s="55">
        <f>0.6*AVERAGE(O8:O10)*10/C8</f>
        <v>5.3585434173669473</v>
      </c>
      <c r="W8" s="55">
        <f>AVERAGE(L8:L10)</f>
        <v>5.7251403025101917</v>
      </c>
    </row>
    <row r="9" spans="1:23" x14ac:dyDescent="0.25">
      <c r="A9" s="31">
        <v>33</v>
      </c>
      <c r="B9" s="31" t="s">
        <v>133</v>
      </c>
      <c r="C9" s="31">
        <v>10.090999999999999</v>
      </c>
      <c r="D9" s="31">
        <v>39.555999999999997</v>
      </c>
      <c r="E9" s="31">
        <v>49.555999999999997</v>
      </c>
      <c r="F9" s="31">
        <f t="shared" si="2"/>
        <v>49.646999999999998</v>
      </c>
      <c r="G9" s="31">
        <f t="shared" si="3"/>
        <v>10.091000000000001</v>
      </c>
      <c r="H9" s="32">
        <f t="shared" si="4"/>
        <v>-0.90179367753444728</v>
      </c>
      <c r="I9" s="31">
        <v>59.497999999999998</v>
      </c>
      <c r="J9" s="32">
        <f t="shared" si="5"/>
        <v>9.9420000000000002</v>
      </c>
      <c r="K9" s="32">
        <f t="shared" si="6"/>
        <v>0.98523436725795277</v>
      </c>
      <c r="L9" s="32">
        <f t="shared" si="7"/>
        <v>5.911406203547716</v>
      </c>
      <c r="M9" s="31">
        <v>58.79</v>
      </c>
      <c r="N9" s="32">
        <f t="shared" si="8"/>
        <v>19.234000000000002</v>
      </c>
      <c r="O9" s="32">
        <f t="shared" si="9"/>
        <v>9.2340000000000018</v>
      </c>
      <c r="P9" s="32">
        <f t="shared" si="0"/>
        <v>0.91507283718164723</v>
      </c>
      <c r="Q9" s="32">
        <f t="shared" si="1"/>
        <v>0.50329006044990598</v>
      </c>
      <c r="R9" s="35"/>
      <c r="S9" s="31"/>
      <c r="T9" s="31"/>
      <c r="U9" s="55"/>
      <c r="V9" s="55"/>
      <c r="W9" s="55"/>
    </row>
    <row r="10" spans="1:23" x14ac:dyDescent="0.25">
      <c r="A10" s="31">
        <v>34</v>
      </c>
      <c r="B10" s="31" t="s">
        <v>133</v>
      </c>
      <c r="C10" s="31">
        <v>10.112</v>
      </c>
      <c r="D10" s="31">
        <v>39.292000000000002</v>
      </c>
      <c r="E10" s="31">
        <v>49.408000000000001</v>
      </c>
      <c r="F10" s="31">
        <f t="shared" si="2"/>
        <v>49.404000000000003</v>
      </c>
      <c r="G10" s="31">
        <f t="shared" si="3"/>
        <v>10.112000000000002</v>
      </c>
      <c r="H10" s="32">
        <f t="shared" si="4"/>
        <v>3.9556962025294531E-2</v>
      </c>
      <c r="I10" s="31">
        <v>58.923000000000002</v>
      </c>
      <c r="J10" s="32">
        <f t="shared" si="5"/>
        <v>9.5150000000000006</v>
      </c>
      <c r="K10" s="32">
        <f t="shared" si="6"/>
        <v>0.94096123417721522</v>
      </c>
      <c r="L10" s="32">
        <f t="shared" si="7"/>
        <v>5.6457674050632916</v>
      </c>
      <c r="M10" s="31">
        <v>58.216999999999999</v>
      </c>
      <c r="N10" s="32">
        <f t="shared" si="8"/>
        <v>18.924999999999997</v>
      </c>
      <c r="O10" s="32">
        <f t="shared" si="9"/>
        <v>8.8089999999999975</v>
      </c>
      <c r="P10" s="32">
        <f t="shared" si="0"/>
        <v>0.87114319620253144</v>
      </c>
      <c r="Q10" s="32">
        <f t="shared" si="1"/>
        <v>0.47912875791139231</v>
      </c>
      <c r="R10" s="35"/>
      <c r="S10" s="36"/>
      <c r="T10" s="36"/>
      <c r="U10" s="55"/>
      <c r="V10" s="55"/>
      <c r="W10" s="55"/>
    </row>
    <row r="11" spans="1:23" x14ac:dyDescent="0.25">
      <c r="A11" s="34"/>
      <c r="B11" s="34"/>
      <c r="C11" s="36"/>
      <c r="M11" s="34"/>
      <c r="N11" s="34"/>
      <c r="O11" s="34"/>
      <c r="P11" s="37"/>
      <c r="Q11" s="37"/>
      <c r="R11" s="37"/>
    </row>
    <row r="12" spans="1:23" x14ac:dyDescent="0.25">
      <c r="A12" s="34"/>
      <c r="B12" s="34"/>
      <c r="C12" s="36"/>
      <c r="M12" s="34"/>
      <c r="N12" s="34"/>
      <c r="O12" s="34"/>
      <c r="P12" s="37"/>
      <c r="Q12" s="37"/>
      <c r="R12" s="37"/>
    </row>
    <row r="13" spans="1:23" x14ac:dyDescent="0.25">
      <c r="A13" s="34"/>
      <c r="B13" s="34"/>
      <c r="C13" s="36"/>
      <c r="M13" s="34"/>
      <c r="N13" s="34"/>
      <c r="O13" s="34"/>
      <c r="P13" s="37"/>
      <c r="Q13" s="37"/>
      <c r="R13" s="37"/>
    </row>
    <row r="14" spans="1:23" x14ac:dyDescent="0.25">
      <c r="A14" s="34"/>
      <c r="B14" s="34"/>
      <c r="C14" s="36"/>
      <c r="M14" s="34"/>
      <c r="N14" s="34"/>
      <c r="O14" s="34"/>
      <c r="P14" s="37"/>
      <c r="Q14" s="37"/>
      <c r="R14" s="37"/>
    </row>
    <row r="15" spans="1:23" x14ac:dyDescent="0.25">
      <c r="A15" s="34"/>
      <c r="B15" s="34"/>
      <c r="C15" s="36"/>
      <c r="M15" s="34"/>
      <c r="N15" s="34"/>
      <c r="O15" s="34"/>
      <c r="P15" s="37"/>
      <c r="Q15" s="37"/>
      <c r="R15" s="37"/>
      <c r="S15" s="38"/>
      <c r="T15" s="38"/>
      <c r="U15" s="38"/>
    </row>
    <row r="16" spans="1:23" x14ac:dyDescent="0.25">
      <c r="A16" s="34"/>
      <c r="B16" s="34"/>
      <c r="C16" s="36"/>
      <c r="M16" s="34"/>
      <c r="N16" s="34"/>
      <c r="O16" s="34"/>
      <c r="P16" s="37"/>
      <c r="Q16" s="37"/>
      <c r="R16" s="37"/>
    </row>
    <row r="17" spans="1:21" x14ac:dyDescent="0.25">
      <c r="A17" s="34"/>
      <c r="B17" s="34"/>
      <c r="C17" s="36"/>
      <c r="M17" s="34"/>
      <c r="N17" s="34"/>
      <c r="O17" s="34"/>
      <c r="P17" s="37"/>
      <c r="Q17" s="37"/>
      <c r="R17" s="37"/>
    </row>
    <row r="18" spans="1:21" x14ac:dyDescent="0.25">
      <c r="A18" s="34"/>
      <c r="B18" s="34"/>
      <c r="C18" s="36"/>
      <c r="M18" s="34"/>
      <c r="N18" s="34"/>
      <c r="O18" s="34"/>
      <c r="P18" s="37"/>
      <c r="Q18" s="37"/>
      <c r="R18" s="37"/>
    </row>
    <row r="19" spans="1:21" x14ac:dyDescent="0.25">
      <c r="A19" s="34"/>
      <c r="B19" s="34"/>
      <c r="C19" s="36"/>
      <c r="M19" s="34"/>
      <c r="N19" s="34"/>
      <c r="O19" s="34"/>
      <c r="P19" s="37"/>
      <c r="Q19" s="37"/>
      <c r="R19" s="37"/>
    </row>
    <row r="20" spans="1:21" x14ac:dyDescent="0.25">
      <c r="A20" s="34"/>
      <c r="B20" s="34"/>
      <c r="C20" s="36"/>
      <c r="M20" s="34"/>
      <c r="N20" s="34"/>
      <c r="O20" s="34"/>
      <c r="P20" s="37"/>
      <c r="Q20" s="37"/>
      <c r="R20" s="37"/>
    </row>
    <row r="21" spans="1:21" x14ac:dyDescent="0.25">
      <c r="A21" s="34"/>
      <c r="B21" s="34"/>
      <c r="C21" s="36"/>
      <c r="M21" s="34"/>
      <c r="N21" s="34"/>
      <c r="O21" s="34"/>
      <c r="P21" s="37"/>
      <c r="Q21" s="37"/>
      <c r="R21" s="37"/>
    </row>
    <row r="22" spans="1:21" x14ac:dyDescent="0.25">
      <c r="A22" s="34"/>
      <c r="B22" s="34"/>
      <c r="C22" s="36"/>
      <c r="M22" s="34"/>
      <c r="N22" s="34"/>
      <c r="O22" s="34"/>
      <c r="P22" s="37"/>
      <c r="Q22" s="37"/>
      <c r="R22" s="37"/>
    </row>
    <row r="23" spans="1:21" x14ac:dyDescent="0.25">
      <c r="A23" s="34"/>
      <c r="B23" s="34"/>
      <c r="C23" s="36"/>
      <c r="M23" s="34"/>
      <c r="N23" s="34"/>
      <c r="O23" s="34"/>
      <c r="P23" s="37"/>
      <c r="Q23" s="37"/>
      <c r="R23" s="37"/>
    </row>
    <row r="24" spans="1:21" x14ac:dyDescent="0.25">
      <c r="A24" s="34"/>
      <c r="B24" s="34"/>
      <c r="C24" s="36"/>
      <c r="M24" s="34"/>
      <c r="N24" s="34"/>
      <c r="O24" s="34"/>
      <c r="P24" s="37"/>
      <c r="Q24" s="37"/>
      <c r="R24" s="37"/>
    </row>
    <row r="25" spans="1:21" x14ac:dyDescent="0.25">
      <c r="A25" s="34"/>
      <c r="B25" s="34"/>
      <c r="C25" s="36"/>
      <c r="M25" s="34"/>
      <c r="N25" s="34"/>
      <c r="O25" s="34"/>
      <c r="P25" s="37"/>
      <c r="Q25" s="37"/>
      <c r="R25" s="37"/>
    </row>
    <row r="26" spans="1:21" x14ac:dyDescent="0.25">
      <c r="A26" s="34"/>
      <c r="B26" s="34"/>
      <c r="C26" s="36"/>
      <c r="M26" s="34"/>
      <c r="N26" s="34"/>
      <c r="O26" s="34"/>
      <c r="P26" s="37"/>
      <c r="Q26" s="37"/>
      <c r="R26" s="37"/>
    </row>
    <row r="27" spans="1:21" x14ac:dyDescent="0.25">
      <c r="A27" s="34"/>
      <c r="B27" s="34"/>
      <c r="C27" s="36"/>
      <c r="M27" s="34"/>
      <c r="N27" s="34"/>
      <c r="O27" s="34"/>
      <c r="P27" s="37"/>
      <c r="Q27" s="37"/>
      <c r="R27" s="37"/>
      <c r="S27" s="38"/>
      <c r="T27" s="38"/>
      <c r="U27" s="38"/>
    </row>
    <row r="28" spans="1:21" x14ac:dyDescent="0.25">
      <c r="A28" s="34"/>
      <c r="B28" s="34"/>
      <c r="C28" s="36"/>
      <c r="M28" s="34"/>
      <c r="N28" s="34"/>
      <c r="O28" s="34"/>
      <c r="P28" s="37"/>
      <c r="Q28" s="37"/>
      <c r="R28" s="37"/>
    </row>
    <row r="29" spans="1:21" x14ac:dyDescent="0.25">
      <c r="A29" s="34"/>
      <c r="B29" s="34"/>
      <c r="C29" s="36"/>
      <c r="M29" s="34"/>
      <c r="N29" s="34"/>
      <c r="O29" s="34"/>
      <c r="P29" s="37"/>
      <c r="Q29" s="37"/>
      <c r="R29" s="37"/>
    </row>
    <row r="30" spans="1:21" x14ac:dyDescent="0.25">
      <c r="A30" s="34"/>
      <c r="B30" s="34"/>
      <c r="C30" s="36"/>
      <c r="M30" s="34"/>
      <c r="N30" s="34"/>
      <c r="O30" s="34"/>
      <c r="P30" s="37"/>
      <c r="Q30" s="37"/>
      <c r="R30" s="37"/>
    </row>
    <row r="31" spans="1:21" x14ac:dyDescent="0.25">
      <c r="A31" s="34"/>
      <c r="B31" s="34"/>
      <c r="C31" s="36"/>
      <c r="M31" s="34"/>
      <c r="N31" s="34"/>
      <c r="O31" s="34"/>
      <c r="P31" s="37"/>
      <c r="Q31" s="37"/>
      <c r="R31" s="37"/>
    </row>
    <row r="32" spans="1:21" x14ac:dyDescent="0.25">
      <c r="A32" s="34"/>
      <c r="B32" s="34"/>
      <c r="C32" s="36"/>
      <c r="M32" s="34"/>
      <c r="N32" s="34"/>
      <c r="O32" s="34"/>
      <c r="P32" s="37"/>
      <c r="Q32" s="37"/>
      <c r="R32" s="37"/>
    </row>
    <row r="33" spans="1:21" x14ac:dyDescent="0.25">
      <c r="A33" s="34"/>
      <c r="B33" s="34"/>
      <c r="C33" s="36"/>
      <c r="M33" s="34"/>
      <c r="N33" s="34"/>
      <c r="O33" s="34"/>
      <c r="P33" s="37"/>
      <c r="Q33" s="37"/>
      <c r="R33" s="37"/>
    </row>
    <row r="34" spans="1:21" x14ac:dyDescent="0.25">
      <c r="A34" s="34"/>
      <c r="B34" s="34"/>
      <c r="C34" s="36"/>
      <c r="M34" s="34"/>
      <c r="N34" s="34"/>
      <c r="O34" s="34"/>
      <c r="P34" s="37"/>
      <c r="Q34" s="37"/>
      <c r="R34" s="37"/>
    </row>
    <row r="35" spans="1:21" x14ac:dyDescent="0.25">
      <c r="A35" s="34"/>
      <c r="B35" s="34"/>
      <c r="C35" s="36"/>
      <c r="M35" s="34"/>
      <c r="N35" s="34"/>
      <c r="O35" s="34"/>
      <c r="P35" s="37"/>
      <c r="Q35" s="37"/>
      <c r="R35" s="37"/>
    </row>
    <row r="36" spans="1:21" x14ac:dyDescent="0.25">
      <c r="A36" s="34"/>
      <c r="B36" s="34"/>
      <c r="C36" s="36"/>
      <c r="M36" s="34"/>
      <c r="N36" s="34"/>
      <c r="O36" s="34"/>
      <c r="P36" s="37"/>
      <c r="Q36" s="37"/>
      <c r="R36" s="37"/>
    </row>
    <row r="37" spans="1:21" x14ac:dyDescent="0.25">
      <c r="A37" s="34"/>
      <c r="B37" s="34"/>
      <c r="C37" s="36"/>
      <c r="M37" s="34"/>
      <c r="N37" s="34"/>
      <c r="O37" s="34"/>
      <c r="P37" s="37"/>
      <c r="Q37" s="37"/>
      <c r="R37" s="37"/>
    </row>
    <row r="38" spans="1:21" x14ac:dyDescent="0.25">
      <c r="A38" s="34"/>
      <c r="B38" s="34"/>
      <c r="C38" s="36"/>
      <c r="M38" s="34"/>
      <c r="N38" s="34"/>
      <c r="O38" s="34"/>
      <c r="P38" s="37"/>
      <c r="Q38" s="37"/>
      <c r="R38" s="37"/>
    </row>
    <row r="39" spans="1:21" x14ac:dyDescent="0.25">
      <c r="A39" s="34"/>
      <c r="B39" s="34"/>
      <c r="C39" s="36"/>
      <c r="M39" s="34"/>
      <c r="N39" s="34"/>
      <c r="O39" s="34"/>
      <c r="P39" s="37"/>
      <c r="Q39" s="37"/>
      <c r="R39" s="37"/>
      <c r="S39" s="38"/>
      <c r="T39" s="38"/>
      <c r="U39" s="38"/>
    </row>
    <row r="40" spans="1:21" x14ac:dyDescent="0.25">
      <c r="A40" s="34"/>
      <c r="B40" s="34"/>
      <c r="C40" s="36"/>
      <c r="M40" s="34"/>
      <c r="N40" s="34"/>
      <c r="O40" s="34"/>
      <c r="P40" s="37"/>
      <c r="Q40" s="37"/>
      <c r="R40" s="37"/>
    </row>
    <row r="41" spans="1:21" x14ac:dyDescent="0.25">
      <c r="A41" s="34"/>
      <c r="B41" s="34"/>
      <c r="C41" s="36"/>
      <c r="M41" s="34"/>
      <c r="N41" s="34"/>
      <c r="O41" s="34"/>
      <c r="P41" s="37"/>
      <c r="Q41" s="37"/>
      <c r="R41" s="37"/>
    </row>
    <row r="42" spans="1:21" x14ac:dyDescent="0.25">
      <c r="A42" s="34"/>
      <c r="B42" s="34"/>
      <c r="C42" s="36"/>
      <c r="M42" s="34"/>
      <c r="N42" s="34"/>
      <c r="O42" s="34"/>
      <c r="P42" s="37"/>
      <c r="Q42" s="37"/>
      <c r="R42" s="37"/>
    </row>
    <row r="43" spans="1:21" x14ac:dyDescent="0.25">
      <c r="A43" s="34"/>
      <c r="B43" s="34"/>
      <c r="C43" s="36"/>
      <c r="M43" s="34"/>
      <c r="N43" s="34"/>
      <c r="O43" s="34"/>
      <c r="P43" s="37"/>
      <c r="Q43" s="37"/>
      <c r="R43" s="37"/>
    </row>
    <row r="44" spans="1:21" x14ac:dyDescent="0.25">
      <c r="A44" s="34"/>
      <c r="B44" s="34"/>
      <c r="C44" s="36"/>
      <c r="M44" s="34"/>
      <c r="N44" s="34"/>
      <c r="O44" s="34"/>
      <c r="P44" s="37"/>
      <c r="Q44" s="37"/>
      <c r="R44" s="37"/>
    </row>
    <row r="45" spans="1:21" x14ac:dyDescent="0.25">
      <c r="A45" s="34"/>
      <c r="B45" s="34"/>
      <c r="C45" s="36"/>
      <c r="M45" s="34"/>
      <c r="N45" s="34"/>
      <c r="O45" s="34"/>
      <c r="P45" s="37"/>
      <c r="Q45" s="37"/>
      <c r="R45" s="37"/>
    </row>
    <row r="46" spans="1:21" x14ac:dyDescent="0.25">
      <c r="B46" s="39"/>
      <c r="C46" s="36"/>
      <c r="M46" s="40"/>
      <c r="N46" s="34"/>
      <c r="O46" s="34"/>
      <c r="P46" s="37"/>
      <c r="Q46" s="37"/>
      <c r="R46" s="37"/>
    </row>
    <row r="47" spans="1:21" x14ac:dyDescent="0.25">
      <c r="N47" s="34"/>
      <c r="O47" s="34"/>
      <c r="P47" s="37"/>
      <c r="Q47" s="37"/>
      <c r="R47" s="37"/>
    </row>
    <row r="48" spans="1:21" x14ac:dyDescent="0.25">
      <c r="A48" s="40"/>
      <c r="B48" s="39"/>
      <c r="M48" s="40"/>
      <c r="N48" s="34"/>
      <c r="O48" s="34"/>
      <c r="P48" s="37"/>
      <c r="Q48" s="37"/>
      <c r="R48" s="37"/>
    </row>
    <row r="49" spans="1:21" x14ac:dyDescent="0.25">
      <c r="B49" s="34"/>
      <c r="M49" s="40"/>
      <c r="N49" s="34"/>
      <c r="O49" s="34"/>
      <c r="P49" s="37"/>
      <c r="Q49" s="37"/>
      <c r="R49" s="37"/>
    </row>
    <row r="50" spans="1:21" x14ac:dyDescent="0.25">
      <c r="B50" s="34"/>
      <c r="M50" s="40"/>
      <c r="N50" s="34"/>
      <c r="O50" s="34"/>
      <c r="P50" s="37"/>
      <c r="Q50" s="37"/>
      <c r="R50" s="37"/>
    </row>
    <row r="51" spans="1:21" x14ac:dyDescent="0.25">
      <c r="N51" s="34"/>
      <c r="O51" s="34"/>
      <c r="P51" s="37"/>
      <c r="Q51" s="37"/>
      <c r="R51" s="37"/>
      <c r="S51" s="38"/>
      <c r="T51" s="38"/>
      <c r="U51" s="38"/>
    </row>
    <row r="52" spans="1:21" x14ac:dyDescent="0.25">
      <c r="A52" s="34"/>
      <c r="B52" s="34"/>
      <c r="C52" s="36"/>
      <c r="M52" s="34"/>
      <c r="N52" s="34"/>
      <c r="O52" s="34"/>
      <c r="P52" s="37"/>
      <c r="Q52" s="37"/>
      <c r="R52" s="37"/>
    </row>
    <row r="53" spans="1:21" x14ac:dyDescent="0.25">
      <c r="A53" s="34"/>
      <c r="B53" s="34"/>
      <c r="C53" s="36"/>
      <c r="M53" s="34"/>
      <c r="N53" s="34"/>
      <c r="O53" s="34"/>
      <c r="P53" s="37"/>
      <c r="Q53" s="37"/>
      <c r="R53" s="37"/>
    </row>
    <row r="54" spans="1:21" x14ac:dyDescent="0.25">
      <c r="A54" s="34"/>
      <c r="B54" s="34"/>
      <c r="C54" s="36"/>
      <c r="M54" s="34"/>
      <c r="N54" s="34"/>
      <c r="O54" s="34"/>
      <c r="P54" s="37"/>
      <c r="Q54" s="37"/>
      <c r="R54" s="37"/>
    </row>
    <row r="55" spans="1:21" x14ac:dyDescent="0.25">
      <c r="A55" s="34"/>
      <c r="B55" s="34"/>
      <c r="C55" s="36"/>
      <c r="M55" s="34"/>
      <c r="N55" s="34"/>
      <c r="O55" s="34"/>
      <c r="P55" s="37"/>
      <c r="Q55" s="37"/>
      <c r="R55" s="37"/>
    </row>
    <row r="56" spans="1:21" x14ac:dyDescent="0.25">
      <c r="A56" s="34"/>
      <c r="B56" s="34"/>
      <c r="C56" s="36"/>
      <c r="M56" s="34"/>
      <c r="N56" s="34"/>
      <c r="O56" s="34"/>
      <c r="P56" s="37"/>
      <c r="Q56" s="37"/>
      <c r="R56" s="37"/>
    </row>
    <row r="57" spans="1:21" x14ac:dyDescent="0.25">
      <c r="A57" s="34"/>
      <c r="B57" s="34"/>
      <c r="C57" s="36"/>
      <c r="M57" s="34"/>
      <c r="N57" s="34"/>
      <c r="O57" s="34"/>
      <c r="P57" s="37"/>
      <c r="Q57" s="37"/>
      <c r="R57" s="37"/>
    </row>
    <row r="58" spans="1:21" x14ac:dyDescent="0.25">
      <c r="B58" s="39"/>
      <c r="C58" s="36"/>
      <c r="M58" s="40"/>
      <c r="N58" s="34"/>
      <c r="O58" s="34"/>
      <c r="P58" s="37"/>
      <c r="Q58" s="37"/>
      <c r="R58" s="37"/>
    </row>
    <row r="59" spans="1:21" x14ac:dyDescent="0.25">
      <c r="N59" s="34"/>
      <c r="O59" s="34"/>
      <c r="P59" s="37"/>
      <c r="Q59" s="37"/>
      <c r="R59" s="37"/>
    </row>
    <row r="60" spans="1:21" x14ac:dyDescent="0.25">
      <c r="A60" s="40"/>
      <c r="B60" s="39"/>
      <c r="M60" s="40"/>
      <c r="N60" s="34"/>
      <c r="O60" s="34"/>
      <c r="P60" s="37"/>
      <c r="Q60" s="37"/>
      <c r="R60" s="37"/>
    </row>
    <row r="61" spans="1:21" x14ac:dyDescent="0.25">
      <c r="B61" s="34"/>
      <c r="M61" s="40"/>
      <c r="N61" s="34"/>
      <c r="O61" s="34"/>
      <c r="P61" s="37"/>
      <c r="Q61" s="37"/>
      <c r="R61" s="37"/>
    </row>
    <row r="62" spans="1:21" x14ac:dyDescent="0.25">
      <c r="B62" s="34"/>
      <c r="M62" s="40"/>
      <c r="N62" s="34"/>
      <c r="O62" s="34"/>
      <c r="P62" s="37"/>
      <c r="Q62" s="37"/>
      <c r="R62" s="37"/>
    </row>
    <row r="63" spans="1:21" x14ac:dyDescent="0.25">
      <c r="P63" s="37"/>
      <c r="Q63" s="37"/>
      <c r="R63" s="37"/>
      <c r="S63" s="38"/>
      <c r="T63" s="38"/>
      <c r="U63" s="38"/>
    </row>
    <row r="64" spans="1:21" x14ac:dyDescent="0.25">
      <c r="A64" s="34"/>
      <c r="B64" s="34"/>
      <c r="C64" s="36"/>
      <c r="M64" s="34"/>
      <c r="N64" s="34"/>
      <c r="O64" s="34"/>
      <c r="P64" s="37"/>
      <c r="Q64" s="37"/>
      <c r="R64" s="37"/>
    </row>
    <row r="65" spans="1:18" x14ac:dyDescent="0.25">
      <c r="A65" s="34"/>
      <c r="B65" s="34"/>
      <c r="C65" s="36"/>
      <c r="M65" s="34"/>
      <c r="N65" s="34"/>
      <c r="O65" s="34"/>
      <c r="P65" s="37"/>
      <c r="Q65" s="37"/>
      <c r="R65" s="37"/>
    </row>
    <row r="66" spans="1:18" x14ac:dyDescent="0.25">
      <c r="A66" s="34"/>
      <c r="B66" s="34"/>
      <c r="C66" s="36"/>
      <c r="M66" s="34"/>
      <c r="N66" s="34"/>
      <c r="O66" s="34"/>
      <c r="P66" s="37"/>
      <c r="Q66" s="37"/>
      <c r="R66" s="37"/>
    </row>
    <row r="67" spans="1:18" x14ac:dyDescent="0.25">
      <c r="A67" s="34"/>
      <c r="B67" s="34"/>
      <c r="C67" s="36"/>
      <c r="M67" s="34"/>
      <c r="N67" s="34"/>
      <c r="O67" s="34"/>
      <c r="P67" s="37"/>
      <c r="Q67" s="37"/>
      <c r="R67" s="37"/>
    </row>
    <row r="68" spans="1:18" x14ac:dyDescent="0.25">
      <c r="A68" s="34"/>
      <c r="B68" s="34"/>
      <c r="C68" s="36"/>
      <c r="M68" s="34"/>
      <c r="N68" s="34"/>
      <c r="O68" s="34"/>
      <c r="P68" s="37"/>
      <c r="Q68" s="37"/>
      <c r="R68" s="37"/>
    </row>
    <row r="69" spans="1:18" x14ac:dyDescent="0.25">
      <c r="A69" s="34"/>
      <c r="B69" s="34"/>
      <c r="C69" s="36"/>
      <c r="M69" s="34"/>
      <c r="N69" s="34"/>
      <c r="O69" s="34"/>
      <c r="P69" s="37"/>
      <c r="Q69" s="37"/>
      <c r="R69" s="37"/>
    </row>
    <row r="70" spans="1:18" x14ac:dyDescent="0.25">
      <c r="B70" s="39"/>
      <c r="C70" s="36"/>
      <c r="M70" s="40"/>
      <c r="N70" s="34"/>
      <c r="O70" s="34"/>
      <c r="P70" s="37"/>
      <c r="Q70" s="37"/>
      <c r="R70" s="37"/>
    </row>
    <row r="71" spans="1:18" x14ac:dyDescent="0.25">
      <c r="N71" s="34"/>
      <c r="O71" s="34"/>
      <c r="P71" s="37"/>
      <c r="Q71" s="37"/>
      <c r="R71" s="37"/>
    </row>
    <row r="72" spans="1:18" x14ac:dyDescent="0.25">
      <c r="A72" s="40"/>
      <c r="B72" s="39"/>
      <c r="M72" s="40"/>
      <c r="N72" s="34"/>
      <c r="O72" s="34"/>
      <c r="P72" s="37"/>
      <c r="Q72" s="37"/>
      <c r="R72" s="37"/>
    </row>
    <row r="73" spans="1:18" x14ac:dyDescent="0.25">
      <c r="B73" s="34"/>
      <c r="M73" s="40"/>
      <c r="N73" s="34"/>
      <c r="O73" s="34"/>
      <c r="P73" s="37"/>
      <c r="Q73" s="37"/>
      <c r="R73" s="37"/>
    </row>
    <row r="74" spans="1:18" x14ac:dyDescent="0.25">
      <c r="N74" s="34"/>
      <c r="O74" s="34"/>
    </row>
    <row r="75" spans="1:18" x14ac:dyDescent="0.25">
      <c r="N75" s="34"/>
      <c r="O75" s="34"/>
    </row>
    <row r="76" spans="1:18" x14ac:dyDescent="0.25">
      <c r="N76" s="34"/>
      <c r="O76" s="34"/>
    </row>
    <row r="77" spans="1:18" x14ac:dyDescent="0.25">
      <c r="N77" s="34"/>
      <c r="O77" s="34"/>
    </row>
    <row r="78" spans="1:18" x14ac:dyDescent="0.25">
      <c r="N78" s="34"/>
      <c r="O78" s="34"/>
    </row>
    <row r="79" spans="1:18" x14ac:dyDescent="0.25">
      <c r="N79" s="34"/>
      <c r="O79" s="34"/>
    </row>
  </sheetData>
  <mergeCells count="9">
    <mergeCell ref="U8:U10"/>
    <mergeCell ref="V8:V10"/>
    <mergeCell ref="W8:W10"/>
    <mergeCell ref="U2:U4"/>
    <mergeCell ref="V2:V4"/>
    <mergeCell ref="W2:W4"/>
    <mergeCell ref="U5:U7"/>
    <mergeCell ref="V5:V7"/>
    <mergeCell ref="W5:W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GWC </vt:lpstr>
      <vt:lpstr>pre- pre- run</vt:lpstr>
      <vt:lpstr>test trial with litter</vt:lpstr>
      <vt:lpstr>test trial with litter measure</vt:lpstr>
      <vt:lpstr>test trial with litter2</vt:lpstr>
      <vt:lpstr>test trial litter 2 measure </vt:lpstr>
      <vt:lpstr>LOI of low mid high soils</vt:lpstr>
      <vt:lpstr>WFPS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 Shabtai</dc:creator>
  <cp:lastModifiedBy>Itamar Shabtai</cp:lastModifiedBy>
  <cp:lastPrinted>2019-10-11T14:30:06Z</cp:lastPrinted>
  <dcterms:created xsi:type="dcterms:W3CDTF">2019-09-16T13:59:40Z</dcterms:created>
  <dcterms:modified xsi:type="dcterms:W3CDTF">2019-11-18T02:06:59Z</dcterms:modified>
</cp:coreProperties>
</file>