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6DE\"/>
    </mc:Choice>
  </mc:AlternateContent>
  <xr:revisionPtr revIDLastSave="0" documentId="8_{2AB4A269-3DC5-457C-A63B-6404A8BEC8F9}" xr6:coauthVersionLast="45" xr6:coauthVersionMax="45" xr10:uidLastSave="{00000000-0000-0000-0000-000000000000}"/>
  <bookViews>
    <workbookView xWindow="-120" yWindow="-120" windowWidth="15600" windowHeight="11760" firstSheet="1" activeTab="1" xr2:uid="{00000000-000D-0000-FFFF-FFFF00000000}"/>
  </bookViews>
  <sheets>
    <sheet name="Подъём" sheetId="2897" r:id="rId1"/>
    <sheet name="Спуск" sheetId="2896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897" l="1"/>
  <c r="D22" i="2897" s="1"/>
  <c r="C28" i="2897"/>
  <c r="C30" i="2897"/>
  <c r="C32" i="2897"/>
  <c r="C31" i="2897" s="1"/>
  <c r="C27" i="2897" s="1"/>
  <c r="E22" i="2897" s="1"/>
  <c r="D34" i="2897"/>
  <c r="E34" i="2897"/>
  <c r="F34" i="2897"/>
  <c r="C35" i="2897"/>
  <c r="E35" i="2897"/>
  <c r="C36" i="2897"/>
  <c r="D36" i="2897"/>
  <c r="E36" i="2897"/>
  <c r="F36" i="2897"/>
  <c r="C37" i="2897"/>
  <c r="D37" i="2897"/>
  <c r="E37" i="2897"/>
  <c r="F37" i="2897"/>
  <c r="D38" i="2897"/>
  <c r="E38" i="2897"/>
  <c r="F38" i="2897"/>
  <c r="C26" i="2896"/>
  <c r="D22" i="2896" s="1"/>
  <c r="C28" i="2896"/>
  <c r="C30" i="2896"/>
  <c r="C32" i="2896"/>
  <c r="C31" i="2896" s="1"/>
  <c r="C27" i="2896" s="1"/>
  <c r="E22" i="2896" s="1"/>
  <c r="D34" i="2896"/>
  <c r="E34" i="2896"/>
  <c r="F34" i="2896"/>
  <c r="C35" i="2896"/>
  <c r="E35" i="2896"/>
  <c r="C36" i="2896"/>
  <c r="D36" i="2896"/>
  <c r="E36" i="2896"/>
  <c r="F36" i="2896"/>
  <c r="C37" i="2896"/>
  <c r="D37" i="2896"/>
  <c r="E37" i="2896"/>
  <c r="F37" i="2896"/>
  <c r="D38" i="2896"/>
  <c r="E38" i="2896"/>
  <c r="F38" i="2896"/>
  <c r="F22" i="2896" l="1"/>
  <c r="F22" i="2897"/>
</calcChain>
</file>

<file path=xl/sharedStrings.xml><?xml version="1.0" encoding="utf-8"?>
<sst xmlns="http://schemas.openxmlformats.org/spreadsheetml/2006/main" count="60" uniqueCount="30">
  <si>
    <t>Ввести высоту подъёма, м</t>
  </si>
  <si>
    <t>Ввести приведенную массу, кг</t>
  </si>
  <si>
    <t>Ввести количество подвесных канатов - z2</t>
  </si>
  <si>
    <t>Ввести массу 1 погонного метра подвесного каната, кг</t>
  </si>
  <si>
    <t>Ввести количество головных канатов - z1</t>
  </si>
  <si>
    <t>Ввести массу 1 погонного метра головного каната, кг</t>
  </si>
  <si>
    <t>Ввести массу противовеса, кг</t>
  </si>
  <si>
    <t>Ввести массу сосуда, кг</t>
  </si>
  <si>
    <t>Ввести массу груза, кг</t>
  </si>
  <si>
    <t>КПД двигателя</t>
  </si>
  <si>
    <t>КПД редуктора</t>
  </si>
  <si>
    <t>КПД сети</t>
  </si>
  <si>
    <t>КПД преобразователя</t>
  </si>
  <si>
    <t>Ввести ускорение а1</t>
  </si>
  <si>
    <t>Ввести ускорение а3</t>
  </si>
  <si>
    <t>Самоопределение шага интегрирования</t>
  </si>
  <si>
    <t>Время, начала анализа, с (0)</t>
  </si>
  <si>
    <t>Ввести максимальную скорость работы ШПУ</t>
  </si>
  <si>
    <t>Выходные данные</t>
  </si>
  <si>
    <t>Время t1</t>
  </si>
  <si>
    <t>Время t2</t>
  </si>
  <si>
    <t>Время t3</t>
  </si>
  <si>
    <t>Путь h1</t>
  </si>
  <si>
    <t>Путь h2</t>
  </si>
  <si>
    <t>Путь h3</t>
  </si>
  <si>
    <t>Путь</t>
  </si>
  <si>
    <t>Ускорения</t>
  </si>
  <si>
    <t>Движущие усилия</t>
  </si>
  <si>
    <t>Мощность на валу</t>
  </si>
  <si>
    <t>Расход энергии, кВт*с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</si>
</sst>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Cyr"/>
      <charset val="204"/>
    </font>
    <font>
      <sz val="10"/>
      <name val="Arial Cyr"/>
      <family val="2"/>
      <charset val="204"/>
    </font>
    <font>
      <sz val="10"/>
      <color indexed="8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/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/>
    <xf numFmtId="0" fontId="1" fillId="2" borderId="6" xfId="0" applyFont="1" applyFill="1" applyBorder="1" applyProtection="1">
      <protection locked="0"/>
    </xf>
    <xf numFmtId="0" fontId="1" fillId="2" borderId="7" xfId="0" applyFont="1" applyFill="1" applyBorder="1"/>
    <xf numFmtId="0" fontId="1" fillId="2" borderId="8" xfId="0" applyFont="1" applyFill="1" applyBorder="1" applyProtection="1">
      <protection locked="0"/>
    </xf>
    <xf numFmtId="0" fontId="1" fillId="2" borderId="9" xfId="0" applyFont="1" applyFill="1" applyBorder="1"/>
    <xf numFmtId="0" fontId="1" fillId="2" borderId="10" xfId="0" applyFont="1" applyFill="1" applyBorder="1" applyProtection="1">
      <protection locked="0"/>
    </xf>
    <xf numFmtId="0" fontId="1" fillId="2" borderId="11" xfId="0" applyFont="1" applyFill="1" applyBorder="1"/>
    <xf numFmtId="0" fontId="1" fillId="2" borderId="12" xfId="0" applyFont="1" applyFill="1" applyBorder="1" applyProtection="1">
      <protection locked="0"/>
    </xf>
    <xf numFmtId="0" fontId="2" fillId="2" borderId="12" xfId="0" applyFont="1" applyFill="1" applyBorder="1" applyProtection="1">
      <protection locked="0"/>
    </xf>
    <xf numFmtId="0" fontId="1" fillId="2" borderId="0" xfId="0" applyFont="1" applyFill="1" applyBorder="1"/>
    <xf numFmtId="0" fontId="1" fillId="2" borderId="13" xfId="0" applyFont="1" applyFill="1" applyBorder="1"/>
    <xf numFmtId="0" fontId="0" fillId="0" borderId="14" xfId="0" applyBorder="1"/>
    <xf numFmtId="0" fontId="1" fillId="2" borderId="15" xfId="0" applyFont="1" applyFill="1" applyBorder="1"/>
    <xf numFmtId="0" fontId="0" fillId="0" borderId="16" xfId="0" applyBorder="1"/>
    <xf numFmtId="0" fontId="0" fillId="0" borderId="15" xfId="0" applyBorder="1"/>
    <xf numFmtId="0" fontId="1" fillId="2" borderId="17" xfId="0" applyFont="1" applyFill="1" applyBorder="1"/>
    <xf numFmtId="0" fontId="0" fillId="0" borderId="18" xfId="0" applyBorder="1"/>
    <xf numFmtId="0" fontId="1" fillId="2" borderId="19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16023775652974"/>
          <c:y val="3.66678851497208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9815271613199"/>
          <c:y val="0.20334009037572456"/>
          <c:w val="0.8053546959049257"/>
          <c:h val="0.64668815627689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Подъём!$B$24</c:f>
              <c:strCache>
                <c:ptCount val="1"/>
                <c:pt idx="0">
                  <c:v>Выходные данные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Подъём!$C$22:$F$22</c:f>
              <c:numCache>
                <c:formatCode>General</c:formatCode>
                <c:ptCount val="4"/>
                <c:pt idx="0">
                  <c:v>0</c:v>
                </c:pt>
                <c:pt idx="1">
                  <c:v>4.2105263157894735</c:v>
                </c:pt>
                <c:pt idx="2">
                  <c:v>127.72807017543859</c:v>
                </c:pt>
                <c:pt idx="3">
                  <c:v>133.06140350877192</c:v>
                </c:pt>
              </c:numCache>
            </c:numRef>
          </c:xVal>
          <c:yVal>
            <c:numRef>
              <c:f>Подъём!$C$36:$F$36</c:f>
              <c:numCache>
                <c:formatCode>General</c:formatCode>
                <c:ptCount val="4"/>
                <c:pt idx="0">
                  <c:v>155652.4375</c:v>
                </c:pt>
                <c:pt idx="1">
                  <c:v>137530.95939473683</c:v>
                </c:pt>
                <c:pt idx="2">
                  <c:v>65875.374205263171</c:v>
                </c:pt>
                <c:pt idx="3">
                  <c:v>123733.73190000001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8-4C87-8A8F-15AD60F8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964384"/>
        <c:axId val="1"/>
      </c:scatterChart>
      <c:valAx>
        <c:axId val="13779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37796438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6558020184451"/>
          <c:y val="3.66678851497208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96243187938399"/>
          <c:y val="0.20000664627120449"/>
          <c:w val="0.80044473255138116"/>
          <c:h val="0.65335504448593462"/>
        </c:manualLayout>
      </c:layout>
      <c:scatterChart>
        <c:scatterStyle val="lineMarker"/>
        <c:varyColors val="0"/>
        <c:ser>
          <c:idx val="0"/>
          <c:order val="0"/>
          <c:tx>
            <c:strRef>
              <c:f>Подъём!$B$24</c:f>
              <c:strCache>
                <c:ptCount val="1"/>
                <c:pt idx="0">
                  <c:v>Выходные данные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Подъём!$C$22:$F$22</c:f>
              <c:numCache>
                <c:formatCode>General</c:formatCode>
                <c:ptCount val="4"/>
                <c:pt idx="0">
                  <c:v>0</c:v>
                </c:pt>
                <c:pt idx="1">
                  <c:v>4.2105263157894735</c:v>
                </c:pt>
                <c:pt idx="2">
                  <c:v>127.72807017543859</c:v>
                </c:pt>
                <c:pt idx="3">
                  <c:v>133.06140350877192</c:v>
                </c:pt>
              </c:numCache>
            </c:numRef>
          </c:xVal>
          <c:yVal>
            <c:numRef>
              <c:f>Подъём!$C$36:$F$36</c:f>
              <c:numCache>
                <c:formatCode>General</c:formatCode>
                <c:ptCount val="4"/>
                <c:pt idx="0">
                  <c:v>155652.4375</c:v>
                </c:pt>
                <c:pt idx="1">
                  <c:v>137530.95939473683</c:v>
                </c:pt>
                <c:pt idx="2">
                  <c:v>65875.374205263171</c:v>
                </c:pt>
                <c:pt idx="3">
                  <c:v>123733.73190000001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4-4A36-BD51-7EF0D977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965216"/>
        <c:axId val="1"/>
      </c:scatterChart>
      <c:valAx>
        <c:axId val="13779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37796521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45</xdr:row>
      <xdr:rowOff>95250</xdr:rowOff>
    </xdr:from>
    <xdr:to>
      <xdr:col>3</xdr:col>
      <xdr:colOff>428625</xdr:colOff>
      <xdr:row>63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C10C154-AB9E-4D41-9F0F-A05227E5C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45</xdr:row>
      <xdr:rowOff>95250</xdr:rowOff>
    </xdr:from>
    <xdr:to>
      <xdr:col>3</xdr:col>
      <xdr:colOff>428625</xdr:colOff>
      <xdr:row>63</xdr:row>
      <xdr:rowOff>38100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F6956A55-1555-4972-A74F-1D72C3DD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8"/>
  <sheetViews>
    <sheetView topLeftCell="A34" zoomScale="75" workbookViewId="0">
      <selection activeCell="D38" sqref="D38:F38"/>
    </sheetView>
  </sheetViews>
  <sheetFormatPr defaultRowHeight="12.75"/>
  <cols>
    <col min="1" max="1" width="10.7109375" customWidth="1"/>
    <col min="2" max="2" width="50.28515625" customWidth="1"/>
    <col min="3" max="4" width="9.28515625" bestFit="1" customWidth="1"/>
    <col min="5" max="5" width="9.85546875" bestFit="1" customWidth="1"/>
    <col min="6" max="6" width="9.28515625" bestFit="1" customWidth="1"/>
  </cols>
  <sheetData>
    <row r="2" spans="2:3" ht="13.5" thickBot="1"/>
    <row r="3" spans="2:3" ht="13.5" thickBot="1">
      <c r="B3" s="1" t="s">
        <v>0</v>
      </c>
      <c r="C3" s="2">
        <v>530</v>
      </c>
    </row>
    <row r="4" spans="2:3" ht="13.5" thickBot="1">
      <c r="B4" s="1" t="s">
        <v>1</v>
      </c>
      <c r="C4" s="2">
        <v>18050</v>
      </c>
    </row>
    <row r="5" spans="2:3">
      <c r="B5" s="1" t="s">
        <v>2</v>
      </c>
      <c r="C5" s="2">
        <v>1</v>
      </c>
    </row>
    <row r="6" spans="2:3">
      <c r="B6" s="3" t="s">
        <v>3</v>
      </c>
      <c r="C6" s="4">
        <v>0</v>
      </c>
    </row>
    <row r="7" spans="2:3">
      <c r="B7" s="5" t="s">
        <v>4</v>
      </c>
      <c r="C7" s="6">
        <v>1</v>
      </c>
    </row>
    <row r="8" spans="2:3">
      <c r="B8" s="3" t="s">
        <v>5</v>
      </c>
      <c r="C8" s="6">
        <v>5.8949999999999996</v>
      </c>
    </row>
    <row r="9" spans="2:3">
      <c r="B9" s="5" t="s">
        <v>6</v>
      </c>
      <c r="C9" s="6">
        <v>7821</v>
      </c>
    </row>
    <row r="10" spans="2:3">
      <c r="B10" s="5" t="s">
        <v>7</v>
      </c>
      <c r="C10" s="6">
        <v>4152</v>
      </c>
    </row>
    <row r="11" spans="2:3">
      <c r="B11" s="5" t="s">
        <v>8</v>
      </c>
      <c r="C11" s="6">
        <v>9162</v>
      </c>
    </row>
    <row r="12" spans="2:3">
      <c r="B12" s="5" t="s">
        <v>9</v>
      </c>
      <c r="C12" s="6">
        <v>0.9</v>
      </c>
    </row>
    <row r="13" spans="2:3">
      <c r="B13" s="5" t="s">
        <v>10</v>
      </c>
      <c r="C13" s="6">
        <v>0.95</v>
      </c>
    </row>
    <row r="14" spans="2:3" ht="13.5" thickBot="1">
      <c r="B14" s="7" t="s">
        <v>11</v>
      </c>
      <c r="C14" s="8">
        <v>0.95</v>
      </c>
    </row>
    <row r="15" spans="2:3" ht="13.5" thickBot="1">
      <c r="B15" s="9" t="s">
        <v>12</v>
      </c>
      <c r="C15" s="10">
        <v>1</v>
      </c>
    </row>
    <row r="16" spans="2:3" ht="13.5" thickBot="1">
      <c r="B16" s="11" t="s">
        <v>13</v>
      </c>
      <c r="C16" s="12">
        <v>0.95</v>
      </c>
    </row>
    <row r="17" spans="2:6" ht="13.5" thickBot="1">
      <c r="B17" s="11" t="s">
        <v>14</v>
      </c>
      <c r="C17" s="12">
        <v>0.75</v>
      </c>
    </row>
    <row r="18" spans="2:6" ht="13.5" thickBot="1">
      <c r="B18" s="11" t="s">
        <v>15</v>
      </c>
      <c r="C18" s="12">
        <v>0.2807017543859649</v>
      </c>
    </row>
    <row r="19" spans="2:6" ht="13.5" thickBot="1">
      <c r="B19" s="11" t="s">
        <v>16</v>
      </c>
      <c r="C19" s="12">
        <v>0</v>
      </c>
    </row>
    <row r="20" spans="2:6" ht="13.5" thickBot="1">
      <c r="B20" s="11" t="s">
        <v>17</v>
      </c>
      <c r="C20" s="13">
        <v>4</v>
      </c>
    </row>
    <row r="21" spans="2:6" ht="13.5" thickBot="1">
      <c r="B21" s="11"/>
      <c r="C21" s="12"/>
    </row>
    <row r="22" spans="2:6">
      <c r="C22" s="22">
        <v>0</v>
      </c>
      <c r="D22">
        <f>C26</f>
        <v>4.2105263157894735</v>
      </c>
      <c r="E22">
        <f>C27</f>
        <v>127.72807017543859</v>
      </c>
      <c r="F22">
        <f>C28+E22</f>
        <v>133.06140350877192</v>
      </c>
    </row>
    <row r="23" spans="2:6">
      <c r="B23" s="14"/>
      <c r="C23" s="23"/>
    </row>
    <row r="24" spans="2:6" ht="13.5" thickBot="1">
      <c r="B24" s="14" t="s">
        <v>18</v>
      </c>
    </row>
    <row r="25" spans="2:6">
      <c r="B25" s="15"/>
      <c r="C25" s="16"/>
    </row>
    <row r="26" spans="2:6">
      <c r="B26" s="17" t="s">
        <v>19</v>
      </c>
      <c r="C26" s="18">
        <f>C20/C16</f>
        <v>4.2105263157894735</v>
      </c>
    </row>
    <row r="27" spans="2:6">
      <c r="B27" s="17" t="s">
        <v>20</v>
      </c>
      <c r="C27" s="18">
        <f>C31/C20</f>
        <v>127.72807017543859</v>
      </c>
    </row>
    <row r="28" spans="2:6">
      <c r="B28" s="17" t="s">
        <v>21</v>
      </c>
      <c r="C28" s="18">
        <f>C20/C17</f>
        <v>5.333333333333333</v>
      </c>
    </row>
    <row r="29" spans="2:6">
      <c r="B29" s="19"/>
      <c r="C29" s="18"/>
    </row>
    <row r="30" spans="2:6">
      <c r="B30" s="17" t="s">
        <v>22</v>
      </c>
      <c r="C30" s="18">
        <f>(C20*C26)/2</f>
        <v>8.4210526315789469</v>
      </c>
    </row>
    <row r="31" spans="2:6">
      <c r="B31" s="17" t="s">
        <v>23</v>
      </c>
      <c r="C31" s="18">
        <f>C3-C30-C32</f>
        <v>510.91228070175436</v>
      </c>
    </row>
    <row r="32" spans="2:6" ht="13.5" thickBot="1">
      <c r="B32" s="20" t="s">
        <v>24</v>
      </c>
      <c r="C32" s="21">
        <f>(C20*C28)/2</f>
        <v>10.666666666666666</v>
      </c>
    </row>
    <row r="34" spans="2:6">
      <c r="B34" s="14" t="s">
        <v>25</v>
      </c>
      <c r="C34">
        <v>0</v>
      </c>
      <c r="D34">
        <f>C30</f>
        <v>8.4210526315789469</v>
      </c>
      <c r="E34">
        <f>C31</f>
        <v>510.91228070175436</v>
      </c>
      <c r="F34">
        <f>C32</f>
        <v>10.666666666666666</v>
      </c>
    </row>
    <row r="35" spans="2:6">
      <c r="B35" s="14" t="s">
        <v>26</v>
      </c>
      <c r="C35">
        <f>C16</f>
        <v>0.95</v>
      </c>
      <c r="D35">
        <v>0</v>
      </c>
      <c r="E35">
        <f>C17</f>
        <v>0.75</v>
      </c>
      <c r="F35">
        <v>0.75</v>
      </c>
    </row>
    <row r="36" spans="2:6">
      <c r="B36" t="s">
        <v>27</v>
      </c>
      <c r="C36">
        <f>9.81*(1.2*$C11+$C8*($C3-2*C34))+$C4*C35</f>
        <v>155652.4375</v>
      </c>
      <c r="D36">
        <f>9.81*(1.2*$C11+$C8*($C3-2*D34))+$C4*D35</f>
        <v>137530.95939473683</v>
      </c>
      <c r="E36">
        <f>9.81*(1.2*$C11+$C8*($C3-2*E34))-$C4*E35</f>
        <v>65875.374205263171</v>
      </c>
      <c r="F36">
        <f>9.81*(1.2*$C11+$C8*($C3-2*F34))-$C4*F35</f>
        <v>123733.73190000001</v>
      </c>
    </row>
    <row r="37" spans="2:6">
      <c r="B37" s="14" t="s">
        <v>28</v>
      </c>
      <c r="C37">
        <f>(C36*$C20)/(1000*$C13)</f>
        <v>655.37868421052633</v>
      </c>
      <c r="D37">
        <f>(D36*$C20)/(1000*$C13)</f>
        <v>579.07772376731293</v>
      </c>
      <c r="E37">
        <f>(E36*$C20)/(1000*$C13)</f>
        <v>277.36999665373969</v>
      </c>
      <c r="F37">
        <f>(F36*$C20)/(1000*$C13)</f>
        <v>520.98413431578956</v>
      </c>
    </row>
    <row r="38" spans="2:6">
      <c r="B38" s="14" t="s">
        <v>29</v>
      </c>
      <c r="D38">
        <f>((D37+C37)/2)*C26</f>
        <v>2598.8555957428193</v>
      </c>
      <c r="E38">
        <f>((E37+D37)/2)*C27</f>
        <v>54696.207267767306</v>
      </c>
      <c r="F38">
        <f>((F37+E37)/2)*C28</f>
        <v>2128.9443492520777</v>
      </c>
    </row>
  </sheetData>
  <phoneticPr fontId="0" type="noConversion"/>
  <pageMargins left="0.75" right="0.75" top="1" bottom="1" header="0.5" footer="0.5"/>
  <pageSetup paperSize="9"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8"/>
  <sheetViews>
    <sheetView tabSelected="1" topLeftCell="A25" zoomScale="75" workbookViewId="0">
      <selection activeCell="E41" sqref="E41"/>
    </sheetView>
  </sheetViews>
  <sheetFormatPr defaultRowHeight="12.75"/>
  <cols>
    <col min="2" max="2" width="50.28515625" customWidth="1"/>
    <col min="3" max="4" width="9.28515625" bestFit="1" customWidth="1"/>
    <col min="5" max="5" width="9.85546875" bestFit="1" customWidth="1"/>
    <col min="6" max="6" width="9.28515625" bestFit="1" customWidth="1"/>
  </cols>
  <sheetData>
    <row r="2" spans="2:3" ht="13.5" thickBot="1"/>
    <row r="3" spans="2:3" ht="13.5" thickBot="1">
      <c r="B3" s="1" t="s">
        <v>0</v>
      </c>
      <c r="C3" s="2">
        <v>530</v>
      </c>
    </row>
    <row r="4" spans="2:3" ht="13.5" thickBot="1">
      <c r="B4" s="1" t="s">
        <v>1</v>
      </c>
      <c r="C4" s="2">
        <v>18050</v>
      </c>
    </row>
    <row r="5" spans="2:3">
      <c r="B5" s="1" t="s">
        <v>2</v>
      </c>
      <c r="C5" s="2">
        <v>1</v>
      </c>
    </row>
    <row r="6" spans="2:3">
      <c r="B6" s="3" t="s">
        <v>3</v>
      </c>
      <c r="C6" s="4">
        <v>0</v>
      </c>
    </row>
    <row r="7" spans="2:3">
      <c r="B7" s="5" t="s">
        <v>4</v>
      </c>
      <c r="C7" s="6">
        <v>1</v>
      </c>
    </row>
    <row r="8" spans="2:3">
      <c r="B8" s="3" t="s">
        <v>5</v>
      </c>
      <c r="C8" s="6">
        <v>5.8949999999999996</v>
      </c>
    </row>
    <row r="9" spans="2:3">
      <c r="B9" s="5" t="s">
        <v>6</v>
      </c>
      <c r="C9" s="6">
        <v>7821</v>
      </c>
    </row>
    <row r="10" spans="2:3">
      <c r="B10" s="5" t="s">
        <v>7</v>
      </c>
      <c r="C10" s="6">
        <v>4152</v>
      </c>
    </row>
    <row r="11" spans="2:3">
      <c r="B11" s="5" t="s">
        <v>8</v>
      </c>
      <c r="C11" s="6">
        <v>9162</v>
      </c>
    </row>
    <row r="12" spans="2:3">
      <c r="B12" s="5" t="s">
        <v>9</v>
      </c>
      <c r="C12" s="6">
        <v>0.9</v>
      </c>
    </row>
    <row r="13" spans="2:3">
      <c r="B13" s="5" t="s">
        <v>10</v>
      </c>
      <c r="C13" s="6">
        <v>0.95</v>
      </c>
    </row>
    <row r="14" spans="2:3" ht="13.5" thickBot="1">
      <c r="B14" s="7" t="s">
        <v>11</v>
      </c>
      <c r="C14" s="8">
        <v>0.95</v>
      </c>
    </row>
    <row r="15" spans="2:3" ht="13.5" thickBot="1">
      <c r="B15" s="9" t="s">
        <v>12</v>
      </c>
      <c r="C15" s="10">
        <v>1</v>
      </c>
    </row>
    <row r="16" spans="2:3" ht="13.5" thickBot="1">
      <c r="B16" s="11" t="s">
        <v>13</v>
      </c>
      <c r="C16" s="12">
        <v>0.95</v>
      </c>
    </row>
    <row r="17" spans="2:6" ht="13.5" thickBot="1">
      <c r="B17" s="11" t="s">
        <v>14</v>
      </c>
      <c r="C17" s="12">
        <v>0.75</v>
      </c>
    </row>
    <row r="18" spans="2:6" ht="13.5" thickBot="1">
      <c r="B18" s="11" t="s">
        <v>15</v>
      </c>
      <c r="C18" s="12">
        <v>0.2807017543859649</v>
      </c>
    </row>
    <row r="19" spans="2:6" ht="13.5" thickBot="1">
      <c r="B19" s="11" t="s">
        <v>16</v>
      </c>
      <c r="C19" s="12">
        <v>0</v>
      </c>
    </row>
    <row r="20" spans="2:6" ht="13.5" thickBot="1">
      <c r="B20" s="11" t="s">
        <v>17</v>
      </c>
      <c r="C20" s="13">
        <v>4</v>
      </c>
    </row>
    <row r="21" spans="2:6" ht="13.5" thickBot="1">
      <c r="B21" s="11"/>
      <c r="C21" s="12"/>
    </row>
    <row r="22" spans="2:6">
      <c r="C22" s="22">
        <v>0</v>
      </c>
      <c r="D22">
        <f>C26</f>
        <v>4.2105263157894735</v>
      </c>
      <c r="E22">
        <f>C27</f>
        <v>127.72807017543859</v>
      </c>
      <c r="F22">
        <f>C28+E22</f>
        <v>133.06140350877192</v>
      </c>
    </row>
    <row r="23" spans="2:6">
      <c r="B23" s="14"/>
      <c r="C23" s="23"/>
    </row>
    <row r="24" spans="2:6" ht="13.5" thickBot="1">
      <c r="B24" s="14" t="s">
        <v>18</v>
      </c>
    </row>
    <row r="25" spans="2:6">
      <c r="B25" s="15"/>
      <c r="C25" s="16"/>
    </row>
    <row r="26" spans="2:6">
      <c r="B26" s="17" t="s">
        <v>19</v>
      </c>
      <c r="C26" s="18">
        <f>C20/C16</f>
        <v>4.2105263157894735</v>
      </c>
    </row>
    <row r="27" spans="2:6">
      <c r="B27" s="17" t="s">
        <v>20</v>
      </c>
      <c r="C27" s="18">
        <f>C31/C20</f>
        <v>127.72807017543859</v>
      </c>
    </row>
    <row r="28" spans="2:6">
      <c r="B28" s="17" t="s">
        <v>21</v>
      </c>
      <c r="C28" s="18">
        <f>C20/C17</f>
        <v>5.333333333333333</v>
      </c>
    </row>
    <row r="29" spans="2:6">
      <c r="B29" s="19"/>
      <c r="C29" s="18"/>
    </row>
    <row r="30" spans="2:6">
      <c r="B30" s="17" t="s">
        <v>22</v>
      </c>
      <c r="C30" s="18">
        <f>(C20*C26)/2</f>
        <v>8.4210526315789469</v>
      </c>
    </row>
    <row r="31" spans="2:6">
      <c r="B31" s="17" t="s">
        <v>23</v>
      </c>
      <c r="C31" s="18">
        <f>C3-C30-C32</f>
        <v>510.91228070175436</v>
      </c>
    </row>
    <row r="32" spans="2:6" ht="13.5" thickBot="1">
      <c r="B32" s="20" t="s">
        <v>24</v>
      </c>
      <c r="C32" s="21">
        <f>(C20*C28)/2</f>
        <v>10.666666666666666</v>
      </c>
    </row>
    <row r="34" spans="2:6">
      <c r="B34" s="14" t="s">
        <v>25</v>
      </c>
      <c r="C34">
        <v>0</v>
      </c>
      <c r="D34">
        <f>C30</f>
        <v>8.4210526315789469</v>
      </c>
      <c r="E34">
        <f>C31</f>
        <v>510.91228070175436</v>
      </c>
      <c r="F34">
        <f>C32</f>
        <v>10.666666666666666</v>
      </c>
    </row>
    <row r="35" spans="2:6">
      <c r="B35" s="14" t="s">
        <v>26</v>
      </c>
      <c r="C35">
        <f>C16</f>
        <v>0.95</v>
      </c>
      <c r="D35">
        <v>0</v>
      </c>
      <c r="E35">
        <f>C17</f>
        <v>0.75</v>
      </c>
      <c r="F35">
        <v>0.75</v>
      </c>
    </row>
    <row r="36" spans="2:6">
      <c r="B36" t="s">
        <v>27</v>
      </c>
      <c r="C36">
        <f>9.81*(1.2*$C11-$C8*($C3-2*C34))+$C4*C35</f>
        <v>94352.690499999997</v>
      </c>
      <c r="D36">
        <f>9.81*(1.2*$C11-$C8*($C3-2*D34))+$C4*D35</f>
        <v>78179.16860526317</v>
      </c>
      <c r="E36">
        <f>9.81*(1.2*$C11-$C8*($C3-2*E34))-$C4*E35</f>
        <v>122759.75379473684</v>
      </c>
      <c r="F36">
        <f>9.81*(1.2*$C11-$C8*($C3-2*F34))-$C4*F35</f>
        <v>64901.396099999998</v>
      </c>
    </row>
    <row r="37" spans="2:6">
      <c r="B37" s="14" t="s">
        <v>28</v>
      </c>
      <c r="C37">
        <f>(C36*$C20)/(1000*$C13)</f>
        <v>397.27448631578949</v>
      </c>
      <c r="D37">
        <f>(D36*$C20)/(1000*$C13)</f>
        <v>329.1754467590028</v>
      </c>
      <c r="E37">
        <f>(E36*$C20)/(1000*$C13)</f>
        <v>516.88317387257621</v>
      </c>
      <c r="F37">
        <f>(F36*$C20)/(1000*$C13)</f>
        <v>273.26903621052628</v>
      </c>
    </row>
    <row r="38" spans="2:6">
      <c r="B38" s="14" t="s">
        <v>29</v>
      </c>
      <c r="D38">
        <f>((D37+C37)/2)*C26</f>
        <v>1529.3682801574573</v>
      </c>
      <c r="E38">
        <f>((E37+D37)/2)*C27</f>
        <v>54032.717434282553</v>
      </c>
      <c r="F38">
        <f>((F37+E37)/2)*C28</f>
        <v>2107.0725602216066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Роман Николаевич</dc:creator>
  <cp:keywords/>
  <dc:description/>
  <cp:lastModifiedBy>Стукан Роман</cp:lastModifiedBy>
  <cp:revision/>
  <dcterms:created xsi:type="dcterms:W3CDTF">2020-08-05T07:54:51Z</dcterms:created>
  <dcterms:modified xsi:type="dcterms:W3CDTF">2020-08-05T07:55:24Z</dcterms:modified>
  <cp:category/>
  <cp:contentStatus/>
</cp:coreProperties>
</file>