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F54" i="39"/>
  <c r="F52" i="39"/>
  <c r="G62" i="39"/>
  <c r="F60" i="39"/>
  <c r="G65" i="39"/>
  <c r="G48" i="39"/>
  <c r="G50" i="39"/>
  <c r="F49" i="39"/>
  <c r="G52" i="39"/>
  <c r="F63" i="39"/>
  <c r="F58" i="39"/>
  <c r="F62" i="39"/>
  <c r="G63" i="39"/>
  <c r="F65" i="39"/>
  <c r="G59" i="39"/>
  <c r="G51" i="39"/>
  <c r="F55" i="39"/>
  <c r="G60" i="39"/>
  <c r="F59" i="39"/>
  <c r="F50" i="39"/>
  <c r="G58" i="39"/>
  <c r="G57" i="39"/>
  <c r="F53" i="39"/>
  <c r="F48" i="39"/>
  <c r="F57" i="39"/>
  <c r="G54" i="39"/>
  <c r="F51" i="39"/>
  <c r="G49" i="39"/>
  <c r="G53" i="39"/>
  <c r="G55"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B6" i="11"/>
  <c r="H69" i="34"/>
  <c r="I23" i="32"/>
  <c r="H5" i="34"/>
  <c r="I77" i="34"/>
  <c r="D9" i="10"/>
  <c r="H77" i="32"/>
  <c r="I67" i="32"/>
  <c r="H103" i="32"/>
  <c r="H70" i="32"/>
  <c r="G9" i="12"/>
  <c r="B4" i="8"/>
  <c r="G6" i="13"/>
  <c r="H80" i="32"/>
  <c r="I85" i="32"/>
  <c r="G63" i="33"/>
  <c r="H91" i="32"/>
  <c r="D5" i="14"/>
  <c r="I72" i="32"/>
  <c r="I21" i="32"/>
  <c r="D6" i="12"/>
  <c r="H44" i="32"/>
  <c r="H30" i="32"/>
  <c r="E8" i="11"/>
  <c r="H79" i="34"/>
  <c r="H23" i="34"/>
  <c r="E58" i="33"/>
  <c r="B7" i="14"/>
  <c r="D8" i="14"/>
  <c r="G7" i="8"/>
  <c r="I82" i="32"/>
  <c r="G55" i="33"/>
  <c r="I78" i="34"/>
  <c r="I29" i="34"/>
  <c r="G8" i="10"/>
  <c r="I6" i="34"/>
  <c r="H17" i="32"/>
  <c r="H91" i="34"/>
  <c r="F51" i="33"/>
  <c r="H84" i="32"/>
  <c r="H33" i="32"/>
  <c r="G7" i="13"/>
  <c r="I102" i="34"/>
  <c r="G9" i="11"/>
  <c r="I20" i="34"/>
  <c r="B5" i="12"/>
  <c r="H50" i="34"/>
  <c r="G54" i="33"/>
  <c r="I45" i="34"/>
  <c r="H10" i="32"/>
  <c r="H20" i="34"/>
  <c r="I12" i="34"/>
  <c r="G8" i="8"/>
  <c r="I86" i="34"/>
  <c r="I37" i="32"/>
  <c r="I38" i="32"/>
  <c r="B9" i="10"/>
  <c r="I83" i="32"/>
  <c r="I64" i="32"/>
  <c r="H90" i="32"/>
  <c r="I14" i="34"/>
  <c r="H70" i="34"/>
  <c r="H73" i="34"/>
  <c r="I60" i="34"/>
  <c r="B5" i="14"/>
  <c r="G6" i="14"/>
  <c r="H26" i="34"/>
  <c r="I32" i="32"/>
  <c r="H25" i="34"/>
  <c r="I36" i="34"/>
  <c r="H75" i="34"/>
  <c r="I56" i="32"/>
  <c r="H39" i="32"/>
  <c r="I54" i="34"/>
  <c r="H22" i="32"/>
  <c r="E7" i="10"/>
  <c r="G5" i="14"/>
  <c r="H63" i="34"/>
  <c r="H62" i="32"/>
  <c r="I93" i="32"/>
  <c r="I63" i="34"/>
  <c r="I24" i="32"/>
  <c r="H24" i="34"/>
  <c r="E4" i="8"/>
  <c r="G9" i="13"/>
  <c r="I70" i="32"/>
  <c r="B9" i="11"/>
  <c r="I94" i="32"/>
  <c r="H13" i="34"/>
  <c r="H82" i="32"/>
  <c r="H51" i="32"/>
  <c r="D6" i="11"/>
  <c r="H32" i="34"/>
  <c r="E68" i="37"/>
  <c r="J8" i="8"/>
  <c r="H86" i="34"/>
  <c r="I44" i="34"/>
  <c r="I46" i="34"/>
  <c r="C57" i="39"/>
  <c r="H37" i="34"/>
  <c r="I67" i="34"/>
  <c r="H68" i="34"/>
  <c r="E59" i="33"/>
  <c r="I88" i="32"/>
  <c r="I102" i="32"/>
  <c r="H61" i="34"/>
  <c r="L9" i="12"/>
  <c r="I71" i="34"/>
  <c r="H49" i="34"/>
  <c r="H28" i="32"/>
  <c r="I28" i="32"/>
  <c r="G7" i="10"/>
  <c r="I68" i="34"/>
  <c r="E7" i="11"/>
  <c r="B6" i="10"/>
  <c r="G60" i="33"/>
  <c r="B6" i="14"/>
  <c r="E9" i="11"/>
  <c r="G57" i="33"/>
  <c r="D5" i="12"/>
  <c r="H11" i="32"/>
  <c r="H55" i="34"/>
  <c r="I87" i="32"/>
  <c r="L8" i="10"/>
  <c r="I22" i="34"/>
  <c r="I18" i="34"/>
  <c r="H57" i="34"/>
  <c r="E5" i="10"/>
  <c r="D4" i="14"/>
  <c r="H43" i="32"/>
  <c r="H43" i="34"/>
  <c r="E4" i="14"/>
  <c r="G9" i="10"/>
  <c r="G7" i="11"/>
  <c r="J9" i="11"/>
  <c r="H18" i="34"/>
  <c r="G53" i="33"/>
  <c r="H86" i="32"/>
  <c r="I97" i="34"/>
  <c r="H85" i="34"/>
  <c r="I73" i="34"/>
  <c r="D6" i="10"/>
  <c r="I43" i="34"/>
  <c r="H89" i="32"/>
  <c r="E6" i="11"/>
  <c r="H96" i="34"/>
  <c r="D4" i="12"/>
  <c r="H61" i="32"/>
  <c r="I53" i="34"/>
  <c r="H59" i="34"/>
  <c r="F50" i="33"/>
  <c r="H71" i="34"/>
  <c r="B4" i="11"/>
  <c r="H66" i="34"/>
  <c r="B7" i="11"/>
  <c r="H81" i="32"/>
  <c r="I48" i="34"/>
  <c r="J8" i="11"/>
  <c r="I65" i="34"/>
  <c r="I101" i="34"/>
  <c r="H28" i="34"/>
  <c r="H97" i="34"/>
  <c r="D4" i="11"/>
  <c r="I95" i="34"/>
  <c r="I79" i="34"/>
  <c r="I33" i="34"/>
  <c r="I78" i="32"/>
  <c r="I7" i="32"/>
  <c r="I30" i="32"/>
  <c r="D4" i="8"/>
  <c r="H44" i="34"/>
  <c r="I42" i="34"/>
  <c r="H83" i="34"/>
  <c r="H92" i="34"/>
  <c r="H89" i="34"/>
  <c r="I48" i="32"/>
  <c r="F62" i="33"/>
  <c r="B5" i="10"/>
  <c r="B6" i="12"/>
  <c r="H45" i="32"/>
  <c r="G4" i="11"/>
  <c r="G7" i="14"/>
  <c r="I27" i="32"/>
  <c r="B7" i="8"/>
  <c r="I11" i="32"/>
  <c r="I50" i="32"/>
  <c r="H35" i="32"/>
  <c r="E8" i="8"/>
  <c r="H47" i="32"/>
  <c r="B8" i="8"/>
  <c r="I101" i="32"/>
  <c r="I23" i="34"/>
  <c r="I50" i="34"/>
  <c r="I28" i="34"/>
  <c r="E4" i="13"/>
  <c r="H16" i="34"/>
  <c r="I86" i="32"/>
  <c r="H80" i="34"/>
  <c r="H97" i="32"/>
  <c r="B5" i="8"/>
  <c r="I66" i="34"/>
  <c r="H76" i="34"/>
  <c r="H14" i="32"/>
  <c r="I43" i="32"/>
  <c r="H41" i="34"/>
  <c r="H40" i="32"/>
  <c r="E6" i="14"/>
  <c r="I62" i="32"/>
  <c r="H102" i="32"/>
  <c r="F52" i="33"/>
  <c r="I82" i="34"/>
  <c r="B9" i="8"/>
  <c r="H52" i="34"/>
  <c r="D4" i="13"/>
  <c r="I34" i="32"/>
  <c r="E7" i="13"/>
  <c r="H41" i="32"/>
  <c r="H71" i="32"/>
  <c r="H69" i="32"/>
  <c r="I31" i="32"/>
  <c r="I84" i="32"/>
  <c r="I19" i="32"/>
  <c r="H22" i="34"/>
  <c r="B5" i="11"/>
  <c r="H31" i="32"/>
  <c r="D9" i="11"/>
  <c r="I66" i="32"/>
  <c r="I98" i="34"/>
  <c r="I13" i="34"/>
  <c r="I81" i="34"/>
  <c r="H25" i="32"/>
  <c r="I39" i="34"/>
  <c r="I12" i="32"/>
  <c r="H8" i="34"/>
  <c r="H81" i="34"/>
  <c r="H16" i="32"/>
  <c r="H88" i="32"/>
  <c r="I29" i="32"/>
  <c r="H7" i="34"/>
  <c r="D67" i="37"/>
  <c r="H74" i="34"/>
  <c r="I69" i="32"/>
  <c r="I37" i="34"/>
  <c r="H7" i="32"/>
  <c r="E4" i="11"/>
  <c r="E9" i="14"/>
  <c r="H48" i="34"/>
  <c r="I55" i="32"/>
  <c r="I38" i="34"/>
  <c r="D7" i="8"/>
  <c r="I30" i="34"/>
  <c r="L9" i="8"/>
  <c r="G62" i="33"/>
  <c r="H38" i="32"/>
  <c r="E5" i="11"/>
  <c r="H20" i="32"/>
  <c r="E6" i="12"/>
  <c r="H6" i="32"/>
  <c r="I20" i="32"/>
  <c r="G5" i="8"/>
  <c r="F63" i="33"/>
  <c r="I69" i="34"/>
  <c r="H72" i="32"/>
  <c r="I87" i="34"/>
  <c r="J8" i="12"/>
  <c r="H42" i="34"/>
  <c r="E5" i="13"/>
  <c r="H49" i="32"/>
  <c r="I51" i="32"/>
  <c r="D7" i="13"/>
  <c r="J8" i="13"/>
  <c r="F49" i="33"/>
  <c r="B9" i="13"/>
  <c r="G7" i="12"/>
  <c r="L9" i="11"/>
  <c r="G8" i="14"/>
  <c r="I59" i="34"/>
  <c r="I57" i="34"/>
  <c r="H11" i="34"/>
  <c r="H102" i="34"/>
  <c r="I103" i="32"/>
  <c r="I8" i="34"/>
  <c r="H21" i="32"/>
  <c r="I85" i="34"/>
  <c r="G6" i="11"/>
  <c r="H58" i="34"/>
  <c r="B8" i="14"/>
  <c r="G58" i="33"/>
  <c r="H15" i="32"/>
  <c r="H26" i="32"/>
  <c r="I99" i="32"/>
  <c r="H35" i="34"/>
  <c r="I99" i="34"/>
  <c r="G9" i="14"/>
  <c r="I35" i="32"/>
  <c r="H101" i="32"/>
  <c r="J9" i="12"/>
  <c r="I58" i="34"/>
  <c r="I79" i="32"/>
  <c r="B7" i="13"/>
  <c r="I76" i="34"/>
  <c r="I10" i="34"/>
  <c r="H99" i="34"/>
  <c r="H96" i="32"/>
  <c r="I91" i="34"/>
  <c r="H87" i="34"/>
  <c r="H95" i="32"/>
  <c r="H83" i="32"/>
  <c r="H40" i="34"/>
  <c r="H92" i="32"/>
  <c r="I6" i="32"/>
  <c r="I51" i="34"/>
  <c r="H90" i="34"/>
  <c r="G6" i="10"/>
  <c r="I17" i="34"/>
  <c r="I80" i="34"/>
  <c r="E5" i="8"/>
  <c r="G51" i="33"/>
  <c r="I16" i="34"/>
  <c r="I45" i="32"/>
  <c r="H95" i="34"/>
  <c r="E8" i="13"/>
  <c r="F65" i="33"/>
  <c r="H64" i="34"/>
  <c r="H15" i="34"/>
  <c r="E9" i="8"/>
  <c r="H57" i="32"/>
  <c r="H12" i="32"/>
  <c r="C57" i="33"/>
  <c r="I54" i="32"/>
  <c r="E6" i="10"/>
  <c r="J8" i="14"/>
  <c r="I61" i="32"/>
  <c r="G6" i="12"/>
  <c r="I91" i="32"/>
  <c r="H100" i="32"/>
  <c r="I80" i="32"/>
  <c r="I75" i="32"/>
  <c r="H67" i="32"/>
  <c r="H8" i="32"/>
  <c r="G8" i="12"/>
  <c r="I103" i="34"/>
  <c r="H24" i="32"/>
  <c r="H67" i="34"/>
  <c r="G4" i="8"/>
  <c r="E7" i="12"/>
  <c r="L8" i="8"/>
  <c r="H82" i="34"/>
  <c r="I92" i="34"/>
  <c r="H74" i="32"/>
  <c r="E9" i="13"/>
  <c r="G5" i="10"/>
  <c r="F58" i="33"/>
  <c r="I35" i="34"/>
  <c r="H48" i="32"/>
  <c r="B9" i="12"/>
  <c r="L8" i="13"/>
  <c r="B6" i="13"/>
  <c r="I52" i="32"/>
  <c r="H76" i="32"/>
  <c r="I89" i="32"/>
  <c r="B4" i="12"/>
  <c r="D5" i="13"/>
  <c r="D7" i="14"/>
  <c r="H45" i="34"/>
  <c r="I77" i="32"/>
  <c r="B8" i="11"/>
  <c r="H29" i="32"/>
  <c r="I10" i="32"/>
  <c r="I34" i="34"/>
  <c r="I95" i="32"/>
  <c r="G59" i="33"/>
  <c r="G5" i="12"/>
  <c r="I26" i="32"/>
  <c r="J9" i="13"/>
  <c r="E59" i="39"/>
  <c r="I55" i="34"/>
  <c r="E8" i="12"/>
  <c r="I16" i="32"/>
  <c r="H38" i="34"/>
  <c r="I90" i="32"/>
  <c r="G48" i="33"/>
  <c r="L8" i="12"/>
  <c r="H19" i="34"/>
  <c r="E4" i="12"/>
  <c r="I33" i="32"/>
  <c r="E6" i="13"/>
  <c r="D6" i="13"/>
  <c r="I53" i="32"/>
  <c r="F60" i="33"/>
  <c r="H75" i="32"/>
  <c r="H62" i="34"/>
  <c r="F54" i="33"/>
  <c r="J9" i="8"/>
  <c r="H65" i="32"/>
  <c r="J8" i="10"/>
  <c r="H9" i="34"/>
  <c r="I15" i="32"/>
  <c r="I49" i="32"/>
  <c r="D4" i="10"/>
  <c r="H5" i="32"/>
  <c r="I74" i="34"/>
  <c r="H54" i="34"/>
  <c r="H30" i="34"/>
  <c r="H51" i="34"/>
  <c r="B8" i="13"/>
  <c r="H85" i="32"/>
  <c r="H52" i="32"/>
  <c r="E5" i="12"/>
  <c r="G4" i="13"/>
  <c r="D8" i="10"/>
  <c r="H56" i="32"/>
  <c r="I22" i="32"/>
  <c r="I76" i="32"/>
  <c r="I40" i="32"/>
  <c r="G65" i="33"/>
  <c r="H55" i="32"/>
  <c r="B6" i="8"/>
  <c r="I11" i="34"/>
  <c r="H36" i="32"/>
  <c r="H100" i="34"/>
  <c r="L9" i="13"/>
  <c r="I58" i="32"/>
  <c r="I42" i="32"/>
  <c r="H54" i="32"/>
  <c r="H14" i="34"/>
  <c r="I93" i="34"/>
  <c r="I57" i="32"/>
  <c r="D9" i="14"/>
  <c r="H66" i="32"/>
  <c r="G6" i="8"/>
  <c r="H13" i="32"/>
  <c r="I32" i="34"/>
  <c r="J9" i="10"/>
  <c r="H27" i="32"/>
  <c r="B4" i="13"/>
  <c r="B7" i="10"/>
  <c r="H72" i="34"/>
  <c r="F57" i="33"/>
  <c r="I52" i="34"/>
  <c r="I25" i="32"/>
  <c r="G9" i="8"/>
  <c r="D8" i="11"/>
  <c r="H34" i="34"/>
  <c r="H10" i="34"/>
  <c r="H33" i="34"/>
  <c r="I14" i="32"/>
  <c r="I59" i="32"/>
  <c r="I9" i="34"/>
  <c r="G8" i="13"/>
  <c r="H17" i="34"/>
  <c r="I100" i="34"/>
  <c r="E9" i="12"/>
  <c r="E9" i="10"/>
  <c r="D9" i="12"/>
  <c r="H9" i="32"/>
  <c r="I73" i="32"/>
  <c r="H29" i="34"/>
  <c r="H99" i="32"/>
  <c r="H98" i="34"/>
  <c r="F55" i="33"/>
  <c r="H84" i="34"/>
  <c r="D7" i="12"/>
  <c r="I15" i="34"/>
  <c r="I47" i="34"/>
  <c r="F48" i="33"/>
  <c r="E6" i="8"/>
  <c r="H94" i="34"/>
  <c r="I56" i="34"/>
  <c r="F53" i="33"/>
  <c r="H42" i="32"/>
  <c r="I71" i="32"/>
  <c r="I90" i="34"/>
  <c r="I40" i="34"/>
  <c r="H101" i="34"/>
  <c r="I19" i="34"/>
  <c r="I92" i="32"/>
  <c r="I84" i="34"/>
  <c r="I41" i="32"/>
  <c r="B8" i="12"/>
  <c r="E70" i="37"/>
  <c r="I68" i="32"/>
  <c r="I98" i="32"/>
  <c r="B9" i="14"/>
  <c r="I27" i="34"/>
  <c r="I96" i="34"/>
  <c r="G52" i="33"/>
  <c r="H87" i="32"/>
  <c r="H73" i="32"/>
  <c r="H93" i="32"/>
  <c r="I70" i="34"/>
  <c r="H103" i="34"/>
  <c r="H53" i="34"/>
  <c r="F59" i="33"/>
  <c r="H19" i="32"/>
  <c r="G4" i="10"/>
  <c r="H46" i="34"/>
  <c r="D7" i="11"/>
  <c r="H78" i="32"/>
  <c r="B4" i="14"/>
  <c r="I72" i="34"/>
  <c r="H12" i="34"/>
  <c r="D8" i="8"/>
  <c r="L8" i="11"/>
  <c r="H18" i="32"/>
  <c r="I26" i="34"/>
  <c r="H64" i="32"/>
  <c r="H53" i="32"/>
  <c r="D5" i="11"/>
  <c r="H27" i="34"/>
  <c r="I64" i="34"/>
  <c r="I44" i="32"/>
  <c r="I75" i="34"/>
  <c r="I97" i="32"/>
  <c r="E8" i="14"/>
  <c r="D5" i="8"/>
  <c r="I47" i="32"/>
  <c r="H39" i="34"/>
  <c r="I62" i="34"/>
  <c r="G4" i="12"/>
  <c r="I36" i="32"/>
  <c r="I60" i="32"/>
  <c r="G49" i="33"/>
  <c r="I61" i="34"/>
  <c r="J9" i="14"/>
  <c r="H46" i="32"/>
  <c r="H63" i="32"/>
  <c r="I25" i="34"/>
  <c r="H60" i="34"/>
  <c r="B5" i="13"/>
  <c r="D9" i="13"/>
  <c r="I18" i="32"/>
  <c r="I13" i="32"/>
  <c r="D9" i="8"/>
  <c r="H78" i="34"/>
  <c r="H94" i="32"/>
  <c r="H59" i="32"/>
  <c r="I17" i="32"/>
  <c r="L9" i="10"/>
  <c r="B8" i="10"/>
  <c r="I94" i="34"/>
  <c r="E7" i="8"/>
  <c r="G50" i="33"/>
  <c r="I8" i="32"/>
  <c r="B7" i="12"/>
  <c r="G5" i="13"/>
  <c r="I31" i="34"/>
  <c r="I83" i="34"/>
  <c r="H60" i="32"/>
  <c r="H36" i="34"/>
  <c r="E4" i="10"/>
  <c r="I100" i="32"/>
  <c r="H37" i="32"/>
  <c r="I81" i="32"/>
  <c r="H56" i="34"/>
  <c r="I96" i="32"/>
  <c r="I39" i="32"/>
  <c r="D8" i="12"/>
  <c r="D8" i="13"/>
  <c r="I46" i="32"/>
  <c r="H23" i="32"/>
  <c r="H79" i="32"/>
  <c r="I74" i="32"/>
  <c r="D5" i="10"/>
  <c r="G8" i="11"/>
  <c r="E8" i="10"/>
  <c r="H93" i="34"/>
  <c r="H65" i="34"/>
  <c r="E5" i="14"/>
  <c r="I9" i="32"/>
  <c r="D6" i="14"/>
  <c r="H88" i="34"/>
  <c r="H98" i="32"/>
  <c r="I63" i="32"/>
  <c r="H34" i="32"/>
  <c r="H68" i="32"/>
  <c r="H6" i="34"/>
  <c r="I41" i="34"/>
  <c r="H21" i="34"/>
  <c r="H58" i="32"/>
  <c r="I7" i="34"/>
  <c r="I49" i="34"/>
  <c r="H47" i="34"/>
  <c r="B4" i="10"/>
  <c r="I89" i="34"/>
  <c r="D6" i="8"/>
  <c r="H77" i="34"/>
  <c r="I24" i="34"/>
  <c r="H31" i="34"/>
  <c r="E58" i="39"/>
  <c r="D7" i="10"/>
  <c r="L8" i="14"/>
  <c r="I65" i="32"/>
  <c r="I88" i="34"/>
  <c r="G5" i="11"/>
  <c r="G4" i="14"/>
  <c r="H50" i="32"/>
  <c r="H32" i="32"/>
  <c r="L9" i="14"/>
  <c r="I21" i="34"/>
  <c r="E7" i="14"/>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E78" i="37"/>
  <c r="C62" i="33"/>
  <c r="E75" i="37"/>
  <c r="E71" i="37"/>
  <c r="D78" i="37"/>
  <c r="E65" i="39"/>
  <c r="C65" i="39"/>
  <c r="E65" i="33"/>
  <c r="E60" i="33"/>
  <c r="C62" i="39"/>
  <c r="E63" i="39"/>
  <c r="D74" i="37"/>
  <c r="E57" i="33"/>
  <c r="C65" i="33"/>
  <c r="E67" i="37"/>
  <c r="E60" i="39"/>
  <c r="E57" i="39"/>
  <c r="E63" i="33"/>
  <c r="LP28" i="33" l="1"/>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GF29" i="33"/>
  <c r="GD29" i="33"/>
  <c r="Q25" i="8"/>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R8" i="39" l="1"/>
  <c r="LS28" i="33"/>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X35" i="13" s="1"/>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X34" i="12" s="1"/>
  <c r="W25" i="14"/>
  <c r="Y33" i="13"/>
  <c r="Y33" i="12"/>
  <c r="P70" i="39"/>
  <c r="Y34" i="13"/>
  <c r="W33" i="13"/>
  <c r="Y34" i="8"/>
  <c r="Y33" i="11"/>
  <c r="W19" i="10"/>
  <c r="JC70" i="39"/>
  <c r="W18" i="10"/>
  <c r="W34" i="13"/>
  <c r="W33" i="11"/>
  <c r="W18" i="12"/>
  <c r="W35" i="10"/>
  <c r="W29" i="12"/>
  <c r="X29" i="12" s="1"/>
  <c r="Y19" i="14"/>
  <c r="L20" i="14"/>
  <c r="X29" i="14"/>
  <c r="Z29" i="14"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W23" i="14"/>
  <c r="KF69" i="39"/>
  <c r="KF71" i="39" s="1"/>
  <c r="W24" i="13"/>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X24" i="13"/>
  <c r="KC71" i="39"/>
  <c r="X33" i="11"/>
  <c r="Z33" i="11" s="1"/>
  <c r="X19" i="11"/>
  <c r="Z19" i="11" s="1"/>
  <c r="W19" i="13"/>
  <c r="X19" i="13" s="1"/>
  <c r="Z19" i="13" s="1"/>
  <c r="AF16" i="13"/>
  <c r="X29" i="13"/>
  <c r="Z29" i="13" s="1"/>
  <c r="L21" i="13"/>
  <c r="Y34" i="12"/>
  <c r="W35" i="12"/>
  <c r="X35" i="12" s="1"/>
  <c r="W30" i="11"/>
  <c r="X30" i="11" s="1"/>
  <c r="Z30" i="11" s="1"/>
  <c r="W29" i="11"/>
  <c r="X29" i="11" s="1"/>
  <c r="Z29" i="11" s="1"/>
  <c r="X34" i="11"/>
  <c r="Z34" i="11" s="1"/>
  <c r="Y19" i="13"/>
  <c r="L18" i="13"/>
  <c r="AC4" i="11"/>
  <c r="W33" i="12"/>
  <c r="X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35" i="13" l="1"/>
  <c r="Z34" i="12"/>
  <c r="Z33" i="12"/>
  <c r="Z33" i="13"/>
  <c r="Z35" i="12"/>
  <c r="Z34" i="13"/>
  <c r="Z24" i="13"/>
  <c r="Z25" i="13"/>
  <c r="X7" i="13" s="1"/>
  <c r="Z23" i="13"/>
  <c r="X4" i="13" s="1"/>
  <c r="AD19" i="14"/>
  <c r="AE19" i="14" s="1"/>
  <c r="M18" i="14"/>
  <c r="AA4" i="14" s="1"/>
  <c r="AD34" i="14"/>
  <c r="AE34" i="14" s="1"/>
  <c r="AD28" i="14"/>
  <c r="AE28" i="14" s="1"/>
  <c r="Y12" i="14"/>
  <c r="AE7" i="14" s="1"/>
  <c r="AD18" i="14"/>
  <c r="AE18" i="14" s="1"/>
  <c r="Z29" i="12"/>
  <c r="X6" i="12" s="1"/>
  <c r="AD35" i="14"/>
  <c r="AE35" i="14" s="1"/>
  <c r="AD24" i="14"/>
  <c r="AE24" i="14" s="1"/>
  <c r="AF71" i="39"/>
  <c r="FF71" i="39"/>
  <c r="AD23" i="14"/>
  <c r="AE23" i="14" s="1"/>
  <c r="AD20" i="14"/>
  <c r="AE20" i="14" s="1"/>
  <c r="AD33" i="14"/>
  <c r="AE33" i="14" s="1"/>
  <c r="AD30" i="14"/>
  <c r="AE30" i="14" s="1"/>
  <c r="IF71" i="39"/>
  <c r="AE70" i="39"/>
  <c r="X5" i="14"/>
  <c r="X5" i="8"/>
  <c r="Z30" i="12"/>
  <c r="X7" i="12" s="1"/>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X6" i="13"/>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X5" i="13" l="1"/>
  <c r="AE5" i="14"/>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E62" i="33"/>
  <c r="E74" i="37"/>
  <c r="C59" i="33"/>
  <c r="C60" i="33"/>
  <c r="C58" i="33"/>
  <c r="C58" i="39"/>
  <c r="C59" i="39"/>
  <c r="D70" i="37"/>
  <c r="C63" i="39"/>
  <c r="D71" i="37"/>
  <c r="C63" i="33"/>
  <c r="D75" i="37"/>
  <c r="D68" i="37"/>
  <c r="E62" i="39"/>
  <c r="C60" i="39"/>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AD13" i="10" s="1"/>
  <c r="L15" i="35" s="1"/>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Z14" i="14" l="1"/>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AD13" i="11" s="1"/>
  <c r="L23" i="35" s="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A11" i="10"/>
  <c r="C8" i="35"/>
  <c r="V8" i="35" s="1"/>
  <c r="B6" i="36"/>
  <c r="B6" i="38" s="1"/>
  <c r="Y8" i="35"/>
  <c r="W8" i="35" s="1"/>
  <c r="C14" i="35"/>
  <c r="AA14" i="35" s="1"/>
  <c r="E56" i="38"/>
  <c r="AC14" i="8"/>
  <c r="B50" i="38"/>
  <c r="AA14" i="8"/>
  <c r="Z14" i="8"/>
  <c r="X54" i="36"/>
  <c r="X63" i="38" s="1"/>
  <c r="E46" i="36"/>
  <c r="E55" i="38" s="1"/>
  <c r="AE12" i="10"/>
  <c r="M14" i="35" s="1"/>
  <c r="E4" i="27"/>
  <c r="I7" i="35"/>
  <c r="E48" i="38"/>
  <c r="AB11" i="10"/>
  <c r="Y14" i="35"/>
  <c r="W14" i="35" s="1"/>
  <c r="Y37" i="35"/>
  <c r="W37" i="35" s="1"/>
  <c r="AB11" i="13"/>
  <c r="I5" i="36"/>
  <c r="I5" i="38" s="1"/>
  <c r="AC13" i="8"/>
  <c r="Y7" i="35"/>
  <c r="W7" i="35" s="1"/>
  <c r="AA14" i="10"/>
  <c r="Z14" i="10"/>
  <c r="AD14" i="10" s="1"/>
  <c r="L16" i="35" s="1"/>
  <c r="Z12" i="10"/>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9"/>
  <c r="C50" i="33"/>
  <c r="E55" i="39"/>
  <c r="E55" i="33"/>
  <c r="AD11" i="10" l="1"/>
  <c r="L13" i="35" s="1"/>
  <c r="AD12" i="10"/>
  <c r="L14" i="35" s="1"/>
  <c r="AD12" i="11"/>
  <c r="L22" i="35" s="1"/>
  <c r="AD13" i="8"/>
  <c r="L7" i="35" s="1"/>
  <c r="AD14" i="8"/>
  <c r="L8" i="35" s="1"/>
  <c r="AD11" i="8"/>
  <c r="L5" i="35" s="1"/>
  <c r="AD12" i="8"/>
  <c r="L6" i="35" s="1"/>
  <c r="Q58" i="38"/>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49" i="39"/>
  <c r="C55" i="39"/>
  <c r="C53" i="39"/>
  <c r="E49" i="33"/>
  <c r="C53" i="33"/>
  <c r="C55" i="33"/>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52" i="33"/>
  <c r="E51" i="39"/>
  <c r="E51" i="33"/>
  <c r="C52" i="39"/>
  <c r="C51" i="39"/>
  <c r="C48" i="39"/>
  <c r="C54" i="33"/>
  <c r="C49" i="33"/>
  <c r="C54" i="39"/>
  <c r="C48" i="33"/>
  <c r="C49" i="39"/>
  <c r="C51" i="33"/>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FI51" i="33" l="1"/>
  <c r="V51" i="33"/>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CK51" i="33"/>
  <c r="LK51" i="33"/>
  <c r="LX51" i="33"/>
  <c r="AX51" i="33"/>
  <c r="DX51" i="33"/>
  <c r="HX51" i="33"/>
  <c r="T22" i="35"/>
  <c r="Q22" i="35"/>
  <c r="T21" i="35"/>
  <c r="T23" i="35"/>
  <c r="T24" i="35"/>
  <c r="R22" i="35"/>
  <c r="R24" i="35"/>
  <c r="R21" i="35"/>
  <c r="Q21" i="35"/>
  <c r="R23" i="35"/>
  <c r="Q24" i="35"/>
  <c r="B19" i="35"/>
  <c r="P23" i="35"/>
  <c r="P24" i="35"/>
  <c r="AH21" i="35"/>
  <c r="AI21" i="35"/>
  <c r="AF21" i="35"/>
  <c r="AG21" i="35"/>
  <c r="AF23" i="35"/>
  <c r="P22" i="35" s="1"/>
  <c r="AH22" i="35"/>
  <c r="AH23" i="35"/>
  <c r="AG22" i="35"/>
  <c r="Q23" i="35" s="1"/>
  <c r="T32" i="35"/>
  <c r="B27" i="35"/>
  <c r="AG23" i="35"/>
  <c r="AF22" i="35"/>
  <c r="AI23" i="35"/>
  <c r="AG30" i="35"/>
  <c r="Q31" i="35" s="1"/>
  <c r="AI30" i="35"/>
  <c r="T31" i="35" s="1"/>
  <c r="AG38" i="35"/>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T13" i="35"/>
  <c r="AF37" i="35"/>
  <c r="AF29" i="35"/>
  <c r="P32" i="35" s="1"/>
  <c r="AH13" i="35"/>
  <c r="R16" i="35" s="1"/>
  <c r="P13" i="35"/>
  <c r="AG31" i="35"/>
  <c r="Q15" i="35"/>
  <c r="AF14" i="35"/>
  <c r="AH38" i="35"/>
  <c r="R37" i="35" s="1"/>
  <c r="AH39" i="35"/>
  <c r="R40" i="35" s="1"/>
  <c r="AH14" i="35"/>
  <c r="R15" i="35" s="1"/>
  <c r="AG15" i="35"/>
  <c r="Q14" i="35" s="1"/>
  <c r="AI15" i="35"/>
  <c r="B11" i="35"/>
  <c r="AG39" i="35"/>
  <c r="AG37" i="35"/>
  <c r="AF38" i="35"/>
  <c r="P37" i="35" s="1"/>
  <c r="Q55" i="33"/>
  <c r="R55" i="33" s="1"/>
  <c r="AI38" i="35"/>
  <c r="T37" i="35" s="1"/>
  <c r="AI37" i="35"/>
  <c r="T39" i="35" s="1"/>
  <c r="AH37" i="35"/>
  <c r="V49" i="38"/>
  <c r="Q40" i="35"/>
  <c r="P38" i="35"/>
  <c r="AI5" i="35"/>
  <c r="U49" i="36"/>
  <c r="V50" i="38"/>
  <c r="T40" i="35"/>
  <c r="P40" i="35"/>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Q30" i="35" l="1"/>
  <c r="T29" i="35"/>
  <c r="Q29" i="35"/>
  <c r="Q38" i="35"/>
  <c r="P30" i="35"/>
  <c r="P29" i="35"/>
  <c r="R29" i="35"/>
  <c r="R38" i="35"/>
  <c r="P39" i="35"/>
  <c r="Q39" i="35"/>
  <c r="T38" i="35"/>
  <c r="Q37" i="35"/>
  <c r="R39" i="35"/>
  <c r="FT51" i="33"/>
  <c r="DT51" i="33"/>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3"/>
  <c r="E48" i="39"/>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0" i="33"/>
  <c r="E50" i="39"/>
  <c r="E54" i="33"/>
  <c r="E54" i="39"/>
  <c r="E52" i="33"/>
  <c r="E52" i="39"/>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<sst xmlns="http://schemas.openxmlformats.org/spreadsheetml/2006/main" count="3185" uniqueCount="1966">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</sst>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23" fillId="0" borderId="0" xfId="0" applyFont="1" applyProtection="1"/>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0" xfId="0" applyNumberFormat="1" applyFont="1" applyFill="1" applyAlignment="1" applyProtection="1">
      <alignment horizontal="center"/>
    </xf>
    <xf numFmtId="166" fontId="7" fillId="12" borderId="6" xfId="0" applyNumberFormat="1" applyFont="1" applyFill="1" applyBorder="1" applyAlignment="1" applyProtection="1">
      <alignment horizontal="center"/>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34" fillId="0" borderId="0" xfId="1" applyAlignment="1" applyProtection="1">
      <alignment horizontal="right"/>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9" fillId="20" borderId="13" xfId="0" applyFont="1" applyFill="1" applyBorder="1" applyAlignment="1" applyProtection="1">
      <alignment horizontal="center" vertical="center"/>
    </xf>
    <xf numFmtId="0" fontId="77" fillId="0" borderId="0" xfId="0" applyFont="1" applyAlignment="1" applyProtection="1">
      <alignment horizontal="center" vertical="center"/>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73" fillId="0" borderId="0" xfId="0" applyFont="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xmlns=""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xmlns=""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xmlns=""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xmlns=""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xmlns=""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xmlns=""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xmlns=""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xmlns=""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xmlns=""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xmlns=""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xmlns=""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xmlns=""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xmlns=""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xmlns=""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xmlns=""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xmlns=""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xmlns=""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xmlns=""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xmlns=""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xmlns=""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xmlns=""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xmlns=""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xmlns=""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xmlns=""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xmlns=""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xmlns=""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xmlns=""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xmlns=""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A10" zoomScaleNormal="100" workbookViewId="0">
      <selection activeCell="B34" sqref="B34"/>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03"/>
      <c r="C1" s="803"/>
      <c r="D1" s="77"/>
      <c r="E1" s="804" t="str">
        <f>Language!$E$84</f>
        <v>European Championship 2024</v>
      </c>
      <c r="F1" s="804"/>
      <c r="G1" s="804"/>
      <c r="H1" s="804"/>
      <c r="I1" s="804"/>
      <c r="J1" s="804"/>
      <c r="K1" s="804"/>
      <c r="L1" s="804"/>
      <c r="M1" s="804"/>
      <c r="N1" s="804"/>
      <c r="O1" s="804"/>
      <c r="P1" s="804"/>
      <c r="Q1" s="804"/>
      <c r="R1" s="804"/>
      <c r="S1" s="804"/>
      <c r="T1" s="804"/>
      <c r="U1" s="804"/>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6        7 - 1</v>
      </c>
      <c r="D3" s="95"/>
      <c r="E3" s="418" t="str">
        <f ca="1">GrpB!P11</f>
        <v>Spain</v>
      </c>
      <c r="F3" s="419" t="str">
        <f ca="1">"   "&amp;GrpB!$Q11&amp;"        "&amp;GrpB!$S11&amp;Language!$E$146&amp;GrpB!$T11</f>
        <v xml:space="preserve">   6        4 - 0</v>
      </c>
      <c r="G3" s="95"/>
      <c r="H3" s="418" t="str">
        <f ca="1">GrpC!$P11</f>
        <v>England</v>
      </c>
      <c r="I3" s="419" t="str">
        <f ca="1">"   "&amp;GrpC!$Q11&amp;"        "&amp;GrpC!$S11&amp;Language!$E$146&amp;GrpC!$T11</f>
        <v xml:space="preserve">   4        2 - 1</v>
      </c>
      <c r="J3" s="4"/>
      <c r="K3" s="418" t="str">
        <f ca="1">GrpD!$P11</f>
        <v>Netherlands</v>
      </c>
      <c r="L3" s="419" t="str">
        <f ca="1">"   "&amp;GrpD!$Q11&amp;"        "&amp;GrpD!$S11&amp;Language!$E$146&amp;GrpD!$T11</f>
        <v xml:space="preserve">   4        2 - 1</v>
      </c>
      <c r="M3" s="4"/>
      <c r="N3" s="418" t="str">
        <f ca="1">GrpE!$P11</f>
        <v>Romania</v>
      </c>
      <c r="O3" s="419" t="str">
        <f ca="1">"   "&amp;GrpE!$Q11&amp;"        "&amp;GrpE!$S11&amp;Language!$E$146&amp;GrpE!$T11</f>
        <v xml:space="preserve">   3        3 - 2</v>
      </c>
      <c r="P3" s="95"/>
      <c r="Q3" s="418" t="str">
        <f ca="1">GrpF!$P11</f>
        <v>Portugal</v>
      </c>
      <c r="R3" s="419" t="str">
        <f ca="1">"   "&amp;GrpF!$Q11&amp;"        "&amp;GrpF!$S11&amp;Language!$E$146&amp;GrpF!$T11</f>
        <v xml:space="preserve">   6        5 - 1</v>
      </c>
      <c r="S3" s="4"/>
      <c r="T3" s="303"/>
      <c r="U3" s="303"/>
      <c r="V3" s="303"/>
      <c r="W3" s="303"/>
      <c r="X3" s="303"/>
      <c r="Y3" s="4"/>
    </row>
    <row r="4" spans="1:25" ht="15.9" customHeight="1">
      <c r="A4" s="4"/>
      <c r="B4" s="413" t="str">
        <f ca="1">GrpA!P12</f>
        <v>Switzerland</v>
      </c>
      <c r="C4" s="420" t="str">
        <f ca="1">"   "&amp;GrpA!$Q12&amp;"        "&amp;GrpA!$S12&amp;Language!$E$146&amp;GrpA!$T12</f>
        <v xml:space="preserve">   4        4 - 2</v>
      </c>
      <c r="D4" s="95"/>
      <c r="E4" s="413" t="str">
        <f ca="1">GrpB!P12</f>
        <v>Italy</v>
      </c>
      <c r="F4" s="420" t="str">
        <f ca="1">"   "&amp;GrpB!$Q12&amp;"        "&amp;GrpB!$S12&amp;Language!$E$146&amp;GrpB!$T12</f>
        <v xml:space="preserve">   3        2 - 2</v>
      </c>
      <c r="G4" s="95"/>
      <c r="H4" s="413" t="str">
        <f ca="1">GrpC!P12</f>
        <v>Denmark</v>
      </c>
      <c r="I4" s="420" t="str">
        <f ca="1">"   "&amp;GrpC!$Q12&amp;"        "&amp;GrpC!$S12&amp;Language!$E$146&amp;GrpC!$T12</f>
        <v xml:space="preserve">   2        2 - 2</v>
      </c>
      <c r="J4" s="4"/>
      <c r="K4" s="413" t="str">
        <f ca="1">GrpD!$P12</f>
        <v>France</v>
      </c>
      <c r="L4" s="420" t="str">
        <f ca="1">"   "&amp;GrpD!$Q12&amp;"        "&amp;GrpD!$S12&amp;Language!$E$146&amp;GrpD!$T12</f>
        <v xml:space="preserve">   4        1 - 0</v>
      </c>
      <c r="M4" s="4"/>
      <c r="N4" s="413" t="str">
        <f ca="1">GrpE!$P12</f>
        <v>Belgium</v>
      </c>
      <c r="O4" s="420" t="str">
        <f ca="1">"   "&amp;GrpE!$Q12&amp;"        "&amp;GrpE!$S12&amp;Language!$E$146&amp;GrpE!$T12</f>
        <v xml:space="preserve">   3        2 - 1</v>
      </c>
      <c r="P4" s="95"/>
      <c r="Q4" s="413" t="str">
        <f ca="1">GrpF!$P12</f>
        <v>Türkiye</v>
      </c>
      <c r="R4" s="420" t="str">
        <f ca="1">"   "&amp;GrpF!$Q12&amp;"        "&amp;GrpF!$S12&amp;Language!$E$146&amp;GrpF!$T12</f>
        <v xml:space="preserve">   3        3 - 4</v>
      </c>
      <c r="S4" s="4"/>
      <c r="T4" s="303"/>
      <c r="U4" s="303"/>
      <c r="V4" s="303"/>
      <c r="W4" s="303"/>
      <c r="X4" s="303"/>
      <c r="Y4" s="4"/>
    </row>
    <row r="5" spans="1:25" ht="15.9" customHeight="1">
      <c r="A5" s="4"/>
      <c r="B5" s="415" t="str">
        <f ca="1">GrpA!P13</f>
        <v>Scotland</v>
      </c>
      <c r="C5" s="416" t="str">
        <f ca="1">"   "&amp;GrpA!$Q13&amp;"        "&amp;GrpA!$S13&amp;Language!$E$146&amp;GrpA!$T13</f>
        <v xml:space="preserve">   1        2 - 6</v>
      </c>
      <c r="D5" s="95"/>
      <c r="E5" s="415" t="str">
        <f ca="1">GrpB!P13</f>
        <v>Albania</v>
      </c>
      <c r="F5" s="416" t="str">
        <f ca="1">"   "&amp;GrpB!$Q13&amp;"        "&amp;GrpB!$S13&amp;Language!$E$146&amp;GrpB!$T13</f>
        <v xml:space="preserve">   1        3 - 4</v>
      </c>
      <c r="G5" s="95"/>
      <c r="H5" s="415" t="str">
        <f ca="1">GrpC!P13</f>
        <v>Slovenia</v>
      </c>
      <c r="I5" s="416" t="str">
        <f ca="1">"   "&amp;GrpC!$Q13&amp;"        "&amp;GrpC!$S13&amp;Language!$E$146&amp;GrpC!$T13</f>
        <v xml:space="preserve">   2        2 - 2</v>
      </c>
      <c r="J5" s="4"/>
      <c r="K5" s="415" t="str">
        <f ca="1">GrpD!$P13</f>
        <v>Austria</v>
      </c>
      <c r="L5" s="416" t="str">
        <f ca="1">"   "&amp;GrpD!$Q13&amp;"        "&amp;GrpD!$S13&amp;Language!$E$146&amp;GrpD!$T13</f>
        <v xml:space="preserve">   3        3 - 2</v>
      </c>
      <c r="M5" s="4"/>
      <c r="N5" s="415" t="str">
        <f ca="1">GrpE!$P13</f>
        <v>Slovakia</v>
      </c>
      <c r="O5" s="416" t="str">
        <f ca="1">"   "&amp;GrpE!$Q13&amp;"        "&amp;GrpE!$S13&amp;Language!$E$146&amp;GrpE!$T13</f>
        <v xml:space="preserve">   3        2 - 2</v>
      </c>
      <c r="P5" s="95"/>
      <c r="Q5" s="415" t="str">
        <f ca="1">GrpF!$P13</f>
        <v>Czechia</v>
      </c>
      <c r="R5" s="416" t="str">
        <f ca="1">"   "&amp;GrpF!$Q13&amp;"        "&amp;GrpF!$S13&amp;Language!$E$146&amp;GrpF!$T13</f>
        <v xml:space="preserve">   1        2 - 3</v>
      </c>
      <c r="S5" s="4"/>
      <c r="T5" s="303"/>
      <c r="U5" s="303"/>
      <c r="V5" s="303"/>
      <c r="W5" s="303"/>
      <c r="X5" s="303"/>
      <c r="Y5" s="4"/>
    </row>
    <row r="6" spans="1:25" s="81" customFormat="1" ht="15.9" customHeight="1">
      <c r="A6" s="80"/>
      <c r="B6" s="414" t="str">
        <f ca="1">GrpA!P14</f>
        <v>Hungary</v>
      </c>
      <c r="C6" s="417" t="str">
        <f ca="1">"   "&amp;GrpA!$Q14&amp;"        "&amp;GrpA!$S14&amp;Language!$E$146&amp;GrpA!$T14</f>
        <v xml:space="preserve">   0        1 - 5</v>
      </c>
      <c r="D6" s="96"/>
      <c r="E6" s="414" t="str">
        <f ca="1">GrpB!P14</f>
        <v>Croatia</v>
      </c>
      <c r="F6" s="417" t="str">
        <f ca="1">"   "&amp;GrpB!$Q14&amp;"        "&amp;GrpB!$S14&amp;Language!$E$146&amp;GrpB!$T14</f>
        <v xml:space="preserve">   1        2 - 5</v>
      </c>
      <c r="G6" s="96"/>
      <c r="H6" s="414" t="str">
        <f ca="1">GrpC!P14</f>
        <v>Serbia</v>
      </c>
      <c r="I6" s="417" t="str">
        <f ca="1">"   "&amp;GrpC!$Q14&amp;"        "&amp;GrpC!$S14&amp;Language!$E$146&amp;GrpC!$T14</f>
        <v xml:space="preserve">   1        1 - 2</v>
      </c>
      <c r="J6" s="80"/>
      <c r="K6" s="414" t="str">
        <f ca="1">GrpD!$P14</f>
        <v>Poland</v>
      </c>
      <c r="L6" s="417" t="str">
        <f ca="1">"   "&amp;GrpD!$Q14&amp;"        "&amp;GrpD!$S14&amp;Language!$E$146&amp;GrpD!$T14</f>
        <v xml:space="preserve">   0        2 - 5</v>
      </c>
      <c r="M6" s="80"/>
      <c r="N6" s="414" t="str">
        <f ca="1">GrpE!$P14</f>
        <v>Ukraine</v>
      </c>
      <c r="O6" s="417" t="str">
        <f ca="1">"   "&amp;GrpE!$Q14&amp;"        "&amp;GrpE!$S14&amp;Language!$E$146&amp;GrpE!$T14</f>
        <v xml:space="preserve">   3        2 - 4</v>
      </c>
      <c r="P6" s="96"/>
      <c r="Q6" s="414" t="str">
        <f ca="1">GrpF!$P14</f>
        <v>Georgia</v>
      </c>
      <c r="R6" s="417" t="str">
        <f ca="1">"   "&amp;GrpF!$Q14&amp;"        "&amp;GrpF!$S14&amp;Language!$E$146&amp;GrpF!$T14</f>
        <v xml:space="preserve">   1        2 - 4</v>
      </c>
      <c r="S6" s="80"/>
      <c r="T6" s="303"/>
      <c r="U6" s="303"/>
      <c r="V6" s="303"/>
      <c r="W6" s="303"/>
      <c r="X6" s="303"/>
      <c r="Y6" s="80"/>
    </row>
    <row r="7" spans="1:25" ht="13.5" customHeight="1">
      <c r="A7" s="4"/>
      <c r="B7" s="805" t="str">
        <f ca="1">IF(Distinctness!$G$13=0,"",IF(Distinctness!$D$4&gt;0,Distinctness!$J$4,Distinctness!$J$5))</f>
        <v>Groups with fair play valuation:  C.</v>
      </c>
      <c r="C7" s="805"/>
      <c r="D7" s="805"/>
      <c r="E7" s="805"/>
      <c r="F7" s="805"/>
      <c r="G7" s="805"/>
      <c r="H7" s="805"/>
      <c r="I7" s="805"/>
      <c r="J7" s="805"/>
      <c r="K7" s="805"/>
      <c r="L7" s="805"/>
      <c r="M7" s="805"/>
      <c r="N7" s="805"/>
      <c r="O7" s="805"/>
      <c r="P7" s="805"/>
      <c r="Q7" s="805"/>
      <c r="R7" s="805"/>
      <c r="S7" s="229"/>
      <c r="T7" s="229"/>
      <c r="U7" s="229"/>
      <c r="V7" s="229"/>
      <c r="W7" s="229"/>
      <c r="X7" s="229"/>
      <c r="Y7" s="4"/>
    </row>
    <row r="8" spans="1:25" ht="11.25" customHeight="1">
      <c r="B8" s="806" t="str">
        <f ca="1">IF(GrpA!$X$11&gt;0,"•","")</f>
        <v/>
      </c>
      <c r="C8" s="806"/>
      <c r="D8" s="120"/>
      <c r="E8" s="806" t="str">
        <f ca="1">IF(GrpB!$X$11&gt;0,"•","")</f>
        <v/>
      </c>
      <c r="F8" s="806"/>
      <c r="G8" s="120"/>
      <c r="H8" s="806" t="str">
        <f ca="1">IF(GrpC!$X$11&gt;0,"•","")</f>
        <v>•</v>
      </c>
      <c r="I8" s="806"/>
      <c r="J8" s="120"/>
      <c r="K8" s="806" t="str">
        <f ca="1">IF(GrpD!$X$11&gt;0,"•","")</f>
        <v/>
      </c>
      <c r="L8" s="806"/>
      <c r="M8" s="19"/>
      <c r="N8" s="806" t="str">
        <f ca="1">IF(GrpE!$X$11&gt;0,"•","")</f>
        <v/>
      </c>
      <c r="O8" s="806"/>
      <c r="P8" s="120"/>
      <c r="Q8" s="806" t="str">
        <f ca="1">IF(GrpF!$X$11&gt;0,"•","")</f>
        <v/>
      </c>
      <c r="R8" s="806"/>
      <c r="S8" s="121"/>
      <c r="T8" s="800"/>
      <c r="U8" s="800"/>
      <c r="V8" s="120"/>
      <c r="W8" s="800"/>
      <c r="X8" s="800"/>
    </row>
    <row r="9" spans="1:25" ht="19.5" customHeight="1">
      <c r="B9" s="801" t="str">
        <f>Language!$E$95&amp;" A"</f>
        <v>Group A</v>
      </c>
      <c r="C9" s="802"/>
      <c r="D9" s="5"/>
      <c r="E9" s="801" t="str">
        <f>Language!$E$95&amp;" B"</f>
        <v>Group B</v>
      </c>
      <c r="F9" s="802"/>
      <c r="H9" s="801" t="str">
        <f>Language!$E$95&amp;" C"</f>
        <v>Group C</v>
      </c>
      <c r="I9" s="802"/>
      <c r="K9" s="801" t="str">
        <f>Language!$E$95&amp;" D"</f>
        <v>Group D</v>
      </c>
      <c r="L9" s="802"/>
      <c r="N9" s="801" t="str">
        <f>Language!$E$95&amp;" E"</f>
        <v>Group E</v>
      </c>
      <c r="O9" s="802"/>
      <c r="Q9" s="801" t="str">
        <f>Language!$E$95&amp;" F"</f>
        <v>Group F</v>
      </c>
      <c r="R9" s="802"/>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15" t="str">
        <f>VLOOKUP(A11,Matches!$B$4:$K$58,7,0)</f>
        <v>Munich</v>
      </c>
      <c r="C11" s="816"/>
      <c r="D11" s="111">
        <v>3</v>
      </c>
      <c r="E11" s="815" t="str">
        <f>VLOOKUP(D11,Matches!$B$4:$K$58,7,0)</f>
        <v>Berlin</v>
      </c>
      <c r="F11" s="816"/>
      <c r="G11" s="111">
        <v>6</v>
      </c>
      <c r="H11" s="815" t="str">
        <f>VLOOKUP(G11,Matches!$B$4:$K$58,7,0)</f>
        <v>Stuttgart</v>
      </c>
      <c r="I11" s="816"/>
      <c r="J11" s="111">
        <v>7</v>
      </c>
      <c r="K11" s="815" t="str">
        <f>VLOOKUP(J11,Matches!$B$4:$K$58,7,0)</f>
        <v>Hamburg</v>
      </c>
      <c r="L11" s="816"/>
      <c r="M11" s="111">
        <v>10</v>
      </c>
      <c r="N11" s="815" t="str">
        <f>VLOOKUP(M11,Matches!$B$4:$K$58,7,0)</f>
        <v>Munich</v>
      </c>
      <c r="O11" s="816"/>
      <c r="P11" s="111">
        <v>11</v>
      </c>
      <c r="Q11" s="815" t="str">
        <f>VLOOKUP(P11,Matches!$B$4:$K$58,7,0)</f>
        <v>Dortmund</v>
      </c>
      <c r="R11" s="816"/>
      <c r="S11" s="111"/>
      <c r="T11" s="807" t="str">
        <f>Language!$E$148</f>
        <v>Qualification for the Round of 16</v>
      </c>
      <c r="U11" s="808"/>
      <c r="V11" s="808"/>
      <c r="W11" s="808"/>
      <c r="X11" s="809"/>
    </row>
    <row r="12" spans="1:25" ht="15" customHeight="1">
      <c r="B12" s="813">
        <f>VLOOKUP(A11,Matches!$B$4:$K$58,5,0)</f>
        <v>45457.875</v>
      </c>
      <c r="C12" s="814"/>
      <c r="E12" s="813">
        <f>VLOOKUP(D11,Matches!$B$4:$K$58,5,0)</f>
        <v>45458.75</v>
      </c>
      <c r="F12" s="814"/>
      <c r="H12" s="813">
        <f>VLOOKUP(G11,Matches!$B$4:$K$58,5,0)</f>
        <v>45459.75</v>
      </c>
      <c r="I12" s="814"/>
      <c r="K12" s="813">
        <f>VLOOKUP(J11,Matches!$B$4:$K$58,5,0)</f>
        <v>45459.625</v>
      </c>
      <c r="L12" s="814"/>
      <c r="N12" s="813">
        <f>VLOOKUP(M11,Matches!$B$4:$K$58,5,0)</f>
        <v>45460.625</v>
      </c>
      <c r="O12" s="814"/>
      <c r="Q12" s="813">
        <f>VLOOKUP(P11,Matches!$B$4:$K$58,5,0)</f>
        <v>45461.75</v>
      </c>
      <c r="R12" s="814"/>
      <c r="T12" s="810"/>
      <c r="U12" s="811"/>
      <c r="V12" s="811"/>
      <c r="W12" s="811"/>
      <c r="X12" s="81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17" t="str">
        <f>Language!$E$149</f>
        <v>Criteria for placement within the groups:</v>
      </c>
      <c r="U14" s="818"/>
      <c r="V14" s="818"/>
      <c r="W14" s="818"/>
      <c r="X14" s="819"/>
    </row>
    <row r="15" spans="1:25" ht="9.9" customHeight="1" thickBot="1">
      <c r="B15" s="22"/>
      <c r="C15" s="22"/>
      <c r="E15" s="22"/>
      <c r="F15" s="22"/>
      <c r="H15" s="22"/>
      <c r="I15" s="22"/>
      <c r="K15" s="22"/>
      <c r="L15" s="22"/>
      <c r="N15" s="22"/>
      <c r="O15" s="22"/>
      <c r="Q15" s="22"/>
      <c r="R15" s="22"/>
      <c r="T15" s="817"/>
      <c r="U15" s="818"/>
      <c r="V15" s="818"/>
      <c r="W15" s="818"/>
      <c r="X15" s="819"/>
    </row>
    <row r="16" spans="1:25" ht="15" customHeight="1">
      <c r="A16" s="111">
        <v>2</v>
      </c>
      <c r="B16" s="815" t="str">
        <f>VLOOKUP(A16,Matches!$B$4:$K$58,7,0)</f>
        <v>Cologne</v>
      </c>
      <c r="C16" s="816"/>
      <c r="D16" s="111">
        <v>4</v>
      </c>
      <c r="E16" s="815" t="str">
        <f>VLOOKUP(D16,Matches!$B$4:$K$58,7,0)</f>
        <v>Dortmund</v>
      </c>
      <c r="F16" s="816"/>
      <c r="G16" s="111">
        <v>5</v>
      </c>
      <c r="H16" s="815" t="str">
        <f>VLOOKUP(G16,Matches!$B$4:$K$58,7,0)</f>
        <v>Gelsenkirchen</v>
      </c>
      <c r="I16" s="816"/>
      <c r="J16" s="111">
        <v>8</v>
      </c>
      <c r="K16" s="815" t="str">
        <f>VLOOKUP(J16,Matches!$B$4:$K$58,7,0)</f>
        <v>Dusseldorf</v>
      </c>
      <c r="L16" s="816"/>
      <c r="M16" s="111">
        <v>9</v>
      </c>
      <c r="N16" s="815" t="str">
        <f>VLOOKUP(M16,Matches!$B$4:$K$58,7,0)</f>
        <v>Frankfurt</v>
      </c>
      <c r="O16" s="816"/>
      <c r="P16" s="111">
        <v>12</v>
      </c>
      <c r="Q16" s="815" t="str">
        <f>VLOOKUP(P16,Matches!$B$4:$K$58,7,0)</f>
        <v>Leipzig</v>
      </c>
      <c r="R16" s="816"/>
      <c r="S16" s="111"/>
      <c r="T16" s="82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21"/>
      <c r="V16" s="821"/>
      <c r="W16" s="821"/>
      <c r="X16" s="822"/>
    </row>
    <row r="17" spans="1:24">
      <c r="B17" s="813">
        <f>VLOOKUP(A16,Matches!$B$4:$K$58,5,0)</f>
        <v>45458.625</v>
      </c>
      <c r="C17" s="814"/>
      <c r="E17" s="813">
        <f>VLOOKUP(D16,Matches!$B$4:$K$58,5,0)</f>
        <v>45458.875</v>
      </c>
      <c r="F17" s="814"/>
      <c r="H17" s="813">
        <f>VLOOKUP(G16,Matches!$B$4:$K$58,5,0)</f>
        <v>45459.875</v>
      </c>
      <c r="I17" s="814"/>
      <c r="K17" s="813">
        <f>VLOOKUP(J16,Matches!$B$4:$K$58,5,0)</f>
        <v>45460.875</v>
      </c>
      <c r="L17" s="814"/>
      <c r="N17" s="813">
        <f>VLOOKUP(M16,Matches!$B$4:$K$58,5,0)</f>
        <v>45460.75</v>
      </c>
      <c r="O17" s="814"/>
      <c r="Q17" s="813">
        <f>VLOOKUP(P16,Matches!$B$4:$K$58,5,0)</f>
        <v>45461.875</v>
      </c>
      <c r="R17" s="814"/>
      <c r="T17" s="820"/>
      <c r="U17" s="821"/>
      <c r="V17" s="821"/>
      <c r="W17" s="821"/>
      <c r="X17" s="82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20"/>
      <c r="U18" s="821"/>
      <c r="V18" s="821"/>
      <c r="W18" s="821"/>
      <c r="X18" s="822"/>
    </row>
    <row r="19" spans="1:24" ht="14.4" thickBot="1">
      <c r="B19" s="1">
        <v>1</v>
      </c>
      <c r="C19" s="2">
        <v>3</v>
      </c>
      <c r="E19" s="1">
        <v>2</v>
      </c>
      <c r="F19" s="2">
        <v>1</v>
      </c>
      <c r="H19" s="1">
        <v>0</v>
      </c>
      <c r="I19" s="2">
        <v>1</v>
      </c>
      <c r="K19" s="1">
        <v>0</v>
      </c>
      <c r="L19" s="2">
        <v>1</v>
      </c>
      <c r="N19" s="1">
        <v>0</v>
      </c>
      <c r="O19" s="2">
        <v>1</v>
      </c>
      <c r="Q19" s="1">
        <v>2</v>
      </c>
      <c r="R19" s="2">
        <v>1</v>
      </c>
      <c r="T19" s="820"/>
      <c r="U19" s="821"/>
      <c r="V19" s="821"/>
      <c r="W19" s="821"/>
      <c r="X19" s="822"/>
    </row>
    <row r="20" spans="1:24" ht="9.9" customHeight="1" thickBot="1">
      <c r="B20" s="22"/>
      <c r="C20" s="22"/>
      <c r="E20" s="22"/>
      <c r="F20" s="22"/>
      <c r="H20" s="22"/>
      <c r="I20" s="22"/>
      <c r="K20" s="22"/>
      <c r="L20" s="22"/>
      <c r="N20" s="22"/>
      <c r="O20" s="22"/>
      <c r="Q20" s="22"/>
      <c r="R20" s="22"/>
      <c r="T20" s="820"/>
      <c r="U20" s="821"/>
      <c r="V20" s="821"/>
      <c r="W20" s="821"/>
      <c r="X20" s="822"/>
    </row>
    <row r="21" spans="1:24">
      <c r="A21" s="111">
        <v>14</v>
      </c>
      <c r="B21" s="815" t="str">
        <f>VLOOKUP(A21,Matches!$B$4:$K$58,7,0)</f>
        <v>Stuttgart</v>
      </c>
      <c r="C21" s="816"/>
      <c r="D21" s="111">
        <v>15</v>
      </c>
      <c r="E21" s="815" t="str">
        <f>VLOOKUP(D21,Matches!$B$4:$K$58,7,0)</f>
        <v>Hamburg</v>
      </c>
      <c r="F21" s="816"/>
      <c r="G21" s="111">
        <v>18</v>
      </c>
      <c r="H21" s="815" t="str">
        <f>VLOOKUP(G21,Matches!$B$4:$K$58,7,0)</f>
        <v>Munich</v>
      </c>
      <c r="I21" s="816"/>
      <c r="J21" s="111">
        <v>19</v>
      </c>
      <c r="K21" s="815" t="str">
        <f>VLOOKUP(J21,Matches!$B$4:$K$58,7,0)</f>
        <v>Berlin</v>
      </c>
      <c r="L21" s="816"/>
      <c r="M21" s="111">
        <v>21</v>
      </c>
      <c r="N21" s="815" t="str">
        <f>VLOOKUP(M21,Matches!$B$4:$K$58,7,0)</f>
        <v>Dusseldorf</v>
      </c>
      <c r="O21" s="816"/>
      <c r="P21" s="111">
        <v>24</v>
      </c>
      <c r="Q21" s="815" t="str">
        <f>VLOOKUP(P21,Matches!$B$4:$K$58,7,0)</f>
        <v>Hamburg</v>
      </c>
      <c r="R21" s="816"/>
      <c r="S21" s="111"/>
      <c r="T21" s="820"/>
      <c r="U21" s="821"/>
      <c r="V21" s="821"/>
      <c r="W21" s="821"/>
      <c r="X21" s="822"/>
    </row>
    <row r="22" spans="1:24">
      <c r="B22" s="813">
        <f>VLOOKUP(A21,Matches!$B$4:$K$58,5,0)</f>
        <v>45462.75</v>
      </c>
      <c r="C22" s="814"/>
      <c r="E22" s="813">
        <f>VLOOKUP(D21,Matches!$B$4:$K$58,5,0)</f>
        <v>45462.625</v>
      </c>
      <c r="F22" s="814"/>
      <c r="H22" s="813">
        <f>VLOOKUP(G21,Matches!$B$4:$K$58,5,0)</f>
        <v>45463.625</v>
      </c>
      <c r="I22" s="814"/>
      <c r="K22" s="813">
        <f>VLOOKUP(J21,Matches!$B$4:$K$58,5,0)</f>
        <v>45464.75</v>
      </c>
      <c r="L22" s="814"/>
      <c r="N22" s="813">
        <f>VLOOKUP(M21,Matches!$B$4:$K$58,5,0)</f>
        <v>45464.625</v>
      </c>
      <c r="O22" s="814"/>
      <c r="Q22" s="813">
        <f>VLOOKUP(P21,Matches!$B$4:$K$58,5,0)</f>
        <v>45465.625</v>
      </c>
      <c r="R22" s="814"/>
      <c r="T22" s="820"/>
      <c r="U22" s="821"/>
      <c r="V22" s="821"/>
      <c r="W22" s="821"/>
      <c r="X22" s="82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20"/>
      <c r="U23" s="821"/>
      <c r="V23" s="821"/>
      <c r="W23" s="821"/>
      <c r="X23" s="822"/>
    </row>
    <row r="24" spans="1:24" ht="14.4" thickBot="1">
      <c r="B24" s="1">
        <v>2</v>
      </c>
      <c r="C24" s="2">
        <v>0</v>
      </c>
      <c r="E24" s="1">
        <v>2</v>
      </c>
      <c r="F24" s="2">
        <v>2</v>
      </c>
      <c r="H24" s="1">
        <v>1</v>
      </c>
      <c r="I24" s="2">
        <v>1</v>
      </c>
      <c r="K24" s="1">
        <v>1</v>
      </c>
      <c r="L24" s="2">
        <v>3</v>
      </c>
      <c r="N24" s="1">
        <v>1</v>
      </c>
      <c r="O24" s="2">
        <v>2</v>
      </c>
      <c r="Q24" s="1">
        <v>1</v>
      </c>
      <c r="R24" s="2">
        <v>1</v>
      </c>
      <c r="T24" s="820"/>
      <c r="U24" s="821"/>
      <c r="V24" s="821"/>
      <c r="W24" s="821"/>
      <c r="X24" s="822"/>
    </row>
    <row r="25" spans="1:24" ht="9.9" customHeight="1" thickBot="1">
      <c r="B25" s="22"/>
      <c r="C25" s="22"/>
      <c r="E25" s="22"/>
      <c r="F25" s="22"/>
      <c r="H25" s="22"/>
      <c r="I25" s="22"/>
      <c r="K25" s="22"/>
      <c r="L25" s="22"/>
      <c r="N25" s="22"/>
      <c r="O25" s="22"/>
      <c r="Q25" s="22"/>
      <c r="R25" s="22"/>
      <c r="T25" s="820"/>
      <c r="U25" s="821"/>
      <c r="V25" s="821"/>
      <c r="W25" s="821"/>
      <c r="X25" s="822"/>
    </row>
    <row r="26" spans="1:24">
      <c r="A26" s="111">
        <v>13</v>
      </c>
      <c r="B26" s="815" t="str">
        <f>VLOOKUP(A26,Matches!$B$4:$K$58,7,0)</f>
        <v>Cologne</v>
      </c>
      <c r="C26" s="816"/>
      <c r="D26" s="111">
        <v>16</v>
      </c>
      <c r="E26" s="815" t="str">
        <f>VLOOKUP(D26,Matches!$B$4:$K$58,7,0)</f>
        <v>Gelsenkirchen</v>
      </c>
      <c r="F26" s="816"/>
      <c r="G26" s="111">
        <v>17</v>
      </c>
      <c r="H26" s="815" t="str">
        <f>VLOOKUP(G26,Matches!$B$4:$K$58,7,0)</f>
        <v>Frankfurt</v>
      </c>
      <c r="I26" s="816"/>
      <c r="J26" s="111">
        <v>20</v>
      </c>
      <c r="K26" s="815" t="str">
        <f>VLOOKUP(J26,Matches!$B$4:$K$58,7,0)</f>
        <v>Leipzig</v>
      </c>
      <c r="L26" s="816"/>
      <c r="M26" s="111">
        <v>22</v>
      </c>
      <c r="N26" s="815" t="str">
        <f>VLOOKUP(M26,Matches!$B$4:$K$58,7,0)</f>
        <v>Cologne</v>
      </c>
      <c r="O26" s="816"/>
      <c r="P26" s="111">
        <v>23</v>
      </c>
      <c r="Q26" s="815" t="str">
        <f>VLOOKUP(P26,Matches!$B$4:$K$58,7,0)</f>
        <v>Dortmund</v>
      </c>
      <c r="R26" s="816"/>
      <c r="S26" s="111"/>
      <c r="T26" s="820"/>
      <c r="U26" s="821"/>
      <c r="V26" s="821"/>
      <c r="W26" s="821"/>
      <c r="X26" s="822"/>
    </row>
    <row r="27" spans="1:24">
      <c r="B27" s="813">
        <f>VLOOKUP(A26,Matches!$B$4:$K$58,5,0)</f>
        <v>45462.875</v>
      </c>
      <c r="C27" s="814"/>
      <c r="E27" s="813">
        <f>VLOOKUP(D26,Matches!$B$4:$K$58,5,0)</f>
        <v>45463.875</v>
      </c>
      <c r="F27" s="814"/>
      <c r="H27" s="813">
        <f>VLOOKUP(G26,Matches!$B$4:$K$58,5,0)</f>
        <v>45463.75</v>
      </c>
      <c r="I27" s="814"/>
      <c r="K27" s="813">
        <f>VLOOKUP(J26,Matches!$B$4:$K$58,5,0)</f>
        <v>45464.875</v>
      </c>
      <c r="L27" s="814"/>
      <c r="N27" s="813">
        <f>VLOOKUP(M26,Matches!$B$4:$K$58,5,0)</f>
        <v>45465.875</v>
      </c>
      <c r="O27" s="814"/>
      <c r="Q27" s="813">
        <f>VLOOKUP(P26,Matches!$B$4:$K$58,5,0)</f>
        <v>45465.75</v>
      </c>
      <c r="R27" s="814"/>
      <c r="T27" s="820"/>
      <c r="U27" s="821"/>
      <c r="V27" s="821"/>
      <c r="W27" s="821"/>
      <c r="X27" s="82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v>1</v>
      </c>
      <c r="C29" s="2">
        <v>1</v>
      </c>
      <c r="E29" s="1">
        <v>1</v>
      </c>
      <c r="F29" s="2">
        <v>0</v>
      </c>
      <c r="H29" s="1">
        <v>1</v>
      </c>
      <c r="I29" s="2">
        <v>1</v>
      </c>
      <c r="K29" s="1">
        <v>0</v>
      </c>
      <c r="L29" s="2">
        <v>0</v>
      </c>
      <c r="N29" s="1">
        <v>2</v>
      </c>
      <c r="O29" s="2">
        <v>0</v>
      </c>
      <c r="Q29" s="1">
        <v>0</v>
      </c>
      <c r="R29" s="2">
        <v>3</v>
      </c>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15" t="str">
        <f>VLOOKUP(A31,Matches!$B$4:$K$58,7,0)</f>
        <v>Frankfurt</v>
      </c>
      <c r="C31" s="816"/>
      <c r="D31" s="111">
        <v>27</v>
      </c>
      <c r="E31" s="815" t="str">
        <f>VLOOKUP(D31,Matches!$B$4:$K$58,7,0)</f>
        <v>Dusseldorf</v>
      </c>
      <c r="F31" s="816"/>
      <c r="G31" s="111">
        <v>29</v>
      </c>
      <c r="H31" s="815" t="str">
        <f>VLOOKUP(G31,Matches!$B$4:$K$58,7,0)</f>
        <v>Cologne</v>
      </c>
      <c r="I31" s="816"/>
      <c r="J31" s="111">
        <v>31</v>
      </c>
      <c r="K31" s="815" t="str">
        <f>VLOOKUP(J31,Matches!$B$4:$K$58,7,0)</f>
        <v>Berlin</v>
      </c>
      <c r="L31" s="816"/>
      <c r="M31" s="111">
        <v>33</v>
      </c>
      <c r="N31" s="815" t="str">
        <f>VLOOKUP(M31,Matches!$B$4:$K$58,7,0)</f>
        <v>Frankfurt</v>
      </c>
      <c r="O31" s="816"/>
      <c r="P31" s="111">
        <v>35</v>
      </c>
      <c r="Q31" s="815" t="str">
        <f>VLOOKUP(P31,Matches!$B$4:$K$58,7,0)</f>
        <v>Gelsenkirchen</v>
      </c>
      <c r="R31" s="816"/>
      <c r="S31" s="111"/>
      <c r="T31" s="833" t="str">
        <f>Language!$E$134</f>
        <v>The red dot   •</v>
      </c>
      <c r="U31" s="834"/>
      <c r="V31" s="834"/>
      <c r="W31" s="834"/>
      <c r="X31" s="835"/>
    </row>
    <row r="32" spans="1:24" ht="15" customHeight="1">
      <c r="B32" s="813">
        <f>VLOOKUP(A31,Matches!$B$4:$K$58,5,0)</f>
        <v>45466.875</v>
      </c>
      <c r="C32" s="814"/>
      <c r="E32" s="813">
        <f>VLOOKUP(D31,Matches!$B$4:$K$58,5,0)</f>
        <v>45467.875</v>
      </c>
      <c r="F32" s="814"/>
      <c r="H32" s="813">
        <f>VLOOKUP(G31,Matches!$B$4:$K$58,5,0)</f>
        <v>45468.875</v>
      </c>
      <c r="I32" s="814"/>
      <c r="K32" s="813">
        <f>VLOOKUP(J31,Matches!$B$4:$K$58,5,0)</f>
        <v>45468.75</v>
      </c>
      <c r="L32" s="814"/>
      <c r="N32" s="813">
        <f>VLOOKUP(M31,Matches!$B$4:$K$58,5,0)</f>
        <v>45469.75</v>
      </c>
      <c r="O32" s="814"/>
      <c r="Q32" s="813">
        <f>VLOOKUP(P31,Matches!$B$4:$K$58,5,0)</f>
        <v>45469.875</v>
      </c>
      <c r="R32" s="814"/>
      <c r="T32" s="836"/>
      <c r="U32" s="837"/>
      <c r="V32" s="837"/>
      <c r="W32" s="837"/>
      <c r="X32" s="83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23" t="str">
        <f>Language!$E$162</f>
        <v>If a red dot appears above the group name, the ranking order within the group is not clear. Fair play or the overall European Qualifiers Rankings will then decide. In this case, enter Fair Play!</v>
      </c>
      <c r="U33" s="824"/>
      <c r="V33" s="824"/>
      <c r="W33" s="824"/>
      <c r="X33" s="825"/>
    </row>
    <row r="34" spans="1:25" ht="14.4" thickBot="1">
      <c r="B34" s="1"/>
      <c r="C34" s="2"/>
      <c r="E34" s="1"/>
      <c r="F34" s="2"/>
      <c r="H34" s="1"/>
      <c r="I34" s="2"/>
      <c r="K34" s="1"/>
      <c r="L34" s="2"/>
      <c r="N34" s="1"/>
      <c r="O34" s="2"/>
      <c r="Q34" s="1"/>
      <c r="R34" s="2"/>
      <c r="T34" s="823"/>
      <c r="U34" s="824"/>
      <c r="V34" s="824"/>
      <c r="W34" s="824"/>
      <c r="X34" s="825"/>
    </row>
    <row r="35" spans="1:25" ht="9.9" customHeight="1">
      <c r="B35" s="829" t="str">
        <f>Language!$E$127</f>
        <v>Penalty shoot-out:</v>
      </c>
      <c r="C35" s="830"/>
      <c r="E35" s="831" t="str">
        <f>Language!$E$127</f>
        <v>Penalty shoot-out:</v>
      </c>
      <c r="F35" s="832"/>
      <c r="H35" s="829" t="str">
        <f>Language!$E$127</f>
        <v>Penalty shoot-out:</v>
      </c>
      <c r="I35" s="830"/>
      <c r="K35" s="829" t="str">
        <f>Language!$E$127</f>
        <v>Penalty shoot-out:</v>
      </c>
      <c r="L35" s="830"/>
      <c r="N35" s="829" t="str">
        <f>Language!$E$127</f>
        <v>Penalty shoot-out:</v>
      </c>
      <c r="O35" s="830"/>
      <c r="Q35" s="829" t="str">
        <f>Language!$E$127</f>
        <v>Penalty shoot-out:</v>
      </c>
      <c r="R35" s="830"/>
      <c r="T35" s="823"/>
      <c r="U35" s="824"/>
      <c r="V35" s="824"/>
      <c r="W35" s="824"/>
      <c r="X35" s="825"/>
    </row>
    <row r="36" spans="1:25" ht="14.4" thickBot="1">
      <c r="B36" s="295"/>
      <c r="C36" s="296"/>
      <c r="E36" s="295"/>
      <c r="F36" s="296"/>
      <c r="H36" s="295"/>
      <c r="I36" s="296"/>
      <c r="K36" s="295"/>
      <c r="L36" s="296"/>
      <c r="N36" s="295"/>
      <c r="O36" s="296"/>
      <c r="Q36" s="295"/>
      <c r="R36" s="296"/>
      <c r="T36" s="826"/>
      <c r="U36" s="827"/>
      <c r="V36" s="827"/>
      <c r="W36" s="827"/>
      <c r="X36" s="828"/>
    </row>
    <row r="37" spans="1:25" ht="9.9" customHeight="1" thickBot="1">
      <c r="B37" s="839" t="str">
        <f>IF(AND(B34&lt;&gt;"",C34&lt;&gt;"",B34=C34,B36&lt;&gt;"",C36&lt;&gt;"",B36=C36),Language!$E$141,"")</f>
        <v/>
      </c>
      <c r="C37" s="839"/>
      <c r="E37" s="839" t="str">
        <f>IF(AND(E34&lt;&gt;"",F34&lt;&gt;"",E34=F34,E36&lt;&gt;"",F36&lt;&gt;"",E36=F36),Language!$E$141,"")</f>
        <v/>
      </c>
      <c r="F37" s="839"/>
      <c r="H37" s="839" t="str">
        <f>IF(AND(H34&lt;&gt;"",I34&lt;&gt;"",H34=I34,H36&lt;&gt;"",I36&lt;&gt;"",H36=I36),Language!$E$141,"")</f>
        <v/>
      </c>
      <c r="I37" s="839"/>
      <c r="K37" s="839" t="str">
        <f>IF(AND(K34&lt;&gt;"",L34&lt;&gt;"",K34=L34,K36&lt;&gt;"",L36&lt;&gt;"",K36=L36),Language!$E$141,"")</f>
        <v/>
      </c>
      <c r="L37" s="839"/>
      <c r="N37" s="839" t="str">
        <f>IF(AND(N34&lt;&gt;"",O34&lt;&gt;"",N34=O34,N36&lt;&gt;"",O36&lt;&gt;"",N36=O36),Language!$E$141,"")</f>
        <v/>
      </c>
      <c r="O37" s="839"/>
      <c r="Q37" s="839" t="str">
        <f>IF(AND(Q34&lt;&gt;"",R34&lt;&gt;"",Q34=R34,Q36&lt;&gt;"",R36&lt;&gt;"",Q36=R36),Language!$E$141,"")</f>
        <v/>
      </c>
      <c r="R37" s="839"/>
      <c r="T37" s="306"/>
      <c r="U37" s="307"/>
      <c r="V37" s="307"/>
      <c r="W37" s="307"/>
      <c r="X37" s="307"/>
    </row>
    <row r="38" spans="1:25">
      <c r="A38" s="111">
        <v>26</v>
      </c>
      <c r="B38" s="815" t="str">
        <f>VLOOKUP(A38,Matches!$B$4:$K$58,7,0)</f>
        <v>Stuttgart</v>
      </c>
      <c r="C38" s="816"/>
      <c r="D38" s="111">
        <v>28</v>
      </c>
      <c r="E38" s="815" t="str">
        <f>VLOOKUP(D38,Matches!$B$4:$K$58,7,0)</f>
        <v>Leipzig</v>
      </c>
      <c r="F38" s="816"/>
      <c r="G38" s="111">
        <v>30</v>
      </c>
      <c r="H38" s="815" t="str">
        <f>VLOOKUP(G38,Matches!$B$4:$K$58,7,0)</f>
        <v>Munich</v>
      </c>
      <c r="I38" s="816"/>
      <c r="J38" s="111">
        <v>32</v>
      </c>
      <c r="K38" s="815" t="str">
        <f>VLOOKUP(J38,Matches!$B$4:$K$58,7,0)</f>
        <v>Dortmund</v>
      </c>
      <c r="L38" s="816"/>
      <c r="M38" s="111">
        <v>34</v>
      </c>
      <c r="N38" s="815" t="str">
        <f>VLOOKUP(M38,Matches!$B$4:$K$58,7,0)</f>
        <v>Stuttgart</v>
      </c>
      <c r="O38" s="816"/>
      <c r="P38" s="111">
        <v>36</v>
      </c>
      <c r="Q38" s="815" t="str">
        <f>VLOOKUP(P38,Matches!$B$4:$K$58,7,0)</f>
        <v>Hamburg</v>
      </c>
      <c r="R38" s="816"/>
      <c r="S38" s="111"/>
      <c r="T38" s="307"/>
      <c r="U38" s="307"/>
      <c r="V38" s="307"/>
      <c r="W38" s="307"/>
      <c r="X38" s="307"/>
    </row>
    <row r="39" spans="1:25">
      <c r="B39" s="813">
        <f>VLOOKUP(A38,Matches!$B$4:$K$58,5,0)</f>
        <v>45466.875</v>
      </c>
      <c r="C39" s="814"/>
      <c r="E39" s="813">
        <f>VLOOKUP(D38,Matches!$B$4:$K$58,5,0)</f>
        <v>45467.875</v>
      </c>
      <c r="F39" s="814"/>
      <c r="H39" s="813">
        <f>VLOOKUP(G38,Matches!$B$4:$K$58,5,0)</f>
        <v>45468.875</v>
      </c>
      <c r="I39" s="814"/>
      <c r="K39" s="813">
        <f>VLOOKUP(J38,Matches!$B$4:$K$58,5,0)</f>
        <v>45468.75</v>
      </c>
      <c r="L39" s="814"/>
      <c r="N39" s="813">
        <f>VLOOKUP(M38,Matches!$B$4:$K$58,5,0)</f>
        <v>45469.75</v>
      </c>
      <c r="O39" s="814"/>
      <c r="Q39" s="813">
        <f>VLOOKUP(P38,Matches!$B$4:$K$58,5,0)</f>
        <v>45469.875</v>
      </c>
      <c r="R39" s="81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c r="C41" s="2"/>
      <c r="E41" s="1"/>
      <c r="F41" s="2"/>
      <c r="H41" s="1"/>
      <c r="I41" s="2"/>
      <c r="K41" s="1"/>
      <c r="L41" s="2"/>
      <c r="N41" s="1"/>
      <c r="O41" s="2"/>
      <c r="Q41" s="1"/>
      <c r="R41" s="2"/>
      <c r="T41" s="307"/>
      <c r="U41" s="307"/>
      <c r="V41" s="307"/>
      <c r="W41" s="307"/>
      <c r="X41" s="307"/>
    </row>
    <row r="42" spans="1:25" ht="9.9" customHeight="1">
      <c r="B42" s="831" t="str">
        <f>Language!$E$127</f>
        <v>Penalty shoot-out:</v>
      </c>
      <c r="C42" s="832"/>
      <c r="E42" s="831" t="str">
        <f>Language!$E$127</f>
        <v>Penalty shoot-out:</v>
      </c>
      <c r="F42" s="832"/>
      <c r="H42" s="831" t="str">
        <f>Language!$E$127</f>
        <v>Penalty shoot-out:</v>
      </c>
      <c r="I42" s="832"/>
      <c r="K42" s="831" t="str">
        <f>Language!$E$127</f>
        <v>Penalty shoot-out:</v>
      </c>
      <c r="L42" s="832"/>
      <c r="N42" s="831" t="str">
        <f>Language!$E$127</f>
        <v>Penalty shoot-out:</v>
      </c>
      <c r="O42" s="832"/>
      <c r="Q42" s="831" t="str">
        <f>Language!$E$127</f>
        <v>Penalty shoot-out:</v>
      </c>
      <c r="R42" s="832"/>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39" t="str">
        <f>IF(AND(B41&lt;&gt;"",C41&lt;&gt;"",B41=C41,B43&lt;&gt;"",C43&lt;&gt;"",B43=C43),Language!$E$141,"")</f>
        <v/>
      </c>
      <c r="C44" s="839"/>
      <c r="E44" s="839" t="str">
        <f>IF(AND(E41&lt;&gt;"",F41&lt;&gt;"",E41=F41,E43&lt;&gt;"",F43&lt;&gt;"",E43=F43),Language!$E$141,"")</f>
        <v/>
      </c>
      <c r="F44" s="839"/>
      <c r="H44" s="839" t="str">
        <f>IF(AND(H41&lt;&gt;"",I41&lt;&gt;"",H41=I41,H43&lt;&gt;"",I43&lt;&gt;"",H43=I43),Language!$E$141,"")</f>
        <v/>
      </c>
      <c r="I44" s="839"/>
      <c r="K44" s="839" t="str">
        <f>IF(AND(K41&lt;&gt;"",L41&lt;&gt;"",K41=L41,K43&lt;&gt;"",L43&lt;&gt;"",K43=L43),Language!$E$141,"")</f>
        <v/>
      </c>
      <c r="L44" s="839"/>
      <c r="N44" s="839" t="str">
        <f>IF(AND(N41&lt;&gt;"",O41&lt;&gt;"",N41=O41,N43&lt;&gt;"",O43&lt;&gt;"",N43=O43),Language!$E$141,"")</f>
        <v/>
      </c>
      <c r="O44" s="839"/>
      <c r="Q44" s="839" t="str">
        <f>IF(AND(Q41&lt;&gt;"",R41&lt;&gt;"",Q41=R41,Q43&lt;&gt;"",R43&lt;&gt;"",Q43=R43),Language!$E$141,"")</f>
        <v/>
      </c>
      <c r="R44" s="839"/>
      <c r="T44" s="846" t="str">
        <f ca="1">IF(ThirdPlaced!$J$21&gt;0,"•","")</f>
        <v/>
      </c>
      <c r="U44" s="846"/>
    </row>
    <row r="45" spans="1:25" ht="14.4">
      <c r="B45" s="847" t="str">
        <f>Language!$E$108</f>
        <v>Final table</v>
      </c>
      <c r="C45" s="848"/>
      <c r="E45" s="847" t="str">
        <f>Language!$E$108</f>
        <v>Final table</v>
      </c>
      <c r="F45" s="848"/>
      <c r="H45" s="847" t="str">
        <f>Language!$E$108</f>
        <v>Final table</v>
      </c>
      <c r="I45" s="848"/>
      <c r="K45" s="847" t="str">
        <f>Language!$E$108</f>
        <v>Final table</v>
      </c>
      <c r="L45" s="848"/>
      <c r="N45" s="847" t="str">
        <f>Language!$E$108</f>
        <v>Final table</v>
      </c>
      <c r="O45" s="848"/>
      <c r="Q45" s="847" t="str">
        <f>Language!$E$108</f>
        <v>Final table</v>
      </c>
      <c r="R45" s="848"/>
      <c r="T45" s="847" t="str">
        <f>Language!$E$128</f>
        <v>Third in the group</v>
      </c>
      <c r="U45" s="848"/>
      <c r="V45" s="309" t="str">
        <f>Language!$E$96</f>
        <v>Grp</v>
      </c>
      <c r="W45" s="840" t="str">
        <f>Language!$E$129</f>
        <v>Group combination:</v>
      </c>
      <c r="X45" s="841"/>
      <c r="Y45" s="308"/>
    </row>
    <row r="46" spans="1:25" ht="14.4" thickBot="1">
      <c r="A46" s="97" t="s">
        <v>2</v>
      </c>
      <c r="B46" s="842" t="str">
        <f ca="1">IF(GrpA!$M$10&gt;0,GrpA!$P11,"")</f>
        <v>Germany</v>
      </c>
      <c r="C46" s="843"/>
      <c r="D46" s="97" t="s">
        <v>3</v>
      </c>
      <c r="E46" s="842" t="str">
        <f ca="1">IF(GrpB!$M$10&gt;0,GrpB!$P11,"")</f>
        <v>Spain</v>
      </c>
      <c r="F46" s="843"/>
      <c r="G46" s="97" t="s">
        <v>4</v>
      </c>
      <c r="H46" s="842" t="str">
        <f ca="1">IF(GrpC!$M$10&gt;0,GrpC!$P11,"")</f>
        <v>England</v>
      </c>
      <c r="I46" s="843"/>
      <c r="J46" s="97" t="s">
        <v>5</v>
      </c>
      <c r="K46" s="842" t="str">
        <f ca="1">IF(GrpD!$M$10&gt;0,GrpD!$P11,"")</f>
        <v>Netherlands</v>
      </c>
      <c r="L46" s="843"/>
      <c r="M46" s="97" t="s">
        <v>6</v>
      </c>
      <c r="N46" s="842" t="str">
        <f ca="1">IF(GrpE!$M$10&gt;0,GrpE!$P11,"")</f>
        <v>Romania</v>
      </c>
      <c r="O46" s="843"/>
      <c r="P46" s="97" t="s">
        <v>7</v>
      </c>
      <c r="Q46" s="842" t="str">
        <f ca="1">IF(GrpF!$M$10&gt;0,GrpF!$P11,"")</f>
        <v>Portugal</v>
      </c>
      <c r="R46" s="843"/>
      <c r="S46" s="97"/>
      <c r="T46" s="585" t="str">
        <f ca="1">IF(Distinctness!$G$13&gt;0,ThirdPlaced!$C11,"")</f>
        <v>Austria</v>
      </c>
      <c r="U46" s="425" t="str">
        <f ca="1">IF(Distinctness!$G$13&gt;0,"   "&amp;ThirdPlaced!$D11&amp;"        "&amp;ThirdPlaced!$F11&amp;Language!$E$146&amp;ThirdPlaced!$G11,"")</f>
        <v xml:space="preserve">   3        3 - 2</v>
      </c>
      <c r="V46" s="310" t="str">
        <f ca="1">IF(Distinctness!$G$13&gt;0,ThirdPlaced!$J11,"")</f>
        <v>D</v>
      </c>
      <c r="W46" s="844" t="str">
        <f ca="1">IF(Distinctness!$G$13&gt;0,ThirdPlaced!$J18,"")</f>
        <v>B C D E</v>
      </c>
      <c r="X46" s="845"/>
    </row>
    <row r="47" spans="1:25" ht="14.4">
      <c r="A47" s="97" t="s">
        <v>8</v>
      </c>
      <c r="B47" s="842" t="str">
        <f ca="1">IF(GrpA!$M$10&gt;0,GrpA!$P12,"")</f>
        <v>Switzerland</v>
      </c>
      <c r="C47" s="843"/>
      <c r="D47" s="97" t="s">
        <v>9</v>
      </c>
      <c r="E47" s="842" t="str">
        <f ca="1">IF(GrpB!$M$10&gt;0,GrpB!$P12,"")</f>
        <v>Italy</v>
      </c>
      <c r="F47" s="843"/>
      <c r="G47" s="97" t="s">
        <v>10</v>
      </c>
      <c r="H47" s="842" t="str">
        <f ca="1">IF(GrpC!$M$10&gt;0,GrpC!$P12,"")</f>
        <v>Denmark</v>
      </c>
      <c r="I47" s="843"/>
      <c r="J47" s="97" t="s">
        <v>11</v>
      </c>
      <c r="K47" s="842" t="str">
        <f ca="1">IF(GrpD!$M$10&gt;0,GrpD!$P12,"")</f>
        <v>France</v>
      </c>
      <c r="L47" s="843"/>
      <c r="M47" s="97" t="s">
        <v>12</v>
      </c>
      <c r="N47" s="842" t="str">
        <f ca="1">IF(GrpE!$M$10&gt;0,GrpE!$P12,"")</f>
        <v>Belgium</v>
      </c>
      <c r="O47" s="843"/>
      <c r="P47" s="97" t="s">
        <v>13</v>
      </c>
      <c r="Q47" s="842" t="str">
        <f ca="1">IF(GrpF!$M$10&gt;0,GrpF!$P12,"")</f>
        <v>Türkiye</v>
      </c>
      <c r="R47" s="843"/>
      <c r="S47" s="97"/>
      <c r="T47" s="585" t="str">
        <f ca="1">IF(Distinctness!$G$13&gt;0,ThirdPlaced!$C12,"")</f>
        <v>Slovakia</v>
      </c>
      <c r="U47" s="425" t="str">
        <f ca="1">IF(Distinctness!$G$13&gt;0,"   "&amp;ThirdPlaced!$D12&amp;"        "&amp;ThirdPlaced!$F12&amp;Language!$E$146&amp;ThirdPlaced!$G12,"")</f>
        <v xml:space="preserve">   3        2 - 2</v>
      </c>
      <c r="V47" s="310" t="str">
        <f ca="1">IF(Distinctness!$G$13&gt;0,ThirdPlaced!$J12,"")</f>
        <v>E</v>
      </c>
      <c r="W47" s="851" t="str">
        <f>Language!$E$130</f>
        <v>Not qualified:</v>
      </c>
      <c r="X47" s="852"/>
      <c r="Y47" s="311" t="str">
        <f>Language!$E$96</f>
        <v>Grp</v>
      </c>
    </row>
    <row r="48" spans="1:25">
      <c r="A48" s="98" t="s">
        <v>14</v>
      </c>
      <c r="B48" s="849" t="str">
        <f ca="1">IF(GrpA!$M$10&gt;0,GrpA!$P13,"")</f>
        <v>Scotland</v>
      </c>
      <c r="C48" s="850"/>
      <c r="D48" s="98" t="s">
        <v>15</v>
      </c>
      <c r="E48" s="849" t="str">
        <f ca="1">IF(GrpB!$M$10&gt;0,GrpB!$P13,"")</f>
        <v>Albania</v>
      </c>
      <c r="F48" s="850"/>
      <c r="G48" s="98" t="s">
        <v>16</v>
      </c>
      <c r="H48" s="849" t="str">
        <f ca="1">IF(GrpC!$M$10&gt;0,GrpC!$P13,"")</f>
        <v>Slovenia</v>
      </c>
      <c r="I48" s="850"/>
      <c r="J48" s="98" t="s">
        <v>17</v>
      </c>
      <c r="K48" s="849" t="str">
        <f ca="1">IF(GrpD!$M$10&gt;0,GrpD!$P13,"")</f>
        <v>Austria</v>
      </c>
      <c r="L48" s="850"/>
      <c r="M48" s="98" t="s">
        <v>18</v>
      </c>
      <c r="N48" s="849" t="str">
        <f ca="1">IF(GrpE!$M$10&gt;0,GrpE!$P13,"")</f>
        <v>Slovakia</v>
      </c>
      <c r="O48" s="850"/>
      <c r="P48" s="98" t="s">
        <v>19</v>
      </c>
      <c r="Q48" s="849" t="str">
        <f ca="1">IF(GrpF!$M$10&gt;0,GrpF!$P13,"")</f>
        <v>Czechia</v>
      </c>
      <c r="R48" s="850"/>
      <c r="S48" s="98"/>
      <c r="T48" s="585" t="str">
        <f ca="1">IF(Distinctness!$G$13&gt;0,ThirdPlaced!$C13,"")</f>
        <v>Slovenia</v>
      </c>
      <c r="U48" s="425" t="str">
        <f ca="1">IF(Distinctness!$G$13&gt;0,"   "&amp;ThirdPlaced!$D13&amp;"        "&amp;ThirdPlaced!$F13&amp;Language!$E$146&amp;ThirdPlaced!$G13,"")</f>
        <v xml:space="preserve">   2        2 - 2</v>
      </c>
      <c r="V48" s="310" t="str">
        <f ca="1">IF(Distinctness!$G$13&gt;0,ThirdPlaced!$J13,"")</f>
        <v>C</v>
      </c>
      <c r="W48" s="426" t="str">
        <f ca="1">IF(Distinctness!$G$13&gt;0,ThirdPlaced!$C15,"")</f>
        <v>Czechia</v>
      </c>
      <c r="X48" s="427" t="str">
        <f ca="1">IF(Distinctness!$G$13&gt;0,"   "&amp;ThirdPlaced!$D15&amp;"        "&amp;ThirdPlaced!$F15&amp;Language!$E$146&amp;ThirdPlaced!$G15,"")</f>
        <v xml:space="preserve">   1        2 - 3</v>
      </c>
      <c r="Y48" s="312" t="str">
        <f ca="1">IF(Distinctness!$G$13&gt;0,ThirdPlaced!$J15,"")</f>
        <v>F</v>
      </c>
    </row>
    <row r="49" spans="1:25">
      <c r="A49" s="98" t="s">
        <v>20</v>
      </c>
      <c r="B49" s="849" t="str">
        <f ca="1">IF(GrpA!$M$10&gt;0,GrpA!$P14,"")</f>
        <v>Hungary</v>
      </c>
      <c r="C49" s="850"/>
      <c r="D49" s="98" t="s">
        <v>21</v>
      </c>
      <c r="E49" s="849" t="str">
        <f ca="1">IF(GrpB!$M$10&gt;0,GrpB!$P14,"")</f>
        <v>Croatia</v>
      </c>
      <c r="F49" s="850"/>
      <c r="G49" s="98" t="s">
        <v>22</v>
      </c>
      <c r="H49" s="849" t="str">
        <f ca="1">IF(GrpC!$M$10&gt;0,GrpC!$P14,"")</f>
        <v>Serbia</v>
      </c>
      <c r="I49" s="850"/>
      <c r="J49" s="98" t="s">
        <v>23</v>
      </c>
      <c r="K49" s="849" t="str">
        <f ca="1">IF(GrpD!$M$10&gt;0,GrpD!$P14,"")</f>
        <v>Poland</v>
      </c>
      <c r="L49" s="850"/>
      <c r="M49" s="98" t="s">
        <v>24</v>
      </c>
      <c r="N49" s="849" t="str">
        <f ca="1">IF(GrpE!$M$10&gt;0,GrpE!$P14,"")</f>
        <v>Ukraine</v>
      </c>
      <c r="O49" s="850"/>
      <c r="P49" s="98" t="s">
        <v>25</v>
      </c>
      <c r="Q49" s="849" t="str">
        <f ca="1">IF(GrpF!$M$10&gt;0,GrpF!$P14,"")</f>
        <v>Georgia</v>
      </c>
      <c r="R49" s="850"/>
      <c r="S49" s="98"/>
      <c r="T49" s="585" t="str">
        <f ca="1">IF(Distinctness!$G$13&gt;0,ThirdPlaced!$C14,"")</f>
        <v>Albania</v>
      </c>
      <c r="U49" s="425" t="str">
        <f ca="1">IF(Distinctness!$G$13&gt;0,"   "&amp;ThirdPlaced!$D14&amp;"        "&amp;ThirdPlaced!$F14&amp;Language!$E$146&amp;ThirdPlaced!$G14,"")</f>
        <v xml:space="preserve">   1        3 - 4</v>
      </c>
      <c r="V49" s="310" t="str">
        <f ca="1">IF(Distinctness!$G$13&gt;0,ThirdPlaced!$J14,"")</f>
        <v>B</v>
      </c>
      <c r="W49" s="426" t="str">
        <f ca="1">IF(Distinctness!$G$13&gt;0,ThirdPlaced!$C16,"")</f>
        <v>Scotland</v>
      </c>
      <c r="X49" s="427" t="str">
        <f ca="1">IF(Distinctness!$G$13&gt;0,"   "&amp;ThirdPlaced!$D16&amp;"        "&amp;ThirdPlaced!$F16&amp;Language!$E$146&amp;ThirdPlaced!$G16,"")</f>
        <v xml:space="preserve">   1        2 - 6</v>
      </c>
      <c r="Y49" s="312" t="str">
        <f ca="1">IF(Distinctness!$G$13&gt;0,ThirdPlaced!$J16,"")</f>
        <v>A</v>
      </c>
    </row>
    <row r="50" spans="1:25" ht="35.25" customHeight="1"/>
    <row r="51" spans="1:25" ht="16.2" thickBot="1">
      <c r="B51" s="853" t="str">
        <f>VLOOKUP(VLOOKUP(A52,Matches!$B$41:$K$48,10,0),Language!$D$110:$E$117,2,0)</f>
        <v>Round of 16 - 4</v>
      </c>
      <c r="C51" s="854"/>
      <c r="E51" s="853" t="str">
        <f>VLOOKUP(VLOOKUP(D52,Matches!$B$41:$K$48,10,0),Language!$D$110:$E$117,2,0)</f>
        <v>Round of 16 - 2</v>
      </c>
      <c r="F51" s="854"/>
      <c r="H51" s="853" t="str">
        <f>VLOOKUP(VLOOKUP(G52,Matches!$B$41:$K$48,10,0),Language!$D$110:$E$117,2,0)</f>
        <v>Round of 16 - 6</v>
      </c>
      <c r="I51" s="854"/>
      <c r="K51" s="853" t="str">
        <f>VLOOKUP(VLOOKUP(J52,Matches!$B$41:$K$48,10,0),Language!$D$110:$E$117,2,0)</f>
        <v>Round of 16 - 5</v>
      </c>
      <c r="L51" s="854"/>
      <c r="N51" s="853" t="str">
        <f>VLOOKUP(VLOOKUP(M52,Matches!$B$41:$K$48,10,0),Language!$D$110:$E$117,2,0)</f>
        <v>Round of 16 - 7</v>
      </c>
      <c r="O51" s="854"/>
      <c r="Q51" s="853" t="str">
        <f>VLOOKUP(VLOOKUP(P52,Matches!$B$41:$K$48,10,0),Language!$D$110:$E$117,2,0)</f>
        <v>Round of 16 - 8</v>
      </c>
      <c r="R51" s="854"/>
      <c r="T51" s="853" t="str">
        <f>VLOOKUP(VLOOKUP(S52,Matches!$B$41:$K$48,10,0),Language!$D$110:$E$117,2,0)</f>
        <v>Round of 16 - 3</v>
      </c>
      <c r="U51" s="854"/>
      <c r="W51" s="853" t="str">
        <f>VLOOKUP(VLOOKUP(V52,Matches!$B$41:$K$48,10,0),Language!$D$110:$E$117,2,0)</f>
        <v>Round of 16 - 1</v>
      </c>
      <c r="X51" s="854"/>
    </row>
    <row r="52" spans="1:25">
      <c r="A52" s="111">
        <f>RIGHT($C$68,2)*1</f>
        <v>39</v>
      </c>
      <c r="B52" s="815" t="str">
        <f>VLOOKUP(A52,Matches!$B$4:$K$58,7,0)</f>
        <v>Cologne</v>
      </c>
      <c r="C52" s="816"/>
      <c r="D52" s="111">
        <f>RIGHT($E$68,2)*1</f>
        <v>37</v>
      </c>
      <c r="E52" s="815" t="str">
        <f>VLOOKUP(D52,Matches!$B$4:$K$58,7,0)</f>
        <v>Dortmund</v>
      </c>
      <c r="F52" s="816"/>
      <c r="G52" s="111">
        <f>RIGHT($I$68,2)*1</f>
        <v>41</v>
      </c>
      <c r="H52" s="815" t="str">
        <f>VLOOKUP(G52,Matches!$B$4:$K$58,7,0)</f>
        <v>Frankfurt</v>
      </c>
      <c r="I52" s="816"/>
      <c r="J52" s="111">
        <f>RIGHT($K$68,2)*1</f>
        <v>42</v>
      </c>
      <c r="K52" s="815" t="str">
        <f>VLOOKUP(J52,Matches!$B$4:$K$58,7,0)</f>
        <v>Dusseldorf</v>
      </c>
      <c r="L52" s="816"/>
      <c r="M52" s="111">
        <f>RIGHT($O$68,2)*1</f>
        <v>43</v>
      </c>
      <c r="N52" s="815" t="str">
        <f>VLOOKUP(M52,Matches!$B$4:$K$58,7,0)</f>
        <v>Munich</v>
      </c>
      <c r="O52" s="816"/>
      <c r="P52" s="111">
        <f>RIGHT($Q$68,2)*1</f>
        <v>44</v>
      </c>
      <c r="Q52" s="815" t="str">
        <f>VLOOKUP(P52,Matches!$B$4:$K$58,7,0)</f>
        <v>Leipzig</v>
      </c>
      <c r="R52" s="816"/>
      <c r="S52" s="111">
        <f>RIGHT($U$68,2)*1</f>
        <v>40</v>
      </c>
      <c r="T52" s="815" t="str">
        <f>VLOOKUP(S52,Matches!$B$4:$K$58,7,0)</f>
        <v>Gelsenkirchen</v>
      </c>
      <c r="U52" s="816"/>
      <c r="V52" s="111">
        <f>RIGHT($W$68,2)*1</f>
        <v>38</v>
      </c>
      <c r="W52" s="815" t="str">
        <f>VLOOKUP(V52,Matches!$B$4:$K$58,7,0)</f>
        <v>Berlin</v>
      </c>
      <c r="X52" s="816"/>
    </row>
    <row r="53" spans="1:25">
      <c r="B53" s="813">
        <f>VLOOKUP(A52,Matches!$B$4:$K$58,5,0)</f>
        <v>45473.875</v>
      </c>
      <c r="C53" s="814"/>
      <c r="E53" s="813">
        <f>VLOOKUP(D52,Matches!$B$4:$K$58,5,0)</f>
        <v>45472.875</v>
      </c>
      <c r="F53" s="814"/>
      <c r="H53" s="813">
        <f>VLOOKUP(G52,Matches!$B$4:$K$58,5,0)</f>
        <v>45474.875</v>
      </c>
      <c r="I53" s="814"/>
      <c r="K53" s="813">
        <f>VLOOKUP(J52,Matches!$B$4:$K$58,5,0)</f>
        <v>45474.75</v>
      </c>
      <c r="L53" s="814"/>
      <c r="N53" s="813">
        <f>VLOOKUP(M52,Matches!$B$4:$K$58,5,0)</f>
        <v>45475.75</v>
      </c>
      <c r="O53" s="814"/>
      <c r="Q53" s="813">
        <f>VLOOKUP(P52,Matches!$B$4:$K$58,5,0)</f>
        <v>45475.875</v>
      </c>
      <c r="R53" s="814"/>
      <c r="T53" s="813">
        <f>VLOOKUP(S52,Matches!$B$4:$K$58,5,0)</f>
        <v>45473.75</v>
      </c>
      <c r="U53" s="814"/>
      <c r="V53" s="6"/>
      <c r="W53" s="813">
        <f>VLOOKUP(V52,Matches!$B$4:$K$58,5,0)</f>
        <v>45472.75</v>
      </c>
      <c r="X53" s="814"/>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Slovenia</v>
      </c>
      <c r="K54" s="53" t="str">
        <f ca="1">VLOOKUP(J52,Matches!$B$4:$K$58,8,0)</f>
        <v>France</v>
      </c>
      <c r="L54" s="54" t="str">
        <f ca="1">VLOOKUP(J52,Matches!$B$4:$K$58,9,0)</f>
        <v>Belgium</v>
      </c>
      <c r="N54" s="53" t="str">
        <f ca="1">VLOOKUP(M52,Matches!$B$4:$K$58,8,0)</f>
        <v>Romania</v>
      </c>
      <c r="O54" s="54" t="str">
        <f ca="1">VLOOKUP(M52,Matches!$B$4:$K$58,9,0)</f>
        <v>Albania</v>
      </c>
      <c r="Q54" s="53" t="str">
        <f ca="1">VLOOKUP(P52,Matches!$B$4:$K$58,8,0)</f>
        <v>Netherlands</v>
      </c>
      <c r="R54" s="54" t="str">
        <f ca="1">VLOOKUP(P52,Matches!$B$4:$K$58,9,0)</f>
        <v>Türkiye</v>
      </c>
      <c r="T54" s="53" t="str">
        <f ca="1">VLOOKUP(S52,Matches!$B$4:$K$58,8,0)</f>
        <v>England</v>
      </c>
      <c r="U54" s="54" t="str">
        <f ca="1">VLOOKUP(S52,Matches!$B$4:$K$58,9,0)</f>
        <v>Austria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9" t="str">
        <f>Language!$E$127</f>
        <v>Penalty shoot-out:</v>
      </c>
      <c r="C56" s="830"/>
      <c r="E56" s="829" t="str">
        <f>Language!$E$127</f>
        <v>Penalty shoot-out:</v>
      </c>
      <c r="F56" s="830"/>
      <c r="H56" s="829" t="str">
        <f>Language!$E$127</f>
        <v>Penalty shoot-out:</v>
      </c>
      <c r="I56" s="830"/>
      <c r="K56" s="829" t="str">
        <f>Language!$E$127</f>
        <v>Penalty shoot-out:</v>
      </c>
      <c r="L56" s="830"/>
      <c r="N56" s="829" t="str">
        <f>Language!$E$127</f>
        <v>Penalty shoot-out:</v>
      </c>
      <c r="O56" s="830"/>
      <c r="Q56" s="829" t="str">
        <f>Language!$E$127</f>
        <v>Penalty shoot-out:</v>
      </c>
      <c r="R56" s="830"/>
      <c r="T56" s="829" t="str">
        <f>Language!$E$127</f>
        <v>Penalty shoot-out:</v>
      </c>
      <c r="U56" s="830"/>
      <c r="W56" s="829" t="str">
        <f>Language!$E$127</f>
        <v>Penalty shoot-out:</v>
      </c>
      <c r="X56" s="830"/>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39" t="str">
        <f>IF(AND(B55&lt;&gt;"",C55&lt;&gt;"",B55=C55,B57&lt;&gt;"",C57&lt;&gt;"",B57=C57),Language!$E$141,"")</f>
        <v/>
      </c>
      <c r="C59" s="839"/>
      <c r="D59" s="239"/>
      <c r="E59" s="839" t="str">
        <f>IF(AND(E55&lt;&gt;"",F55&lt;&gt;"",E55=F55,E57&lt;&gt;"",F57&lt;&gt;"",E57=F57),Language!$E$141,"")</f>
        <v/>
      </c>
      <c r="F59" s="839"/>
      <c r="G59" s="10"/>
      <c r="H59" s="839" t="str">
        <f>IF(AND(H55&lt;&gt;"",I55&lt;&gt;"",H55=I55,H57&lt;&gt;"",I57&lt;&gt;"",H57=I57),Language!$E$141,"")</f>
        <v/>
      </c>
      <c r="I59" s="839"/>
      <c r="J59" s="10"/>
      <c r="K59" s="839" t="str">
        <f>IF(AND(K55&lt;&gt;"",L55&lt;&gt;"",K55=L55,K57&lt;&gt;"",L57&lt;&gt;"",K57=L57),Language!$E$141,"")</f>
        <v/>
      </c>
      <c r="L59" s="839"/>
      <c r="M59" s="10"/>
      <c r="N59" s="839" t="str">
        <f>IF(AND(N55&lt;&gt;"",O55&lt;&gt;"",N55=O55,N57&lt;&gt;"",O57&lt;&gt;"",N57=O57),Language!$E$141,"")</f>
        <v/>
      </c>
      <c r="O59" s="839"/>
      <c r="P59" s="10"/>
      <c r="Q59" s="839" t="str">
        <f>IF(AND(Q55&lt;&gt;"",R55&lt;&gt;"",Q55=R55,Q57&lt;&gt;"",R57&lt;&gt;"",Q57=R57),Language!$E$141,"")</f>
        <v/>
      </c>
      <c r="R59" s="839"/>
      <c r="S59" s="10"/>
      <c r="T59" s="839" t="str">
        <f>IF(AND(T55&lt;&gt;"",U55&lt;&gt;"",T55=U55,T57&lt;&gt;"",U57&lt;&gt;"",T57=U57),Language!$E$141,"")</f>
        <v/>
      </c>
      <c r="U59" s="839"/>
      <c r="V59" s="10"/>
      <c r="W59" s="839" t="str">
        <f>IF(AND(W55&lt;&gt;"",X55&lt;&gt;"",W55=X55,W57&lt;&gt;"",X57&lt;&gt;"",W57=X57),Language!$E$141,"")</f>
        <v/>
      </c>
      <c r="X59" s="839"/>
    </row>
    <row r="60" spans="1:25">
      <c r="C60" s="11"/>
      <c r="E60" s="11"/>
    </row>
    <row r="61" spans="1:25" ht="15.75" customHeight="1">
      <c r="C61" s="855" t="str">
        <f>VLOOKUP(VLOOKUP(B62,Matches!$B$50:$K$53,10,0),Language!$D$118:$E$121,2,0)</f>
        <v>Quarter final 1</v>
      </c>
      <c r="D61" s="855"/>
      <c r="E61" s="855"/>
      <c r="I61" s="855" t="str">
        <f>VLOOKUP(VLOOKUP(H62,Matches!$B$50:$K$53,10,0),Language!$D$118:$E$121,2,0)</f>
        <v>Quarter final 2</v>
      </c>
      <c r="J61" s="855"/>
      <c r="K61" s="855"/>
      <c r="O61" s="855" t="str">
        <f>VLOOKUP(VLOOKUP(N62,Matches!$B$50:$K$53,10,0),Language!$D$118:$E$121,2,0)</f>
        <v>Quarter final 4</v>
      </c>
      <c r="P61" s="855"/>
      <c r="Q61" s="855"/>
      <c r="U61" s="855" t="str">
        <f>VLOOKUP(VLOOKUP(T62,Matches!$B$50:$K$53,10,0),Language!$D$118:$E$121,2,0)</f>
        <v>Quarter final 3</v>
      </c>
      <c r="V61" s="855"/>
      <c r="W61" s="855"/>
    </row>
    <row r="62" spans="1:25" ht="15.75" customHeight="1">
      <c r="B62" s="111">
        <f>RIGHT($F$78,2)*1</f>
        <v>45</v>
      </c>
      <c r="C62" s="858" t="str">
        <f>VLOOKUP(B62,Matches!$B$4:$K$58,7,0)</f>
        <v>Stuttgart</v>
      </c>
      <c r="D62" s="859"/>
      <c r="E62" s="860"/>
      <c r="H62" s="111">
        <f>RIGHT($H$78,2)*1</f>
        <v>46</v>
      </c>
      <c r="I62" s="858" t="str">
        <f>VLOOKUP(H62,Matches!$B$4:$K$58,7,0)</f>
        <v>Hamburg</v>
      </c>
      <c r="J62" s="859"/>
      <c r="K62" s="860"/>
      <c r="N62" s="111">
        <f>RIGHT($R$78,2)*1</f>
        <v>47</v>
      </c>
      <c r="O62" s="858" t="str">
        <f>VLOOKUP(N62,Matches!$B$4:$K$58,7,0)</f>
        <v>Berlin</v>
      </c>
      <c r="P62" s="859"/>
      <c r="Q62" s="860"/>
      <c r="T62" s="111">
        <f>RIGHT($T$78,2)*1</f>
        <v>48</v>
      </c>
      <c r="U62" s="858" t="str">
        <f>VLOOKUP(T62,Matches!$B$4:$K$58,7,0)</f>
        <v>Dusseldorf</v>
      </c>
      <c r="V62" s="859"/>
      <c r="W62" s="860"/>
    </row>
    <row r="63" spans="1:25">
      <c r="C63" s="813">
        <f>VLOOKUP(B62,Matches!$B$4:$K$58,5,0)</f>
        <v>45478.75</v>
      </c>
      <c r="D63" s="861"/>
      <c r="E63" s="814"/>
      <c r="I63" s="813">
        <f>VLOOKUP(H62,Matches!$B$4:$K$58,5,0)</f>
        <v>45478.875</v>
      </c>
      <c r="J63" s="861"/>
      <c r="K63" s="814"/>
      <c r="O63" s="813">
        <f>VLOOKUP(N62,Matches!$B$4:$K$58,5,0)</f>
        <v>45479.875</v>
      </c>
      <c r="P63" s="861"/>
      <c r="Q63" s="814"/>
      <c r="U63" s="813">
        <f>VLOOKUP(T62,Matches!$B$4:$K$58,5,0)</f>
        <v>45479.75</v>
      </c>
      <c r="V63" s="861"/>
      <c r="W63" s="81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31" t="str">
        <f>Language!$E$127</f>
        <v>Penalty shoot-out:</v>
      </c>
      <c r="D66" s="856"/>
      <c r="E66" s="832"/>
      <c r="I66" s="831" t="str">
        <f>Language!$E$127</f>
        <v>Penalty shoot-out:</v>
      </c>
      <c r="J66" s="856"/>
      <c r="K66" s="832"/>
      <c r="O66" s="831" t="str">
        <f>Language!$E$127</f>
        <v>Penalty shoot-out:</v>
      </c>
      <c r="P66" s="856"/>
      <c r="Q66" s="832"/>
      <c r="U66" s="831" t="str">
        <f>Language!$E$127</f>
        <v>Penalty shoot-out:</v>
      </c>
      <c r="V66" s="856"/>
      <c r="W66" s="832"/>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57" t="str">
        <f>IF(AND(C65&lt;&gt;"",E65&lt;&gt;"",C65=E65,C67&lt;&gt;"",E67&lt;&gt;"",C67=E67),Language!$E$141,"")</f>
        <v/>
      </c>
      <c r="D69" s="857"/>
      <c r="E69" s="857"/>
      <c r="F69" s="241"/>
      <c r="I69" s="857" t="str">
        <f>IF(AND(I65&lt;&gt;"",K65&lt;&gt;"",I65=K65,I67&lt;&gt;"",K67&lt;&gt;"",I67=K67),Language!$E$141,"")</f>
        <v/>
      </c>
      <c r="J69" s="857"/>
      <c r="K69" s="857"/>
      <c r="O69" s="857" t="str">
        <f>IF(AND(O65&lt;&gt;"",Q65&lt;&gt;"",O65=Q65,O67&lt;&gt;"",Q67&lt;&gt;"",O67=Q67),Language!$E$141,"")</f>
        <v/>
      </c>
      <c r="P69" s="857"/>
      <c r="Q69" s="857"/>
      <c r="U69" s="857" t="str">
        <f>IF(AND(U65&lt;&gt;"",W65&lt;&gt;"",U65=W65,U67&lt;&gt;"",W67&lt;&gt;"",U67=W67),Language!$E$141,"")</f>
        <v/>
      </c>
      <c r="V69" s="857"/>
      <c r="W69" s="857"/>
    </row>
    <row r="70" spans="3:24"/>
    <row r="71" spans="3:24" ht="15.6">
      <c r="F71" s="855" t="str">
        <f>VLOOKUP(E72,Matches!$B$50:$K$58,10,0)</f>
        <v>Semi-Final 1</v>
      </c>
      <c r="G71" s="855"/>
      <c r="H71" s="855"/>
      <c r="R71" s="855" t="str">
        <f>VLOOKUP(Q72,Matches!$B$50:$K$58,10,0)</f>
        <v>Semi-Final 2</v>
      </c>
      <c r="S71" s="855"/>
      <c r="T71" s="855"/>
    </row>
    <row r="72" spans="3:24">
      <c r="E72" s="111">
        <f>RIGHT($L$88,2)*1</f>
        <v>49</v>
      </c>
      <c r="F72" s="858" t="str">
        <f>VLOOKUP(E72,Matches!$B$4:$K$58,7,0)</f>
        <v>Munich</v>
      </c>
      <c r="G72" s="859"/>
      <c r="H72" s="860"/>
      <c r="Q72" s="111">
        <f>RIGHT($N$88,2)*1</f>
        <v>50</v>
      </c>
      <c r="R72" s="858" t="str">
        <f>VLOOKUP(Q72,Matches!$B$4:$K$58,7,0)</f>
        <v>Dortmund</v>
      </c>
      <c r="S72" s="859"/>
      <c r="T72" s="860"/>
    </row>
    <row r="73" spans="3:24" ht="15.6">
      <c r="F73" s="813">
        <f>VLOOKUP(E72,Matches!$B$4:$K$58,5,0)</f>
        <v>45482.875</v>
      </c>
      <c r="G73" s="861"/>
      <c r="H73" s="814"/>
      <c r="L73" s="27"/>
      <c r="M73" s="27"/>
      <c r="R73" s="813">
        <f>VLOOKUP(Q72,Matches!$B$4:$K$58,5,0)</f>
        <v>45483.875</v>
      </c>
      <c r="S73" s="861"/>
      <c r="T73" s="81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31" t="str">
        <f>Language!$E$127</f>
        <v>Penalty shoot-out:</v>
      </c>
      <c r="G76" s="856"/>
      <c r="H76" s="832"/>
      <c r="L76" s="16"/>
      <c r="R76" s="831" t="str">
        <f>Language!$E$127</f>
        <v>Penalty shoot-out:</v>
      </c>
      <c r="S76" s="856"/>
      <c r="T76" s="832"/>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57" t="str">
        <f>IF(AND(F75&lt;&gt;"",H75&lt;&gt;"",F75=H75,F77&lt;&gt;"",H77&lt;&gt;"",F77=H77),Language!$E$141,"")</f>
        <v/>
      </c>
      <c r="G79" s="857"/>
      <c r="H79" s="857"/>
      <c r="L79" s="238"/>
      <c r="M79" s="238"/>
      <c r="N79" s="238"/>
      <c r="R79" s="857" t="str">
        <f>IF(AND(R75&lt;&gt;"",T75&lt;&gt;"",R75=T75,R77&lt;&gt;"",T77&lt;&gt;"",R77=T77),Language!$E$141,"")</f>
        <v/>
      </c>
      <c r="S79" s="857"/>
      <c r="T79" s="857"/>
    </row>
    <row r="80" spans="3:24"/>
    <row r="81" spans="2:24" ht="30">
      <c r="L81" s="866" t="str">
        <f>VLOOKUP(K82,Matches!$B$50:$K$58,10,0)</f>
        <v>Final</v>
      </c>
      <c r="M81" s="867"/>
      <c r="N81" s="868"/>
    </row>
    <row r="82" spans="2:24" ht="15" customHeight="1">
      <c r="K82" s="111">
        <v>51</v>
      </c>
      <c r="L82" s="858" t="str">
        <f>VLOOKUP(K82,Matches!$B$4:$K$58,7,0)</f>
        <v>Berlin</v>
      </c>
      <c r="M82" s="859"/>
      <c r="N82" s="860"/>
      <c r="R82" s="869" t="str">
        <f>Language!$E$109</f>
        <v>European Champion 2024:</v>
      </c>
      <c r="S82" s="869"/>
      <c r="T82" s="869"/>
      <c r="U82" s="869"/>
      <c r="V82" s="869"/>
      <c r="W82" s="869"/>
    </row>
    <row r="83" spans="2:24" ht="15" customHeight="1">
      <c r="L83" s="813">
        <f>VLOOKUP(K82,Matches!$B$4:$K$58,5,0)</f>
        <v>45487.875</v>
      </c>
      <c r="M83" s="861"/>
      <c r="N83" s="814"/>
      <c r="R83" s="869"/>
      <c r="S83" s="869"/>
      <c r="T83" s="869"/>
      <c r="U83" s="869"/>
      <c r="V83" s="869"/>
      <c r="W83" s="869"/>
    </row>
    <row r="84" spans="2:24" ht="15" customHeight="1">
      <c r="L84" s="7" t="str">
        <f>IF(AND(F75&lt;&gt;"",H75&lt;&gt;""),IF(F75&gt;H75,F74,IF(F75&lt;H75,H74,IF(AND(F77&lt;&gt;"",H77&lt;&gt;""),IF(F77&gt;H77,F74,IF(F77&lt;H77,H74,"")),""))),"")</f>
        <v/>
      </c>
      <c r="N84" s="8" t="str">
        <f>IF(AND(R75&lt;&gt;"",T75&lt;&gt;""),IF(R75&gt;T75,R74,IF(R75&lt;T75,T74,IF(AND(R77&lt;&gt;"",T77&lt;&gt;""),IF(R77&gt;T77,R74,IF(R77&lt;T77,T74,"")),""))),"")</f>
        <v/>
      </c>
      <c r="R84" s="862" t="str">
        <f>IF(AND(L85&lt;&gt;"",N85&lt;&gt;""),IF(L85&gt;N85,L84,IF(L85&lt;N85,N84,IF(AND(L87&lt;&gt;"",N87&lt;&gt;""),IF(L87&gt;N87,L84,IF(L87&lt;N87,N84,"")),""))),"")</f>
        <v/>
      </c>
      <c r="S84" s="862"/>
      <c r="T84" s="862"/>
      <c r="U84" s="862"/>
      <c r="V84" s="862"/>
      <c r="W84" s="862"/>
    </row>
    <row r="85" spans="2:24" ht="15" customHeight="1" thickBot="1">
      <c r="B85" s="15"/>
      <c r="L85" s="1"/>
      <c r="M85" s="11"/>
      <c r="N85" s="3"/>
      <c r="O85" s="301"/>
      <c r="R85" s="862"/>
      <c r="S85" s="862"/>
      <c r="T85" s="862"/>
      <c r="U85" s="862"/>
      <c r="V85" s="862"/>
      <c r="W85" s="862"/>
    </row>
    <row r="86" spans="2:24" ht="9.9" customHeight="1">
      <c r="B86" s="15"/>
      <c r="L86" s="831" t="str">
        <f>Language!$E$127</f>
        <v>Penalty shoot-out:</v>
      </c>
      <c r="M86" s="856"/>
      <c r="N86" s="832"/>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57" t="str">
        <f>IF(AND(L85&lt;&gt;"",N85&lt;&gt;"",L85=N85,L87&lt;&gt;"",N87&lt;&gt;"",L87=N87),Language!$E$141,"")</f>
        <v/>
      </c>
      <c r="M89" s="857"/>
      <c r="N89" s="857"/>
    </row>
    <row r="90" spans="2:24"/>
    <row r="91" spans="2:24">
      <c r="U91" s="863"/>
      <c r="V91" s="863"/>
      <c r="W91" s="863"/>
      <c r="X91" s="863"/>
    </row>
    <row r="92" spans="2:24">
      <c r="B92" s="864" t="s">
        <v>1177</v>
      </c>
      <c r="C92" s="864"/>
      <c r="D92" s="864"/>
      <c r="T92" s="865" t="s">
        <v>1965</v>
      </c>
      <c r="U92" s="865"/>
      <c r="V92" s="865"/>
      <c r="W92" s="865"/>
      <c r="X92" s="865"/>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928"/>
      <c r="C1" s="928"/>
      <c r="D1" s="635"/>
      <c r="E1" s="929" t="str">
        <f>EURO!E1</f>
        <v>European Championship 2024</v>
      </c>
      <c r="F1" s="929"/>
      <c r="G1" s="929"/>
      <c r="H1" s="929"/>
      <c r="I1" s="929"/>
      <c r="J1" s="929"/>
      <c r="K1" s="929"/>
      <c r="L1" s="929"/>
      <c r="M1" s="929"/>
      <c r="N1" s="929"/>
      <c r="O1" s="929"/>
      <c r="P1" s="929"/>
      <c r="Q1" s="929"/>
      <c r="R1" s="929"/>
      <c r="S1" s="929"/>
      <c r="T1" s="929"/>
      <c r="U1" s="929"/>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6        7 - 1</v>
      </c>
      <c r="D3" s="647" t="str">
        <v/>
      </c>
      <c r="E3" s="645" t="str">
        <f ca="1"/>
        <v>Spain</v>
      </c>
      <c r="F3" s="646" t="str">
        <f ca="1"/>
        <v xml:space="preserve">   6        4 - 0</v>
      </c>
      <c r="G3" s="647" t="str">
        <v/>
      </c>
      <c r="H3" s="645" t="str">
        <f ca="1"/>
        <v>England</v>
      </c>
      <c r="I3" s="646" t="str">
        <f ca="1"/>
        <v xml:space="preserve">   4        2 - 1</v>
      </c>
      <c r="J3" s="644" t="str">
        <v/>
      </c>
      <c r="K3" s="645" t="str">
        <f ca="1"/>
        <v>Netherlands</v>
      </c>
      <c r="L3" s="646" t="str">
        <f ca="1"/>
        <v xml:space="preserve">   4        2 - 1</v>
      </c>
      <c r="M3" s="644" t="str">
        <v/>
      </c>
      <c r="N3" s="645" t="str">
        <f ca="1"/>
        <v>Romania</v>
      </c>
      <c r="O3" s="646" t="str">
        <f ca="1"/>
        <v xml:space="preserve">   3        3 - 2</v>
      </c>
      <c r="P3" s="647" t="str">
        <v/>
      </c>
      <c r="Q3" s="645" t="str">
        <f ca="1"/>
        <v>Portugal</v>
      </c>
      <c r="R3" s="646" t="str">
        <f ca="1"/>
        <v xml:space="preserve">   6        5 - 1</v>
      </c>
      <c r="S3" s="644"/>
      <c r="T3" s="643"/>
      <c r="U3" s="643"/>
      <c r="V3" s="643"/>
      <c r="W3" s="643"/>
      <c r="X3" s="643"/>
      <c r="Y3" s="644"/>
    </row>
    <row r="4" spans="1:26">
      <c r="A4" s="644"/>
      <c r="B4" s="648" t="str">
        <f ca="1"/>
        <v>Switzerland</v>
      </c>
      <c r="C4" s="649" t="str">
        <f ca="1"/>
        <v xml:space="preserve">   4        4 - 2</v>
      </c>
      <c r="D4" s="647" t="str">
        <v/>
      </c>
      <c r="E4" s="648" t="str">
        <f ca="1"/>
        <v>Italy</v>
      </c>
      <c r="F4" s="649" t="str">
        <f ca="1"/>
        <v xml:space="preserve">   3        2 - 2</v>
      </c>
      <c r="G4" s="647" t="str">
        <v/>
      </c>
      <c r="H4" s="648" t="str">
        <f ca="1"/>
        <v>Denmark</v>
      </c>
      <c r="I4" s="649" t="str">
        <f ca="1"/>
        <v xml:space="preserve">   2        2 - 2</v>
      </c>
      <c r="J4" s="644" t="str">
        <v/>
      </c>
      <c r="K4" s="648" t="str">
        <f ca="1"/>
        <v>France</v>
      </c>
      <c r="L4" s="649" t="str">
        <f ca="1"/>
        <v xml:space="preserve">   4        1 - 0</v>
      </c>
      <c r="M4" s="644" t="str">
        <v/>
      </c>
      <c r="N4" s="648" t="str">
        <f ca="1"/>
        <v>Belgium</v>
      </c>
      <c r="O4" s="649" t="str">
        <f ca="1"/>
        <v xml:space="preserve">   3        2 - 1</v>
      </c>
      <c r="P4" s="647" t="str">
        <v/>
      </c>
      <c r="Q4" s="648" t="str">
        <f ca="1"/>
        <v>Türkiye</v>
      </c>
      <c r="R4" s="649" t="str">
        <f ca="1"/>
        <v xml:space="preserve">   3        3 - 4</v>
      </c>
      <c r="S4" s="644"/>
      <c r="T4" s="643"/>
      <c r="U4" s="643"/>
      <c r="V4" s="643"/>
      <c r="W4" s="643"/>
      <c r="X4" s="643"/>
      <c r="Y4" s="644"/>
    </row>
    <row r="5" spans="1:26">
      <c r="A5" s="644"/>
      <c r="B5" s="650" t="str">
        <f ca="1"/>
        <v>Scotland</v>
      </c>
      <c r="C5" s="651" t="str">
        <f ca="1"/>
        <v xml:space="preserve">   1        2 - 6</v>
      </c>
      <c r="D5" s="647" t="str">
        <v/>
      </c>
      <c r="E5" s="650" t="str">
        <f ca="1"/>
        <v>Albania</v>
      </c>
      <c r="F5" s="651" t="str">
        <f ca="1"/>
        <v xml:space="preserve">   1        3 - 4</v>
      </c>
      <c r="G5" s="647" t="str">
        <v/>
      </c>
      <c r="H5" s="650" t="str">
        <f ca="1"/>
        <v>Slovenia</v>
      </c>
      <c r="I5" s="651" t="str">
        <f ca="1"/>
        <v xml:space="preserve">   2        2 - 2</v>
      </c>
      <c r="J5" s="644" t="str">
        <v/>
      </c>
      <c r="K5" s="650" t="str">
        <f ca="1"/>
        <v>Austria</v>
      </c>
      <c r="L5" s="651" t="str">
        <f ca="1"/>
        <v xml:space="preserve">   3        3 - 2</v>
      </c>
      <c r="M5" s="644" t="str">
        <v/>
      </c>
      <c r="N5" s="650" t="str">
        <f ca="1"/>
        <v>Slovakia</v>
      </c>
      <c r="O5" s="651" t="str">
        <f ca="1"/>
        <v xml:space="preserve">   3        2 - 2</v>
      </c>
      <c r="P5" s="647" t="str">
        <v/>
      </c>
      <c r="Q5" s="650" t="str">
        <f ca="1"/>
        <v>Czechia</v>
      </c>
      <c r="R5" s="651" t="str">
        <f ca="1"/>
        <v xml:space="preserve">   1        2 - 3</v>
      </c>
      <c r="S5" s="644"/>
      <c r="T5" s="643"/>
      <c r="U5" s="643"/>
      <c r="V5" s="643"/>
      <c r="W5" s="643"/>
      <c r="X5" s="643"/>
      <c r="Y5" s="644"/>
    </row>
    <row r="6" spans="1:26">
      <c r="A6" s="652"/>
      <c r="B6" s="653" t="str">
        <f ca="1"/>
        <v>Hungary</v>
      </c>
      <c r="C6" s="654" t="str">
        <f ca="1"/>
        <v xml:space="preserve">   0        1 - 5</v>
      </c>
      <c r="D6" s="655" t="str">
        <v/>
      </c>
      <c r="E6" s="653" t="str">
        <f ca="1"/>
        <v>Croatia</v>
      </c>
      <c r="F6" s="654" t="str">
        <f ca="1"/>
        <v xml:space="preserve">   1        2 - 5</v>
      </c>
      <c r="G6" s="655" t="str">
        <v/>
      </c>
      <c r="H6" s="653" t="str">
        <f ca="1"/>
        <v>Serbia</v>
      </c>
      <c r="I6" s="654" t="str">
        <f ca="1"/>
        <v xml:space="preserve">   1        1 - 2</v>
      </c>
      <c r="J6" s="652" t="str">
        <v/>
      </c>
      <c r="K6" s="653" t="str">
        <f ca="1"/>
        <v>Poland</v>
      </c>
      <c r="L6" s="654" t="str">
        <f ca="1"/>
        <v xml:space="preserve">   0        2 - 5</v>
      </c>
      <c r="M6" s="652" t="str">
        <v/>
      </c>
      <c r="N6" s="653" t="str">
        <f ca="1"/>
        <v>Ukraine</v>
      </c>
      <c r="O6" s="654" t="str">
        <f ca="1"/>
        <v xml:space="preserve">   3        2 - 4</v>
      </c>
      <c r="P6" s="655" t="str">
        <v/>
      </c>
      <c r="Q6" s="653" t="str">
        <f ca="1"/>
        <v>Georgia</v>
      </c>
      <c r="R6" s="654" t="str">
        <f ca="1"/>
        <v xml:space="preserve">   1        2 - 4</v>
      </c>
      <c r="S6" s="652"/>
      <c r="T6" s="643"/>
      <c r="U6" s="643"/>
      <c r="V6" s="643"/>
      <c r="W6" s="643"/>
      <c r="X6" s="643"/>
      <c r="Y6" s="652"/>
      <c r="Z6" s="656"/>
    </row>
    <row r="7" spans="1:26" ht="10.5" customHeight="1">
      <c r="A7" s="644"/>
      <c r="B7" s="930"/>
      <c r="C7" s="930"/>
      <c r="D7" s="930"/>
      <c r="E7" s="930"/>
      <c r="F7" s="930"/>
      <c r="G7" s="930"/>
      <c r="H7" s="930"/>
      <c r="I7" s="930"/>
      <c r="J7" s="930"/>
      <c r="K7" s="930"/>
      <c r="L7" s="930"/>
      <c r="M7" s="930"/>
      <c r="N7" s="930"/>
      <c r="O7" s="930"/>
      <c r="P7" s="930"/>
      <c r="Q7" s="930"/>
      <c r="R7" s="930"/>
      <c r="S7" s="657"/>
      <c r="T7" s="657"/>
      <c r="U7" s="657"/>
      <c r="V7" s="657"/>
      <c r="W7" s="657"/>
      <c r="X7" s="657"/>
      <c r="Y7" s="644"/>
    </row>
    <row r="8" spans="1:26" ht="12" customHeight="1">
      <c r="B8" s="931"/>
      <c r="C8" s="931"/>
      <c r="D8" s="658"/>
      <c r="E8" s="931"/>
      <c r="F8" s="931"/>
      <c r="G8" s="658"/>
      <c r="H8" s="931"/>
      <c r="I8" s="931"/>
      <c r="J8" s="658"/>
      <c r="K8" s="931"/>
      <c r="L8" s="931"/>
      <c r="M8" s="659"/>
      <c r="N8" s="931"/>
      <c r="O8" s="931"/>
      <c r="P8" s="658"/>
      <c r="Q8" s="931"/>
      <c r="R8" s="931"/>
      <c r="S8" s="660"/>
      <c r="T8" s="925"/>
      <c r="U8" s="925"/>
      <c r="V8" s="658"/>
      <c r="W8" s="925"/>
      <c r="X8" s="925"/>
    </row>
    <row r="9" spans="1:26" ht="21">
      <c r="B9" s="926" t="str">
        <f>EURO!B9</f>
        <v>Group A</v>
      </c>
      <c r="C9" s="927"/>
      <c r="D9" s="661"/>
      <c r="E9" s="926" t="str">
        <f>EURO!E9</f>
        <v>Group B</v>
      </c>
      <c r="F9" s="927"/>
      <c r="H9" s="926" t="str">
        <f>EURO!H9</f>
        <v>Group C</v>
      </c>
      <c r="I9" s="927"/>
      <c r="K9" s="926" t="str">
        <f>EURO!K9</f>
        <v>Group D</v>
      </c>
      <c r="L9" s="927"/>
      <c r="N9" s="926" t="str">
        <f>EURO!N9</f>
        <v>Group E</v>
      </c>
      <c r="O9" s="927"/>
      <c r="Q9" s="926" t="str">
        <f>EURO!Q9</f>
        <v>Group F</v>
      </c>
      <c r="R9" s="927"/>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902" t="str">
        <f>EURO!B11</f>
        <v>Munich</v>
      </c>
      <c r="C11" s="903"/>
      <c r="D11" s="665">
        <f>EURO!D11</f>
        <v>3</v>
      </c>
      <c r="E11" s="902" t="str">
        <f>EURO!E11</f>
        <v>Berlin</v>
      </c>
      <c r="F11" s="903"/>
      <c r="G11" s="665">
        <f>EURO!G11</f>
        <v>6</v>
      </c>
      <c r="H11" s="902" t="str">
        <f>EURO!H11</f>
        <v>Stuttgart</v>
      </c>
      <c r="I11" s="903"/>
      <c r="J11" s="665">
        <f>EURO!J11</f>
        <v>7</v>
      </c>
      <c r="K11" s="902" t="str">
        <f>EURO!K11</f>
        <v>Hamburg</v>
      </c>
      <c r="L11" s="903"/>
      <c r="M11" s="665">
        <f>EURO!M11</f>
        <v>10</v>
      </c>
      <c r="N11" s="902" t="str">
        <f>EURO!N11</f>
        <v>Munich</v>
      </c>
      <c r="O11" s="903"/>
      <c r="P11" s="665">
        <f>EURO!P11</f>
        <v>11</v>
      </c>
      <c r="Q11" s="902" t="str">
        <f>EURO!Q11</f>
        <v>Dortmund</v>
      </c>
      <c r="R11" s="903"/>
      <c r="S11" s="665"/>
      <c r="T11" s="919" t="str">
        <f>EURO!T11</f>
        <v>Qualification for the Round of 16</v>
      </c>
      <c r="U11" s="920"/>
      <c r="V11" s="920"/>
      <c r="W11" s="920"/>
      <c r="X11" s="921"/>
    </row>
    <row r="12" spans="1:26">
      <c r="B12" s="880">
        <f>EURO!B12</f>
        <v>45457.875</v>
      </c>
      <c r="C12" s="882"/>
      <c r="E12" s="880">
        <f>EURO!E12</f>
        <v>45458.75</v>
      </c>
      <c r="F12" s="882"/>
      <c r="H12" s="880">
        <f>EURO!H12</f>
        <v>45459.75</v>
      </c>
      <c r="I12" s="882"/>
      <c r="K12" s="880">
        <f>EURO!K12</f>
        <v>45459.625</v>
      </c>
      <c r="L12" s="882"/>
      <c r="N12" s="880">
        <f>EURO!N12</f>
        <v>45460.625</v>
      </c>
      <c r="O12" s="882"/>
      <c r="Q12" s="880">
        <f>EURO!Q12</f>
        <v>45461.75</v>
      </c>
      <c r="R12" s="882"/>
      <c r="T12" s="922"/>
      <c r="U12" s="923"/>
      <c r="V12" s="923"/>
      <c r="W12" s="923"/>
      <c r="X12" s="924"/>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902" t="str">
        <f>EURO!B16</f>
        <v>Cologne</v>
      </c>
      <c r="C16" s="903"/>
      <c r="D16" s="665">
        <f>EURO!D16</f>
        <v>4</v>
      </c>
      <c r="E16" s="902" t="str">
        <f>EURO!E16</f>
        <v>Dortmund</v>
      </c>
      <c r="F16" s="903"/>
      <c r="G16" s="665">
        <f>EURO!G16</f>
        <v>5</v>
      </c>
      <c r="H16" s="902" t="str">
        <f>EURO!H16</f>
        <v>Gelsenkirchen</v>
      </c>
      <c r="I16" s="903"/>
      <c r="J16" s="665">
        <f>EURO!J16</f>
        <v>8</v>
      </c>
      <c r="K16" s="902" t="str">
        <f>EURO!K16</f>
        <v>Dusseldorf</v>
      </c>
      <c r="L16" s="903"/>
      <c r="M16" s="665">
        <f>EURO!M16</f>
        <v>9</v>
      </c>
      <c r="N16" s="902" t="str">
        <f>EURO!N16</f>
        <v>Frankfurt</v>
      </c>
      <c r="O16" s="903"/>
      <c r="P16" s="665">
        <f>EURO!P16</f>
        <v>12</v>
      </c>
      <c r="Q16" s="902" t="str">
        <f>EURO!Q16</f>
        <v>Leipzig</v>
      </c>
      <c r="R16" s="903"/>
      <c r="S16" s="665"/>
      <c r="T16" s="916"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917"/>
      <c r="V16" s="917"/>
      <c r="W16" s="917"/>
      <c r="X16" s="918"/>
    </row>
    <row r="17" spans="1:24">
      <c r="B17" s="880">
        <f>EURO!B17</f>
        <v>45458.625</v>
      </c>
      <c r="C17" s="882"/>
      <c r="E17" s="880">
        <f>EURO!E17</f>
        <v>45458.875</v>
      </c>
      <c r="F17" s="882"/>
      <c r="H17" s="880">
        <f>EURO!H17</f>
        <v>45459.875</v>
      </c>
      <c r="I17" s="882"/>
      <c r="K17" s="880">
        <f>EURO!K17</f>
        <v>45460.875</v>
      </c>
      <c r="L17" s="882"/>
      <c r="N17" s="880">
        <f>EURO!N17</f>
        <v>45460.75</v>
      </c>
      <c r="O17" s="882"/>
      <c r="Q17" s="880">
        <f>EURO!Q17</f>
        <v>45461.875</v>
      </c>
      <c r="R17" s="882"/>
      <c r="T17" s="916"/>
      <c r="U17" s="917"/>
      <c r="V17" s="917"/>
      <c r="W17" s="917"/>
      <c r="X17" s="918"/>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916"/>
      <c r="U18" s="917"/>
      <c r="V18" s="917"/>
      <c r="W18" s="917"/>
      <c r="X18" s="918"/>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916"/>
      <c r="U19" s="917"/>
      <c r="V19" s="917"/>
      <c r="W19" s="917"/>
      <c r="X19" s="918"/>
    </row>
    <row r="20" spans="1:24" ht="27.9" customHeight="1" thickBot="1">
      <c r="B20" s="673"/>
      <c r="C20" s="673"/>
      <c r="E20" s="673"/>
      <c r="F20" s="673"/>
      <c r="H20" s="673"/>
      <c r="I20" s="673"/>
      <c r="K20" s="673"/>
      <c r="L20" s="673"/>
      <c r="N20" s="673"/>
      <c r="O20" s="673"/>
      <c r="Q20" s="673"/>
      <c r="R20" s="673"/>
      <c r="T20" s="916"/>
      <c r="U20" s="917"/>
      <c r="V20" s="917"/>
      <c r="W20" s="917"/>
      <c r="X20" s="918"/>
    </row>
    <row r="21" spans="1:24">
      <c r="A21" s="665">
        <f>EURO!A21</f>
        <v>14</v>
      </c>
      <c r="B21" s="902" t="str">
        <f>EURO!B21</f>
        <v>Stuttgart</v>
      </c>
      <c r="C21" s="903"/>
      <c r="D21" s="665">
        <f>EURO!D21</f>
        <v>15</v>
      </c>
      <c r="E21" s="902" t="str">
        <f>EURO!E21</f>
        <v>Hamburg</v>
      </c>
      <c r="F21" s="903"/>
      <c r="G21" s="665">
        <f>EURO!G21</f>
        <v>18</v>
      </c>
      <c r="H21" s="902" t="str">
        <f>EURO!H21</f>
        <v>Munich</v>
      </c>
      <c r="I21" s="903"/>
      <c r="J21" s="665">
        <f>EURO!J21</f>
        <v>19</v>
      </c>
      <c r="K21" s="902" t="str">
        <f>EURO!K21</f>
        <v>Berlin</v>
      </c>
      <c r="L21" s="903"/>
      <c r="M21" s="665">
        <f>EURO!M21</f>
        <v>21</v>
      </c>
      <c r="N21" s="902" t="str">
        <f>EURO!N21</f>
        <v>Dusseldorf</v>
      </c>
      <c r="O21" s="903"/>
      <c r="P21" s="665">
        <f>EURO!P21</f>
        <v>24</v>
      </c>
      <c r="Q21" s="902" t="str">
        <f>EURO!Q21</f>
        <v>Hamburg</v>
      </c>
      <c r="R21" s="903"/>
      <c r="S21" s="665"/>
      <c r="T21" s="916"/>
      <c r="U21" s="917"/>
      <c r="V21" s="917"/>
      <c r="W21" s="917"/>
      <c r="X21" s="918"/>
    </row>
    <row r="22" spans="1:24">
      <c r="B22" s="880">
        <f>EURO!B22</f>
        <v>45462.75</v>
      </c>
      <c r="C22" s="882"/>
      <c r="E22" s="880">
        <f>EURO!E22</f>
        <v>45462.625</v>
      </c>
      <c r="F22" s="882"/>
      <c r="H22" s="880">
        <f>EURO!H22</f>
        <v>45463.625</v>
      </c>
      <c r="I22" s="882"/>
      <c r="K22" s="880">
        <f>EURO!K22</f>
        <v>45464.75</v>
      </c>
      <c r="L22" s="882"/>
      <c r="N22" s="880">
        <f>EURO!N22</f>
        <v>45464.625</v>
      </c>
      <c r="O22" s="882"/>
      <c r="Q22" s="880">
        <f>EURO!Q22</f>
        <v>45465.625</v>
      </c>
      <c r="R22" s="882"/>
      <c r="T22" s="916"/>
      <c r="U22" s="917"/>
      <c r="V22" s="917"/>
      <c r="W22" s="917"/>
      <c r="X22" s="918"/>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916"/>
      <c r="U23" s="917"/>
      <c r="V23" s="917"/>
      <c r="W23" s="917"/>
      <c r="X23" s="918"/>
    </row>
    <row r="24" spans="1:24" ht="14.4" thickBot="1">
      <c r="B24" s="671">
        <v>2</v>
      </c>
      <c r="C24" s="672">
        <v>0</v>
      </c>
      <c r="D24" s="634" t="str">
        <v/>
      </c>
      <c r="E24" s="671">
        <v>2</v>
      </c>
      <c r="F24" s="672">
        <v>2</v>
      </c>
      <c r="G24" s="634" t="str">
        <v/>
      </c>
      <c r="H24" s="671">
        <v>1</v>
      </c>
      <c r="I24" s="672">
        <v>1</v>
      </c>
      <c r="J24" s="634" t="str">
        <v/>
      </c>
      <c r="K24" s="671">
        <v>1</v>
      </c>
      <c r="L24" s="672">
        <v>3</v>
      </c>
      <c r="M24" s="634" t="str">
        <v/>
      </c>
      <c r="N24" s="671">
        <v>1</v>
      </c>
      <c r="O24" s="672">
        <v>2</v>
      </c>
      <c r="P24" s="634" t="str">
        <v/>
      </c>
      <c r="Q24" s="671">
        <v>1</v>
      </c>
      <c r="R24" s="672">
        <v>1</v>
      </c>
      <c r="T24" s="916"/>
      <c r="U24" s="917"/>
      <c r="V24" s="917"/>
      <c r="W24" s="917"/>
      <c r="X24" s="918"/>
    </row>
    <row r="25" spans="1:24" ht="27.9" customHeight="1" thickBot="1">
      <c r="B25" s="673"/>
      <c r="C25" s="673"/>
      <c r="E25" s="673"/>
      <c r="F25" s="673"/>
      <c r="H25" s="673"/>
      <c r="I25" s="673"/>
      <c r="K25" s="673"/>
      <c r="L25" s="673"/>
      <c r="N25" s="673"/>
      <c r="O25" s="673"/>
      <c r="Q25" s="673"/>
      <c r="R25" s="673"/>
      <c r="T25" s="916"/>
      <c r="U25" s="917"/>
      <c r="V25" s="917"/>
      <c r="W25" s="917"/>
      <c r="X25" s="918"/>
    </row>
    <row r="26" spans="1:24">
      <c r="A26" s="665">
        <f>EURO!A26</f>
        <v>13</v>
      </c>
      <c r="B26" s="902" t="str">
        <f>EURO!B26</f>
        <v>Cologne</v>
      </c>
      <c r="C26" s="903"/>
      <c r="D26" s="665">
        <f>EURO!D26</f>
        <v>16</v>
      </c>
      <c r="E26" s="902" t="str">
        <f>EURO!E26</f>
        <v>Gelsenkirchen</v>
      </c>
      <c r="F26" s="903"/>
      <c r="G26" s="665">
        <f>EURO!G26</f>
        <v>17</v>
      </c>
      <c r="H26" s="902" t="str">
        <f>EURO!H26</f>
        <v>Frankfurt</v>
      </c>
      <c r="I26" s="903"/>
      <c r="J26" s="665">
        <f>EURO!J26</f>
        <v>20</v>
      </c>
      <c r="K26" s="902" t="str">
        <f>EURO!K26</f>
        <v>Leipzig</v>
      </c>
      <c r="L26" s="903"/>
      <c r="M26" s="665">
        <f>EURO!M26</f>
        <v>22</v>
      </c>
      <c r="N26" s="902" t="str">
        <f>EURO!N26</f>
        <v>Cologne</v>
      </c>
      <c r="O26" s="903"/>
      <c r="P26" s="665">
        <f>EURO!P26</f>
        <v>23</v>
      </c>
      <c r="Q26" s="902" t="str">
        <f>EURO!Q26</f>
        <v>Dortmund</v>
      </c>
      <c r="R26" s="903"/>
      <c r="S26" s="665"/>
      <c r="T26" s="916"/>
      <c r="U26" s="917"/>
      <c r="V26" s="917"/>
      <c r="W26" s="917"/>
      <c r="X26" s="918"/>
    </row>
    <row r="27" spans="1:24">
      <c r="B27" s="880">
        <f>EURO!B27</f>
        <v>45462.875</v>
      </c>
      <c r="C27" s="882"/>
      <c r="E27" s="880">
        <f>EURO!E27</f>
        <v>45463.875</v>
      </c>
      <c r="F27" s="882"/>
      <c r="H27" s="880">
        <f>EURO!H27</f>
        <v>45463.75</v>
      </c>
      <c r="I27" s="882"/>
      <c r="K27" s="880">
        <f>EURO!K27</f>
        <v>45464.875</v>
      </c>
      <c r="L27" s="882"/>
      <c r="N27" s="880">
        <f>EURO!N27</f>
        <v>45465.875</v>
      </c>
      <c r="O27" s="882"/>
      <c r="Q27" s="880">
        <f>EURO!Q27</f>
        <v>45465.75</v>
      </c>
      <c r="R27" s="882"/>
      <c r="T27" s="916"/>
      <c r="U27" s="917"/>
      <c r="V27" s="917"/>
      <c r="W27" s="917"/>
      <c r="X27" s="918"/>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v>1</v>
      </c>
      <c r="C29" s="672">
        <v>1</v>
      </c>
      <c r="D29" s="634" t="str">
        <v/>
      </c>
      <c r="E29" s="671">
        <v>1</v>
      </c>
      <c r="F29" s="672">
        <v>0</v>
      </c>
      <c r="G29" s="634" t="str">
        <v/>
      </c>
      <c r="H29" s="671">
        <v>1</v>
      </c>
      <c r="I29" s="672">
        <v>1</v>
      </c>
      <c r="J29" s="634" t="str">
        <v/>
      </c>
      <c r="K29" s="671">
        <v>0</v>
      </c>
      <c r="L29" s="672">
        <v>0</v>
      </c>
      <c r="M29" s="634" t="str">
        <v/>
      </c>
      <c r="N29" s="671">
        <v>2</v>
      </c>
      <c r="O29" s="672">
        <v>0</v>
      </c>
      <c r="P29" s="634" t="str">
        <v/>
      </c>
      <c r="Q29" s="671">
        <v>0</v>
      </c>
      <c r="R29" s="672">
        <v>3</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902" t="str">
        <f>EURO!B31</f>
        <v>Frankfurt</v>
      </c>
      <c r="C31" s="903"/>
      <c r="D31" s="665">
        <f>EURO!D31</f>
        <v>27</v>
      </c>
      <c r="E31" s="902" t="str">
        <f>EURO!E31</f>
        <v>Dusseldorf</v>
      </c>
      <c r="F31" s="903"/>
      <c r="G31" s="665">
        <f>EURO!G31</f>
        <v>29</v>
      </c>
      <c r="H31" s="902" t="str">
        <f>EURO!H31</f>
        <v>Cologne</v>
      </c>
      <c r="I31" s="903"/>
      <c r="J31" s="665">
        <f>EURO!J31</f>
        <v>31</v>
      </c>
      <c r="K31" s="902" t="str">
        <f>EURO!K31</f>
        <v>Berlin</v>
      </c>
      <c r="L31" s="903"/>
      <c r="M31" s="665">
        <f>EURO!M31</f>
        <v>33</v>
      </c>
      <c r="N31" s="902" t="str">
        <f>EURO!N31</f>
        <v>Frankfurt</v>
      </c>
      <c r="O31" s="903"/>
      <c r="P31" s="665">
        <f>EURO!P31</f>
        <v>35</v>
      </c>
      <c r="Q31" s="902" t="str">
        <f>EURO!Q31</f>
        <v>Gelsenkirchen</v>
      </c>
      <c r="R31" s="903"/>
      <c r="S31" s="665"/>
      <c r="T31" s="910" t="str">
        <f>EURO!T31</f>
        <v>The red dot   •</v>
      </c>
      <c r="U31" s="911"/>
      <c r="V31" s="911"/>
      <c r="W31" s="911"/>
      <c r="X31" s="912"/>
    </row>
    <row r="32" spans="1:24">
      <c r="B32" s="880">
        <f>EURO!B32</f>
        <v>45466.875</v>
      </c>
      <c r="C32" s="882"/>
      <c r="E32" s="880">
        <f>EURO!E32</f>
        <v>45467.875</v>
      </c>
      <c r="F32" s="882"/>
      <c r="H32" s="880">
        <f>EURO!H32</f>
        <v>45468.875</v>
      </c>
      <c r="I32" s="882"/>
      <c r="K32" s="880">
        <f>EURO!K32</f>
        <v>45468.75</v>
      </c>
      <c r="L32" s="882"/>
      <c r="N32" s="880">
        <f>EURO!N32</f>
        <v>45469.75</v>
      </c>
      <c r="O32" s="882"/>
      <c r="Q32" s="880">
        <f>EURO!Q32</f>
        <v>45469.875</v>
      </c>
      <c r="R32" s="882"/>
      <c r="T32" s="913"/>
      <c r="U32" s="914"/>
      <c r="V32" s="914"/>
      <c r="W32" s="914"/>
      <c r="X32" s="915"/>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904" t="str">
        <f>EURO!T33</f>
        <v>If a red dot appears above the group name, the ranking order within the group is not clear. Fair play or the overall European Qualifiers Rankings will then decide. In this case, enter Fair Play!</v>
      </c>
      <c r="U33" s="905"/>
      <c r="V33" s="905"/>
      <c r="W33" s="905"/>
      <c r="X33" s="906"/>
    </row>
    <row r="34" spans="1:25" ht="14.4" thickBot="1">
      <c r="B34" s="671" t="str">
        <v/>
      </c>
      <c r="C34" s="672" t="str">
        <v/>
      </c>
      <c r="D34" s="634" t="str">
        <v/>
      </c>
      <c r="E34" s="671" t="str">
        <v/>
      </c>
      <c r="F34" s="672" t="str">
        <v/>
      </c>
      <c r="G34" s="634" t="str">
        <v/>
      </c>
      <c r="H34" s="671" t="str">
        <v/>
      </c>
      <c r="I34" s="672" t="str">
        <v/>
      </c>
      <c r="J34" s="634" t="str">
        <v/>
      </c>
      <c r="K34" s="671" t="str">
        <v/>
      </c>
      <c r="L34" s="672" t="str">
        <v/>
      </c>
      <c r="M34" s="634" t="str">
        <v/>
      </c>
      <c r="N34" s="671" t="str">
        <v/>
      </c>
      <c r="O34" s="672" t="str">
        <v/>
      </c>
      <c r="P34" s="634" t="str">
        <v/>
      </c>
      <c r="Q34" s="671" t="str">
        <v/>
      </c>
      <c r="R34" s="672" t="str">
        <v/>
      </c>
      <c r="T34" s="904"/>
      <c r="U34" s="905"/>
      <c r="V34" s="905"/>
      <c r="W34" s="905"/>
      <c r="X34" s="906"/>
    </row>
    <row r="35" spans="1:25" ht="9.9" customHeight="1">
      <c r="B35" s="897" t="str">
        <f>EURO!B35</f>
        <v>Penalty shoot-out:</v>
      </c>
      <c r="C35" s="898"/>
      <c r="E35" s="897" t="str">
        <f>EURO!E35</f>
        <v>Penalty shoot-out:</v>
      </c>
      <c r="F35" s="898"/>
      <c r="H35" s="897" t="str">
        <f>EURO!H35</f>
        <v>Penalty shoot-out:</v>
      </c>
      <c r="I35" s="898"/>
      <c r="K35" s="897" t="str">
        <f>EURO!K35</f>
        <v>Penalty shoot-out:</v>
      </c>
      <c r="L35" s="898"/>
      <c r="N35" s="897" t="str">
        <f>EURO!N35</f>
        <v>Penalty shoot-out:</v>
      </c>
      <c r="O35" s="898"/>
      <c r="Q35" s="897" t="str">
        <f>EURO!Q35</f>
        <v>Penalty shoot-out:</v>
      </c>
      <c r="R35" s="898"/>
      <c r="T35" s="904"/>
      <c r="U35" s="905"/>
      <c r="V35" s="905"/>
      <c r="W35" s="905"/>
      <c r="X35" s="906"/>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907"/>
      <c r="U36" s="908"/>
      <c r="V36" s="908"/>
      <c r="W36" s="908"/>
      <c r="X36" s="909"/>
    </row>
    <row r="37" spans="1:25" ht="27.9" customHeight="1" thickBot="1">
      <c r="B37" s="896"/>
      <c r="C37" s="896"/>
      <c r="E37" s="896"/>
      <c r="F37" s="896"/>
      <c r="H37" s="896"/>
      <c r="I37" s="896"/>
      <c r="K37" s="896"/>
      <c r="L37" s="896"/>
      <c r="N37" s="896"/>
      <c r="O37" s="896"/>
      <c r="Q37" s="896"/>
      <c r="R37" s="896"/>
      <c r="T37" s="683"/>
      <c r="U37" s="684"/>
      <c r="V37" s="684"/>
      <c r="W37" s="684"/>
      <c r="X37" s="684"/>
    </row>
    <row r="38" spans="1:25">
      <c r="A38" s="665">
        <f>EURO!A38</f>
        <v>26</v>
      </c>
      <c r="B38" s="902" t="str">
        <f>EURO!B38</f>
        <v>Stuttgart</v>
      </c>
      <c r="C38" s="903"/>
      <c r="D38" s="665">
        <f>EURO!D38</f>
        <v>28</v>
      </c>
      <c r="E38" s="902" t="str">
        <f>EURO!E38</f>
        <v>Leipzig</v>
      </c>
      <c r="F38" s="903"/>
      <c r="G38" s="665">
        <f>EURO!G38</f>
        <v>30</v>
      </c>
      <c r="H38" s="902" t="str">
        <f>EURO!H38</f>
        <v>Munich</v>
      </c>
      <c r="I38" s="903"/>
      <c r="J38" s="665">
        <f>EURO!J38</f>
        <v>32</v>
      </c>
      <c r="K38" s="902" t="str">
        <f>EURO!K38</f>
        <v>Dortmund</v>
      </c>
      <c r="L38" s="903"/>
      <c r="M38" s="665">
        <f>EURO!M38</f>
        <v>34</v>
      </c>
      <c r="N38" s="902" t="str">
        <f>EURO!N38</f>
        <v>Stuttgart</v>
      </c>
      <c r="O38" s="903"/>
      <c r="P38" s="665">
        <f>EURO!P38</f>
        <v>36</v>
      </c>
      <c r="Q38" s="902" t="str">
        <f>EURO!Q38</f>
        <v>Hamburg</v>
      </c>
      <c r="R38" s="903"/>
      <c r="S38" s="665"/>
      <c r="T38" s="684"/>
      <c r="U38" s="684"/>
      <c r="V38" s="684"/>
      <c r="W38" s="684"/>
      <c r="X38" s="684"/>
    </row>
    <row r="39" spans="1:25">
      <c r="B39" s="880">
        <f>EURO!B39</f>
        <v>45466.875</v>
      </c>
      <c r="C39" s="882"/>
      <c r="E39" s="880">
        <f>EURO!E39</f>
        <v>45467.875</v>
      </c>
      <c r="F39" s="882"/>
      <c r="H39" s="880">
        <f>EURO!H39</f>
        <v>45468.875</v>
      </c>
      <c r="I39" s="882"/>
      <c r="K39" s="880">
        <f>EURO!K39</f>
        <v>45468.75</v>
      </c>
      <c r="L39" s="882"/>
      <c r="N39" s="880">
        <f>EURO!N39</f>
        <v>45469.75</v>
      </c>
      <c r="O39" s="882"/>
      <c r="Q39" s="880">
        <f>EURO!Q39</f>
        <v>45469.875</v>
      </c>
      <c r="R39" s="882"/>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t="str">
        <v/>
      </c>
      <c r="C41" s="672" t="str">
        <v/>
      </c>
      <c r="D41" s="634" t="str">
        <v/>
      </c>
      <c r="E41" s="671" t="str">
        <v/>
      </c>
      <c r="F41" s="672" t="str">
        <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7" t="str">
        <f>EURO!B42</f>
        <v>Penalty shoot-out:</v>
      </c>
      <c r="C42" s="898"/>
      <c r="E42" s="897" t="str">
        <f>EURO!E42</f>
        <v>Penalty shoot-out:</v>
      </c>
      <c r="F42" s="898"/>
      <c r="H42" s="897" t="str">
        <f>EURO!H42</f>
        <v>Penalty shoot-out:</v>
      </c>
      <c r="I42" s="898"/>
      <c r="K42" s="897" t="str">
        <f>EURO!K42</f>
        <v>Penalty shoot-out:</v>
      </c>
      <c r="L42" s="898"/>
      <c r="N42" s="897" t="str">
        <f>EURO!N42</f>
        <v>Penalty shoot-out:</v>
      </c>
      <c r="O42" s="898"/>
      <c r="Q42" s="897" t="str">
        <f>EURO!Q42</f>
        <v>Penalty shoot-out:</v>
      </c>
      <c r="R42" s="898"/>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896"/>
      <c r="C44" s="896"/>
      <c r="E44" s="896"/>
      <c r="F44" s="896"/>
      <c r="H44" s="896"/>
      <c r="I44" s="896"/>
      <c r="K44" s="896"/>
      <c r="L44" s="896"/>
      <c r="N44" s="896"/>
      <c r="O44" s="896"/>
      <c r="Q44" s="896"/>
      <c r="R44" s="896"/>
      <c r="T44" s="899"/>
      <c r="U44" s="899"/>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889" t="str">
        <f>IF(EURO!B45="","",EURO!B45)</f>
        <v>Final table</v>
      </c>
      <c r="C46" s="890"/>
      <c r="D46" s="634" t="str">
        <f>IF(EURO!D45="","",EURO!D45)</f>
        <v/>
      </c>
      <c r="E46" s="889" t="str">
        <f>IF(EURO!E45="","",EURO!E45)</f>
        <v>Final table</v>
      </c>
      <c r="F46" s="890"/>
      <c r="G46" s="634" t="str">
        <f>IF(EURO!G45="","",EURO!G45)</f>
        <v/>
      </c>
      <c r="H46" s="889" t="str">
        <f>IF(EURO!H45="","",EURO!H45)</f>
        <v>Final table</v>
      </c>
      <c r="I46" s="890"/>
      <c r="J46" s="634" t="str">
        <f>IF(EURO!J45="","",EURO!J45)</f>
        <v/>
      </c>
      <c r="K46" s="889" t="str">
        <f>IF(EURO!K45="","",EURO!K45)</f>
        <v>Final table</v>
      </c>
      <c r="L46" s="890"/>
      <c r="M46" s="634" t="str">
        <f>IF(EURO!M45="","",EURO!M45)</f>
        <v/>
      </c>
      <c r="N46" s="889" t="str">
        <f>IF(EURO!N45="","",EURO!N45)</f>
        <v>Final table</v>
      </c>
      <c r="O46" s="890"/>
      <c r="P46" s="634" t="str">
        <f>IF(EURO!P45="","",EURO!P45)</f>
        <v/>
      </c>
      <c r="Q46" s="889" t="str">
        <f>IF(EURO!Q45="","",EURO!Q45)</f>
        <v>Final table</v>
      </c>
      <c r="R46" s="890"/>
      <c r="S46" s="634" t="str">
        <f>IF(EURO!S45="","",EURO!S45)</f>
        <v/>
      </c>
      <c r="T46" s="889" t="str">
        <f>IF(EURO!T45="","",EURO!T45)</f>
        <v>Third in the group</v>
      </c>
      <c r="U46" s="890"/>
      <c r="V46" s="685" t="str">
        <f>IF(EURO!V45="","",EURO!V45)</f>
        <v>Grp</v>
      </c>
      <c r="W46" s="885" t="str">
        <f>IF(EURO!W45="","",EURO!W45)</f>
        <v>Group combination:</v>
      </c>
      <c r="X46" s="886"/>
      <c r="Y46" s="686"/>
    </row>
    <row r="47" spans="1:25" ht="15" thickBot="1">
      <c r="A47" s="97" t="str">
        <f>IF(EURO!A46="","",EURO!A46)</f>
        <v>1A</v>
      </c>
      <c r="B47" s="870" t="str">
        <f ca="1">IF(EURO!B46="","",EURO!B46)</f>
        <v>Germany</v>
      </c>
      <c r="C47" s="871"/>
      <c r="D47" s="97" t="str">
        <f>IF(EURO!D46="","",EURO!D46)</f>
        <v>1B</v>
      </c>
      <c r="E47" s="870" t="str">
        <f ca="1">IF(EURO!E46="","",EURO!E46)</f>
        <v>Spain</v>
      </c>
      <c r="F47" s="871"/>
      <c r="G47" s="97" t="str">
        <f>IF(EURO!G46="","",EURO!G46)</f>
        <v>1C</v>
      </c>
      <c r="H47" s="870" t="str">
        <f ca="1">IF(EURO!H46="","",EURO!H46)</f>
        <v>England</v>
      </c>
      <c r="I47" s="871"/>
      <c r="J47" s="97" t="str">
        <f>IF(EURO!J46="","",EURO!J46)</f>
        <v>1D</v>
      </c>
      <c r="K47" s="870" t="str">
        <f ca="1">IF(EURO!K46="","",EURO!K46)</f>
        <v>Netherlands</v>
      </c>
      <c r="L47" s="871"/>
      <c r="M47" s="97" t="str">
        <f>IF(EURO!M46="","",EURO!M46)</f>
        <v>1E</v>
      </c>
      <c r="N47" s="870" t="str">
        <f ca="1">IF(EURO!N46="","",EURO!N46)</f>
        <v>Romania</v>
      </c>
      <c r="O47" s="871"/>
      <c r="P47" s="97" t="str">
        <f>IF(EURO!P46="","",EURO!P46)</f>
        <v>1F</v>
      </c>
      <c r="Q47" s="870" t="str">
        <f ca="1">IF(EURO!Q46="","",EURO!Q46)</f>
        <v>Portugal</v>
      </c>
      <c r="R47" s="871"/>
      <c r="S47" s="97" t="str">
        <f>IF(EURO!S46="","",EURO!S46)</f>
        <v/>
      </c>
      <c r="T47" s="870" t="str">
        <f ca="1">IF(EURO!T46="","",EURO!T46)</f>
        <v>Austria</v>
      </c>
      <c r="U47" s="871"/>
      <c r="V47" s="685" t="str">
        <f ca="1">IF(EURO!V46="","",EURO!V46)</f>
        <v>D</v>
      </c>
      <c r="W47" s="887" t="str">
        <f ca="1">IF(EURO!W46="","",EURO!W46)</f>
        <v>B C D E</v>
      </c>
      <c r="X47" s="888"/>
    </row>
    <row r="48" spans="1:25" ht="14.4">
      <c r="A48" s="97" t="str">
        <f>IF(EURO!A47="","",EURO!A47)</f>
        <v>2A</v>
      </c>
      <c r="B48" s="870" t="str">
        <f ca="1">IF(EURO!B47="","",EURO!B47)</f>
        <v>Switzerland</v>
      </c>
      <c r="C48" s="871"/>
      <c r="D48" s="97" t="str">
        <f>IF(EURO!D47="","",EURO!D47)</f>
        <v>2B</v>
      </c>
      <c r="E48" s="870" t="str">
        <f ca="1">IF(EURO!E47="","",EURO!E47)</f>
        <v>Italy</v>
      </c>
      <c r="F48" s="871"/>
      <c r="G48" s="97" t="str">
        <f>IF(EURO!G47="","",EURO!G47)</f>
        <v>2C</v>
      </c>
      <c r="H48" s="870" t="str">
        <f ca="1">IF(EURO!H47="","",EURO!H47)</f>
        <v>Denmark</v>
      </c>
      <c r="I48" s="871"/>
      <c r="J48" s="97" t="str">
        <f>IF(EURO!J47="","",EURO!J47)</f>
        <v>2D</v>
      </c>
      <c r="K48" s="870" t="str">
        <f ca="1">IF(EURO!K47="","",EURO!K47)</f>
        <v>France</v>
      </c>
      <c r="L48" s="871"/>
      <c r="M48" s="97" t="str">
        <f>IF(EURO!M47="","",EURO!M47)</f>
        <v>2E</v>
      </c>
      <c r="N48" s="870" t="str">
        <f ca="1">IF(EURO!N47="","",EURO!N47)</f>
        <v>Belgium</v>
      </c>
      <c r="O48" s="871"/>
      <c r="P48" s="97" t="str">
        <f>IF(EURO!P47="","",EURO!P47)</f>
        <v>2F</v>
      </c>
      <c r="Q48" s="870" t="str">
        <f ca="1">IF(EURO!Q47="","",EURO!Q47)</f>
        <v>Türkiye</v>
      </c>
      <c r="R48" s="871"/>
      <c r="S48" s="97" t="str">
        <f>IF(EURO!S47="","",EURO!S47)</f>
        <v/>
      </c>
      <c r="T48" s="870" t="str">
        <f ca="1">IF(EURO!T47="","",EURO!T47)</f>
        <v>Slovakia</v>
      </c>
      <c r="U48" s="871"/>
      <c r="V48" s="685" t="str">
        <f ca="1">IF(EURO!V47="","",EURO!V47)</f>
        <v>E</v>
      </c>
      <c r="W48" s="883" t="str">
        <f>IF(EURO!W47="","",EURO!W47)</f>
        <v>Not qualified:</v>
      </c>
      <c r="X48" s="884"/>
      <c r="Y48" s="311" t="str">
        <f>IF(EURO!Y47="","",EURO!Y47)</f>
        <v>Grp</v>
      </c>
    </row>
    <row r="49" spans="1:25" ht="14.4">
      <c r="A49" s="98" t="str">
        <f>IF(EURO!A48="","",EURO!A48)</f>
        <v>3A</v>
      </c>
      <c r="B49" s="849" t="str">
        <f ca="1">IF(EURO!B48="","",EURO!B48)</f>
        <v>Scotland</v>
      </c>
      <c r="C49" s="850"/>
      <c r="D49" s="98" t="str">
        <f>IF(EURO!D48="","",EURO!D48)</f>
        <v>3B</v>
      </c>
      <c r="E49" s="849" t="str">
        <f ca="1">IF(EURO!E48="","",EURO!E48)</f>
        <v>Albania</v>
      </c>
      <c r="F49" s="850"/>
      <c r="G49" s="98" t="str">
        <f>IF(EURO!G48="","",EURO!G48)</f>
        <v>3C</v>
      </c>
      <c r="H49" s="849" t="str">
        <f ca="1">IF(EURO!H48="","",EURO!H48)</f>
        <v>Slovenia</v>
      </c>
      <c r="I49" s="850"/>
      <c r="J49" s="98" t="str">
        <f>IF(EURO!J48="","",EURO!J48)</f>
        <v>3D</v>
      </c>
      <c r="K49" s="849" t="str">
        <f ca="1">IF(EURO!K48="","",EURO!K48)</f>
        <v>Austria</v>
      </c>
      <c r="L49" s="850"/>
      <c r="M49" s="98" t="str">
        <f>IF(EURO!M48="","",EURO!M48)</f>
        <v>3E</v>
      </c>
      <c r="N49" s="849" t="str">
        <f ca="1">IF(EURO!N48="","",EURO!N48)</f>
        <v>Slovakia</v>
      </c>
      <c r="O49" s="850"/>
      <c r="P49" s="98" t="str">
        <f>IF(EURO!P48="","",EURO!P48)</f>
        <v>3F</v>
      </c>
      <c r="Q49" s="849" t="str">
        <f ca="1">IF(EURO!Q48="","",EURO!Q48)</f>
        <v>Czechia</v>
      </c>
      <c r="R49" s="850"/>
      <c r="S49" s="98" t="str">
        <f>IF(EURO!S48="","",EURO!S48)</f>
        <v/>
      </c>
      <c r="T49" s="870" t="str">
        <f ca="1">IF(EURO!T48="","",EURO!T48)</f>
        <v>Slovenia</v>
      </c>
      <c r="U49" s="871"/>
      <c r="V49" s="685" t="str">
        <f ca="1">IF(EURO!V48="","",EURO!V48)</f>
        <v>C</v>
      </c>
      <c r="W49" s="426" t="str">
        <f ca="1">IF(EURO!W48="","",EURO!W48)</f>
        <v>Czechia</v>
      </c>
      <c r="X49" s="427" t="str">
        <f ca="1">IF(EURO!X48="","",EURO!X48)</f>
        <v xml:space="preserve">   1        2 - 3</v>
      </c>
      <c r="Y49" s="312" t="str">
        <f ca="1">IF(EURO!Y48="","",EURO!Y48)</f>
        <v>F</v>
      </c>
    </row>
    <row r="50" spans="1:25" ht="14.4">
      <c r="A50" s="98" t="str">
        <f>IF(EURO!A49="","",EURO!A49)</f>
        <v>4A</v>
      </c>
      <c r="B50" s="849" t="str">
        <f ca="1">IF(EURO!B49="","",EURO!B49)</f>
        <v>Hungary</v>
      </c>
      <c r="C50" s="850"/>
      <c r="D50" s="98" t="str">
        <f>IF(EURO!D49="","",EURO!D49)</f>
        <v>4B</v>
      </c>
      <c r="E50" s="849" t="str">
        <f ca="1">IF(EURO!E49="","",EURO!E49)</f>
        <v>Croatia</v>
      </c>
      <c r="F50" s="850"/>
      <c r="G50" s="98" t="str">
        <f>IF(EURO!G49="","",EURO!G49)</f>
        <v>4C</v>
      </c>
      <c r="H50" s="849" t="str">
        <f ca="1">IF(EURO!H49="","",EURO!H49)</f>
        <v>Serbia</v>
      </c>
      <c r="I50" s="850"/>
      <c r="J50" s="98" t="str">
        <f>IF(EURO!J49="","",EURO!J49)</f>
        <v>4D</v>
      </c>
      <c r="K50" s="849" t="str">
        <f ca="1">IF(EURO!K49="","",EURO!K49)</f>
        <v>Poland</v>
      </c>
      <c r="L50" s="850"/>
      <c r="M50" s="98" t="str">
        <f>IF(EURO!M49="","",EURO!M49)</f>
        <v>4E</v>
      </c>
      <c r="N50" s="849" t="str">
        <f ca="1">IF(EURO!N49="","",EURO!N49)</f>
        <v>Ukraine</v>
      </c>
      <c r="O50" s="850"/>
      <c r="P50" s="98" t="str">
        <f>IF(EURO!P49="","",EURO!P49)</f>
        <v>4F</v>
      </c>
      <c r="Q50" s="849" t="str">
        <f ca="1">IF(EURO!Q49="","",EURO!Q49)</f>
        <v>Georgia</v>
      </c>
      <c r="R50" s="850"/>
      <c r="S50" s="98" t="str">
        <f>IF(EURO!S49="","",EURO!S49)</f>
        <v/>
      </c>
      <c r="T50" s="870" t="str">
        <f ca="1">IF(EURO!T49="","",EURO!T49)</f>
        <v>Albania</v>
      </c>
      <c r="U50" s="871"/>
      <c r="V50" s="685" t="str">
        <f ca="1">IF(EURO!V49="","",EURO!V49)</f>
        <v>B</v>
      </c>
      <c r="W50" s="426" t="str">
        <f ca="1">IF(EURO!W49="","",EURO!W49)</f>
        <v>Scotland</v>
      </c>
      <c r="X50" s="427" t="str">
        <f ca="1">IF(EURO!X49="","",EURO!X49)</f>
        <v xml:space="preserve">   1        2 - 6</v>
      </c>
      <c r="Y50" s="312" t="str">
        <f ca="1">IF(EURO!Y49="","",EURO!Y49)</f>
        <v>A</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889" t="str">
        <f>EURO!B9</f>
        <v>Group A</v>
      </c>
      <c r="C54" s="890"/>
      <c r="D54" s="634" t="str">
        <f>IF(EURO!D45="","",EURO!D45)</f>
        <v/>
      </c>
      <c r="E54" s="889" t="str">
        <f>EURO!E9</f>
        <v>Group B</v>
      </c>
      <c r="F54" s="890"/>
      <c r="G54" s="634" t="str">
        <f>IF(EURO!G45="","",EURO!G45)</f>
        <v/>
      </c>
      <c r="H54" s="889" t="str">
        <f>EURO!H9</f>
        <v>Group C</v>
      </c>
      <c r="I54" s="890"/>
      <c r="J54" s="634" t="str">
        <f>IF(EURO!J45="","",EURO!J45)</f>
        <v/>
      </c>
      <c r="K54" s="889" t="str">
        <f>EURO!K9</f>
        <v>Group D</v>
      </c>
      <c r="L54" s="890"/>
      <c r="M54" s="634" t="str">
        <f>IF(EURO!M45="","",EURO!M45)</f>
        <v/>
      </c>
      <c r="N54" s="889" t="str">
        <f>EURO!N9</f>
        <v>Group E</v>
      </c>
      <c r="O54" s="890"/>
      <c r="P54" s="634" t="str">
        <f>IF(EURO!P45="","",EURO!P45)</f>
        <v/>
      </c>
      <c r="Q54" s="889" t="str">
        <f>EURO!Q9</f>
        <v>Group F</v>
      </c>
      <c r="R54" s="890"/>
      <c r="S54" s="634" t="str">
        <f>IF(EURO!S45="","",EURO!S45)</f>
        <v/>
      </c>
      <c r="T54" s="900" t="str">
        <f>IF(EURO!T45="","",EURO!T45)</f>
        <v>Third in the group</v>
      </c>
      <c r="U54" s="901"/>
      <c r="V54" s="685" t="str">
        <f>IF(EURO!V45="","",EURO!V45)</f>
        <v>Grp</v>
      </c>
      <c r="W54" s="698"/>
      <c r="X54" s="699"/>
      <c r="Y54" s="690"/>
    </row>
    <row r="55" spans="1:25" ht="14.4">
      <c r="A55" s="97" t="str">
        <f>IF(EURO!A46="","",EURO!A46)</f>
        <v>1A</v>
      </c>
      <c r="B55" s="870" t="str">
        <f ca="1">IF(EURO!B46="","",EURO!B46)</f>
        <v>Germany</v>
      </c>
      <c r="C55" s="871"/>
      <c r="D55" s="97" t="str">
        <f>IF(EURO!D46="","",EURO!D46)</f>
        <v>1B</v>
      </c>
      <c r="E55" s="870" t="str">
        <f ca="1">IF(EURO!E46="","",EURO!E46)</f>
        <v>Spain</v>
      </c>
      <c r="F55" s="871"/>
      <c r="G55" s="97" t="str">
        <f>IF(EURO!G46="","",EURO!G46)</f>
        <v>1C</v>
      </c>
      <c r="H55" s="870" t="str">
        <f ca="1">IF(EURO!H46="","",EURO!H46)</f>
        <v>England</v>
      </c>
      <c r="I55" s="871"/>
      <c r="J55" s="97" t="str">
        <f>IF(EURO!J46="","",EURO!J46)</f>
        <v>1D</v>
      </c>
      <c r="K55" s="870" t="str">
        <f ca="1">IF(EURO!K46="","",EURO!K46)</f>
        <v>Netherlands</v>
      </c>
      <c r="L55" s="871"/>
      <c r="M55" s="97" t="str">
        <f>IF(EURO!M46="","",EURO!M46)</f>
        <v>1E</v>
      </c>
      <c r="N55" s="870" t="str">
        <f ca="1">IF(EURO!N46="","",EURO!N46)</f>
        <v>Romania</v>
      </c>
      <c r="O55" s="871"/>
      <c r="P55" s="97" t="str">
        <f>IF(EURO!P46="","",EURO!P46)</f>
        <v>1F</v>
      </c>
      <c r="Q55" s="870" t="str">
        <f ca="1">IF(EURO!Q46="","",EURO!Q46)</f>
        <v>Portugal</v>
      </c>
      <c r="R55" s="871"/>
      <c r="S55" s="97" t="str">
        <f>IF(EURO!S46="","",EURO!S46)</f>
        <v/>
      </c>
      <c r="T55" s="870" t="str">
        <f ca="1">IF(EURO!T46="","",EURO!T46)</f>
        <v>Austria</v>
      </c>
      <c r="U55" s="871"/>
      <c r="V55" s="685" t="str">
        <f ca="1">IF(EURO!V46="","",EURO!V46)</f>
        <v>D</v>
      </c>
      <c r="W55" s="700"/>
      <c r="X55" s="701"/>
      <c r="Y55" s="691"/>
    </row>
    <row r="56" spans="1:25" ht="14.4">
      <c r="A56" s="97" t="str">
        <f>IF(EURO!A47="","",EURO!A47)</f>
        <v>2A</v>
      </c>
      <c r="B56" s="870" t="str">
        <f ca="1">IF(EURO!B47="","",EURO!B47)</f>
        <v>Switzerland</v>
      </c>
      <c r="C56" s="871"/>
      <c r="D56" s="97" t="str">
        <f>IF(EURO!D47="","",EURO!D47)</f>
        <v>2B</v>
      </c>
      <c r="E56" s="870" t="str">
        <f ca="1">IF(EURO!E47="","",EURO!E47)</f>
        <v>Italy</v>
      </c>
      <c r="F56" s="871"/>
      <c r="G56" s="97" t="str">
        <f>IF(EURO!G47="","",EURO!G47)</f>
        <v>2C</v>
      </c>
      <c r="H56" s="870" t="str">
        <f ca="1">IF(EURO!H47="","",EURO!H47)</f>
        <v>Denmark</v>
      </c>
      <c r="I56" s="871"/>
      <c r="J56" s="97" t="str">
        <f>IF(EURO!J47="","",EURO!J47)</f>
        <v>2D</v>
      </c>
      <c r="K56" s="870" t="str">
        <f ca="1">IF(EURO!K47="","",EURO!K47)</f>
        <v>France</v>
      </c>
      <c r="L56" s="871"/>
      <c r="M56" s="97" t="str">
        <f>IF(EURO!M47="","",EURO!M47)</f>
        <v>2E</v>
      </c>
      <c r="N56" s="870" t="str">
        <f ca="1">IF(EURO!N47="","",EURO!N47)</f>
        <v>Belgium</v>
      </c>
      <c r="O56" s="871"/>
      <c r="P56" s="97" t="str">
        <f>IF(EURO!P47="","",EURO!P47)</f>
        <v>2F</v>
      </c>
      <c r="Q56" s="870" t="str">
        <f ca="1">IF(EURO!Q47="","",EURO!Q47)</f>
        <v>Türkiye</v>
      </c>
      <c r="R56" s="871"/>
      <c r="S56" s="97" t="str">
        <f>IF(EURO!S47="","",EURO!S47)</f>
        <v/>
      </c>
      <c r="T56" s="870" t="str">
        <f ca="1">IF(EURO!T47="","",EURO!T47)</f>
        <v>Slovakia</v>
      </c>
      <c r="U56" s="871"/>
      <c r="V56" s="685" t="str">
        <f ca="1">IF(EURO!V47="","",EURO!V47)</f>
        <v>E</v>
      </c>
      <c r="W56" s="696"/>
      <c r="X56" s="697"/>
      <c r="Y56" s="692"/>
    </row>
    <row r="57" spans="1:25" ht="14.4">
      <c r="A57" s="98" t="str">
        <f>IF(EURO!A48="","",EURO!A48)</f>
        <v>3A</v>
      </c>
      <c r="B57" s="849" t="str">
        <f ca="1">IF(EURO!B48="","",EURO!B48)</f>
        <v>Scotland</v>
      </c>
      <c r="C57" s="850"/>
      <c r="D57" s="98" t="str">
        <f>IF(EURO!D48="","",EURO!D48)</f>
        <v>3B</v>
      </c>
      <c r="E57" s="849" t="str">
        <f ca="1">IF(EURO!E48="","",EURO!E48)</f>
        <v>Albania</v>
      </c>
      <c r="F57" s="850"/>
      <c r="G57" s="98" t="str">
        <f>IF(EURO!G48="","",EURO!G48)</f>
        <v>3C</v>
      </c>
      <c r="H57" s="849" t="str">
        <f ca="1">IF(EURO!H48="","",EURO!H48)</f>
        <v>Slovenia</v>
      </c>
      <c r="I57" s="850"/>
      <c r="J57" s="98" t="str">
        <f>IF(EURO!J48="","",EURO!J48)</f>
        <v>3D</v>
      </c>
      <c r="K57" s="849" t="str">
        <f ca="1">IF(EURO!K48="","",EURO!K48)</f>
        <v>Austria</v>
      </c>
      <c r="L57" s="850"/>
      <c r="M57" s="98" t="str">
        <f>IF(EURO!M48="","",EURO!M48)</f>
        <v>3E</v>
      </c>
      <c r="N57" s="849" t="str">
        <f ca="1">IF(EURO!N48="","",EURO!N48)</f>
        <v>Slovakia</v>
      </c>
      <c r="O57" s="850"/>
      <c r="P57" s="98" t="str">
        <f>IF(EURO!P48="","",EURO!P48)</f>
        <v>3F</v>
      </c>
      <c r="Q57" s="849" t="str">
        <f ca="1">IF(EURO!Q48="","",EURO!Q48)</f>
        <v>Czechia</v>
      </c>
      <c r="R57" s="850"/>
      <c r="S57" s="98" t="str">
        <f>IF(EURO!S48="","",EURO!S48)</f>
        <v/>
      </c>
      <c r="T57" s="870" t="str">
        <f ca="1">IF(EURO!T48="","",EURO!T48)</f>
        <v>Slovenia</v>
      </c>
      <c r="U57" s="871"/>
      <c r="V57" s="685" t="str">
        <f ca="1">IF(EURO!V48="","",EURO!V48)</f>
        <v>C</v>
      </c>
      <c r="W57" s="693"/>
      <c r="X57" s="694"/>
      <c r="Y57" s="695"/>
    </row>
    <row r="58" spans="1:25" ht="14.4">
      <c r="A58" s="98" t="str">
        <f>IF(EURO!A49="","",EURO!A49)</f>
        <v>4A</v>
      </c>
      <c r="B58" s="849" t="str">
        <f ca="1">IF(EURO!B49="","",EURO!B49)</f>
        <v>Hungary</v>
      </c>
      <c r="C58" s="850"/>
      <c r="D58" s="98" t="str">
        <f>IF(EURO!D49="","",EURO!D49)</f>
        <v>4B</v>
      </c>
      <c r="E58" s="849" t="str">
        <f ca="1">IF(EURO!E49="","",EURO!E49)</f>
        <v>Croatia</v>
      </c>
      <c r="F58" s="850"/>
      <c r="G58" s="98" t="str">
        <f>IF(EURO!G49="","",EURO!G49)</f>
        <v>4C</v>
      </c>
      <c r="H58" s="849" t="str">
        <f ca="1">IF(EURO!H49="","",EURO!H49)</f>
        <v>Serbia</v>
      </c>
      <c r="I58" s="850"/>
      <c r="J58" s="98" t="str">
        <f>IF(EURO!J49="","",EURO!J49)</f>
        <v>4D</v>
      </c>
      <c r="K58" s="849" t="str">
        <f ca="1">IF(EURO!K49="","",EURO!K49)</f>
        <v>Poland</v>
      </c>
      <c r="L58" s="850"/>
      <c r="M58" s="98" t="str">
        <f>IF(EURO!M49="","",EURO!M49)</f>
        <v>4E</v>
      </c>
      <c r="N58" s="849" t="str">
        <f ca="1">IF(EURO!N49="","",EURO!N49)</f>
        <v>Ukraine</v>
      </c>
      <c r="O58" s="850"/>
      <c r="P58" s="98" t="str">
        <f>IF(EURO!P49="","",EURO!P49)</f>
        <v>4F</v>
      </c>
      <c r="Q58" s="849" t="str">
        <f ca="1">IF(EURO!Q49="","",EURO!Q49)</f>
        <v>Georgia</v>
      </c>
      <c r="R58" s="850"/>
      <c r="S58" s="98" t="str">
        <f>IF(EURO!S49="","",EURO!S49)</f>
        <v/>
      </c>
      <c r="T58" s="870" t="str">
        <f ca="1">IF(EURO!T49="","",EURO!T49)</f>
        <v>Albania</v>
      </c>
      <c r="U58" s="871"/>
      <c r="V58" s="685" t="str">
        <f ca="1">IF(EURO!V49="","",EURO!V49)</f>
        <v>B</v>
      </c>
      <c r="W58" s="693"/>
      <c r="X58" s="694"/>
      <c r="Y58" s="695"/>
    </row>
    <row r="59" spans="1:25" ht="102.75" customHeight="1"/>
    <row r="60" spans="1:25" customFormat="1" ht="16.2" thickBot="1">
      <c r="B60" s="853" t="str">
        <f>EURO!B51</f>
        <v>Round of 16 - 4</v>
      </c>
      <c r="C60" s="854"/>
      <c r="E60" s="853" t="str">
        <f>EURO!E51</f>
        <v>Round of 16 - 2</v>
      </c>
      <c r="F60" s="854"/>
      <c r="H60" s="853" t="str">
        <f>EURO!H51</f>
        <v>Round of 16 - 6</v>
      </c>
      <c r="I60" s="854"/>
      <c r="K60" s="853" t="str">
        <f>EURO!K51</f>
        <v>Round of 16 - 5</v>
      </c>
      <c r="L60" s="854"/>
      <c r="N60" s="853" t="str">
        <f>EURO!N51</f>
        <v>Round of 16 - 7</v>
      </c>
      <c r="O60" s="854"/>
      <c r="Q60" s="853" t="str">
        <f>EURO!Q51</f>
        <v>Round of 16 - 8</v>
      </c>
      <c r="R60" s="854"/>
      <c r="T60" s="853" t="str">
        <f>EURO!T51</f>
        <v>Round of 16 - 3</v>
      </c>
      <c r="U60" s="854"/>
      <c r="W60" s="853" t="str">
        <f>EURO!W51</f>
        <v>Round of 16 - 1</v>
      </c>
      <c r="X60" s="854"/>
    </row>
    <row r="61" spans="1:25" customFormat="1">
      <c r="A61" s="111">
        <f>EURO!A52</f>
        <v>39</v>
      </c>
      <c r="B61" s="815" t="str">
        <f>EURO!B52</f>
        <v>Cologne</v>
      </c>
      <c r="C61" s="816"/>
      <c r="D61" s="111">
        <f>EURO!D52</f>
        <v>37</v>
      </c>
      <c r="E61" s="815" t="str">
        <f>EURO!E52</f>
        <v>Dortmund</v>
      </c>
      <c r="F61" s="816"/>
      <c r="G61" s="111">
        <f>EURO!G52</f>
        <v>41</v>
      </c>
      <c r="H61" s="815" t="str">
        <f>EURO!H52</f>
        <v>Frankfurt</v>
      </c>
      <c r="I61" s="816"/>
      <c r="J61" s="111">
        <f>EURO!J52</f>
        <v>42</v>
      </c>
      <c r="K61" s="815" t="str">
        <f>EURO!K52</f>
        <v>Dusseldorf</v>
      </c>
      <c r="L61" s="816"/>
      <c r="M61" s="111">
        <f>EURO!M52</f>
        <v>43</v>
      </c>
      <c r="N61" s="815" t="str">
        <f>EURO!N52</f>
        <v>Munich</v>
      </c>
      <c r="O61" s="816"/>
      <c r="P61" s="111">
        <f>EURO!P52</f>
        <v>44</v>
      </c>
      <c r="Q61" s="815" t="str">
        <f>EURO!Q52</f>
        <v>Leipzig</v>
      </c>
      <c r="R61" s="816"/>
      <c r="S61" s="111">
        <f>EURO!S52</f>
        <v>40</v>
      </c>
      <c r="T61" s="815" t="str">
        <f>EURO!T52</f>
        <v>Gelsenkirchen</v>
      </c>
      <c r="U61" s="816"/>
      <c r="V61" s="111">
        <f>EURO!V52</f>
        <v>38</v>
      </c>
      <c r="W61" s="815" t="str">
        <f>EURO!W52</f>
        <v>Berlin</v>
      </c>
      <c r="X61" s="816"/>
    </row>
    <row r="62" spans="1:25" customFormat="1">
      <c r="B62" s="813">
        <f>EURO!B53</f>
        <v>45473.875</v>
      </c>
      <c r="C62" s="814"/>
      <c r="E62" s="813">
        <f>EURO!E53</f>
        <v>45472.875</v>
      </c>
      <c r="F62" s="814"/>
      <c r="H62" s="813">
        <f>EURO!H53</f>
        <v>45474.875</v>
      </c>
      <c r="I62" s="814"/>
      <c r="K62" s="813">
        <f>EURO!K53</f>
        <v>45474.75</v>
      </c>
      <c r="L62" s="814"/>
      <c r="N62" s="813">
        <f>EURO!N53</f>
        <v>45475.75</v>
      </c>
      <c r="O62" s="814"/>
      <c r="Q62" s="813">
        <f>EURO!Q53</f>
        <v>45475.875</v>
      </c>
      <c r="R62" s="814"/>
      <c r="T62" s="813">
        <f>EURO!T53</f>
        <v>45473.75</v>
      </c>
      <c r="U62" s="814"/>
      <c r="V62" s="6"/>
      <c r="W62" s="813">
        <f>EURO!W53</f>
        <v>45472.75</v>
      </c>
      <c r="X62" s="814"/>
    </row>
    <row r="63" spans="1:25" customFormat="1">
      <c r="B63" s="53" t="str">
        <f ca="1">EURO!B54</f>
        <v>Spain</v>
      </c>
      <c r="C63" s="54" t="str">
        <f ca="1">EURO!C54</f>
        <v>Slovakia</v>
      </c>
      <c r="E63" s="53" t="str">
        <f ca="1">EURO!E54</f>
        <v>Germany</v>
      </c>
      <c r="F63" s="54" t="str">
        <f ca="1">EURO!F54</f>
        <v>Denmark</v>
      </c>
      <c r="H63" s="53" t="str">
        <f ca="1">EURO!H54</f>
        <v>Portugal</v>
      </c>
      <c r="I63" s="54" t="str">
        <f ca="1">EURO!I54</f>
        <v>Slovenia</v>
      </c>
      <c r="K63" s="53" t="str">
        <f ca="1">EURO!K54</f>
        <v>France</v>
      </c>
      <c r="L63" s="54" t="str">
        <f ca="1">EURO!L54</f>
        <v>Belgium</v>
      </c>
      <c r="N63" s="53" t="str">
        <f ca="1">EURO!N54</f>
        <v>Romania</v>
      </c>
      <c r="O63" s="54" t="str">
        <f ca="1">EURO!O54</f>
        <v>Albania</v>
      </c>
      <c r="Q63" s="53" t="str">
        <f ca="1">EURO!Q54</f>
        <v>Netherlands</v>
      </c>
      <c r="R63" s="54" t="str">
        <f ca="1">EURO!R54</f>
        <v>Türkiye</v>
      </c>
      <c r="T63" s="53" t="str">
        <f ca="1">EURO!T54</f>
        <v>England</v>
      </c>
      <c r="U63" s="54" t="str">
        <f ca="1">EURO!U54</f>
        <v>Austria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7" t="str">
        <f>EURO!B56</f>
        <v>Penalty shoot-out:</v>
      </c>
      <c r="C65" s="898"/>
      <c r="D65" s="634"/>
      <c r="E65" s="897" t="str">
        <f>EURO!E56</f>
        <v>Penalty shoot-out:</v>
      </c>
      <c r="F65" s="898"/>
      <c r="G65" s="634"/>
      <c r="H65" s="897" t="str">
        <f>EURO!H56</f>
        <v>Penalty shoot-out:</v>
      </c>
      <c r="I65" s="898"/>
      <c r="J65" s="634"/>
      <c r="K65" s="897" t="str">
        <f>EURO!K56</f>
        <v>Penalty shoot-out:</v>
      </c>
      <c r="L65" s="898"/>
      <c r="M65" s="634"/>
      <c r="N65" s="897" t="str">
        <f>EURO!N56</f>
        <v>Penalty shoot-out:</v>
      </c>
      <c r="O65" s="898"/>
      <c r="P65" s="634"/>
      <c r="Q65" s="897" t="str">
        <f>EURO!Q56</f>
        <v>Penalty shoot-out:</v>
      </c>
      <c r="R65" s="898"/>
      <c r="S65" s="634"/>
      <c r="T65" s="897" t="str">
        <f>EURO!T56</f>
        <v>Penalty shoot-out:</v>
      </c>
      <c r="U65" s="898"/>
      <c r="V65" s="634"/>
      <c r="W65" s="897" t="str">
        <f>EURO!W56</f>
        <v>Penalty shoot-out:</v>
      </c>
      <c r="X65" s="898"/>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896"/>
      <c r="C68" s="896"/>
      <c r="D68" s="781"/>
      <c r="E68" s="896"/>
      <c r="F68" s="896"/>
      <c r="G68" s="779"/>
      <c r="H68" s="896"/>
      <c r="I68" s="896"/>
      <c r="J68" s="779"/>
      <c r="K68" s="896"/>
      <c r="L68" s="896"/>
      <c r="M68" s="779"/>
      <c r="N68" s="896"/>
      <c r="O68" s="896"/>
      <c r="P68" s="779"/>
      <c r="Q68" s="896"/>
      <c r="R68" s="896"/>
      <c r="S68" s="779"/>
      <c r="T68" s="896"/>
      <c r="U68" s="896"/>
      <c r="V68" s="779"/>
      <c r="W68" s="896"/>
      <c r="X68" s="896"/>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895" t="str">
        <f>EURO!C61</f>
        <v>Quarter final 1</v>
      </c>
      <c r="D70" s="895"/>
      <c r="E70" s="895"/>
      <c r="F70" s="634"/>
      <c r="G70" s="634"/>
      <c r="H70" s="634"/>
      <c r="I70" s="895" t="str">
        <f>EURO!I61</f>
        <v>Quarter final 2</v>
      </c>
      <c r="J70" s="895"/>
      <c r="K70" s="895"/>
      <c r="L70" s="634"/>
      <c r="M70" s="634"/>
      <c r="N70" s="634"/>
      <c r="O70" s="895" t="str">
        <f>EURO!O61</f>
        <v>Quarter final 4</v>
      </c>
      <c r="P70" s="895"/>
      <c r="Q70" s="895"/>
      <c r="R70" s="634"/>
      <c r="S70" s="634"/>
      <c r="T70" s="634"/>
      <c r="U70" s="895" t="str">
        <f>EURO!U61</f>
        <v>Quarter final 3</v>
      </c>
      <c r="V70" s="895"/>
      <c r="W70" s="895"/>
      <c r="X70" s="634"/>
      <c r="Y70" s="634"/>
    </row>
    <row r="71" spans="2:25" customFormat="1" ht="15.75" customHeight="1">
      <c r="B71" s="665">
        <f>EURO!B62</f>
        <v>45</v>
      </c>
      <c r="C71" s="877" t="str">
        <f>EURO!C62</f>
        <v>Stuttgart</v>
      </c>
      <c r="D71" s="878"/>
      <c r="E71" s="879"/>
      <c r="F71" s="634"/>
      <c r="G71" s="634"/>
      <c r="H71" s="665">
        <f>EURO!H62</f>
        <v>46</v>
      </c>
      <c r="I71" s="877" t="str">
        <f>EURO!I62</f>
        <v>Hamburg</v>
      </c>
      <c r="J71" s="878"/>
      <c r="K71" s="879"/>
      <c r="L71" s="634"/>
      <c r="M71" s="634"/>
      <c r="N71" s="665">
        <f>EURO!N62</f>
        <v>47</v>
      </c>
      <c r="O71" s="877" t="str">
        <f>EURO!O62</f>
        <v>Berlin</v>
      </c>
      <c r="P71" s="878"/>
      <c r="Q71" s="879"/>
      <c r="R71" s="634"/>
      <c r="S71" s="634"/>
      <c r="T71" s="665">
        <f>EURO!T62</f>
        <v>48</v>
      </c>
      <c r="U71" s="877" t="str">
        <f>EURO!U62</f>
        <v>Dusseldorf</v>
      </c>
      <c r="V71" s="878"/>
      <c r="W71" s="879"/>
      <c r="X71" s="634"/>
      <c r="Y71" s="634"/>
    </row>
    <row r="72" spans="2:25" customFormat="1">
      <c r="B72" s="634"/>
      <c r="C72" s="880">
        <f>EURO!C63</f>
        <v>45478.75</v>
      </c>
      <c r="D72" s="881"/>
      <c r="E72" s="882"/>
      <c r="F72" s="634"/>
      <c r="G72" s="634"/>
      <c r="H72" s="634"/>
      <c r="I72" s="880">
        <f>EURO!I63</f>
        <v>45478.875</v>
      </c>
      <c r="J72" s="881"/>
      <c r="K72" s="882"/>
      <c r="L72" s="634"/>
      <c r="M72" s="634"/>
      <c r="N72" s="634"/>
      <c r="O72" s="880">
        <f>EURO!O63</f>
        <v>45479.875</v>
      </c>
      <c r="P72" s="881"/>
      <c r="Q72" s="882"/>
      <c r="R72" s="634"/>
      <c r="S72" s="634"/>
      <c r="T72" s="634"/>
      <c r="U72" s="880">
        <f>EURO!U63</f>
        <v>45479.75</v>
      </c>
      <c r="V72" s="881"/>
      <c r="W72" s="882"/>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872" t="str">
        <f>EURO!C66</f>
        <v>Penalty shoot-out:</v>
      </c>
      <c r="D75" s="873"/>
      <c r="E75" s="874"/>
      <c r="F75" s="634"/>
      <c r="G75" s="634"/>
      <c r="H75" s="634"/>
      <c r="I75" s="872" t="str">
        <f>EURO!I66</f>
        <v>Penalty shoot-out:</v>
      </c>
      <c r="J75" s="873"/>
      <c r="K75" s="874"/>
      <c r="L75" s="634"/>
      <c r="M75" s="634"/>
      <c r="N75" s="634"/>
      <c r="O75" s="872" t="str">
        <f>EURO!O66</f>
        <v>Penalty shoot-out:</v>
      </c>
      <c r="P75" s="873"/>
      <c r="Q75" s="874"/>
      <c r="R75" s="634"/>
      <c r="S75" s="634"/>
      <c r="T75" s="634"/>
      <c r="U75" s="872" t="str">
        <f>EURO!U66</f>
        <v>Penalty shoot-out:</v>
      </c>
      <c r="V75" s="873"/>
      <c r="W75" s="874"/>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875"/>
      <c r="D78" s="875"/>
      <c r="E78" s="875"/>
      <c r="F78" s="792"/>
      <c r="G78" s="634"/>
      <c r="H78" s="634"/>
      <c r="I78" s="875"/>
      <c r="J78" s="875"/>
      <c r="K78" s="875"/>
      <c r="L78" s="634"/>
      <c r="M78" s="634"/>
      <c r="N78" s="634"/>
      <c r="O78" s="875"/>
      <c r="P78" s="875"/>
      <c r="Q78" s="875"/>
      <c r="R78" s="634"/>
      <c r="S78" s="634"/>
      <c r="T78" s="634"/>
      <c r="U78" s="875"/>
      <c r="V78" s="875"/>
      <c r="W78" s="875"/>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895" t="str">
        <f>EURO!F71</f>
        <v>Semi-Final 1</v>
      </c>
      <c r="G80" s="895"/>
      <c r="H80" s="895"/>
      <c r="I80" s="634"/>
      <c r="J80" s="634"/>
      <c r="K80" s="634"/>
      <c r="L80" s="634"/>
      <c r="M80" s="634"/>
      <c r="N80" s="634"/>
      <c r="O80" s="634"/>
      <c r="P80" s="634"/>
      <c r="Q80" s="634"/>
      <c r="R80" s="895" t="str">
        <f>EURO!R71</f>
        <v>Semi-Final 2</v>
      </c>
      <c r="S80" s="895"/>
      <c r="T80" s="895"/>
      <c r="U80" s="634"/>
      <c r="V80" s="634"/>
      <c r="W80" s="634"/>
      <c r="X80" s="634"/>
      <c r="Y80" s="634"/>
    </row>
    <row r="81" spans="2:25" customFormat="1">
      <c r="B81" s="634"/>
      <c r="C81" s="634"/>
      <c r="D81" s="634"/>
      <c r="E81" s="665">
        <f>EURO!E72</f>
        <v>49</v>
      </c>
      <c r="F81" s="877" t="str">
        <f>EURO!F72</f>
        <v>Munich</v>
      </c>
      <c r="G81" s="878"/>
      <c r="H81" s="879"/>
      <c r="I81" s="634"/>
      <c r="J81" s="634"/>
      <c r="K81" s="634"/>
      <c r="L81" s="634"/>
      <c r="M81" s="634"/>
      <c r="N81" s="634"/>
      <c r="O81" s="634"/>
      <c r="P81" s="634"/>
      <c r="Q81" s="665">
        <f>EURO!Q72</f>
        <v>50</v>
      </c>
      <c r="R81" s="877" t="str">
        <f>EURO!R72</f>
        <v>Dortmund</v>
      </c>
      <c r="S81" s="878"/>
      <c r="T81" s="879"/>
      <c r="U81" s="634"/>
      <c r="V81" s="634"/>
      <c r="W81" s="634"/>
      <c r="X81" s="634"/>
      <c r="Y81" s="634"/>
    </row>
    <row r="82" spans="2:25" customFormat="1" ht="15.6">
      <c r="B82" s="634"/>
      <c r="C82" s="634"/>
      <c r="D82" s="634"/>
      <c r="E82" s="634"/>
      <c r="F82" s="880">
        <f>EURO!F73</f>
        <v>45482.875</v>
      </c>
      <c r="G82" s="881"/>
      <c r="H82" s="882"/>
      <c r="I82" s="634"/>
      <c r="J82" s="634"/>
      <c r="K82" s="634"/>
      <c r="L82" s="793"/>
      <c r="M82" s="793"/>
      <c r="N82" s="634"/>
      <c r="O82" s="634"/>
      <c r="P82" s="634"/>
      <c r="Q82" s="634"/>
      <c r="R82" s="880">
        <f>EURO!R73</f>
        <v>45483.875</v>
      </c>
      <c r="S82" s="881"/>
      <c r="T82" s="882"/>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872" t="str">
        <f>EURO!F76</f>
        <v>Penalty shoot-out:</v>
      </c>
      <c r="G85" s="873"/>
      <c r="H85" s="874"/>
      <c r="I85" s="634"/>
      <c r="J85" s="634"/>
      <c r="K85" s="634"/>
      <c r="L85" s="795"/>
      <c r="M85" s="634"/>
      <c r="N85" s="634"/>
      <c r="O85" s="634"/>
      <c r="P85" s="634"/>
      <c r="Q85" s="634"/>
      <c r="R85" s="872" t="str">
        <f>EURO!R76</f>
        <v>Penalty shoot-out:</v>
      </c>
      <c r="S85" s="873"/>
      <c r="T85" s="874"/>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875"/>
      <c r="G88" s="875"/>
      <c r="H88" s="875"/>
      <c r="I88" s="634"/>
      <c r="J88" s="634"/>
      <c r="K88" s="634"/>
      <c r="L88" s="797"/>
      <c r="M88" s="797"/>
      <c r="N88" s="797"/>
      <c r="O88" s="634"/>
      <c r="P88" s="634"/>
      <c r="Q88" s="634"/>
      <c r="R88" s="875"/>
      <c r="S88" s="875"/>
      <c r="T88" s="875"/>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892" t="str">
        <f>EURO!L81</f>
        <v>Final</v>
      </c>
      <c r="M90" s="893"/>
      <c r="N90" s="894"/>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877" t="str">
        <f>EURO!L82</f>
        <v>Berlin</v>
      </c>
      <c r="M91" s="878"/>
      <c r="N91" s="879"/>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0">
        <f>EURO!L83</f>
        <v>45487.875</v>
      </c>
      <c r="M92" s="881"/>
      <c r="N92" s="882"/>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872" t="str">
        <f>EURO!L86</f>
        <v>Penalty shoot-out:</v>
      </c>
      <c r="M95" s="873"/>
      <c r="N95" s="874"/>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875"/>
      <c r="M98" s="875"/>
      <c r="N98" s="875"/>
    </row>
    <row r="100" spans="2:25">
      <c r="U100" s="689"/>
      <c r="V100" s="689"/>
      <c r="W100" s="689"/>
      <c r="X100" s="689"/>
    </row>
    <row r="101" spans="2:25">
      <c r="B101" s="876"/>
      <c r="C101" s="876"/>
      <c r="D101" s="876"/>
    </row>
    <row r="102" spans="2:25" ht="15" customHeight="1">
      <c r="J102" s="869" t="str">
        <f>EURO!R82</f>
        <v>European Champion 2024:</v>
      </c>
      <c r="K102" s="869"/>
      <c r="L102" s="869"/>
      <c r="M102" s="869"/>
      <c r="N102" s="869"/>
      <c r="O102" s="869"/>
      <c r="P102" s="869"/>
    </row>
    <row r="103" spans="2:25" ht="15" customHeight="1">
      <c r="J103" s="869"/>
      <c r="K103" s="869"/>
      <c r="L103" s="869"/>
      <c r="M103" s="869"/>
      <c r="N103" s="869"/>
      <c r="O103" s="869"/>
      <c r="P103" s="869"/>
    </row>
    <row r="104" spans="2:25" ht="15" customHeight="1">
      <c r="J104" s="862" t="str">
        <f>EURO!R84</f>
        <v/>
      </c>
      <c r="K104" s="862"/>
      <c r="L104" s="862"/>
      <c r="M104" s="862"/>
      <c r="N104" s="862"/>
      <c r="O104" s="862"/>
      <c r="P104" s="862"/>
    </row>
    <row r="105" spans="2:25" ht="15" customHeight="1">
      <c r="J105" s="862"/>
      <c r="K105" s="862"/>
      <c r="L105" s="862"/>
      <c r="M105" s="862"/>
      <c r="N105" s="862"/>
      <c r="O105" s="862"/>
      <c r="P105" s="862"/>
    </row>
    <row r="109" spans="2:25">
      <c r="T109" s="891" t="str">
        <f>EURO!T92</f>
        <v>https://hermann-baum.de/excel/UEFA_EURO/en/</v>
      </c>
      <c r="U109" s="891"/>
      <c r="V109" s="891"/>
      <c r="W109" s="891"/>
      <c r="X109" s="891"/>
      <c r="Y109" s="891"/>
    </row>
  </sheetData>
  <sheetProtection sheet="1" objects="1" scenarios="1" selectLockedCell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B1"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Belgium</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Slovenia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Albania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Türkiye</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66" t="str">
        <f>Language!$E$172</f>
        <v>Predictions</v>
      </c>
      <c r="C1" s="966"/>
      <c r="D1" s="966"/>
      <c r="E1" s="966"/>
      <c r="F1" s="966"/>
      <c r="G1" s="966"/>
    </row>
    <row r="2" spans="1:345" ht="18.75" customHeight="1">
      <c r="A2" s="429"/>
      <c r="B2" s="429"/>
      <c r="C2" s="78"/>
      <c r="D2" s="78"/>
      <c r="E2" s="78"/>
      <c r="I2" s="965">
        <f ca="1">O72</f>
        <v>0</v>
      </c>
      <c r="J2" s="965"/>
      <c r="K2" s="965"/>
      <c r="L2" s="965"/>
      <c r="M2" s="965"/>
      <c r="N2" s="965"/>
      <c r="O2" s="965"/>
      <c r="P2" s="965"/>
      <c r="Q2" s="965"/>
      <c r="R2" s="965"/>
      <c r="S2" s="965"/>
      <c r="T2" s="965"/>
      <c r="V2" s="965">
        <f ca="1">AB72</f>
        <v>0</v>
      </c>
      <c r="W2" s="965"/>
      <c r="X2" s="965"/>
      <c r="Y2" s="965"/>
      <c r="Z2" s="965"/>
      <c r="AA2" s="965"/>
      <c r="AB2" s="965"/>
      <c r="AC2" s="965"/>
      <c r="AD2" s="965"/>
      <c r="AE2" s="965"/>
      <c r="AF2" s="965"/>
      <c r="AG2" s="965"/>
      <c r="AI2" s="965">
        <f ca="1">AO72</f>
        <v>0</v>
      </c>
      <c r="AJ2" s="965"/>
      <c r="AK2" s="965"/>
      <c r="AL2" s="965"/>
      <c r="AM2" s="965"/>
      <c r="AN2" s="965"/>
      <c r="AO2" s="965"/>
      <c r="AP2" s="965"/>
      <c r="AQ2" s="965"/>
      <c r="AR2" s="965"/>
      <c r="AS2" s="965"/>
      <c r="AT2" s="965"/>
      <c r="AV2" s="965">
        <f ca="1">BB72</f>
        <v>0</v>
      </c>
      <c r="AW2" s="965"/>
      <c r="AX2" s="965"/>
      <c r="AY2" s="965"/>
      <c r="AZ2" s="965"/>
      <c r="BA2" s="965"/>
      <c r="BB2" s="965"/>
      <c r="BC2" s="965"/>
      <c r="BD2" s="965"/>
      <c r="BE2" s="965"/>
      <c r="BF2" s="965"/>
      <c r="BG2" s="965"/>
      <c r="BI2" s="965">
        <f ca="1">BO72</f>
        <v>0</v>
      </c>
      <c r="BJ2" s="965"/>
      <c r="BK2" s="965"/>
      <c r="BL2" s="965"/>
      <c r="BM2" s="965"/>
      <c r="BN2" s="965"/>
      <c r="BO2" s="965"/>
      <c r="BP2" s="965"/>
      <c r="BQ2" s="965"/>
      <c r="BR2" s="965"/>
      <c r="BS2" s="965"/>
      <c r="BT2" s="965"/>
      <c r="BV2" s="965">
        <f ca="1">CB72</f>
        <v>0</v>
      </c>
      <c r="BW2" s="965"/>
      <c r="BX2" s="965"/>
      <c r="BY2" s="965"/>
      <c r="BZ2" s="965"/>
      <c r="CA2" s="965"/>
      <c r="CB2" s="965"/>
      <c r="CC2" s="965"/>
      <c r="CD2" s="965"/>
      <c r="CE2" s="965"/>
      <c r="CF2" s="965"/>
      <c r="CG2" s="965"/>
      <c r="CI2" s="965">
        <f ca="1">CO72</f>
        <v>0</v>
      </c>
      <c r="CJ2" s="965"/>
      <c r="CK2" s="965"/>
      <c r="CL2" s="965"/>
      <c r="CM2" s="965"/>
      <c r="CN2" s="965"/>
      <c r="CO2" s="965"/>
      <c r="CP2" s="965"/>
      <c r="CQ2" s="965"/>
      <c r="CR2" s="965"/>
      <c r="CS2" s="965"/>
      <c r="CT2" s="965"/>
      <c r="CV2" s="965">
        <f ca="1">DB72</f>
        <v>0</v>
      </c>
      <c r="CW2" s="965"/>
      <c r="CX2" s="965"/>
      <c r="CY2" s="965"/>
      <c r="CZ2" s="965"/>
      <c r="DA2" s="965"/>
      <c r="DB2" s="965"/>
      <c r="DC2" s="965"/>
      <c r="DD2" s="965"/>
      <c r="DE2" s="965"/>
      <c r="DF2" s="965"/>
      <c r="DG2" s="965"/>
      <c r="DI2" s="965">
        <f ca="1">DO72</f>
        <v>0</v>
      </c>
      <c r="DJ2" s="965"/>
      <c r="DK2" s="965"/>
      <c r="DL2" s="965"/>
      <c r="DM2" s="965"/>
      <c r="DN2" s="965"/>
      <c r="DO2" s="965"/>
      <c r="DP2" s="965"/>
      <c r="DQ2" s="965"/>
      <c r="DR2" s="965"/>
      <c r="DS2" s="965"/>
      <c r="DT2" s="965"/>
      <c r="DV2" s="965">
        <f ca="1">EB72</f>
        <v>0</v>
      </c>
      <c r="DW2" s="965"/>
      <c r="DX2" s="965"/>
      <c r="DY2" s="965"/>
      <c r="DZ2" s="965"/>
      <c r="EA2" s="965"/>
      <c r="EB2" s="965"/>
      <c r="EC2" s="965"/>
      <c r="ED2" s="965"/>
      <c r="EE2" s="965"/>
      <c r="EF2" s="965"/>
      <c r="EG2" s="965"/>
      <c r="EI2" s="965">
        <f ca="1">EO72</f>
        <v>0</v>
      </c>
      <c r="EJ2" s="965"/>
      <c r="EK2" s="965"/>
      <c r="EL2" s="965"/>
      <c r="EM2" s="965"/>
      <c r="EN2" s="965"/>
      <c r="EO2" s="965"/>
      <c r="EP2" s="965"/>
      <c r="EQ2" s="965"/>
      <c r="ER2" s="965"/>
      <c r="ES2" s="965"/>
      <c r="ET2" s="965"/>
      <c r="EV2" s="965">
        <f ca="1">FB72</f>
        <v>0</v>
      </c>
      <c r="EW2" s="965"/>
      <c r="EX2" s="965"/>
      <c r="EY2" s="965"/>
      <c r="EZ2" s="965"/>
      <c r="FA2" s="965"/>
      <c r="FB2" s="965"/>
      <c r="FC2" s="965"/>
      <c r="FD2" s="965"/>
      <c r="FE2" s="965"/>
      <c r="FF2" s="965"/>
      <c r="FG2" s="965"/>
      <c r="FI2" s="965">
        <f ca="1">FO72</f>
        <v>0</v>
      </c>
      <c r="FJ2" s="965"/>
      <c r="FK2" s="965"/>
      <c r="FL2" s="965"/>
      <c r="FM2" s="965"/>
      <c r="FN2" s="965"/>
      <c r="FO2" s="965"/>
      <c r="FP2" s="965"/>
      <c r="FQ2" s="965"/>
      <c r="FR2" s="965"/>
      <c r="FS2" s="965"/>
      <c r="FT2" s="965"/>
      <c r="FV2" s="965">
        <f ca="1">GB72</f>
        <v>0</v>
      </c>
      <c r="FW2" s="965"/>
      <c r="FX2" s="965"/>
      <c r="FY2" s="965"/>
      <c r="FZ2" s="965"/>
      <c r="GA2" s="965"/>
      <c r="GB2" s="965"/>
      <c r="GC2" s="965"/>
      <c r="GD2" s="965"/>
      <c r="GE2" s="965"/>
      <c r="GF2" s="965"/>
      <c r="GG2" s="965"/>
      <c r="GI2" s="965">
        <f ca="1">GO72</f>
        <v>0</v>
      </c>
      <c r="GJ2" s="965"/>
      <c r="GK2" s="965"/>
      <c r="GL2" s="965"/>
      <c r="GM2" s="965"/>
      <c r="GN2" s="965"/>
      <c r="GO2" s="965"/>
      <c r="GP2" s="965"/>
      <c r="GQ2" s="965"/>
      <c r="GR2" s="965"/>
      <c r="GS2" s="965"/>
      <c r="GT2" s="965"/>
      <c r="GV2" s="965">
        <f ca="1">HB72</f>
        <v>0</v>
      </c>
      <c r="GW2" s="965"/>
      <c r="GX2" s="965"/>
      <c r="GY2" s="965"/>
      <c r="GZ2" s="965"/>
      <c r="HA2" s="965"/>
      <c r="HB2" s="965"/>
      <c r="HC2" s="965"/>
      <c r="HD2" s="965"/>
      <c r="HE2" s="965"/>
      <c r="HF2" s="965"/>
      <c r="HG2" s="965"/>
      <c r="HI2" s="965">
        <f ca="1">HO72</f>
        <v>0</v>
      </c>
      <c r="HJ2" s="965"/>
      <c r="HK2" s="965"/>
      <c r="HL2" s="965"/>
      <c r="HM2" s="965"/>
      <c r="HN2" s="965"/>
      <c r="HO2" s="965"/>
      <c r="HP2" s="965"/>
      <c r="HQ2" s="965"/>
      <c r="HR2" s="965"/>
      <c r="HS2" s="965"/>
      <c r="HT2" s="965"/>
      <c r="HV2" s="965">
        <f ca="1">IB72</f>
        <v>0</v>
      </c>
      <c r="HW2" s="965"/>
      <c r="HX2" s="965"/>
      <c r="HY2" s="965"/>
      <c r="HZ2" s="965"/>
      <c r="IA2" s="965"/>
      <c r="IB2" s="965"/>
      <c r="IC2" s="965"/>
      <c r="ID2" s="965"/>
      <c r="IE2" s="965"/>
      <c r="IF2" s="965"/>
      <c r="IG2" s="965"/>
      <c r="II2" s="965">
        <f ca="1">IO72</f>
        <v>0</v>
      </c>
      <c r="IJ2" s="965"/>
      <c r="IK2" s="965"/>
      <c r="IL2" s="965"/>
      <c r="IM2" s="965"/>
      <c r="IN2" s="965"/>
      <c r="IO2" s="965"/>
      <c r="IP2" s="965"/>
      <c r="IQ2" s="965"/>
      <c r="IR2" s="965"/>
      <c r="IS2" s="965"/>
      <c r="IT2" s="965"/>
      <c r="IV2" s="965">
        <f ca="1">JB72</f>
        <v>0</v>
      </c>
      <c r="IW2" s="965"/>
      <c r="IX2" s="965"/>
      <c r="IY2" s="965"/>
      <c r="IZ2" s="965"/>
      <c r="JA2" s="965"/>
      <c r="JB2" s="965"/>
      <c r="JC2" s="965"/>
      <c r="JD2" s="965"/>
      <c r="JE2" s="965"/>
      <c r="JF2" s="965"/>
      <c r="JG2" s="965"/>
      <c r="JI2" s="965">
        <f ca="1">JO72</f>
        <v>0</v>
      </c>
      <c r="JJ2" s="965"/>
      <c r="JK2" s="965"/>
      <c r="JL2" s="965"/>
      <c r="JM2" s="965"/>
      <c r="JN2" s="965"/>
      <c r="JO2" s="965"/>
      <c r="JP2" s="965"/>
      <c r="JQ2" s="965"/>
      <c r="JR2" s="965"/>
      <c r="JS2" s="965"/>
      <c r="JT2" s="965"/>
      <c r="JV2" s="965">
        <f ca="1">KB72</f>
        <v>0</v>
      </c>
      <c r="JW2" s="965"/>
      <c r="JX2" s="965"/>
      <c r="JY2" s="965"/>
      <c r="JZ2" s="965"/>
      <c r="KA2" s="965"/>
      <c r="KB2" s="965"/>
      <c r="KC2" s="965"/>
      <c r="KD2" s="965"/>
      <c r="KE2" s="965"/>
      <c r="KF2" s="965"/>
      <c r="KG2" s="965"/>
      <c r="KI2" s="965">
        <f ca="1">KO72</f>
        <v>0</v>
      </c>
      <c r="KJ2" s="965"/>
      <c r="KK2" s="965"/>
      <c r="KL2" s="965"/>
      <c r="KM2" s="965"/>
      <c r="KN2" s="965"/>
      <c r="KO2" s="965"/>
      <c r="KP2" s="965"/>
      <c r="KQ2" s="965"/>
      <c r="KR2" s="965"/>
      <c r="KS2" s="965"/>
      <c r="KT2" s="965"/>
      <c r="KV2" s="965">
        <f ca="1">LB72</f>
        <v>0</v>
      </c>
      <c r="KW2" s="965"/>
      <c r="KX2" s="965"/>
      <c r="KY2" s="965"/>
      <c r="KZ2" s="965"/>
      <c r="LA2" s="965"/>
      <c r="LB2" s="965"/>
      <c r="LC2" s="965"/>
      <c r="LD2" s="965"/>
      <c r="LE2" s="965"/>
      <c r="LF2" s="965"/>
      <c r="LG2" s="965"/>
      <c r="LI2" s="965">
        <f ca="1">LO72</f>
        <v>0</v>
      </c>
      <c r="LJ2" s="965"/>
      <c r="LK2" s="965"/>
      <c r="LL2" s="965"/>
      <c r="LM2" s="965"/>
      <c r="LN2" s="965"/>
      <c r="LO2" s="965"/>
      <c r="LP2" s="965"/>
      <c r="LQ2" s="965"/>
      <c r="LR2" s="965"/>
      <c r="LS2" s="965"/>
      <c r="LT2" s="965"/>
      <c r="LV2" s="965">
        <f ca="1">MB72</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37" t="str">
        <f>Language!$E$216</f>
        <v>Number:</v>
      </c>
      <c r="M69" s="938"/>
      <c r="N69" s="939"/>
      <c r="O69" s="449">
        <f ca="1">SUM(O67:O67)</f>
        <v>0</v>
      </c>
      <c r="P69" s="449">
        <f ca="1">SUM(P6:P46)</f>
        <v>0</v>
      </c>
      <c r="Q69" s="449">
        <f ca="1">SUM(Q6:Q46)</f>
        <v>0</v>
      </c>
      <c r="R69" s="449">
        <f ca="1">SUM(R6:R46)</f>
        <v>0</v>
      </c>
      <c r="S69" s="449">
        <f ca="1">SUM(S6:S46)</f>
        <v>0</v>
      </c>
      <c r="T69" s="467">
        <f>SUM(T48:T65)</f>
        <v>0</v>
      </c>
      <c r="Y69" s="937" t="str">
        <f>Language!$E$216</f>
        <v>Number:</v>
      </c>
      <c r="Z69" s="938"/>
      <c r="AA69" s="939"/>
      <c r="AB69" s="449">
        <f ca="1">SUM(AB67:AB67)</f>
        <v>0</v>
      </c>
      <c r="AC69" s="449">
        <f ca="1">SUM(AC6:AC46)</f>
        <v>0</v>
      </c>
      <c r="AD69" s="449">
        <f ca="1">SUM(AD6:AD46)</f>
        <v>0</v>
      </c>
      <c r="AE69" s="449">
        <f ca="1">SUM(AE6:AE46)</f>
        <v>0</v>
      </c>
      <c r="AF69" s="449">
        <f ca="1">SUM(AF6:AF46)</f>
        <v>0</v>
      </c>
      <c r="AG69" s="467">
        <f>SUM(AG48:AG65)</f>
        <v>0</v>
      </c>
      <c r="AL69" s="937" t="str">
        <f>Language!$E$216</f>
        <v>Number:</v>
      </c>
      <c r="AM69" s="938"/>
      <c r="AN69" s="939"/>
      <c r="AO69" s="449">
        <f ca="1">SUM(AO67:AO67)</f>
        <v>0</v>
      </c>
      <c r="AP69" s="449">
        <f ca="1">SUM(AP6:AP46)</f>
        <v>0</v>
      </c>
      <c r="AQ69" s="449">
        <f ca="1">SUM(AQ6:AQ46)</f>
        <v>0</v>
      </c>
      <c r="AR69" s="449">
        <f ca="1">SUM(AR6:AR46)</f>
        <v>0</v>
      </c>
      <c r="AS69" s="449">
        <f ca="1">SUM(AS6:AS46)</f>
        <v>0</v>
      </c>
      <c r="AT69" s="467">
        <f>SUM(AT48:AT65)</f>
        <v>0</v>
      </c>
      <c r="AY69" s="937" t="str">
        <f>Language!$E$216</f>
        <v>Number:</v>
      </c>
      <c r="AZ69" s="938"/>
      <c r="BA69" s="939"/>
      <c r="BB69" s="449">
        <f ca="1">SUM(BB67:BB67)</f>
        <v>0</v>
      </c>
      <c r="BC69" s="449">
        <f ca="1">SUM(BC6:BC46)</f>
        <v>0</v>
      </c>
      <c r="BD69" s="449">
        <f ca="1">SUM(BD6:BD46)</f>
        <v>0</v>
      </c>
      <c r="BE69" s="449">
        <f ca="1">SUM(BE6:BE46)</f>
        <v>0</v>
      </c>
      <c r="BF69" s="449">
        <f ca="1">SUM(BF6:BF46)</f>
        <v>0</v>
      </c>
      <c r="BG69" s="467">
        <f>SUM(BG48:BG65)</f>
        <v>0</v>
      </c>
      <c r="BL69" s="937" t="str">
        <f>Language!$E$216</f>
        <v>Number:</v>
      </c>
      <c r="BM69" s="938"/>
      <c r="BN69" s="939"/>
      <c r="BO69" s="449">
        <f ca="1">SUM(BO67:BO67)</f>
        <v>0</v>
      </c>
      <c r="BP69" s="449">
        <f ca="1">SUM(BP6:BP46)</f>
        <v>0</v>
      </c>
      <c r="BQ69" s="449">
        <f ca="1">SUM(BQ6:BQ46)</f>
        <v>0</v>
      </c>
      <c r="BR69" s="449">
        <f ca="1">SUM(BR6:BR46)</f>
        <v>0</v>
      </c>
      <c r="BS69" s="449">
        <f ca="1">SUM(BS6:BS46)</f>
        <v>0</v>
      </c>
      <c r="BT69" s="467">
        <f>SUM(BT48:BT65)</f>
        <v>0</v>
      </c>
      <c r="BY69" s="937" t="str">
        <f>Language!$E$216</f>
        <v>Number:</v>
      </c>
      <c r="BZ69" s="938"/>
      <c r="CA69" s="939"/>
      <c r="CB69" s="449">
        <f ca="1">SUM(CB67:CB67)</f>
        <v>0</v>
      </c>
      <c r="CC69" s="449">
        <f ca="1">SUM(CC6:CC46)</f>
        <v>0</v>
      </c>
      <c r="CD69" s="449">
        <f ca="1">SUM(CD6:CD46)</f>
        <v>0</v>
      </c>
      <c r="CE69" s="449">
        <f ca="1">SUM(CE6:CE46)</f>
        <v>0</v>
      </c>
      <c r="CF69" s="449">
        <f ca="1">SUM(CF6:CF46)</f>
        <v>0</v>
      </c>
      <c r="CG69" s="467">
        <f>SUM(CG48:CG65)</f>
        <v>0</v>
      </c>
      <c r="CL69" s="937" t="str">
        <f>Language!$E$216</f>
        <v>Number:</v>
      </c>
      <c r="CM69" s="938"/>
      <c r="CN69" s="939"/>
      <c r="CO69" s="449">
        <f ca="1">SUM(CO67:CO67)</f>
        <v>0</v>
      </c>
      <c r="CP69" s="449">
        <f ca="1">SUM(CP6:CP46)</f>
        <v>0</v>
      </c>
      <c r="CQ69" s="449">
        <f ca="1">SUM(CQ6:CQ46)</f>
        <v>0</v>
      </c>
      <c r="CR69" s="449">
        <f ca="1">SUM(CR6:CR46)</f>
        <v>0</v>
      </c>
      <c r="CS69" s="449">
        <f ca="1">SUM(CS6:CS46)</f>
        <v>0</v>
      </c>
      <c r="CT69" s="467">
        <f>SUM(CT48:CT65)</f>
        <v>0</v>
      </c>
      <c r="CY69" s="937" t="str">
        <f>Language!$E$216</f>
        <v>Number:</v>
      </c>
      <c r="CZ69" s="938"/>
      <c r="DA69" s="939"/>
      <c r="DB69" s="449">
        <f ca="1">SUM(DB67:DB67)</f>
        <v>0</v>
      </c>
      <c r="DC69" s="449">
        <f ca="1">SUM(DC6:DC46)</f>
        <v>0</v>
      </c>
      <c r="DD69" s="449">
        <f ca="1">SUM(DD6:DD46)</f>
        <v>0</v>
      </c>
      <c r="DE69" s="449">
        <f ca="1">SUM(DE6:DE46)</f>
        <v>0</v>
      </c>
      <c r="DF69" s="449">
        <f ca="1">SUM(DF6:DF46)</f>
        <v>0</v>
      </c>
      <c r="DG69" s="467">
        <f>SUM(DG48:DG65)</f>
        <v>0</v>
      </c>
      <c r="DL69" s="937" t="str">
        <f>Language!$E$216</f>
        <v>Number:</v>
      </c>
      <c r="DM69" s="938"/>
      <c r="DN69" s="939"/>
      <c r="DO69" s="449">
        <f ca="1">SUM(DO67:DO67)</f>
        <v>0</v>
      </c>
      <c r="DP69" s="449">
        <f ca="1">SUM(DP6:DP46)</f>
        <v>0</v>
      </c>
      <c r="DQ69" s="449">
        <f ca="1">SUM(DQ6:DQ46)</f>
        <v>0</v>
      </c>
      <c r="DR69" s="449">
        <f ca="1">SUM(DR6:DR46)</f>
        <v>0</v>
      </c>
      <c r="DS69" s="449">
        <f ca="1">SUM(DS6:DS46)</f>
        <v>0</v>
      </c>
      <c r="DT69" s="467">
        <f>SUM(DT48:DT65)</f>
        <v>0</v>
      </c>
      <c r="DY69" s="937" t="str">
        <f>Language!$E$216</f>
        <v>Number:</v>
      </c>
      <c r="DZ69" s="938"/>
      <c r="EA69" s="939"/>
      <c r="EB69" s="449">
        <f ca="1">SUM(EB67:EB67)</f>
        <v>0</v>
      </c>
      <c r="EC69" s="449">
        <f ca="1">SUM(EC6:EC46)</f>
        <v>0</v>
      </c>
      <c r="ED69" s="449">
        <f ca="1">SUM(ED6:ED46)</f>
        <v>0</v>
      </c>
      <c r="EE69" s="449">
        <f ca="1">SUM(EE6:EE46)</f>
        <v>0</v>
      </c>
      <c r="EF69" s="449">
        <f ca="1">SUM(EF6:EF46)</f>
        <v>0</v>
      </c>
      <c r="EG69" s="467">
        <f>SUM(EG48:EG65)</f>
        <v>0</v>
      </c>
      <c r="EL69" s="937" t="str">
        <f>Language!$E$216</f>
        <v>Number:</v>
      </c>
      <c r="EM69" s="938"/>
      <c r="EN69" s="939"/>
      <c r="EO69" s="449">
        <f ca="1">SUM(EO67:EO67)</f>
        <v>0</v>
      </c>
      <c r="EP69" s="449">
        <f ca="1">SUM(EP6:EP46)</f>
        <v>0</v>
      </c>
      <c r="EQ69" s="449">
        <f ca="1">SUM(EQ6:EQ46)</f>
        <v>0</v>
      </c>
      <c r="ER69" s="449">
        <f ca="1">SUM(ER6:ER46)</f>
        <v>0</v>
      </c>
      <c r="ES69" s="449">
        <f ca="1">SUM(ES6:ES46)</f>
        <v>0</v>
      </c>
      <c r="ET69" s="467">
        <f>SUM(ET48:ET65)</f>
        <v>0</v>
      </c>
      <c r="EY69" s="937" t="str">
        <f>Language!$E$216</f>
        <v>Number:</v>
      </c>
      <c r="EZ69" s="938"/>
      <c r="FA69" s="939"/>
      <c r="FB69" s="449">
        <f ca="1">SUM(FB67:FB67)</f>
        <v>0</v>
      </c>
      <c r="FC69" s="449">
        <f ca="1">SUM(FC6:FC46)</f>
        <v>0</v>
      </c>
      <c r="FD69" s="449">
        <f ca="1">SUM(FD6:FD46)</f>
        <v>0</v>
      </c>
      <c r="FE69" s="449">
        <f ca="1">SUM(FE6:FE46)</f>
        <v>0</v>
      </c>
      <c r="FF69" s="449">
        <f ca="1">SUM(FF6:FF46)</f>
        <v>0</v>
      </c>
      <c r="FG69" s="467">
        <f>SUM(FG48:FG65)</f>
        <v>0</v>
      </c>
      <c r="FL69" s="937" t="str">
        <f>Language!$E$216</f>
        <v>Number:</v>
      </c>
      <c r="FM69" s="938"/>
      <c r="FN69" s="939"/>
      <c r="FO69" s="449">
        <f ca="1">SUM(FO67:FO67)</f>
        <v>0</v>
      </c>
      <c r="FP69" s="449">
        <f ca="1">SUM(FP6:FP46)</f>
        <v>0</v>
      </c>
      <c r="FQ69" s="449">
        <f ca="1">SUM(FQ6:FQ46)</f>
        <v>0</v>
      </c>
      <c r="FR69" s="449">
        <f ca="1">SUM(FR6:FR46)</f>
        <v>0</v>
      </c>
      <c r="FS69" s="449">
        <f ca="1">SUM(FS6:FS46)</f>
        <v>0</v>
      </c>
      <c r="FT69" s="467">
        <f>SUM(FT48:FT65)</f>
        <v>0</v>
      </c>
      <c r="FY69" s="937" t="str">
        <f>Language!$E$216</f>
        <v>Number:</v>
      </c>
      <c r="FZ69" s="938"/>
      <c r="GA69" s="939"/>
      <c r="GB69" s="449">
        <f ca="1">SUM(GB67:GB67)</f>
        <v>0</v>
      </c>
      <c r="GC69" s="449">
        <f ca="1">SUM(GC6:GC46)</f>
        <v>0</v>
      </c>
      <c r="GD69" s="449">
        <f ca="1">SUM(GD6:GD46)</f>
        <v>0</v>
      </c>
      <c r="GE69" s="449">
        <f ca="1">SUM(GE6:GE46)</f>
        <v>0</v>
      </c>
      <c r="GF69" s="449">
        <f ca="1">SUM(GF6:GF46)</f>
        <v>0</v>
      </c>
      <c r="GG69" s="467">
        <f>SUM(GG48:GG65)</f>
        <v>0</v>
      </c>
      <c r="GL69" s="937" t="str">
        <f>Language!$E$216</f>
        <v>Number:</v>
      </c>
      <c r="GM69" s="938"/>
      <c r="GN69" s="939"/>
      <c r="GO69" s="449">
        <f ca="1">SUM(GO67:GO67)</f>
        <v>0</v>
      </c>
      <c r="GP69" s="449">
        <f ca="1">SUM(GP6:GP46)</f>
        <v>0</v>
      </c>
      <c r="GQ69" s="449">
        <f ca="1">SUM(GQ6:GQ46)</f>
        <v>0</v>
      </c>
      <c r="GR69" s="449">
        <f ca="1">SUM(GR6:GR46)</f>
        <v>0</v>
      </c>
      <c r="GS69" s="449">
        <f ca="1">SUM(GS6:GS46)</f>
        <v>0</v>
      </c>
      <c r="GT69" s="467">
        <f>SUM(GT48:GT65)</f>
        <v>0</v>
      </c>
      <c r="GY69" s="937" t="str">
        <f>Language!$E$216</f>
        <v>Number:</v>
      </c>
      <c r="GZ69" s="938"/>
      <c r="HA69" s="939"/>
      <c r="HB69" s="449">
        <f ca="1">SUM(HB67:HB67)</f>
        <v>0</v>
      </c>
      <c r="HC69" s="449">
        <f ca="1">SUM(HC6:HC46)</f>
        <v>0</v>
      </c>
      <c r="HD69" s="449">
        <f ca="1">SUM(HD6:HD46)</f>
        <v>0</v>
      </c>
      <c r="HE69" s="449">
        <f ca="1">SUM(HE6:HE46)</f>
        <v>0</v>
      </c>
      <c r="HF69" s="449">
        <f ca="1">SUM(HF6:HF46)</f>
        <v>0</v>
      </c>
      <c r="HG69" s="467">
        <f>SUM(HG48:HG65)</f>
        <v>0</v>
      </c>
      <c r="HL69" s="937" t="str">
        <f>Language!$E$216</f>
        <v>Number:</v>
      </c>
      <c r="HM69" s="938"/>
      <c r="HN69" s="939"/>
      <c r="HO69" s="449">
        <f ca="1">SUM(HO67:HO67)</f>
        <v>0</v>
      </c>
      <c r="HP69" s="449">
        <f ca="1">SUM(HP6:HP46)</f>
        <v>0</v>
      </c>
      <c r="HQ69" s="449">
        <f ca="1">SUM(HQ6:HQ46)</f>
        <v>0</v>
      </c>
      <c r="HR69" s="449">
        <f ca="1">SUM(HR6:HR46)</f>
        <v>0</v>
      </c>
      <c r="HS69" s="449">
        <f ca="1">SUM(HS6:HS46)</f>
        <v>0</v>
      </c>
      <c r="HT69" s="467">
        <f>SUM(HT48:HT65)</f>
        <v>0</v>
      </c>
      <c r="HY69" s="937" t="str">
        <f>Language!$E$216</f>
        <v>Number:</v>
      </c>
      <c r="HZ69" s="938"/>
      <c r="IA69" s="939"/>
      <c r="IB69" s="449">
        <f ca="1">SUM(IB67:IB67)</f>
        <v>0</v>
      </c>
      <c r="IC69" s="449">
        <f ca="1">SUM(IC6:IC46)</f>
        <v>0</v>
      </c>
      <c r="ID69" s="449">
        <f ca="1">SUM(ID6:ID46)</f>
        <v>0</v>
      </c>
      <c r="IE69" s="449">
        <f ca="1">SUM(IE6:IE46)</f>
        <v>0</v>
      </c>
      <c r="IF69" s="449">
        <f ca="1">SUM(IF6:IF46)</f>
        <v>0</v>
      </c>
      <c r="IG69" s="467">
        <f>SUM(IG48:IG65)</f>
        <v>0</v>
      </c>
      <c r="IL69" s="937" t="str">
        <f>Language!$E$216</f>
        <v>Number:</v>
      </c>
      <c r="IM69" s="938"/>
      <c r="IN69" s="939"/>
      <c r="IO69" s="449">
        <f ca="1">SUM(IO67:IO67)</f>
        <v>0</v>
      </c>
      <c r="IP69" s="449">
        <f ca="1">SUM(IP6:IP46)</f>
        <v>0</v>
      </c>
      <c r="IQ69" s="449">
        <f ca="1">SUM(IQ6:IQ46)</f>
        <v>0</v>
      </c>
      <c r="IR69" s="449">
        <f ca="1">SUM(IR6:IR46)</f>
        <v>0</v>
      </c>
      <c r="IS69" s="449">
        <f ca="1">SUM(IS6:IS46)</f>
        <v>0</v>
      </c>
      <c r="IT69" s="467">
        <f>SUM(IT48:IT65)</f>
        <v>0</v>
      </c>
      <c r="IY69" s="937" t="str">
        <f>Language!$E$216</f>
        <v>Number:</v>
      </c>
      <c r="IZ69" s="938"/>
      <c r="JA69" s="939"/>
      <c r="JB69" s="449">
        <f ca="1">SUM(JB67:JB67)</f>
        <v>0</v>
      </c>
      <c r="JC69" s="449">
        <f ca="1">SUM(JC6:JC46)</f>
        <v>0</v>
      </c>
      <c r="JD69" s="449">
        <f ca="1">SUM(JD6:JD46)</f>
        <v>0</v>
      </c>
      <c r="JE69" s="449">
        <f ca="1">SUM(JE6:JE46)</f>
        <v>0</v>
      </c>
      <c r="JF69" s="449">
        <f ca="1">SUM(JF6:JF46)</f>
        <v>0</v>
      </c>
      <c r="JG69" s="467">
        <f>SUM(JG48:JG65)</f>
        <v>0</v>
      </c>
      <c r="JL69" s="937" t="str">
        <f>Language!$E$216</f>
        <v>Number:</v>
      </c>
      <c r="JM69" s="938"/>
      <c r="JN69" s="939"/>
      <c r="JO69" s="449">
        <f ca="1">SUM(JO67:JO67)</f>
        <v>0</v>
      </c>
      <c r="JP69" s="449">
        <f ca="1">SUM(JP6:JP46)</f>
        <v>0</v>
      </c>
      <c r="JQ69" s="449">
        <f ca="1">SUM(JQ6:JQ46)</f>
        <v>0</v>
      </c>
      <c r="JR69" s="449">
        <f ca="1">SUM(JR6:JR46)</f>
        <v>0</v>
      </c>
      <c r="JS69" s="449">
        <f ca="1">SUM(JS6:JS46)</f>
        <v>0</v>
      </c>
      <c r="JT69" s="467">
        <f>SUM(JT48:JT65)</f>
        <v>0</v>
      </c>
      <c r="JY69" s="937" t="str">
        <f>Language!$E$216</f>
        <v>Number:</v>
      </c>
      <c r="JZ69" s="938"/>
      <c r="KA69" s="939"/>
      <c r="KB69" s="449">
        <f ca="1">SUM(KB67:KB67)</f>
        <v>0</v>
      </c>
      <c r="KC69" s="449">
        <f ca="1">SUM(KC6:KC46)</f>
        <v>0</v>
      </c>
      <c r="KD69" s="449">
        <f ca="1">SUM(KD6:KD46)</f>
        <v>0</v>
      </c>
      <c r="KE69" s="449">
        <f ca="1">SUM(KE6:KE46)</f>
        <v>0</v>
      </c>
      <c r="KF69" s="449">
        <f ca="1">SUM(KF6:KF46)</f>
        <v>0</v>
      </c>
      <c r="KG69" s="467">
        <f>SUM(KG48:KG65)</f>
        <v>0</v>
      </c>
      <c r="KL69" s="937" t="str">
        <f>Language!$E$216</f>
        <v>Number:</v>
      </c>
      <c r="KM69" s="938"/>
      <c r="KN69" s="939"/>
      <c r="KO69" s="449">
        <f ca="1">SUM(KO67:KO67)</f>
        <v>0</v>
      </c>
      <c r="KP69" s="449">
        <f ca="1">SUM(KP6:KP46)</f>
        <v>0</v>
      </c>
      <c r="KQ69" s="449">
        <f ca="1">SUM(KQ6:KQ46)</f>
        <v>0</v>
      </c>
      <c r="KR69" s="449">
        <f ca="1">SUM(KR6:KR46)</f>
        <v>0</v>
      </c>
      <c r="KS69" s="449">
        <f ca="1">SUM(KS6:KS46)</f>
        <v>0</v>
      </c>
      <c r="KT69" s="467">
        <f>SUM(KT48:KT65)</f>
        <v>0</v>
      </c>
      <c r="KY69" s="937" t="str">
        <f>Language!$E$216</f>
        <v>Number:</v>
      </c>
      <c r="KZ69" s="938"/>
      <c r="LA69" s="939"/>
      <c r="LB69" s="449">
        <f ca="1">SUM(LB67:LB67)</f>
        <v>0</v>
      </c>
      <c r="LC69" s="449">
        <f ca="1">SUM(LC6:LC46)</f>
        <v>0</v>
      </c>
      <c r="LD69" s="449">
        <f ca="1">SUM(LD6:LD46)</f>
        <v>0</v>
      </c>
      <c r="LE69" s="449">
        <f ca="1">SUM(LE6:LE46)</f>
        <v>0</v>
      </c>
      <c r="LF69" s="449">
        <f ca="1">SUM(LF6:LF46)</f>
        <v>0</v>
      </c>
      <c r="LG69" s="467">
        <f>SUM(LG48:LG65)</f>
        <v>0</v>
      </c>
      <c r="LL69" s="937" t="str">
        <f>Language!$E$216</f>
        <v>Number:</v>
      </c>
      <c r="LM69" s="938"/>
      <c r="LN69" s="939"/>
      <c r="LO69" s="449">
        <f ca="1">SUM(LO67:LO67)</f>
        <v>0</v>
      </c>
      <c r="LP69" s="449">
        <f ca="1">SUM(LP6:LP46)</f>
        <v>0</v>
      </c>
      <c r="LQ69" s="449">
        <f ca="1">SUM(LQ6:LQ46)</f>
        <v>0</v>
      </c>
      <c r="LR69" s="449">
        <f ca="1">SUM(LR6:LR46)</f>
        <v>0</v>
      </c>
      <c r="LS69" s="449">
        <f ca="1">SUM(LS6:LS46)</f>
        <v>0</v>
      </c>
      <c r="LT69" s="467">
        <f>SUM(LT48:LT65)</f>
        <v>0</v>
      </c>
      <c r="LY69" s="937" t="str">
        <f>Language!$E$216</f>
        <v>Number:</v>
      </c>
      <c r="LZ69" s="938"/>
      <c r="MA69" s="93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0" t="str">
        <f>Language!$E$175</f>
        <v>Points:</v>
      </c>
      <c r="M70" s="941"/>
      <c r="N70" s="942"/>
      <c r="O70" s="487">
        <f ca="1">O69*PrSettings!$F$9</f>
        <v>0</v>
      </c>
      <c r="P70" s="487">
        <f ca="1">P69*PrSettings!$F$4</f>
        <v>0</v>
      </c>
      <c r="Q70" s="487">
        <f ca="1">Q69*PrSettings!$F$5</f>
        <v>0</v>
      </c>
      <c r="R70" s="487">
        <f ca="1">R69*PrSettings!$F$6</f>
        <v>0</v>
      </c>
      <c r="S70" s="487">
        <f ca="1">S69*PrSettings!$F$7</f>
        <v>0</v>
      </c>
      <c r="T70" s="488">
        <f>T69*PrSettings!$F$8</f>
        <v>0</v>
      </c>
      <c r="Y70" s="940" t="str">
        <f>Language!$E$175</f>
        <v>Points:</v>
      </c>
      <c r="Z70" s="941"/>
      <c r="AA70" s="942"/>
      <c r="AB70" s="487">
        <f ca="1">AB69*PrSettings!$F$9</f>
        <v>0</v>
      </c>
      <c r="AC70" s="487">
        <f ca="1">AC69*PrSettings!$F$4</f>
        <v>0</v>
      </c>
      <c r="AD70" s="487">
        <f ca="1">AD69*PrSettings!$F$5</f>
        <v>0</v>
      </c>
      <c r="AE70" s="487">
        <f ca="1">AE69*PrSettings!$F$6</f>
        <v>0</v>
      </c>
      <c r="AF70" s="487">
        <f ca="1">AF69*PrSettings!$F$7</f>
        <v>0</v>
      </c>
      <c r="AG70" s="488">
        <f>AG69*PrSettings!$F$8</f>
        <v>0</v>
      </c>
      <c r="AL70" s="940" t="str">
        <f>Language!$E$175</f>
        <v>Points:</v>
      </c>
      <c r="AM70" s="941"/>
      <c r="AN70" s="942"/>
      <c r="AO70" s="487">
        <f ca="1">AO69*PrSettings!$F$9</f>
        <v>0</v>
      </c>
      <c r="AP70" s="487">
        <f ca="1">AP69*PrSettings!$F$4</f>
        <v>0</v>
      </c>
      <c r="AQ70" s="487">
        <f ca="1">AQ69*PrSettings!$F$5</f>
        <v>0</v>
      </c>
      <c r="AR70" s="487">
        <f ca="1">AR69*PrSettings!$F$6</f>
        <v>0</v>
      </c>
      <c r="AS70" s="487">
        <f ca="1">AS69*PrSettings!$F$7</f>
        <v>0</v>
      </c>
      <c r="AT70" s="488">
        <f>AT69*PrSettings!$F$8</f>
        <v>0</v>
      </c>
      <c r="AY70" s="940" t="str">
        <f>Language!$E$175</f>
        <v>Points:</v>
      </c>
      <c r="AZ70" s="941"/>
      <c r="BA70" s="942"/>
      <c r="BB70" s="487">
        <f ca="1">BB69*PrSettings!$F$9</f>
        <v>0</v>
      </c>
      <c r="BC70" s="487">
        <f ca="1">BC69*PrSettings!$F$4</f>
        <v>0</v>
      </c>
      <c r="BD70" s="487">
        <f ca="1">BD69*PrSettings!$F$5</f>
        <v>0</v>
      </c>
      <c r="BE70" s="487">
        <f ca="1">BE69*PrSettings!$F$6</f>
        <v>0</v>
      </c>
      <c r="BF70" s="487">
        <f ca="1">BF69*PrSettings!$F$7</f>
        <v>0</v>
      </c>
      <c r="BG70" s="488">
        <f>BG69*PrSettings!$F$8</f>
        <v>0</v>
      </c>
      <c r="BL70" s="940" t="str">
        <f>Language!$E$175</f>
        <v>Points:</v>
      </c>
      <c r="BM70" s="941"/>
      <c r="BN70" s="942"/>
      <c r="BO70" s="487">
        <f ca="1">BO69*PrSettings!$F$9</f>
        <v>0</v>
      </c>
      <c r="BP70" s="487">
        <f ca="1">BP69*PrSettings!$F$4</f>
        <v>0</v>
      </c>
      <c r="BQ70" s="487">
        <f ca="1">BQ69*PrSettings!$F$5</f>
        <v>0</v>
      </c>
      <c r="BR70" s="487">
        <f ca="1">BR69*PrSettings!$F$6</f>
        <v>0</v>
      </c>
      <c r="BS70" s="487">
        <f ca="1">BS69*PrSettings!$F$7</f>
        <v>0</v>
      </c>
      <c r="BT70" s="488">
        <f>BT69*PrSettings!$F$8</f>
        <v>0</v>
      </c>
      <c r="BY70" s="940" t="str">
        <f>Language!$E$175</f>
        <v>Points:</v>
      </c>
      <c r="BZ70" s="941"/>
      <c r="CA70" s="942"/>
      <c r="CB70" s="487">
        <f ca="1">CB69*PrSettings!$F$9</f>
        <v>0</v>
      </c>
      <c r="CC70" s="487">
        <f ca="1">CC69*PrSettings!$F$4</f>
        <v>0</v>
      </c>
      <c r="CD70" s="487">
        <f ca="1">CD69*PrSettings!$F$5</f>
        <v>0</v>
      </c>
      <c r="CE70" s="487">
        <f ca="1">CE69*PrSettings!$F$6</f>
        <v>0</v>
      </c>
      <c r="CF70" s="487">
        <f ca="1">CF69*PrSettings!$F$7</f>
        <v>0</v>
      </c>
      <c r="CG70" s="488">
        <f>CG69*PrSettings!$F$8</f>
        <v>0</v>
      </c>
      <c r="CL70" s="940" t="str">
        <f>Language!$E$175</f>
        <v>Points:</v>
      </c>
      <c r="CM70" s="941"/>
      <c r="CN70" s="942"/>
      <c r="CO70" s="487">
        <f ca="1">CO69*PrSettings!$F$9</f>
        <v>0</v>
      </c>
      <c r="CP70" s="487">
        <f ca="1">CP69*PrSettings!$F$4</f>
        <v>0</v>
      </c>
      <c r="CQ70" s="487">
        <f ca="1">CQ69*PrSettings!$F$5</f>
        <v>0</v>
      </c>
      <c r="CR70" s="487">
        <f ca="1">CR69*PrSettings!$F$6</f>
        <v>0</v>
      </c>
      <c r="CS70" s="487">
        <f ca="1">CS69*PrSettings!$F$7</f>
        <v>0</v>
      </c>
      <c r="CT70" s="488">
        <f>CT69*PrSettings!$F$8</f>
        <v>0</v>
      </c>
      <c r="CY70" s="940" t="str">
        <f>Language!$E$175</f>
        <v>Points:</v>
      </c>
      <c r="CZ70" s="941"/>
      <c r="DA70" s="942"/>
      <c r="DB70" s="487">
        <f ca="1">DB69*PrSettings!$F$9</f>
        <v>0</v>
      </c>
      <c r="DC70" s="487">
        <f ca="1">DC69*PrSettings!$F$4</f>
        <v>0</v>
      </c>
      <c r="DD70" s="487">
        <f ca="1">DD69*PrSettings!$F$5</f>
        <v>0</v>
      </c>
      <c r="DE70" s="487">
        <f ca="1">DE69*PrSettings!$F$6</f>
        <v>0</v>
      </c>
      <c r="DF70" s="487">
        <f ca="1">DF69*PrSettings!$F$7</f>
        <v>0</v>
      </c>
      <c r="DG70" s="488">
        <f>DG69*PrSettings!$F$8</f>
        <v>0</v>
      </c>
      <c r="DL70" s="940" t="str">
        <f>Language!$E$175</f>
        <v>Points:</v>
      </c>
      <c r="DM70" s="941"/>
      <c r="DN70" s="942"/>
      <c r="DO70" s="487">
        <f ca="1">DO69*PrSettings!$F$9</f>
        <v>0</v>
      </c>
      <c r="DP70" s="487">
        <f ca="1">DP69*PrSettings!$F$4</f>
        <v>0</v>
      </c>
      <c r="DQ70" s="487">
        <f ca="1">DQ69*PrSettings!$F$5</f>
        <v>0</v>
      </c>
      <c r="DR70" s="487">
        <f ca="1">DR69*PrSettings!$F$6</f>
        <v>0</v>
      </c>
      <c r="DS70" s="487">
        <f ca="1">DS69*PrSettings!$F$7</f>
        <v>0</v>
      </c>
      <c r="DT70" s="488">
        <f>DT69*PrSettings!$F$8</f>
        <v>0</v>
      </c>
      <c r="DY70" s="940" t="str">
        <f>Language!$E$175</f>
        <v>Points:</v>
      </c>
      <c r="DZ70" s="941"/>
      <c r="EA70" s="942"/>
      <c r="EB70" s="487">
        <f ca="1">EB69*PrSettings!$F$9</f>
        <v>0</v>
      </c>
      <c r="EC70" s="487">
        <f ca="1">EC69*PrSettings!$F$4</f>
        <v>0</v>
      </c>
      <c r="ED70" s="487">
        <f ca="1">ED69*PrSettings!$F$5</f>
        <v>0</v>
      </c>
      <c r="EE70" s="487">
        <f ca="1">EE69*PrSettings!$F$6</f>
        <v>0</v>
      </c>
      <c r="EF70" s="487">
        <f ca="1">EF69*PrSettings!$F$7</f>
        <v>0</v>
      </c>
      <c r="EG70" s="488">
        <f>EG69*PrSettings!$F$8</f>
        <v>0</v>
      </c>
      <c r="EL70" s="940" t="str">
        <f>Language!$E$175</f>
        <v>Points:</v>
      </c>
      <c r="EM70" s="941"/>
      <c r="EN70" s="942"/>
      <c r="EO70" s="487">
        <f ca="1">EO69*PrSettings!$F$9</f>
        <v>0</v>
      </c>
      <c r="EP70" s="487">
        <f ca="1">EP69*PrSettings!$F$4</f>
        <v>0</v>
      </c>
      <c r="EQ70" s="487">
        <f ca="1">EQ69*PrSettings!$F$5</f>
        <v>0</v>
      </c>
      <c r="ER70" s="487">
        <f ca="1">ER69*PrSettings!$F$6</f>
        <v>0</v>
      </c>
      <c r="ES70" s="487">
        <f ca="1">ES69*PrSettings!$F$7</f>
        <v>0</v>
      </c>
      <c r="ET70" s="488">
        <f>ET69*PrSettings!$F$8</f>
        <v>0</v>
      </c>
      <c r="EY70" s="940" t="str">
        <f>Language!$E$175</f>
        <v>Points:</v>
      </c>
      <c r="EZ70" s="941"/>
      <c r="FA70" s="942"/>
      <c r="FB70" s="487">
        <f ca="1">FB69*PrSettings!$F$9</f>
        <v>0</v>
      </c>
      <c r="FC70" s="487">
        <f ca="1">FC69*PrSettings!$F$4</f>
        <v>0</v>
      </c>
      <c r="FD70" s="487">
        <f ca="1">FD69*PrSettings!$F$5</f>
        <v>0</v>
      </c>
      <c r="FE70" s="487">
        <f ca="1">FE69*PrSettings!$F$6</f>
        <v>0</v>
      </c>
      <c r="FF70" s="487">
        <f ca="1">FF69*PrSettings!$F$7</f>
        <v>0</v>
      </c>
      <c r="FG70" s="488">
        <f>FG69*PrSettings!$F$8</f>
        <v>0</v>
      </c>
      <c r="FL70" s="940" t="str">
        <f>Language!$E$175</f>
        <v>Points:</v>
      </c>
      <c r="FM70" s="941"/>
      <c r="FN70" s="942"/>
      <c r="FO70" s="487">
        <f ca="1">FO69*PrSettings!$F$9</f>
        <v>0</v>
      </c>
      <c r="FP70" s="487">
        <f ca="1">FP69*PrSettings!$F$4</f>
        <v>0</v>
      </c>
      <c r="FQ70" s="487">
        <f ca="1">FQ69*PrSettings!$F$5</f>
        <v>0</v>
      </c>
      <c r="FR70" s="487">
        <f ca="1">FR69*PrSettings!$F$6</f>
        <v>0</v>
      </c>
      <c r="FS70" s="487">
        <f ca="1">FS69*PrSettings!$F$7</f>
        <v>0</v>
      </c>
      <c r="FT70" s="488">
        <f>FT69*PrSettings!$F$8</f>
        <v>0</v>
      </c>
      <c r="FY70" s="940" t="str">
        <f>Language!$E$175</f>
        <v>Points:</v>
      </c>
      <c r="FZ70" s="941"/>
      <c r="GA70" s="942"/>
      <c r="GB70" s="487">
        <f ca="1">GB69*PrSettings!$F$9</f>
        <v>0</v>
      </c>
      <c r="GC70" s="487">
        <f ca="1">GC69*PrSettings!$F$4</f>
        <v>0</v>
      </c>
      <c r="GD70" s="487">
        <f ca="1">GD69*PrSettings!$F$5</f>
        <v>0</v>
      </c>
      <c r="GE70" s="487">
        <f ca="1">GE69*PrSettings!$F$6</f>
        <v>0</v>
      </c>
      <c r="GF70" s="487">
        <f ca="1">GF69*PrSettings!$F$7</f>
        <v>0</v>
      </c>
      <c r="GG70" s="488">
        <f>GG69*PrSettings!$F$8</f>
        <v>0</v>
      </c>
      <c r="GL70" s="940" t="str">
        <f>Language!$E$175</f>
        <v>Points:</v>
      </c>
      <c r="GM70" s="941"/>
      <c r="GN70" s="942"/>
      <c r="GO70" s="487">
        <f ca="1">GO69*PrSettings!$F$9</f>
        <v>0</v>
      </c>
      <c r="GP70" s="487">
        <f ca="1">GP69*PrSettings!$F$4</f>
        <v>0</v>
      </c>
      <c r="GQ70" s="487">
        <f ca="1">GQ69*PrSettings!$F$5</f>
        <v>0</v>
      </c>
      <c r="GR70" s="487">
        <f ca="1">GR69*PrSettings!$F$6</f>
        <v>0</v>
      </c>
      <c r="GS70" s="487">
        <f ca="1">GS69*PrSettings!$F$7</f>
        <v>0</v>
      </c>
      <c r="GT70" s="488">
        <f>GT69*PrSettings!$F$8</f>
        <v>0</v>
      </c>
      <c r="GY70" s="940" t="str">
        <f>Language!$E$175</f>
        <v>Points:</v>
      </c>
      <c r="GZ70" s="941"/>
      <c r="HA70" s="942"/>
      <c r="HB70" s="487">
        <f ca="1">HB69*PrSettings!$F$9</f>
        <v>0</v>
      </c>
      <c r="HC70" s="487">
        <f ca="1">HC69*PrSettings!$F$4</f>
        <v>0</v>
      </c>
      <c r="HD70" s="487">
        <f ca="1">HD69*PrSettings!$F$5</f>
        <v>0</v>
      </c>
      <c r="HE70" s="487">
        <f ca="1">HE69*PrSettings!$F$6</f>
        <v>0</v>
      </c>
      <c r="HF70" s="487">
        <f ca="1">HF69*PrSettings!$F$7</f>
        <v>0</v>
      </c>
      <c r="HG70" s="488">
        <f>HG69*PrSettings!$F$8</f>
        <v>0</v>
      </c>
      <c r="HL70" s="940" t="str">
        <f>Language!$E$175</f>
        <v>Points:</v>
      </c>
      <c r="HM70" s="941"/>
      <c r="HN70" s="942"/>
      <c r="HO70" s="487">
        <f ca="1">HO69*PrSettings!$F$9</f>
        <v>0</v>
      </c>
      <c r="HP70" s="487">
        <f ca="1">HP69*PrSettings!$F$4</f>
        <v>0</v>
      </c>
      <c r="HQ70" s="487">
        <f ca="1">HQ69*PrSettings!$F$5</f>
        <v>0</v>
      </c>
      <c r="HR70" s="487">
        <f ca="1">HR69*PrSettings!$F$6</f>
        <v>0</v>
      </c>
      <c r="HS70" s="487">
        <f ca="1">HS69*PrSettings!$F$7</f>
        <v>0</v>
      </c>
      <c r="HT70" s="488">
        <f>HT69*PrSettings!$F$8</f>
        <v>0</v>
      </c>
      <c r="HY70" s="940" t="str">
        <f>Language!$E$175</f>
        <v>Points:</v>
      </c>
      <c r="HZ70" s="941"/>
      <c r="IA70" s="942"/>
      <c r="IB70" s="487">
        <f ca="1">IB69*PrSettings!$F$9</f>
        <v>0</v>
      </c>
      <c r="IC70" s="487">
        <f ca="1">IC69*PrSettings!$F$4</f>
        <v>0</v>
      </c>
      <c r="ID70" s="487">
        <f ca="1">ID69*PrSettings!$F$5</f>
        <v>0</v>
      </c>
      <c r="IE70" s="487">
        <f ca="1">IE69*PrSettings!$F$6</f>
        <v>0</v>
      </c>
      <c r="IF70" s="487">
        <f ca="1">IF69*PrSettings!$F$7</f>
        <v>0</v>
      </c>
      <c r="IG70" s="488">
        <f>IG69*PrSettings!$F$8</f>
        <v>0</v>
      </c>
      <c r="IL70" s="940" t="str">
        <f>Language!$E$175</f>
        <v>Points:</v>
      </c>
      <c r="IM70" s="941"/>
      <c r="IN70" s="942"/>
      <c r="IO70" s="487">
        <f ca="1">IO69*PrSettings!$F$9</f>
        <v>0</v>
      </c>
      <c r="IP70" s="487">
        <f ca="1">IP69*PrSettings!$F$4</f>
        <v>0</v>
      </c>
      <c r="IQ70" s="487">
        <f ca="1">IQ69*PrSettings!$F$5</f>
        <v>0</v>
      </c>
      <c r="IR70" s="487">
        <f ca="1">IR69*PrSettings!$F$6</f>
        <v>0</v>
      </c>
      <c r="IS70" s="487">
        <f ca="1">IS69*PrSettings!$F$7</f>
        <v>0</v>
      </c>
      <c r="IT70" s="488">
        <f>IT69*PrSettings!$F$8</f>
        <v>0</v>
      </c>
      <c r="IY70" s="940" t="str">
        <f>Language!$E$175</f>
        <v>Points:</v>
      </c>
      <c r="IZ70" s="941"/>
      <c r="JA70" s="942"/>
      <c r="JB70" s="487">
        <f ca="1">JB69*PrSettings!$F$9</f>
        <v>0</v>
      </c>
      <c r="JC70" s="487">
        <f ca="1">JC69*PrSettings!$F$4</f>
        <v>0</v>
      </c>
      <c r="JD70" s="487">
        <f ca="1">JD69*PrSettings!$F$5</f>
        <v>0</v>
      </c>
      <c r="JE70" s="487">
        <f ca="1">JE69*PrSettings!$F$6</f>
        <v>0</v>
      </c>
      <c r="JF70" s="487">
        <f ca="1">JF69*PrSettings!$F$7</f>
        <v>0</v>
      </c>
      <c r="JG70" s="488">
        <f>JG69*PrSettings!$F$8</f>
        <v>0</v>
      </c>
      <c r="JL70" s="940" t="str">
        <f>Language!$E$175</f>
        <v>Points:</v>
      </c>
      <c r="JM70" s="941"/>
      <c r="JN70" s="942"/>
      <c r="JO70" s="487">
        <f ca="1">JO69*PrSettings!$F$9</f>
        <v>0</v>
      </c>
      <c r="JP70" s="487">
        <f ca="1">JP69*PrSettings!$F$4</f>
        <v>0</v>
      </c>
      <c r="JQ70" s="487">
        <f ca="1">JQ69*PrSettings!$F$5</f>
        <v>0</v>
      </c>
      <c r="JR70" s="487">
        <f ca="1">JR69*PrSettings!$F$6</f>
        <v>0</v>
      </c>
      <c r="JS70" s="487">
        <f ca="1">JS69*PrSettings!$F$7</f>
        <v>0</v>
      </c>
      <c r="JT70" s="488">
        <f>JT69*PrSettings!$F$8</f>
        <v>0</v>
      </c>
      <c r="JY70" s="940" t="str">
        <f>Language!$E$175</f>
        <v>Points:</v>
      </c>
      <c r="JZ70" s="941"/>
      <c r="KA70" s="942"/>
      <c r="KB70" s="487">
        <f ca="1">KB69*PrSettings!$F$9</f>
        <v>0</v>
      </c>
      <c r="KC70" s="487">
        <f ca="1">KC69*PrSettings!$F$4</f>
        <v>0</v>
      </c>
      <c r="KD70" s="487">
        <f ca="1">KD69*PrSettings!$F$5</f>
        <v>0</v>
      </c>
      <c r="KE70" s="487">
        <f ca="1">KE69*PrSettings!$F$6</f>
        <v>0</v>
      </c>
      <c r="KF70" s="487">
        <f ca="1">KF69*PrSettings!$F$7</f>
        <v>0</v>
      </c>
      <c r="KG70" s="488">
        <f>KG69*PrSettings!$F$8</f>
        <v>0</v>
      </c>
      <c r="KL70" s="940" t="str">
        <f>Language!$E$175</f>
        <v>Points:</v>
      </c>
      <c r="KM70" s="941"/>
      <c r="KN70" s="942"/>
      <c r="KO70" s="487">
        <f ca="1">KO69*PrSettings!$F$9</f>
        <v>0</v>
      </c>
      <c r="KP70" s="487">
        <f ca="1">KP69*PrSettings!$F$4</f>
        <v>0</v>
      </c>
      <c r="KQ70" s="487">
        <f ca="1">KQ69*PrSettings!$F$5</f>
        <v>0</v>
      </c>
      <c r="KR70" s="487">
        <f ca="1">KR69*PrSettings!$F$6</f>
        <v>0</v>
      </c>
      <c r="KS70" s="487">
        <f ca="1">KS69*PrSettings!$F$7</f>
        <v>0</v>
      </c>
      <c r="KT70" s="488">
        <f>KT69*PrSettings!$F$8</f>
        <v>0</v>
      </c>
      <c r="KY70" s="940" t="str">
        <f>Language!$E$175</f>
        <v>Points:</v>
      </c>
      <c r="KZ70" s="941"/>
      <c r="LA70" s="942"/>
      <c r="LB70" s="487">
        <f ca="1">LB69*PrSettings!$F$9</f>
        <v>0</v>
      </c>
      <c r="LC70" s="487">
        <f ca="1">LC69*PrSettings!$F$4</f>
        <v>0</v>
      </c>
      <c r="LD70" s="487">
        <f ca="1">LD69*PrSettings!$F$5</f>
        <v>0</v>
      </c>
      <c r="LE70" s="487">
        <f ca="1">LE69*PrSettings!$F$6</f>
        <v>0</v>
      </c>
      <c r="LF70" s="487">
        <f ca="1">LF69*PrSettings!$F$7</f>
        <v>0</v>
      </c>
      <c r="LG70" s="488">
        <f>LG69*PrSettings!$F$8</f>
        <v>0</v>
      </c>
      <c r="LL70" s="940" t="str">
        <f>Language!$E$175</f>
        <v>Points:</v>
      </c>
      <c r="LM70" s="941"/>
      <c r="LN70" s="942"/>
      <c r="LO70" s="487">
        <f ca="1">LO69*PrSettings!$F$9</f>
        <v>0</v>
      </c>
      <c r="LP70" s="487">
        <f ca="1">LP69*PrSettings!$F$4</f>
        <v>0</v>
      </c>
      <c r="LQ70" s="487">
        <f ca="1">LQ69*PrSettings!$F$5</f>
        <v>0</v>
      </c>
      <c r="LR70" s="487">
        <f ca="1">LR69*PrSettings!$F$6</f>
        <v>0</v>
      </c>
      <c r="LS70" s="487">
        <f ca="1">LS69*PrSettings!$F$7</f>
        <v>0</v>
      </c>
      <c r="LT70" s="488">
        <f>LT69*PrSettings!$F$8</f>
        <v>0</v>
      </c>
      <c r="LY70" s="940" t="str">
        <f>Language!$E$175</f>
        <v>Points:</v>
      </c>
      <c r="LZ70" s="941"/>
      <c r="MA70" s="942"/>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0" t="str">
        <f>Language!$E$175</f>
        <v>Points:</v>
      </c>
      <c r="M71" s="941"/>
      <c r="N71" s="942"/>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0" t="str">
        <f>Language!$E$175</f>
        <v>Points:</v>
      </c>
      <c r="Z71" s="941"/>
      <c r="AA71" s="942"/>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0" t="str">
        <f>Language!$E$175</f>
        <v>Points:</v>
      </c>
      <c r="AM71" s="941"/>
      <c r="AN71" s="942"/>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0" t="str">
        <f>Language!$E$175</f>
        <v>Points:</v>
      </c>
      <c r="AZ71" s="941"/>
      <c r="BA71" s="942"/>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0" t="str">
        <f>Language!$E$175</f>
        <v>Points:</v>
      </c>
      <c r="BM71" s="941"/>
      <c r="BN71" s="942"/>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0" t="str">
        <f>Language!$E$175</f>
        <v>Points:</v>
      </c>
      <c r="BZ71" s="941"/>
      <c r="CA71" s="942"/>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0" t="str">
        <f>Language!$E$175</f>
        <v>Points:</v>
      </c>
      <c r="CM71" s="941"/>
      <c r="CN71" s="942"/>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0" t="str">
        <f>Language!$E$175</f>
        <v>Points:</v>
      </c>
      <c r="CZ71" s="941"/>
      <c r="DA71" s="942"/>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0" t="str">
        <f>Language!$E$175</f>
        <v>Points:</v>
      </c>
      <c r="DM71" s="941"/>
      <c r="DN71" s="942"/>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0" t="str">
        <f>Language!$E$175</f>
        <v>Points:</v>
      </c>
      <c r="DZ71" s="941"/>
      <c r="EA71" s="942"/>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0" t="str">
        <f>Language!$E$175</f>
        <v>Points:</v>
      </c>
      <c r="EM71" s="941"/>
      <c r="EN71" s="942"/>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0" t="str">
        <f>Language!$E$175</f>
        <v>Points:</v>
      </c>
      <c r="EZ71" s="941"/>
      <c r="FA71" s="942"/>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0" t="str">
        <f>Language!$E$175</f>
        <v>Points:</v>
      </c>
      <c r="FM71" s="941"/>
      <c r="FN71" s="942"/>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0" t="str">
        <f>Language!$E$175</f>
        <v>Points:</v>
      </c>
      <c r="FZ71" s="941"/>
      <c r="GA71" s="942"/>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0" t="str">
        <f>Language!$E$175</f>
        <v>Points:</v>
      </c>
      <c r="GM71" s="941"/>
      <c r="GN71" s="942"/>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0" t="str">
        <f>Language!$E$175</f>
        <v>Points:</v>
      </c>
      <c r="GZ71" s="941"/>
      <c r="HA71" s="942"/>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0" t="str">
        <f>Language!$E$175</f>
        <v>Points:</v>
      </c>
      <c r="HM71" s="941"/>
      <c r="HN71" s="942"/>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0" t="str">
        <f>Language!$E$175</f>
        <v>Points:</v>
      </c>
      <c r="HZ71" s="941"/>
      <c r="IA71" s="942"/>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0" t="str">
        <f>Language!$E$175</f>
        <v>Points:</v>
      </c>
      <c r="IM71" s="941"/>
      <c r="IN71" s="942"/>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0" t="str">
        <f>Language!$E$175</f>
        <v>Points:</v>
      </c>
      <c r="IZ71" s="941"/>
      <c r="JA71" s="942"/>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0" t="str">
        <f>Language!$E$175</f>
        <v>Points:</v>
      </c>
      <c r="JM71" s="941"/>
      <c r="JN71" s="942"/>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0" t="str">
        <f>Language!$E$175</f>
        <v>Points:</v>
      </c>
      <c r="JZ71" s="941"/>
      <c r="KA71" s="942"/>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0" t="str">
        <f>Language!$E$175</f>
        <v>Points:</v>
      </c>
      <c r="KM71" s="941"/>
      <c r="KN71" s="942"/>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0" t="str">
        <f>Language!$E$175</f>
        <v>Points:</v>
      </c>
      <c r="KZ71" s="941"/>
      <c r="LA71" s="942"/>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0" t="str">
        <f>Language!$E$175</f>
        <v>Points:</v>
      </c>
      <c r="LM71" s="941"/>
      <c r="LN71" s="942"/>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0" t="str">
        <f>Language!$E$175</f>
        <v>Points:</v>
      </c>
      <c r="LZ71" s="941"/>
      <c r="MA71" s="942"/>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43" t="str">
        <f>Language!$E$176</f>
        <v>Sum:</v>
      </c>
      <c r="M72" s="944"/>
      <c r="N72" s="945"/>
      <c r="O72" s="946">
        <f ca="1">SUM(O70:T70)</f>
        <v>0</v>
      </c>
      <c r="P72" s="947"/>
      <c r="Q72" s="947"/>
      <c r="R72" s="947"/>
      <c r="S72" s="947"/>
      <c r="T72" s="948"/>
      <c r="Y72" s="943" t="str">
        <f>Language!$E$176</f>
        <v>Sum:</v>
      </c>
      <c r="Z72" s="944"/>
      <c r="AA72" s="945"/>
      <c r="AB72" s="946">
        <f ca="1">SUM(AB70:AG70)</f>
        <v>0</v>
      </c>
      <c r="AC72" s="947"/>
      <c r="AD72" s="947"/>
      <c r="AE72" s="947"/>
      <c r="AF72" s="947"/>
      <c r="AG72" s="948"/>
      <c r="AL72" s="943" t="str">
        <f>Language!$E$176</f>
        <v>Sum:</v>
      </c>
      <c r="AM72" s="944"/>
      <c r="AN72" s="945"/>
      <c r="AO72" s="946">
        <f ca="1">SUM(AO70:AT70)</f>
        <v>0</v>
      </c>
      <c r="AP72" s="947"/>
      <c r="AQ72" s="947"/>
      <c r="AR72" s="947"/>
      <c r="AS72" s="947"/>
      <c r="AT72" s="948"/>
      <c r="AY72" s="943" t="str">
        <f>Language!$E$176</f>
        <v>Sum:</v>
      </c>
      <c r="AZ72" s="944"/>
      <c r="BA72" s="945"/>
      <c r="BB72" s="946">
        <f ca="1">SUM(BB70:BG70)</f>
        <v>0</v>
      </c>
      <c r="BC72" s="947"/>
      <c r="BD72" s="947"/>
      <c r="BE72" s="947"/>
      <c r="BF72" s="947"/>
      <c r="BG72" s="948"/>
      <c r="BL72" s="943" t="str">
        <f>Language!$E$176</f>
        <v>Sum:</v>
      </c>
      <c r="BM72" s="944"/>
      <c r="BN72" s="945"/>
      <c r="BO72" s="946">
        <f ca="1">SUM(BO70:BT70)</f>
        <v>0</v>
      </c>
      <c r="BP72" s="947"/>
      <c r="BQ72" s="947"/>
      <c r="BR72" s="947"/>
      <c r="BS72" s="947"/>
      <c r="BT72" s="948"/>
      <c r="BY72" s="943" t="str">
        <f>Language!$E$176</f>
        <v>Sum:</v>
      </c>
      <c r="BZ72" s="944"/>
      <c r="CA72" s="945"/>
      <c r="CB72" s="946">
        <f ca="1">SUM(CB70:CG70)</f>
        <v>0</v>
      </c>
      <c r="CC72" s="947"/>
      <c r="CD72" s="947"/>
      <c r="CE72" s="947"/>
      <c r="CF72" s="947"/>
      <c r="CG72" s="948"/>
      <c r="CL72" s="943" t="str">
        <f>Language!$E$176</f>
        <v>Sum:</v>
      </c>
      <c r="CM72" s="944"/>
      <c r="CN72" s="945"/>
      <c r="CO72" s="946">
        <f ca="1">SUM(CO70:CT70)</f>
        <v>0</v>
      </c>
      <c r="CP72" s="947"/>
      <c r="CQ72" s="947"/>
      <c r="CR72" s="947"/>
      <c r="CS72" s="947"/>
      <c r="CT72" s="948"/>
      <c r="CY72" s="943" t="str">
        <f>Language!$E$176</f>
        <v>Sum:</v>
      </c>
      <c r="CZ72" s="944"/>
      <c r="DA72" s="945"/>
      <c r="DB72" s="946">
        <f ca="1">SUM(DB70:DG70)</f>
        <v>0</v>
      </c>
      <c r="DC72" s="947"/>
      <c r="DD72" s="947"/>
      <c r="DE72" s="947"/>
      <c r="DF72" s="947"/>
      <c r="DG72" s="948"/>
      <c r="DL72" s="943" t="str">
        <f>Language!$E$176</f>
        <v>Sum:</v>
      </c>
      <c r="DM72" s="944"/>
      <c r="DN72" s="945"/>
      <c r="DO72" s="946">
        <f ca="1">SUM(DO70:DT70)</f>
        <v>0</v>
      </c>
      <c r="DP72" s="947"/>
      <c r="DQ72" s="947"/>
      <c r="DR72" s="947"/>
      <c r="DS72" s="947"/>
      <c r="DT72" s="948"/>
      <c r="DY72" s="943" t="str">
        <f>Language!$E$176</f>
        <v>Sum:</v>
      </c>
      <c r="DZ72" s="944"/>
      <c r="EA72" s="945"/>
      <c r="EB72" s="946">
        <f ca="1">SUM(EB70:EG70)</f>
        <v>0</v>
      </c>
      <c r="EC72" s="947"/>
      <c r="ED72" s="947"/>
      <c r="EE72" s="947"/>
      <c r="EF72" s="947"/>
      <c r="EG72" s="948"/>
      <c r="EL72" s="943" t="str">
        <f>Language!$E$176</f>
        <v>Sum:</v>
      </c>
      <c r="EM72" s="944"/>
      <c r="EN72" s="945"/>
      <c r="EO72" s="946">
        <f ca="1">SUM(EO70:ET70)</f>
        <v>0</v>
      </c>
      <c r="EP72" s="947"/>
      <c r="EQ72" s="947"/>
      <c r="ER72" s="947"/>
      <c r="ES72" s="947"/>
      <c r="ET72" s="948"/>
      <c r="EY72" s="943" t="str">
        <f>Language!$E$176</f>
        <v>Sum:</v>
      </c>
      <c r="EZ72" s="944"/>
      <c r="FA72" s="945"/>
      <c r="FB72" s="946">
        <f ca="1">SUM(FB70:FG70)</f>
        <v>0</v>
      </c>
      <c r="FC72" s="947"/>
      <c r="FD72" s="947"/>
      <c r="FE72" s="947"/>
      <c r="FF72" s="947"/>
      <c r="FG72" s="948"/>
      <c r="FL72" s="943" t="str">
        <f>Language!$E$176</f>
        <v>Sum:</v>
      </c>
      <c r="FM72" s="944"/>
      <c r="FN72" s="945"/>
      <c r="FO72" s="946">
        <f ca="1">SUM(FO70:FT70)</f>
        <v>0</v>
      </c>
      <c r="FP72" s="947"/>
      <c r="FQ72" s="947"/>
      <c r="FR72" s="947"/>
      <c r="FS72" s="947"/>
      <c r="FT72" s="948"/>
      <c r="FY72" s="943" t="str">
        <f>Language!$E$176</f>
        <v>Sum:</v>
      </c>
      <c r="FZ72" s="944"/>
      <c r="GA72" s="945"/>
      <c r="GB72" s="946">
        <f ca="1">SUM(GB70:GG70)</f>
        <v>0</v>
      </c>
      <c r="GC72" s="947"/>
      <c r="GD72" s="947"/>
      <c r="GE72" s="947"/>
      <c r="GF72" s="947"/>
      <c r="GG72" s="948"/>
      <c r="GL72" s="943" t="str">
        <f>Language!$E$176</f>
        <v>Sum:</v>
      </c>
      <c r="GM72" s="944"/>
      <c r="GN72" s="945"/>
      <c r="GO72" s="946">
        <f ca="1">SUM(GO70:GT70)</f>
        <v>0</v>
      </c>
      <c r="GP72" s="947"/>
      <c r="GQ72" s="947"/>
      <c r="GR72" s="947"/>
      <c r="GS72" s="947"/>
      <c r="GT72" s="948"/>
      <c r="GY72" s="943" t="str">
        <f>Language!$E$176</f>
        <v>Sum:</v>
      </c>
      <c r="GZ72" s="944"/>
      <c r="HA72" s="945"/>
      <c r="HB72" s="946">
        <f ca="1">SUM(HB70:HG70)</f>
        <v>0</v>
      </c>
      <c r="HC72" s="947"/>
      <c r="HD72" s="947"/>
      <c r="HE72" s="947"/>
      <c r="HF72" s="947"/>
      <c r="HG72" s="948"/>
      <c r="HL72" s="943" t="str">
        <f>Language!$E$176</f>
        <v>Sum:</v>
      </c>
      <c r="HM72" s="944"/>
      <c r="HN72" s="945"/>
      <c r="HO72" s="946">
        <f ca="1">SUM(HO70:HT70)</f>
        <v>0</v>
      </c>
      <c r="HP72" s="947"/>
      <c r="HQ72" s="947"/>
      <c r="HR72" s="947"/>
      <c r="HS72" s="947"/>
      <c r="HT72" s="948"/>
      <c r="HY72" s="943" t="str">
        <f>Language!$E$176</f>
        <v>Sum:</v>
      </c>
      <c r="HZ72" s="944"/>
      <c r="IA72" s="945"/>
      <c r="IB72" s="946">
        <f ca="1">SUM(IB70:IG70)</f>
        <v>0</v>
      </c>
      <c r="IC72" s="947"/>
      <c r="ID72" s="947"/>
      <c r="IE72" s="947"/>
      <c r="IF72" s="947"/>
      <c r="IG72" s="948"/>
      <c r="IL72" s="943" t="str">
        <f>Language!$E$176</f>
        <v>Sum:</v>
      </c>
      <c r="IM72" s="944"/>
      <c r="IN72" s="945"/>
      <c r="IO72" s="946">
        <f ca="1">SUM(IO70:IT70)</f>
        <v>0</v>
      </c>
      <c r="IP72" s="947"/>
      <c r="IQ72" s="947"/>
      <c r="IR72" s="947"/>
      <c r="IS72" s="947"/>
      <c r="IT72" s="948"/>
      <c r="IY72" s="943" t="str">
        <f>Language!$E$176</f>
        <v>Sum:</v>
      </c>
      <c r="IZ72" s="944"/>
      <c r="JA72" s="945"/>
      <c r="JB72" s="946">
        <f ca="1">SUM(JB70:JG70)</f>
        <v>0</v>
      </c>
      <c r="JC72" s="947"/>
      <c r="JD72" s="947"/>
      <c r="JE72" s="947"/>
      <c r="JF72" s="947"/>
      <c r="JG72" s="948"/>
      <c r="JL72" s="943" t="str">
        <f>Language!$E$176</f>
        <v>Sum:</v>
      </c>
      <c r="JM72" s="944"/>
      <c r="JN72" s="945"/>
      <c r="JO72" s="946">
        <f ca="1">SUM(JO70:JT70)</f>
        <v>0</v>
      </c>
      <c r="JP72" s="947"/>
      <c r="JQ72" s="947"/>
      <c r="JR72" s="947"/>
      <c r="JS72" s="947"/>
      <c r="JT72" s="948"/>
      <c r="JY72" s="943" t="str">
        <f>Language!$E$176</f>
        <v>Sum:</v>
      </c>
      <c r="JZ72" s="944"/>
      <c r="KA72" s="945"/>
      <c r="KB72" s="946">
        <f ca="1">SUM(KB70:KG70)</f>
        <v>0</v>
      </c>
      <c r="KC72" s="947"/>
      <c r="KD72" s="947"/>
      <c r="KE72" s="947"/>
      <c r="KF72" s="947"/>
      <c r="KG72" s="948"/>
      <c r="KL72" s="943" t="str">
        <f>Language!$E$176</f>
        <v>Sum:</v>
      </c>
      <c r="KM72" s="944"/>
      <c r="KN72" s="945"/>
      <c r="KO72" s="946">
        <f ca="1">SUM(KO70:KT70)</f>
        <v>0</v>
      </c>
      <c r="KP72" s="947"/>
      <c r="KQ72" s="947"/>
      <c r="KR72" s="947"/>
      <c r="KS72" s="947"/>
      <c r="KT72" s="948"/>
      <c r="KY72" s="943" t="str">
        <f>Language!$E$176</f>
        <v>Sum:</v>
      </c>
      <c r="KZ72" s="944"/>
      <c r="LA72" s="945"/>
      <c r="LB72" s="946">
        <f ca="1">SUM(LB70:LG70)</f>
        <v>0</v>
      </c>
      <c r="LC72" s="947"/>
      <c r="LD72" s="947"/>
      <c r="LE72" s="947"/>
      <c r="LF72" s="947"/>
      <c r="LG72" s="948"/>
      <c r="LL72" s="943" t="str">
        <f>Language!$E$176</f>
        <v>Sum:</v>
      </c>
      <c r="LM72" s="944"/>
      <c r="LN72" s="945"/>
      <c r="LO72" s="946">
        <f ca="1">SUM(LO70:LT70)</f>
        <v>0</v>
      </c>
      <c r="LP72" s="947"/>
      <c r="LQ72" s="947"/>
      <c r="LR72" s="947"/>
      <c r="LS72" s="947"/>
      <c r="LT72" s="948"/>
      <c r="LY72" s="943" t="str">
        <f>Language!$E$176</f>
        <v>Sum:</v>
      </c>
      <c r="LZ72" s="944"/>
      <c r="MA72" s="945"/>
      <c r="MB72" s="946">
        <f ca="1">SUM(MB70:MG70)</f>
        <v>0</v>
      </c>
      <c r="MC72" s="947"/>
      <c r="MD72" s="947"/>
      <c r="ME72" s="947"/>
      <c r="MF72" s="947"/>
      <c r="MG72" s="948"/>
    </row>
    <row r="73" spans="2:345" ht="30.75" customHeight="1" thickTop="1"/>
    <row r="74" spans="2:345" ht="15.6" thickBot="1">
      <c r="B74" s="949" t="str">
        <f>Language!$E$188</f>
        <v>Hint</v>
      </c>
      <c r="C74" s="949"/>
      <c r="D74" s="949"/>
      <c r="E74" s="949"/>
      <c r="F74" s="949"/>
      <c r="G74" s="949"/>
      <c r="H74" s="949"/>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0" t="str">
        <f>Language!$E$197</f>
        <v>For example, to add ten more people, select columns HI through MG and copy them to the right. Finished.
(Remove sheet protection!)</v>
      </c>
      <c r="C75" s="951"/>
      <c r="D75" s="951"/>
      <c r="E75" s="951"/>
      <c r="F75" s="951"/>
      <c r="G75" s="951"/>
      <c r="H75" s="95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53"/>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53" t="str">
        <f>Language!$E$198</f>
        <v>To predict the teams in the KO round, enter the team numbers in the yellow fields.</v>
      </c>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c r="C79" s="954"/>
      <c r="D79" s="954"/>
      <c r="E79" s="954"/>
      <c r="F79" s="954"/>
      <c r="G79" s="954"/>
      <c r="H79" s="955"/>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53"/>
      <c r="C80" s="954"/>
      <c r="D80" s="954"/>
      <c r="E80" s="954"/>
      <c r="F80" s="954"/>
      <c r="G80" s="954"/>
      <c r="H80" s="955"/>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53" t="str">
        <f>Language!$E$199</f>
        <v>The factors for the individual categories and other presettings can be selected on the 'PrSettings' worksheet.</v>
      </c>
      <c r="C81" s="954"/>
      <c r="D81" s="954"/>
      <c r="E81" s="954"/>
      <c r="F81" s="954"/>
      <c r="G81" s="954"/>
      <c r="H81" s="955"/>
    </row>
    <row r="82" spans="2:344">
      <c r="B82" s="953"/>
      <c r="C82" s="954"/>
      <c r="D82" s="954"/>
      <c r="E82" s="954"/>
      <c r="F82" s="954"/>
      <c r="G82" s="954"/>
      <c r="H82" s="955"/>
    </row>
    <row r="83" spans="2:344" ht="15.6" thickBot="1">
      <c r="B83" s="956"/>
      <c r="C83" s="957"/>
      <c r="D83" s="957"/>
      <c r="E83" s="957"/>
      <c r="F83" s="957"/>
      <c r="G83" s="957"/>
      <c r="H83" s="958"/>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66" t="str">
        <f>Language!$E$172</f>
        <v>Predictions</v>
      </c>
      <c r="C1" s="966"/>
      <c r="D1" s="966"/>
      <c r="E1" s="966"/>
      <c r="F1" s="966"/>
      <c r="G1" s="966"/>
    </row>
    <row r="2" spans="1:345" ht="18.75" customHeight="1">
      <c r="A2" s="429"/>
      <c r="B2" s="429"/>
      <c r="C2" s="78"/>
      <c r="D2" s="78"/>
      <c r="E2" s="78"/>
      <c r="I2" s="965">
        <f ca="1">O70</f>
        <v>0</v>
      </c>
      <c r="J2" s="965"/>
      <c r="K2" s="965"/>
      <c r="L2" s="965"/>
      <c r="M2" s="965"/>
      <c r="N2" s="965"/>
      <c r="O2" s="965"/>
      <c r="P2" s="965"/>
      <c r="Q2" s="965"/>
      <c r="R2" s="965"/>
      <c r="S2" s="965"/>
      <c r="T2" s="965"/>
      <c r="V2" s="965">
        <f ca="1">AB70</f>
        <v>0</v>
      </c>
      <c r="W2" s="965"/>
      <c r="X2" s="965"/>
      <c r="Y2" s="965"/>
      <c r="Z2" s="965"/>
      <c r="AA2" s="965"/>
      <c r="AB2" s="965"/>
      <c r="AC2" s="965"/>
      <c r="AD2" s="965"/>
      <c r="AE2" s="965"/>
      <c r="AF2" s="965"/>
      <c r="AG2" s="965"/>
      <c r="AI2" s="965">
        <f ca="1">AO70</f>
        <v>0</v>
      </c>
      <c r="AJ2" s="965"/>
      <c r="AK2" s="965"/>
      <c r="AL2" s="965"/>
      <c r="AM2" s="965"/>
      <c r="AN2" s="965"/>
      <c r="AO2" s="965"/>
      <c r="AP2" s="965"/>
      <c r="AQ2" s="965"/>
      <c r="AR2" s="965"/>
      <c r="AS2" s="965"/>
      <c r="AT2" s="965"/>
      <c r="AV2" s="965">
        <f ca="1">BB70</f>
        <v>0</v>
      </c>
      <c r="AW2" s="965"/>
      <c r="AX2" s="965"/>
      <c r="AY2" s="965"/>
      <c r="AZ2" s="965"/>
      <c r="BA2" s="965"/>
      <c r="BB2" s="965"/>
      <c r="BC2" s="965"/>
      <c r="BD2" s="965"/>
      <c r="BE2" s="965"/>
      <c r="BF2" s="965"/>
      <c r="BG2" s="965"/>
      <c r="BI2" s="965">
        <f ca="1">BO70</f>
        <v>0</v>
      </c>
      <c r="BJ2" s="965"/>
      <c r="BK2" s="965"/>
      <c r="BL2" s="965"/>
      <c r="BM2" s="965"/>
      <c r="BN2" s="965"/>
      <c r="BO2" s="965"/>
      <c r="BP2" s="965"/>
      <c r="BQ2" s="965"/>
      <c r="BR2" s="965"/>
      <c r="BS2" s="965"/>
      <c r="BT2" s="965"/>
      <c r="BV2" s="965">
        <f ca="1">CB70</f>
        <v>0</v>
      </c>
      <c r="BW2" s="965"/>
      <c r="BX2" s="965"/>
      <c r="BY2" s="965"/>
      <c r="BZ2" s="965"/>
      <c r="CA2" s="965"/>
      <c r="CB2" s="965"/>
      <c r="CC2" s="965"/>
      <c r="CD2" s="965"/>
      <c r="CE2" s="965"/>
      <c r="CF2" s="965"/>
      <c r="CG2" s="965"/>
      <c r="CI2" s="965">
        <f ca="1">CO70</f>
        <v>0</v>
      </c>
      <c r="CJ2" s="965"/>
      <c r="CK2" s="965"/>
      <c r="CL2" s="965"/>
      <c r="CM2" s="965"/>
      <c r="CN2" s="965"/>
      <c r="CO2" s="965"/>
      <c r="CP2" s="965"/>
      <c r="CQ2" s="965"/>
      <c r="CR2" s="965"/>
      <c r="CS2" s="965"/>
      <c r="CT2" s="965"/>
      <c r="CV2" s="965">
        <f ca="1">DB70</f>
        <v>0</v>
      </c>
      <c r="CW2" s="965"/>
      <c r="CX2" s="965"/>
      <c r="CY2" s="965"/>
      <c r="CZ2" s="965"/>
      <c r="DA2" s="965"/>
      <c r="DB2" s="965"/>
      <c r="DC2" s="965"/>
      <c r="DD2" s="965"/>
      <c r="DE2" s="965"/>
      <c r="DF2" s="965"/>
      <c r="DG2" s="965"/>
      <c r="DI2" s="965">
        <f ca="1">DO70</f>
        <v>0</v>
      </c>
      <c r="DJ2" s="965"/>
      <c r="DK2" s="965"/>
      <c r="DL2" s="965"/>
      <c r="DM2" s="965"/>
      <c r="DN2" s="965"/>
      <c r="DO2" s="965"/>
      <c r="DP2" s="965"/>
      <c r="DQ2" s="965"/>
      <c r="DR2" s="965"/>
      <c r="DS2" s="965"/>
      <c r="DT2" s="965"/>
      <c r="DV2" s="965">
        <f ca="1">EB70</f>
        <v>0</v>
      </c>
      <c r="DW2" s="965"/>
      <c r="DX2" s="965"/>
      <c r="DY2" s="965"/>
      <c r="DZ2" s="965"/>
      <c r="EA2" s="965"/>
      <c r="EB2" s="965"/>
      <c r="EC2" s="965"/>
      <c r="ED2" s="965"/>
      <c r="EE2" s="965"/>
      <c r="EF2" s="965"/>
      <c r="EG2" s="965"/>
      <c r="EI2" s="965">
        <f ca="1">EO70</f>
        <v>0</v>
      </c>
      <c r="EJ2" s="965"/>
      <c r="EK2" s="965"/>
      <c r="EL2" s="965"/>
      <c r="EM2" s="965"/>
      <c r="EN2" s="965"/>
      <c r="EO2" s="965"/>
      <c r="EP2" s="965"/>
      <c r="EQ2" s="965"/>
      <c r="ER2" s="965"/>
      <c r="ES2" s="965"/>
      <c r="ET2" s="965"/>
      <c r="EV2" s="965">
        <f ca="1">FB70</f>
        <v>0</v>
      </c>
      <c r="EW2" s="965"/>
      <c r="EX2" s="965"/>
      <c r="EY2" s="965"/>
      <c r="EZ2" s="965"/>
      <c r="FA2" s="965"/>
      <c r="FB2" s="965"/>
      <c r="FC2" s="965"/>
      <c r="FD2" s="965"/>
      <c r="FE2" s="965"/>
      <c r="FF2" s="965"/>
      <c r="FG2" s="965"/>
      <c r="FI2" s="965">
        <f ca="1">FO70</f>
        <v>0</v>
      </c>
      <c r="FJ2" s="965"/>
      <c r="FK2" s="965"/>
      <c r="FL2" s="965"/>
      <c r="FM2" s="965"/>
      <c r="FN2" s="965"/>
      <c r="FO2" s="965"/>
      <c r="FP2" s="965"/>
      <c r="FQ2" s="965"/>
      <c r="FR2" s="965"/>
      <c r="FS2" s="965"/>
      <c r="FT2" s="965"/>
      <c r="FV2" s="965">
        <f ca="1">GB70</f>
        <v>0</v>
      </c>
      <c r="FW2" s="965"/>
      <c r="FX2" s="965"/>
      <c r="FY2" s="965"/>
      <c r="FZ2" s="965"/>
      <c r="GA2" s="965"/>
      <c r="GB2" s="965"/>
      <c r="GC2" s="965"/>
      <c r="GD2" s="965"/>
      <c r="GE2" s="965"/>
      <c r="GF2" s="965"/>
      <c r="GG2" s="965"/>
      <c r="GI2" s="965">
        <f ca="1">GO70</f>
        <v>0</v>
      </c>
      <c r="GJ2" s="965"/>
      <c r="GK2" s="965"/>
      <c r="GL2" s="965"/>
      <c r="GM2" s="965"/>
      <c r="GN2" s="965"/>
      <c r="GO2" s="965"/>
      <c r="GP2" s="965"/>
      <c r="GQ2" s="965"/>
      <c r="GR2" s="965"/>
      <c r="GS2" s="965"/>
      <c r="GT2" s="965"/>
      <c r="GV2" s="965">
        <f ca="1">HB70</f>
        <v>0</v>
      </c>
      <c r="GW2" s="965"/>
      <c r="GX2" s="965"/>
      <c r="GY2" s="965"/>
      <c r="GZ2" s="965"/>
      <c r="HA2" s="965"/>
      <c r="HB2" s="965"/>
      <c r="HC2" s="965"/>
      <c r="HD2" s="965"/>
      <c r="HE2" s="965"/>
      <c r="HF2" s="965"/>
      <c r="HG2" s="965"/>
      <c r="HI2" s="965">
        <f ca="1">HO70</f>
        <v>0</v>
      </c>
      <c r="HJ2" s="965"/>
      <c r="HK2" s="965"/>
      <c r="HL2" s="965"/>
      <c r="HM2" s="965"/>
      <c r="HN2" s="965"/>
      <c r="HO2" s="965"/>
      <c r="HP2" s="965"/>
      <c r="HQ2" s="965"/>
      <c r="HR2" s="965"/>
      <c r="HS2" s="965"/>
      <c r="HT2" s="965"/>
      <c r="HV2" s="965">
        <f ca="1">IB70</f>
        <v>0</v>
      </c>
      <c r="HW2" s="965"/>
      <c r="HX2" s="965"/>
      <c r="HY2" s="965"/>
      <c r="HZ2" s="965"/>
      <c r="IA2" s="965"/>
      <c r="IB2" s="965"/>
      <c r="IC2" s="965"/>
      <c r="ID2" s="965"/>
      <c r="IE2" s="965"/>
      <c r="IF2" s="965"/>
      <c r="IG2" s="965"/>
      <c r="II2" s="965">
        <f ca="1">IO70</f>
        <v>0</v>
      </c>
      <c r="IJ2" s="965"/>
      <c r="IK2" s="965"/>
      <c r="IL2" s="965"/>
      <c r="IM2" s="965"/>
      <c r="IN2" s="965"/>
      <c r="IO2" s="965"/>
      <c r="IP2" s="965"/>
      <c r="IQ2" s="965"/>
      <c r="IR2" s="965"/>
      <c r="IS2" s="965"/>
      <c r="IT2" s="965"/>
      <c r="IV2" s="965">
        <f ca="1">JB70</f>
        <v>0</v>
      </c>
      <c r="IW2" s="965"/>
      <c r="IX2" s="965"/>
      <c r="IY2" s="965"/>
      <c r="IZ2" s="965"/>
      <c r="JA2" s="965"/>
      <c r="JB2" s="965"/>
      <c r="JC2" s="965"/>
      <c r="JD2" s="965"/>
      <c r="JE2" s="965"/>
      <c r="JF2" s="965"/>
      <c r="JG2" s="965"/>
      <c r="JI2" s="965">
        <f ca="1">JO70</f>
        <v>0</v>
      </c>
      <c r="JJ2" s="965"/>
      <c r="JK2" s="965"/>
      <c r="JL2" s="965"/>
      <c r="JM2" s="965"/>
      <c r="JN2" s="965"/>
      <c r="JO2" s="965"/>
      <c r="JP2" s="965"/>
      <c r="JQ2" s="965"/>
      <c r="JR2" s="965"/>
      <c r="JS2" s="965"/>
      <c r="JT2" s="965"/>
      <c r="JV2" s="965">
        <f ca="1">KB70</f>
        <v>0</v>
      </c>
      <c r="JW2" s="965"/>
      <c r="JX2" s="965"/>
      <c r="JY2" s="965"/>
      <c r="JZ2" s="965"/>
      <c r="KA2" s="965"/>
      <c r="KB2" s="965"/>
      <c r="KC2" s="965"/>
      <c r="KD2" s="965"/>
      <c r="KE2" s="965"/>
      <c r="KF2" s="965"/>
      <c r="KG2" s="965"/>
      <c r="KI2" s="965">
        <f ca="1">KO70</f>
        <v>0</v>
      </c>
      <c r="KJ2" s="965"/>
      <c r="KK2" s="965"/>
      <c r="KL2" s="965"/>
      <c r="KM2" s="965"/>
      <c r="KN2" s="965"/>
      <c r="KO2" s="965"/>
      <c r="KP2" s="965"/>
      <c r="KQ2" s="965"/>
      <c r="KR2" s="965"/>
      <c r="KS2" s="965"/>
      <c r="KT2" s="965"/>
      <c r="KV2" s="965">
        <f ca="1">LB70</f>
        <v>0</v>
      </c>
      <c r="KW2" s="965"/>
      <c r="KX2" s="965"/>
      <c r="KY2" s="965"/>
      <c r="KZ2" s="965"/>
      <c r="LA2" s="965"/>
      <c r="LB2" s="965"/>
      <c r="LC2" s="965"/>
      <c r="LD2" s="965"/>
      <c r="LE2" s="965"/>
      <c r="LF2" s="965"/>
      <c r="LG2" s="965"/>
      <c r="LI2" s="965">
        <f ca="1">LO70</f>
        <v>0</v>
      </c>
      <c r="LJ2" s="965"/>
      <c r="LK2" s="965"/>
      <c r="LL2" s="965"/>
      <c r="LM2" s="965"/>
      <c r="LN2" s="965"/>
      <c r="LO2" s="965"/>
      <c r="LP2" s="965"/>
      <c r="LQ2" s="965"/>
      <c r="LR2" s="965"/>
      <c r="LS2" s="965"/>
      <c r="LT2" s="965"/>
      <c r="LV2" s="965">
        <f ca="1">MB70</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t="str">
        <f ca="1">GrpA!$E$8</f>
        <v/>
      </c>
      <c r="G10" s="451" t="str">
        <f ca="1">GrpA!$G$8</f>
        <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t="str">
        <f ca="1">GrpA!$E$9</f>
        <v/>
      </c>
      <c r="G11" s="451" t="str">
        <f ca="1">GrpA!$G$9</f>
        <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t="str">
        <f ca="1">GrpB!$E$8</f>
        <v/>
      </c>
      <c r="G17" s="451" t="str">
        <f ca="1">GrpB!$G$8</f>
        <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t="str">
        <f ca="1">GrpB!$E$9</f>
        <v/>
      </c>
      <c r="G18" s="451" t="str">
        <f ca="1">GrpB!$G$9</f>
        <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1</v>
      </c>
      <c r="J50" s="448" t="str">
        <f t="shared" ca="1" si="573"/>
        <v>Portugal</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4</v>
      </c>
      <c r="L51" s="448" t="str">
        <f t="shared" ca="1" si="575"/>
        <v>Belgium</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4</v>
      </c>
      <c r="Y51" s="448" t="str">
        <f t="shared" ca="1" si="580"/>
        <v>Belgium</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4</v>
      </c>
      <c r="AL51" s="448" t="str">
        <f t="shared" ca="1" si="585"/>
        <v>Belgium</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4</v>
      </c>
      <c r="AY51" s="448" t="str">
        <f t="shared" ca="1" si="590"/>
        <v>Belgium</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4</v>
      </c>
      <c r="BL51" s="448" t="str">
        <f t="shared" ca="1" si="595"/>
        <v>Belgium</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4</v>
      </c>
      <c r="BY51" s="448" t="str">
        <f t="shared" ca="1" si="600"/>
        <v>Belgium</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4</v>
      </c>
      <c r="CL51" s="448" t="str">
        <f t="shared" ca="1" si="605"/>
        <v>Belgium</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4</v>
      </c>
      <c r="CY51" s="448" t="str">
        <f t="shared" ca="1" si="610"/>
        <v>Belgium</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4</v>
      </c>
      <c r="DL51" s="448" t="str">
        <f t="shared" ca="1" si="615"/>
        <v>Belgium</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4</v>
      </c>
      <c r="DY51" s="448" t="str">
        <f t="shared" ca="1" si="620"/>
        <v>Belgium</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4</v>
      </c>
      <c r="EL51" s="448" t="str">
        <f t="shared" ca="1" si="625"/>
        <v>Belgium</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4</v>
      </c>
      <c r="EY51" s="448" t="str">
        <f t="shared" ca="1" si="630"/>
        <v>Belgium</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4</v>
      </c>
      <c r="FL51" s="448" t="str">
        <f t="shared" ca="1" si="635"/>
        <v>Belgium</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4</v>
      </c>
      <c r="FY51" s="448" t="str">
        <f t="shared" ca="1" si="640"/>
        <v>Belgium</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4</v>
      </c>
      <c r="GL51" s="448" t="str">
        <f t="shared" ca="1" si="645"/>
        <v>Belgium</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4</v>
      </c>
      <c r="GY51" s="448" t="str">
        <f t="shared" ca="1" si="650"/>
        <v>Belgium</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4</v>
      </c>
      <c r="HL51" s="448" t="str">
        <f t="shared" ca="1" si="655"/>
        <v>Belgium</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4</v>
      </c>
      <c r="HY51" s="448" t="str">
        <f t="shared" ca="1" si="660"/>
        <v>Belgium</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4</v>
      </c>
      <c r="IL51" s="448" t="str">
        <f t="shared" ca="1" si="665"/>
        <v>Belgium</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4</v>
      </c>
      <c r="IY51" s="448" t="str">
        <f t="shared" ca="1" si="670"/>
        <v>Belgium</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4</v>
      </c>
      <c r="JL51" s="448" t="str">
        <f t="shared" ca="1" si="675"/>
        <v>Belgium</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4</v>
      </c>
      <c r="JY51" s="448" t="str">
        <f t="shared" ca="1" si="680"/>
        <v>Belgium</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4</v>
      </c>
      <c r="KL51" s="448" t="str">
        <f t="shared" ca="1" si="685"/>
        <v>Belgium</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4</v>
      </c>
      <c r="KY51" s="448" t="str">
        <f t="shared" ca="1" si="690"/>
        <v>Belgium</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4</v>
      </c>
      <c r="LL51" s="448" t="str">
        <f t="shared" ca="1" si="695"/>
        <v>Belgium</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4</v>
      </c>
      <c r="LY51" s="448" t="str">
        <f t="shared" ca="1" si="700"/>
        <v>Belgium</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10</v>
      </c>
      <c r="E52" s="448" t="str">
        <f ca="1">INDIRECT("'"&amp;References!$A$1&amp;"'!"&amp;"$O$54")</f>
        <v>Albania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10</v>
      </c>
      <c r="L52" s="448" t="str">
        <f t="shared" ca="1" si="575"/>
        <v>Albania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10</v>
      </c>
      <c r="Y52" s="448" t="str">
        <f t="shared" ca="1" si="580"/>
        <v>Albania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10</v>
      </c>
      <c r="AL52" s="448" t="str">
        <f t="shared" ca="1" si="585"/>
        <v>Albania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10</v>
      </c>
      <c r="AY52" s="448" t="str">
        <f t="shared" ca="1" si="590"/>
        <v>Albania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10</v>
      </c>
      <c r="BL52" s="448" t="str">
        <f t="shared" ca="1" si="595"/>
        <v>Albania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10</v>
      </c>
      <c r="BY52" s="448" t="str">
        <f t="shared" ca="1" si="600"/>
        <v>Albania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10</v>
      </c>
      <c r="CL52" s="448" t="str">
        <f t="shared" ca="1" si="605"/>
        <v>Albania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10</v>
      </c>
      <c r="CY52" s="448" t="str">
        <f t="shared" ca="1" si="610"/>
        <v>Albania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10</v>
      </c>
      <c r="DL52" s="448" t="str">
        <f t="shared" ca="1" si="615"/>
        <v>Albania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10</v>
      </c>
      <c r="DY52" s="448" t="str">
        <f t="shared" ca="1" si="620"/>
        <v>Albania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10</v>
      </c>
      <c r="EL52" s="448" t="str">
        <f t="shared" ca="1" si="625"/>
        <v>Albania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10</v>
      </c>
      <c r="EY52" s="448" t="str">
        <f t="shared" ca="1" si="630"/>
        <v>Albania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10</v>
      </c>
      <c r="FL52" s="448" t="str">
        <f t="shared" ca="1" si="635"/>
        <v>Albania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10</v>
      </c>
      <c r="FY52" s="448" t="str">
        <f t="shared" ca="1" si="640"/>
        <v>Albania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10</v>
      </c>
      <c r="GL52" s="448" t="str">
        <f t="shared" ca="1" si="645"/>
        <v>Albania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10</v>
      </c>
      <c r="GY52" s="448" t="str">
        <f t="shared" ca="1" si="650"/>
        <v>Albania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10</v>
      </c>
      <c r="HL52" s="448" t="str">
        <f t="shared" ca="1" si="655"/>
        <v>Albania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10</v>
      </c>
      <c r="HY52" s="448" t="str">
        <f t="shared" ca="1" si="660"/>
        <v>Albania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10</v>
      </c>
      <c r="IL52" s="448" t="str">
        <f t="shared" ca="1" si="665"/>
        <v>Albania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10</v>
      </c>
      <c r="IY52" s="448" t="str">
        <f t="shared" ca="1" si="670"/>
        <v>Albania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10</v>
      </c>
      <c r="JL52" s="448" t="str">
        <f t="shared" ca="1" si="675"/>
        <v>Albania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10</v>
      </c>
      <c r="JY52" s="448" t="str">
        <f t="shared" ca="1" si="680"/>
        <v>Albania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10</v>
      </c>
      <c r="KL52" s="448" t="str">
        <f t="shared" ca="1" si="685"/>
        <v>Albania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10</v>
      </c>
      <c r="KY52" s="448" t="str">
        <f t="shared" ca="1" si="690"/>
        <v>Albania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10</v>
      </c>
      <c r="LL52" s="448" t="str">
        <f t="shared" ca="1" si="695"/>
        <v>Albania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10</v>
      </c>
      <c r="LY52" s="448" t="str">
        <f t="shared" ca="1" si="700"/>
        <v>Albania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37" t="str">
        <f>Language!$E$216</f>
        <v>Number:</v>
      </c>
      <c r="M67" s="938"/>
      <c r="N67" s="93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37" t="str">
        <f>Language!$E$216</f>
        <v>Number:</v>
      </c>
      <c r="Z67" s="938"/>
      <c r="AA67" s="93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37" t="str">
        <f>Language!$E$216</f>
        <v>Number:</v>
      </c>
      <c r="AM67" s="938"/>
      <c r="AN67" s="93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37" t="str">
        <f>Language!$E$216</f>
        <v>Number:</v>
      </c>
      <c r="AZ67" s="938"/>
      <c r="BA67" s="93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37" t="str">
        <f>Language!$E$216</f>
        <v>Number:</v>
      </c>
      <c r="BM67" s="938"/>
      <c r="BN67" s="93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37" t="str">
        <f>Language!$E$216</f>
        <v>Number:</v>
      </c>
      <c r="BZ67" s="938"/>
      <c r="CA67" s="93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37" t="str">
        <f>Language!$E$216</f>
        <v>Number:</v>
      </c>
      <c r="CM67" s="938"/>
      <c r="CN67" s="93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37" t="str">
        <f>Language!$E$216</f>
        <v>Number:</v>
      </c>
      <c r="CZ67" s="938"/>
      <c r="DA67" s="93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37" t="str">
        <f>Language!$E$216</f>
        <v>Number:</v>
      </c>
      <c r="DM67" s="938"/>
      <c r="DN67" s="93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37" t="str">
        <f>Language!$E$216</f>
        <v>Number:</v>
      </c>
      <c r="DZ67" s="938"/>
      <c r="EA67" s="93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37" t="str">
        <f>Language!$E$216</f>
        <v>Number:</v>
      </c>
      <c r="EM67" s="938"/>
      <c r="EN67" s="93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37" t="str">
        <f>Language!$E$216</f>
        <v>Number:</v>
      </c>
      <c r="EZ67" s="938"/>
      <c r="FA67" s="93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37" t="str">
        <f>Language!$E$216</f>
        <v>Number:</v>
      </c>
      <c r="FM67" s="938"/>
      <c r="FN67" s="93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37" t="str">
        <f>Language!$E$216</f>
        <v>Number:</v>
      </c>
      <c r="FZ67" s="938"/>
      <c r="GA67" s="93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37" t="str">
        <f>Language!$E$216</f>
        <v>Number:</v>
      </c>
      <c r="GM67" s="938"/>
      <c r="GN67" s="93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37" t="str">
        <f>Language!$E$216</f>
        <v>Number:</v>
      </c>
      <c r="GZ67" s="938"/>
      <c r="HA67" s="93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37" t="str">
        <f>Language!$E$216</f>
        <v>Number:</v>
      </c>
      <c r="HM67" s="938"/>
      <c r="HN67" s="93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37" t="str">
        <f>Language!$E$216</f>
        <v>Number:</v>
      </c>
      <c r="HZ67" s="938"/>
      <c r="IA67" s="93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37" t="str">
        <f>Language!$E$216</f>
        <v>Number:</v>
      </c>
      <c r="IM67" s="938"/>
      <c r="IN67" s="93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37" t="str">
        <f>Language!$E$216</f>
        <v>Number:</v>
      </c>
      <c r="IZ67" s="938"/>
      <c r="JA67" s="93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37" t="str">
        <f>Language!$E$216</f>
        <v>Number:</v>
      </c>
      <c r="JM67" s="938"/>
      <c r="JN67" s="93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37" t="str">
        <f>Language!$E$216</f>
        <v>Number:</v>
      </c>
      <c r="JZ67" s="938"/>
      <c r="KA67" s="93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37" t="str">
        <f>Language!$E$216</f>
        <v>Number:</v>
      </c>
      <c r="KM67" s="938"/>
      <c r="KN67" s="93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37" t="str">
        <f>Language!$E$216</f>
        <v>Number:</v>
      </c>
      <c r="KZ67" s="938"/>
      <c r="LA67" s="93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37" t="str">
        <f>Language!$E$216</f>
        <v>Number:</v>
      </c>
      <c r="LM67" s="938"/>
      <c r="LN67" s="93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37" t="str">
        <f>Language!$E$216</f>
        <v>Number:</v>
      </c>
      <c r="LZ67" s="938"/>
      <c r="MA67" s="93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37" t="str">
        <f>Language!$E$175</f>
        <v>Points:</v>
      </c>
      <c r="M68" s="938"/>
      <c r="N68" s="93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37" t="str">
        <f>Language!$E$175</f>
        <v>Points:</v>
      </c>
      <c r="Z68" s="938"/>
      <c r="AA68" s="93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37" t="str">
        <f>Language!$E$175</f>
        <v>Points:</v>
      </c>
      <c r="AM68" s="938"/>
      <c r="AN68" s="93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37" t="str">
        <f>Language!$E$175</f>
        <v>Points:</v>
      </c>
      <c r="AZ68" s="938"/>
      <c r="BA68" s="93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37" t="str">
        <f>Language!$E$175</f>
        <v>Points:</v>
      </c>
      <c r="BM68" s="938"/>
      <c r="BN68" s="93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37" t="str">
        <f>Language!$E$175</f>
        <v>Points:</v>
      </c>
      <c r="BZ68" s="938"/>
      <c r="CA68" s="93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37" t="str">
        <f>Language!$E$175</f>
        <v>Points:</v>
      </c>
      <c r="CM68" s="938"/>
      <c r="CN68" s="93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37" t="str">
        <f>Language!$E$175</f>
        <v>Points:</v>
      </c>
      <c r="CZ68" s="938"/>
      <c r="DA68" s="93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37" t="str">
        <f>Language!$E$175</f>
        <v>Points:</v>
      </c>
      <c r="DM68" s="938"/>
      <c r="DN68" s="93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37" t="str">
        <f>Language!$E$175</f>
        <v>Points:</v>
      </c>
      <c r="DZ68" s="938"/>
      <c r="EA68" s="93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37" t="str">
        <f>Language!$E$175</f>
        <v>Points:</v>
      </c>
      <c r="EM68" s="938"/>
      <c r="EN68" s="93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37" t="str">
        <f>Language!$E$175</f>
        <v>Points:</v>
      </c>
      <c r="EZ68" s="938"/>
      <c r="FA68" s="93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37" t="str">
        <f>Language!$E$175</f>
        <v>Points:</v>
      </c>
      <c r="FM68" s="938"/>
      <c r="FN68" s="93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37" t="str">
        <f>Language!$E$175</f>
        <v>Points:</v>
      </c>
      <c r="FZ68" s="938"/>
      <c r="GA68" s="93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37" t="str">
        <f>Language!$E$175</f>
        <v>Points:</v>
      </c>
      <c r="GM68" s="938"/>
      <c r="GN68" s="93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37" t="str">
        <f>Language!$E$175</f>
        <v>Points:</v>
      </c>
      <c r="GZ68" s="938"/>
      <c r="HA68" s="93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37" t="str">
        <f>Language!$E$175</f>
        <v>Points:</v>
      </c>
      <c r="HM68" s="938"/>
      <c r="HN68" s="93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37" t="str">
        <f>Language!$E$175</f>
        <v>Points:</v>
      </c>
      <c r="HZ68" s="938"/>
      <c r="IA68" s="93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37" t="str">
        <f>Language!$E$175</f>
        <v>Points:</v>
      </c>
      <c r="IM68" s="938"/>
      <c r="IN68" s="93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37" t="str">
        <f>Language!$E$175</f>
        <v>Points:</v>
      </c>
      <c r="IZ68" s="938"/>
      <c r="JA68" s="93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37" t="str">
        <f>Language!$E$175</f>
        <v>Points:</v>
      </c>
      <c r="JM68" s="938"/>
      <c r="JN68" s="93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37" t="str">
        <f>Language!$E$175</f>
        <v>Points:</v>
      </c>
      <c r="JZ68" s="938"/>
      <c r="KA68" s="93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37" t="str">
        <f>Language!$E$175</f>
        <v>Points:</v>
      </c>
      <c r="KM68" s="938"/>
      <c r="KN68" s="93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37" t="str">
        <f>Language!$E$175</f>
        <v>Points:</v>
      </c>
      <c r="KZ68" s="938"/>
      <c r="LA68" s="93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37" t="str">
        <f>Language!$E$175</f>
        <v>Points:</v>
      </c>
      <c r="LM68" s="938"/>
      <c r="LN68" s="93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37" t="str">
        <f>Language!$E$175</f>
        <v>Points:</v>
      </c>
      <c r="LZ68" s="938"/>
      <c r="MA68" s="93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0" t="str">
        <f>Language!$E$175</f>
        <v>Points:</v>
      </c>
      <c r="M69" s="941"/>
      <c r="N69" s="942"/>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0" t="str">
        <f>Language!$E$175</f>
        <v>Points:</v>
      </c>
      <c r="Z69" s="941"/>
      <c r="AA69" s="942"/>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0" t="str">
        <f>Language!$E$175</f>
        <v>Points:</v>
      </c>
      <c r="AM69" s="941"/>
      <c r="AN69" s="942"/>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0" t="str">
        <f>Language!$E$175</f>
        <v>Points:</v>
      </c>
      <c r="AZ69" s="941"/>
      <c r="BA69" s="942"/>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0" t="str">
        <f>Language!$E$175</f>
        <v>Points:</v>
      </c>
      <c r="BM69" s="941"/>
      <c r="BN69" s="942"/>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0" t="str">
        <f>Language!$E$175</f>
        <v>Points:</v>
      </c>
      <c r="BZ69" s="941"/>
      <c r="CA69" s="942"/>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0" t="str">
        <f>Language!$E$175</f>
        <v>Points:</v>
      </c>
      <c r="CM69" s="941"/>
      <c r="CN69" s="942"/>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0" t="str">
        <f>Language!$E$175</f>
        <v>Points:</v>
      </c>
      <c r="CZ69" s="941"/>
      <c r="DA69" s="942"/>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0" t="str">
        <f>Language!$E$175</f>
        <v>Points:</v>
      </c>
      <c r="DM69" s="941"/>
      <c r="DN69" s="942"/>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0" t="str">
        <f>Language!$E$175</f>
        <v>Points:</v>
      </c>
      <c r="DZ69" s="941"/>
      <c r="EA69" s="942"/>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0" t="str">
        <f>Language!$E$175</f>
        <v>Points:</v>
      </c>
      <c r="EM69" s="941"/>
      <c r="EN69" s="942"/>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0" t="str">
        <f>Language!$E$175</f>
        <v>Points:</v>
      </c>
      <c r="EZ69" s="941"/>
      <c r="FA69" s="942"/>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0" t="str">
        <f>Language!$E$175</f>
        <v>Points:</v>
      </c>
      <c r="FM69" s="941"/>
      <c r="FN69" s="942"/>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0" t="str">
        <f>Language!$E$175</f>
        <v>Points:</v>
      </c>
      <c r="FZ69" s="941"/>
      <c r="GA69" s="942"/>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0" t="str">
        <f>Language!$E$175</f>
        <v>Points:</v>
      </c>
      <c r="GM69" s="941"/>
      <c r="GN69" s="942"/>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0" t="str">
        <f>Language!$E$175</f>
        <v>Points:</v>
      </c>
      <c r="GZ69" s="941"/>
      <c r="HA69" s="942"/>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0" t="str">
        <f>Language!$E$175</f>
        <v>Points:</v>
      </c>
      <c r="HM69" s="941"/>
      <c r="HN69" s="942"/>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0" t="str">
        <f>Language!$E$175</f>
        <v>Points:</v>
      </c>
      <c r="HZ69" s="941"/>
      <c r="IA69" s="942"/>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0" t="str">
        <f>Language!$E$175</f>
        <v>Points:</v>
      </c>
      <c r="IM69" s="941"/>
      <c r="IN69" s="942"/>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0" t="str">
        <f>Language!$E$175</f>
        <v>Points:</v>
      </c>
      <c r="IZ69" s="941"/>
      <c r="JA69" s="942"/>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0" t="str">
        <f>Language!$E$175</f>
        <v>Points:</v>
      </c>
      <c r="JM69" s="941"/>
      <c r="JN69" s="942"/>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0" t="str">
        <f>Language!$E$175</f>
        <v>Points:</v>
      </c>
      <c r="JZ69" s="941"/>
      <c r="KA69" s="942"/>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0" t="str">
        <f>Language!$E$175</f>
        <v>Points:</v>
      </c>
      <c r="KM69" s="941"/>
      <c r="KN69" s="942"/>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0" t="str">
        <f>Language!$E$175</f>
        <v>Points:</v>
      </c>
      <c r="KZ69" s="941"/>
      <c r="LA69" s="942"/>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0" t="str">
        <f>Language!$E$175</f>
        <v>Points:</v>
      </c>
      <c r="LM69" s="941"/>
      <c r="LN69" s="942"/>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0" t="str">
        <f>Language!$E$175</f>
        <v>Points:</v>
      </c>
      <c r="LZ69" s="941"/>
      <c r="MA69" s="942"/>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43" t="str">
        <f>Language!$E$176</f>
        <v>Sum:</v>
      </c>
      <c r="M70" s="944"/>
      <c r="N70" s="945"/>
      <c r="O70" s="946">
        <f ca="1">SUM(O68:T68)</f>
        <v>0</v>
      </c>
      <c r="P70" s="947"/>
      <c r="Q70" s="947"/>
      <c r="R70" s="947"/>
      <c r="S70" s="947"/>
      <c r="T70" s="948"/>
      <c r="V70" s="569">
        <f ca="1">IFERROR(VLOOKUP(V60,$B$57:$F$60,5,0),0)</f>
        <v>0</v>
      </c>
      <c r="W70" s="569">
        <f ca="1">IFERROR(VLOOKUP(V63,$D$62:$G$63,4,0),0)</f>
        <v>0</v>
      </c>
      <c r="X70" s="569">
        <f ca="1">IFERROR(VLOOKUP(V60,$D$57:$G$60,4,0),0)</f>
        <v>0</v>
      </c>
      <c r="Y70" s="943" t="str">
        <f>Language!$E$176</f>
        <v>Sum:</v>
      </c>
      <c r="Z70" s="944"/>
      <c r="AA70" s="945"/>
      <c r="AB70" s="946">
        <f ca="1">SUM(AB68:AG68)</f>
        <v>0</v>
      </c>
      <c r="AC70" s="947"/>
      <c r="AD70" s="947"/>
      <c r="AE70" s="947"/>
      <c r="AF70" s="947"/>
      <c r="AG70" s="948"/>
      <c r="AI70" s="569">
        <f ca="1">IFERROR(VLOOKUP(AI60,$B$57:$F$60,5,0),0)</f>
        <v>0</v>
      </c>
      <c r="AJ70" s="569">
        <f ca="1">IFERROR(VLOOKUP(AI63,$D$62:$G$63,4,0),0)</f>
        <v>0</v>
      </c>
      <c r="AK70" s="569">
        <f ca="1">IFERROR(VLOOKUP(AI60,$D$57:$G$60,4,0),0)</f>
        <v>0</v>
      </c>
      <c r="AL70" s="943" t="str">
        <f>Language!$E$176</f>
        <v>Sum:</v>
      </c>
      <c r="AM70" s="944"/>
      <c r="AN70" s="945"/>
      <c r="AO70" s="946">
        <f ca="1">SUM(AO68:AT68)</f>
        <v>0</v>
      </c>
      <c r="AP70" s="947"/>
      <c r="AQ70" s="947"/>
      <c r="AR70" s="947"/>
      <c r="AS70" s="947"/>
      <c r="AT70" s="948"/>
      <c r="AV70" s="569">
        <f ca="1">IFERROR(VLOOKUP(AV60,$B$57:$F$60,5,0),0)</f>
        <v>0</v>
      </c>
      <c r="AW70" s="569">
        <f ca="1">IFERROR(VLOOKUP(AV63,$D$62:$G$63,4,0),0)</f>
        <v>0</v>
      </c>
      <c r="AX70" s="569">
        <f ca="1">IFERROR(VLOOKUP(AV60,$D$57:$G$60,4,0),0)</f>
        <v>0</v>
      </c>
      <c r="AY70" s="943" t="str">
        <f>Language!$E$176</f>
        <v>Sum:</v>
      </c>
      <c r="AZ70" s="944"/>
      <c r="BA70" s="945"/>
      <c r="BB70" s="946">
        <f ca="1">SUM(BB68:BG68)</f>
        <v>0</v>
      </c>
      <c r="BC70" s="947"/>
      <c r="BD70" s="947"/>
      <c r="BE70" s="947"/>
      <c r="BF70" s="947"/>
      <c r="BG70" s="948"/>
      <c r="BI70" s="569">
        <f ca="1">IFERROR(VLOOKUP(BI60,$B$57:$F$60,5,0),0)</f>
        <v>0</v>
      </c>
      <c r="BJ70" s="569">
        <f ca="1">IFERROR(VLOOKUP(BI63,$D$62:$G$63,4,0),0)</f>
        <v>0</v>
      </c>
      <c r="BK70" s="569">
        <f ca="1">IFERROR(VLOOKUP(BI60,$D$57:$G$60,4,0),0)</f>
        <v>0</v>
      </c>
      <c r="BL70" s="943" t="str">
        <f>Language!$E$176</f>
        <v>Sum:</v>
      </c>
      <c r="BM70" s="944"/>
      <c r="BN70" s="945"/>
      <c r="BO70" s="946">
        <f ca="1">SUM(BO68:BT68)</f>
        <v>0</v>
      </c>
      <c r="BP70" s="947"/>
      <c r="BQ70" s="947"/>
      <c r="BR70" s="947"/>
      <c r="BS70" s="947"/>
      <c r="BT70" s="948"/>
      <c r="BV70" s="569">
        <f ca="1">IFERROR(VLOOKUP(BV60,$B$57:$F$60,5,0),0)</f>
        <v>0</v>
      </c>
      <c r="BW70" s="569">
        <f ca="1">IFERROR(VLOOKUP(BV63,$D$62:$G$63,4,0),0)</f>
        <v>0</v>
      </c>
      <c r="BX70" s="569">
        <f ca="1">IFERROR(VLOOKUP(BV60,$D$57:$G$60,4,0),0)</f>
        <v>0</v>
      </c>
      <c r="BY70" s="943" t="str">
        <f>Language!$E$176</f>
        <v>Sum:</v>
      </c>
      <c r="BZ70" s="944"/>
      <c r="CA70" s="945"/>
      <c r="CB70" s="946">
        <f ca="1">SUM(CB68:CG68)</f>
        <v>0</v>
      </c>
      <c r="CC70" s="947"/>
      <c r="CD70" s="947"/>
      <c r="CE70" s="947"/>
      <c r="CF70" s="947"/>
      <c r="CG70" s="948"/>
      <c r="CI70" s="569">
        <f ca="1">IFERROR(VLOOKUP(CI60,$B$57:$F$60,5,0),0)</f>
        <v>0</v>
      </c>
      <c r="CJ70" s="569">
        <f ca="1">IFERROR(VLOOKUP(CI63,$D$62:$G$63,4,0),0)</f>
        <v>0</v>
      </c>
      <c r="CK70" s="569">
        <f ca="1">IFERROR(VLOOKUP(CI60,$D$57:$G$60,4,0),0)</f>
        <v>0</v>
      </c>
      <c r="CL70" s="943" t="str">
        <f>Language!$E$176</f>
        <v>Sum:</v>
      </c>
      <c r="CM70" s="944"/>
      <c r="CN70" s="945"/>
      <c r="CO70" s="946">
        <f ca="1">SUM(CO68:CT68)</f>
        <v>0</v>
      </c>
      <c r="CP70" s="947"/>
      <c r="CQ70" s="947"/>
      <c r="CR70" s="947"/>
      <c r="CS70" s="947"/>
      <c r="CT70" s="948"/>
      <c r="CV70" s="569">
        <f ca="1">IFERROR(VLOOKUP(CV60,$B$57:$F$60,5,0),0)</f>
        <v>0</v>
      </c>
      <c r="CW70" s="569">
        <f ca="1">IFERROR(VLOOKUP(CV63,$D$62:$G$63,4,0),0)</f>
        <v>0</v>
      </c>
      <c r="CX70" s="569">
        <f ca="1">IFERROR(VLOOKUP(CV60,$D$57:$G$60,4,0),0)</f>
        <v>0</v>
      </c>
      <c r="CY70" s="943" t="str">
        <f>Language!$E$176</f>
        <v>Sum:</v>
      </c>
      <c r="CZ70" s="944"/>
      <c r="DA70" s="945"/>
      <c r="DB70" s="946">
        <f ca="1">SUM(DB68:DG68)</f>
        <v>0</v>
      </c>
      <c r="DC70" s="947"/>
      <c r="DD70" s="947"/>
      <c r="DE70" s="947"/>
      <c r="DF70" s="947"/>
      <c r="DG70" s="948"/>
      <c r="DI70" s="569">
        <f ca="1">IFERROR(VLOOKUP(DI60,$B$57:$F$60,5,0),0)</f>
        <v>0</v>
      </c>
      <c r="DJ70" s="569">
        <f ca="1">IFERROR(VLOOKUP(DI63,$D$62:$G$63,4,0),0)</f>
        <v>0</v>
      </c>
      <c r="DK70" s="569">
        <f ca="1">IFERROR(VLOOKUP(DI60,$D$57:$G$60,4,0),0)</f>
        <v>0</v>
      </c>
      <c r="DL70" s="943" t="str">
        <f>Language!$E$176</f>
        <v>Sum:</v>
      </c>
      <c r="DM70" s="944"/>
      <c r="DN70" s="945"/>
      <c r="DO70" s="946">
        <f ca="1">SUM(DO68:DT68)</f>
        <v>0</v>
      </c>
      <c r="DP70" s="947"/>
      <c r="DQ70" s="947"/>
      <c r="DR70" s="947"/>
      <c r="DS70" s="947"/>
      <c r="DT70" s="948"/>
      <c r="DV70" s="569">
        <f ca="1">IFERROR(VLOOKUP(DV60,$B$57:$F$60,5,0),0)</f>
        <v>0</v>
      </c>
      <c r="DW70" s="569">
        <f ca="1">IFERROR(VLOOKUP(DV63,$D$62:$G$63,4,0),0)</f>
        <v>0</v>
      </c>
      <c r="DX70" s="569">
        <f ca="1">IFERROR(VLOOKUP(DV60,$D$57:$G$60,4,0),0)</f>
        <v>0</v>
      </c>
      <c r="DY70" s="943" t="str">
        <f>Language!$E$176</f>
        <v>Sum:</v>
      </c>
      <c r="DZ70" s="944"/>
      <c r="EA70" s="945"/>
      <c r="EB70" s="946">
        <f ca="1">SUM(EB68:EG68)</f>
        <v>0</v>
      </c>
      <c r="EC70" s="947"/>
      <c r="ED70" s="947"/>
      <c r="EE70" s="947"/>
      <c r="EF70" s="947"/>
      <c r="EG70" s="948"/>
      <c r="EI70" s="569">
        <f ca="1">IFERROR(VLOOKUP(EI60,$B$57:$F$60,5,0),0)</f>
        <v>0</v>
      </c>
      <c r="EJ70" s="569">
        <f ca="1">IFERROR(VLOOKUP(EI63,$D$62:$G$63,4,0),0)</f>
        <v>0</v>
      </c>
      <c r="EK70" s="569">
        <f ca="1">IFERROR(VLOOKUP(EI60,$D$57:$G$60,4,0),0)</f>
        <v>0</v>
      </c>
      <c r="EL70" s="943" t="str">
        <f>Language!$E$176</f>
        <v>Sum:</v>
      </c>
      <c r="EM70" s="944"/>
      <c r="EN70" s="945"/>
      <c r="EO70" s="946">
        <f ca="1">SUM(EO68:ET68)</f>
        <v>0</v>
      </c>
      <c r="EP70" s="947"/>
      <c r="EQ70" s="947"/>
      <c r="ER70" s="947"/>
      <c r="ES70" s="947"/>
      <c r="ET70" s="948"/>
      <c r="EV70" s="569">
        <f ca="1">IFERROR(VLOOKUP(EV60,$B$57:$F$60,5,0),0)</f>
        <v>0</v>
      </c>
      <c r="EW70" s="569">
        <f ca="1">IFERROR(VLOOKUP(EV63,$D$62:$G$63,4,0),0)</f>
        <v>0</v>
      </c>
      <c r="EX70" s="569">
        <f ca="1">IFERROR(VLOOKUP(EV60,$D$57:$G$60,4,0),0)</f>
        <v>0</v>
      </c>
      <c r="EY70" s="943" t="str">
        <f>Language!$E$176</f>
        <v>Sum:</v>
      </c>
      <c r="EZ70" s="944"/>
      <c r="FA70" s="945"/>
      <c r="FB70" s="946">
        <f ca="1">SUM(FB68:FG68)</f>
        <v>0</v>
      </c>
      <c r="FC70" s="947"/>
      <c r="FD70" s="947"/>
      <c r="FE70" s="947"/>
      <c r="FF70" s="947"/>
      <c r="FG70" s="948"/>
      <c r="FI70" s="569">
        <f ca="1">IFERROR(VLOOKUP(FI60,$B$57:$F$60,5,0),0)</f>
        <v>0</v>
      </c>
      <c r="FJ70" s="569">
        <f ca="1">IFERROR(VLOOKUP(FI63,$D$62:$G$63,4,0),0)</f>
        <v>0</v>
      </c>
      <c r="FK70" s="569">
        <f ca="1">IFERROR(VLOOKUP(FI60,$D$57:$G$60,4,0),0)</f>
        <v>0</v>
      </c>
      <c r="FL70" s="943" t="str">
        <f>Language!$E$176</f>
        <v>Sum:</v>
      </c>
      <c r="FM70" s="944"/>
      <c r="FN70" s="945"/>
      <c r="FO70" s="946">
        <f ca="1">SUM(FO68:FT68)</f>
        <v>0</v>
      </c>
      <c r="FP70" s="947"/>
      <c r="FQ70" s="947"/>
      <c r="FR70" s="947"/>
      <c r="FS70" s="947"/>
      <c r="FT70" s="948"/>
      <c r="FV70" s="569">
        <f ca="1">IFERROR(VLOOKUP(FV60,$B$57:$F$60,5,0),0)</f>
        <v>0</v>
      </c>
      <c r="FW70" s="569">
        <f ca="1">IFERROR(VLOOKUP(FV63,$D$62:$G$63,4,0),0)</f>
        <v>0</v>
      </c>
      <c r="FX70" s="569">
        <f ca="1">IFERROR(VLOOKUP(FV60,$D$57:$G$60,4,0),0)</f>
        <v>0</v>
      </c>
      <c r="FY70" s="943" t="str">
        <f>Language!$E$176</f>
        <v>Sum:</v>
      </c>
      <c r="FZ70" s="944"/>
      <c r="GA70" s="945"/>
      <c r="GB70" s="946">
        <f ca="1">SUM(GB68:GG68)</f>
        <v>0</v>
      </c>
      <c r="GC70" s="947"/>
      <c r="GD70" s="947"/>
      <c r="GE70" s="947"/>
      <c r="GF70" s="947"/>
      <c r="GG70" s="948"/>
      <c r="GI70" s="569">
        <f ca="1">IFERROR(VLOOKUP(GI60,$B$57:$F$60,5,0),0)</f>
        <v>0</v>
      </c>
      <c r="GJ70" s="569">
        <f ca="1">IFERROR(VLOOKUP(GI63,$D$62:$G$63,4,0),0)</f>
        <v>0</v>
      </c>
      <c r="GK70" s="569">
        <f ca="1">IFERROR(VLOOKUP(GI60,$D$57:$G$60,4,0),0)</f>
        <v>0</v>
      </c>
      <c r="GL70" s="943" t="str">
        <f>Language!$E$176</f>
        <v>Sum:</v>
      </c>
      <c r="GM70" s="944"/>
      <c r="GN70" s="945"/>
      <c r="GO70" s="946">
        <f ca="1">SUM(GO68:GT68)</f>
        <v>0</v>
      </c>
      <c r="GP70" s="947"/>
      <c r="GQ70" s="947"/>
      <c r="GR70" s="947"/>
      <c r="GS70" s="947"/>
      <c r="GT70" s="948"/>
      <c r="GV70" s="569">
        <f ca="1">IFERROR(VLOOKUP(GV60,$B$57:$F$60,5,0),0)</f>
        <v>0</v>
      </c>
      <c r="GW70" s="569">
        <f ca="1">IFERROR(VLOOKUP(GV63,$D$62:$G$63,4,0),0)</f>
        <v>0</v>
      </c>
      <c r="GX70" s="569">
        <f ca="1">IFERROR(VLOOKUP(GV60,$D$57:$G$60,4,0),0)</f>
        <v>0</v>
      </c>
      <c r="GY70" s="943" t="str">
        <f>Language!$E$176</f>
        <v>Sum:</v>
      </c>
      <c r="GZ70" s="944"/>
      <c r="HA70" s="945"/>
      <c r="HB70" s="946">
        <f ca="1">SUM(HB68:HG68)</f>
        <v>0</v>
      </c>
      <c r="HC70" s="947"/>
      <c r="HD70" s="947"/>
      <c r="HE70" s="947"/>
      <c r="HF70" s="947"/>
      <c r="HG70" s="948"/>
      <c r="HI70" s="569">
        <f ca="1">IFERROR(VLOOKUP(HI60,$B$57:$F$60,5,0),0)</f>
        <v>0</v>
      </c>
      <c r="HJ70" s="569">
        <f ca="1">IFERROR(VLOOKUP(HI63,$D$62:$G$63,4,0),0)</f>
        <v>0</v>
      </c>
      <c r="HK70" s="569">
        <f ca="1">IFERROR(VLOOKUP(HI60,$D$57:$G$60,4,0),0)</f>
        <v>0</v>
      </c>
      <c r="HL70" s="943" t="str">
        <f>Language!$E$176</f>
        <v>Sum:</v>
      </c>
      <c r="HM70" s="944"/>
      <c r="HN70" s="945"/>
      <c r="HO70" s="946">
        <f ca="1">SUM(HO68:HT68)</f>
        <v>0</v>
      </c>
      <c r="HP70" s="947"/>
      <c r="HQ70" s="947"/>
      <c r="HR70" s="947"/>
      <c r="HS70" s="947"/>
      <c r="HT70" s="948"/>
      <c r="HV70" s="569">
        <f ca="1">IFERROR(VLOOKUP(HV60,$B$57:$F$60,5,0),0)</f>
        <v>0</v>
      </c>
      <c r="HW70" s="569">
        <f ca="1">IFERROR(VLOOKUP(HV63,$D$62:$G$63,4,0),0)</f>
        <v>0</v>
      </c>
      <c r="HX70" s="569">
        <f ca="1">IFERROR(VLOOKUP(HV60,$D$57:$G$60,4,0),0)</f>
        <v>0</v>
      </c>
      <c r="HY70" s="943" t="str">
        <f>Language!$E$176</f>
        <v>Sum:</v>
      </c>
      <c r="HZ70" s="944"/>
      <c r="IA70" s="945"/>
      <c r="IB70" s="946">
        <f ca="1">SUM(IB68:IG68)</f>
        <v>0</v>
      </c>
      <c r="IC70" s="947"/>
      <c r="ID70" s="947"/>
      <c r="IE70" s="947"/>
      <c r="IF70" s="947"/>
      <c r="IG70" s="948"/>
      <c r="II70" s="569">
        <f ca="1">IFERROR(VLOOKUP(II60,$B$57:$F$60,5,0),0)</f>
        <v>0</v>
      </c>
      <c r="IJ70" s="569">
        <f ca="1">IFERROR(VLOOKUP(II63,$D$62:$G$63,4,0),0)</f>
        <v>0</v>
      </c>
      <c r="IK70" s="569">
        <f ca="1">IFERROR(VLOOKUP(II60,$D$57:$G$60,4,0),0)</f>
        <v>0</v>
      </c>
      <c r="IL70" s="943" t="str">
        <f>Language!$E$176</f>
        <v>Sum:</v>
      </c>
      <c r="IM70" s="944"/>
      <c r="IN70" s="945"/>
      <c r="IO70" s="946">
        <f ca="1">SUM(IO68:IT68)</f>
        <v>0</v>
      </c>
      <c r="IP70" s="947"/>
      <c r="IQ70" s="947"/>
      <c r="IR70" s="947"/>
      <c r="IS70" s="947"/>
      <c r="IT70" s="948"/>
      <c r="IV70" s="569">
        <f ca="1">IFERROR(VLOOKUP(IV60,$B$57:$F$60,5,0),0)</f>
        <v>0</v>
      </c>
      <c r="IW70" s="569">
        <f ca="1">IFERROR(VLOOKUP(IV63,$D$62:$G$63,4,0),0)</f>
        <v>0</v>
      </c>
      <c r="IX70" s="569">
        <f ca="1">IFERROR(VLOOKUP(IV60,$D$57:$G$60,4,0),0)</f>
        <v>0</v>
      </c>
      <c r="IY70" s="943" t="str">
        <f>Language!$E$176</f>
        <v>Sum:</v>
      </c>
      <c r="IZ70" s="944"/>
      <c r="JA70" s="945"/>
      <c r="JB70" s="946">
        <f ca="1">SUM(JB68:JG68)</f>
        <v>0</v>
      </c>
      <c r="JC70" s="947"/>
      <c r="JD70" s="947"/>
      <c r="JE70" s="947"/>
      <c r="JF70" s="947"/>
      <c r="JG70" s="948"/>
      <c r="JI70" s="569">
        <f ca="1">IFERROR(VLOOKUP(JI60,$B$57:$F$60,5,0),0)</f>
        <v>0</v>
      </c>
      <c r="JJ70" s="569">
        <f ca="1">IFERROR(VLOOKUP(JI63,$D$62:$G$63,4,0),0)</f>
        <v>0</v>
      </c>
      <c r="JK70" s="569">
        <f ca="1">IFERROR(VLOOKUP(JI60,$D$57:$G$60,4,0),0)</f>
        <v>0</v>
      </c>
      <c r="JL70" s="943" t="str">
        <f>Language!$E$176</f>
        <v>Sum:</v>
      </c>
      <c r="JM70" s="944"/>
      <c r="JN70" s="945"/>
      <c r="JO70" s="946">
        <f ca="1">SUM(JO68:JT68)</f>
        <v>0</v>
      </c>
      <c r="JP70" s="947"/>
      <c r="JQ70" s="947"/>
      <c r="JR70" s="947"/>
      <c r="JS70" s="947"/>
      <c r="JT70" s="948"/>
      <c r="JV70" s="569">
        <f ca="1">IFERROR(VLOOKUP(JV60,$B$57:$F$60,5,0),0)</f>
        <v>0</v>
      </c>
      <c r="JW70" s="569">
        <f ca="1">IFERROR(VLOOKUP(JV63,$D$62:$G$63,4,0),0)</f>
        <v>0</v>
      </c>
      <c r="JX70" s="569">
        <f ca="1">IFERROR(VLOOKUP(JV60,$D$57:$G$60,4,0),0)</f>
        <v>0</v>
      </c>
      <c r="JY70" s="943" t="str">
        <f>Language!$E$176</f>
        <v>Sum:</v>
      </c>
      <c r="JZ70" s="944"/>
      <c r="KA70" s="945"/>
      <c r="KB70" s="946">
        <f ca="1">SUM(KB68:KG68)</f>
        <v>0</v>
      </c>
      <c r="KC70" s="947"/>
      <c r="KD70" s="947"/>
      <c r="KE70" s="947"/>
      <c r="KF70" s="947"/>
      <c r="KG70" s="948"/>
      <c r="KI70" s="569">
        <f ca="1">IFERROR(VLOOKUP(KI60,$B$57:$F$60,5,0),0)</f>
        <v>0</v>
      </c>
      <c r="KJ70" s="569">
        <f ca="1">IFERROR(VLOOKUP(KI63,$D$62:$G$63,4,0),0)</f>
        <v>0</v>
      </c>
      <c r="KK70" s="569">
        <f ca="1">IFERROR(VLOOKUP(KI60,$D$57:$G$60,4,0),0)</f>
        <v>0</v>
      </c>
      <c r="KL70" s="943" t="str">
        <f>Language!$E$176</f>
        <v>Sum:</v>
      </c>
      <c r="KM70" s="944"/>
      <c r="KN70" s="945"/>
      <c r="KO70" s="946">
        <f ca="1">SUM(KO68:KT68)</f>
        <v>0</v>
      </c>
      <c r="KP70" s="947"/>
      <c r="KQ70" s="947"/>
      <c r="KR70" s="947"/>
      <c r="KS70" s="947"/>
      <c r="KT70" s="948"/>
      <c r="KV70" s="569">
        <f ca="1">IFERROR(VLOOKUP(KV60,$B$57:$F$60,5,0),0)</f>
        <v>0</v>
      </c>
      <c r="KW70" s="569">
        <f ca="1">IFERROR(VLOOKUP(KV63,$D$62:$G$63,4,0),0)</f>
        <v>0</v>
      </c>
      <c r="KX70" s="569">
        <f ca="1">IFERROR(VLOOKUP(KV60,$D$57:$G$60,4,0),0)</f>
        <v>0</v>
      </c>
      <c r="KY70" s="943" t="str">
        <f>Language!$E$176</f>
        <v>Sum:</v>
      </c>
      <c r="KZ70" s="944"/>
      <c r="LA70" s="945"/>
      <c r="LB70" s="946">
        <f ca="1">SUM(LB68:LG68)</f>
        <v>0</v>
      </c>
      <c r="LC70" s="947"/>
      <c r="LD70" s="947"/>
      <c r="LE70" s="947"/>
      <c r="LF70" s="947"/>
      <c r="LG70" s="948"/>
      <c r="LI70" s="569">
        <f ca="1">IFERROR(VLOOKUP(LI60,$B$57:$F$60,5,0),0)</f>
        <v>0</v>
      </c>
      <c r="LJ70" s="569">
        <f ca="1">IFERROR(VLOOKUP(LI63,$D$62:$G$63,4,0),0)</f>
        <v>0</v>
      </c>
      <c r="LK70" s="569">
        <f ca="1">IFERROR(VLOOKUP(LI60,$D$57:$G$60,4,0),0)</f>
        <v>0</v>
      </c>
      <c r="LL70" s="943" t="str">
        <f>Language!$E$176</f>
        <v>Sum:</v>
      </c>
      <c r="LM70" s="944"/>
      <c r="LN70" s="945"/>
      <c r="LO70" s="946">
        <f ca="1">SUM(LO68:LT68)</f>
        <v>0</v>
      </c>
      <c r="LP70" s="947"/>
      <c r="LQ70" s="947"/>
      <c r="LR70" s="947"/>
      <c r="LS70" s="947"/>
      <c r="LT70" s="948"/>
      <c r="LV70" s="569">
        <f ca="1">IFERROR(VLOOKUP(LV60,$B$57:$F$60,5,0),0)</f>
        <v>0</v>
      </c>
      <c r="LW70" s="569">
        <f ca="1">IFERROR(VLOOKUP(LV63,$D$62:$G$63,4,0),0)</f>
        <v>0</v>
      </c>
      <c r="LX70" s="569">
        <f ca="1">IFERROR(VLOOKUP(LV60,$D$57:$G$60,4,0),0)</f>
        <v>0</v>
      </c>
      <c r="LY70" s="943" t="str">
        <f>Language!$E$176</f>
        <v>Sum:</v>
      </c>
      <c r="LZ70" s="944"/>
      <c r="MA70" s="945"/>
      <c r="MB70" s="946">
        <f ca="1">SUM(MB68:MG68)</f>
        <v>0</v>
      </c>
      <c r="MC70" s="947"/>
      <c r="MD70" s="947"/>
      <c r="ME70" s="947"/>
      <c r="MF70" s="947"/>
      <c r="MG70" s="948"/>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49" t="str">
        <f>Language!$E$188</f>
        <v>Hint</v>
      </c>
      <c r="C72" s="949"/>
      <c r="D72" s="949"/>
      <c r="E72" s="949"/>
      <c r="F72" s="949"/>
      <c r="G72" s="949"/>
      <c r="H72" s="949"/>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0" t="str">
        <f>Language!$E$197</f>
        <v>For example, to add ten more people, select columns HI through MG and copy them to the right. Finished.
(Remove sheet protection!)</v>
      </c>
      <c r="C73" s="951"/>
      <c r="D73" s="951"/>
      <c r="E73" s="951"/>
      <c r="F73" s="951"/>
      <c r="G73" s="951"/>
      <c r="H73" s="952"/>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53"/>
      <c r="C74" s="954"/>
      <c r="D74" s="954"/>
      <c r="E74" s="954"/>
      <c r="F74" s="954"/>
      <c r="G74" s="954"/>
      <c r="H74" s="955"/>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53"/>
      <c r="C75" s="954"/>
      <c r="D75" s="954"/>
      <c r="E75" s="954"/>
      <c r="F75" s="954"/>
      <c r="G75" s="954"/>
      <c r="H75" s="955"/>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53" t="str">
        <f>Language!$E$198</f>
        <v>To predict the teams in the KO round, enter the team numbers in the yellow fields.</v>
      </c>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53"/>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t="str">
        <f>Language!$E$199</f>
        <v>The factors for the individual categories and other presettings can be selected on the 'PrSettings' worksheet.</v>
      </c>
      <c r="C79" s="954"/>
      <c r="D79" s="954"/>
      <c r="E79" s="954"/>
      <c r="F79" s="954"/>
      <c r="G79" s="954"/>
      <c r="H79" s="955"/>
    </row>
    <row r="80" spans="2:345">
      <c r="B80" s="953"/>
      <c r="C80" s="954"/>
      <c r="D80" s="954"/>
      <c r="E80" s="954"/>
      <c r="F80" s="954"/>
      <c r="G80" s="954"/>
      <c r="H80" s="955"/>
    </row>
    <row r="81" spans="2:8" ht="15.6" thickBot="1">
      <c r="B81" s="956"/>
      <c r="C81" s="957"/>
      <c r="D81" s="957"/>
      <c r="E81" s="957"/>
      <c r="F81" s="957"/>
      <c r="G81" s="957"/>
      <c r="H81" s="958"/>
    </row>
    <row r="82" spans="2:8" ht="15.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979" t="str">
        <f>Language!$E$190</f>
        <v>Settings</v>
      </c>
      <c r="C1" s="979"/>
      <c r="D1" s="979"/>
      <c r="E1" s="979"/>
      <c r="F1" s="979"/>
    </row>
    <row r="2" spans="2:15" ht="13.8"/>
    <row r="3" spans="2:15" ht="16.2" thickBot="1">
      <c r="B3" s="980" t="str">
        <f>Language!$E$189</f>
        <v>Factors</v>
      </c>
      <c r="C3" s="980"/>
      <c r="D3" s="980"/>
      <c r="E3" s="980"/>
      <c r="F3" s="980"/>
      <c r="H3" s="980" t="str">
        <f>Language!$E$190</f>
        <v>Settings</v>
      </c>
      <c r="I3" s="980"/>
      <c r="J3" s="980"/>
      <c r="K3" s="980"/>
      <c r="L3" s="980"/>
      <c r="M3" s="980"/>
      <c r="N3" s="980"/>
      <c r="O3" s="980"/>
    </row>
    <row r="4" spans="2:15" ht="23.4" thickTop="1">
      <c r="B4" s="981" t="str">
        <f>Language!$E$192</f>
        <v>Won/Draw/Loss:</v>
      </c>
      <c r="C4" s="982"/>
      <c r="D4" s="982"/>
      <c r="E4" s="982"/>
      <c r="F4" s="490">
        <v>5</v>
      </c>
      <c r="H4" s="983" t="str">
        <f>Language!$E$203</f>
        <v>Points for goal difference in the event of a draw:</v>
      </c>
      <c r="I4" s="984"/>
      <c r="J4" s="984"/>
      <c r="K4" s="984"/>
      <c r="L4" s="985"/>
      <c r="M4" s="491" t="s">
        <v>1246</v>
      </c>
      <c r="N4" s="492"/>
      <c r="O4" s="493" t="str">
        <f>IF(M4="●",Language!E204,Language!E205)</f>
        <v>yes</v>
      </c>
    </row>
    <row r="5" spans="2:15" ht="18" customHeight="1">
      <c r="B5" s="974" t="str">
        <f>Language!$E$193</f>
        <v>goal difference:</v>
      </c>
      <c r="C5" s="975"/>
      <c r="D5" s="975"/>
      <c r="E5" s="975"/>
      <c r="F5" s="494">
        <v>5</v>
      </c>
      <c r="H5" s="976"/>
      <c r="I5" s="977"/>
      <c r="J5" s="977"/>
      <c r="K5" s="977"/>
      <c r="L5" s="977"/>
      <c r="M5" s="977"/>
      <c r="N5" s="977"/>
      <c r="O5" s="978"/>
    </row>
    <row r="6" spans="2:15" ht="18" customHeight="1">
      <c r="B6" s="974" t="str">
        <f>Language!$E$195</f>
        <v>goals exact:</v>
      </c>
      <c r="C6" s="975"/>
      <c r="D6" s="975"/>
      <c r="E6" s="975"/>
      <c r="F6" s="494">
        <v>10</v>
      </c>
      <c r="H6" s="995" t="str">
        <f>Language!$E$206</f>
        <v>Minimum number for 'Many Goals' in the event of a draw:</v>
      </c>
      <c r="I6" s="996"/>
      <c r="J6" s="996"/>
      <c r="K6" s="996"/>
      <c r="L6" s="997"/>
      <c r="M6" s="495">
        <v>4</v>
      </c>
      <c r="N6" s="496"/>
      <c r="O6" s="497"/>
    </row>
    <row r="7" spans="2:15" ht="18" customHeight="1">
      <c r="B7" s="974" t="str">
        <f>Language!$E$194</f>
        <v>Many goals - good approximation</v>
      </c>
      <c r="C7" s="975"/>
      <c r="D7" s="975"/>
      <c r="E7" s="975"/>
      <c r="F7" s="494">
        <v>3</v>
      </c>
      <c r="H7" s="995" t="str">
        <f>Language!$E$207</f>
        <v>Minimum number for a large goal difference:</v>
      </c>
      <c r="I7" s="996"/>
      <c r="J7" s="996"/>
      <c r="K7" s="996"/>
      <c r="L7" s="997"/>
      <c r="M7" s="495">
        <v>4</v>
      </c>
      <c r="N7" s="498"/>
      <c r="O7" s="497"/>
    </row>
    <row r="8" spans="2:15" ht="18" customHeight="1">
      <c r="B8" s="998" t="str">
        <f>Language!$E$196</f>
        <v>correct team (knockout phase):</v>
      </c>
      <c r="C8" s="999"/>
      <c r="D8" s="999"/>
      <c r="E8" s="999"/>
      <c r="F8" s="499">
        <v>10</v>
      </c>
      <c r="H8" s="995" t="str">
        <f>Language!$E$214</f>
        <v>Minimum number for a large sum of goals:</v>
      </c>
      <c r="I8" s="996"/>
      <c r="J8" s="996"/>
      <c r="K8" s="996"/>
      <c r="L8" s="997"/>
      <c r="M8" s="495">
        <v>8</v>
      </c>
      <c r="O8" s="497"/>
    </row>
    <row r="9" spans="2:15" ht="14.4" thickBot="1">
      <c r="B9" s="1004" t="str">
        <f>Language!$E$202</f>
        <v>Final Winner:</v>
      </c>
      <c r="C9" s="1005"/>
      <c r="D9" s="1005"/>
      <c r="E9" s="1005"/>
      <c r="F9" s="500">
        <v>10</v>
      </c>
      <c r="H9" s="1006"/>
      <c r="I9" s="1007"/>
      <c r="J9" s="1007"/>
      <c r="K9" s="1007"/>
      <c r="L9" s="1007"/>
      <c r="M9" s="501"/>
      <c r="N9" s="501"/>
      <c r="O9" s="502"/>
    </row>
    <row r="10" spans="2:15" ht="14.4" thickTop="1"/>
    <row r="11" spans="2:15" ht="13.8"/>
    <row r="12" spans="2:15" ht="16.2" thickBot="1">
      <c r="H12" s="1008" t="str">
        <f>Language!$E$188</f>
        <v>Hint</v>
      </c>
      <c r="I12" s="1008"/>
      <c r="J12" s="1008"/>
      <c r="K12" s="1008"/>
      <c r="L12" s="1008"/>
      <c r="M12" s="1008"/>
      <c r="N12" s="1008"/>
      <c r="O12" s="1008"/>
    </row>
    <row r="13" spans="2:15" ht="15.6" thickTop="1">
      <c r="H13" s="971" t="s">
        <v>32</v>
      </c>
      <c r="I13" s="972"/>
      <c r="J13" s="972"/>
      <c r="K13" s="972"/>
      <c r="L13" s="972"/>
      <c r="M13" s="972"/>
      <c r="N13" s="972"/>
      <c r="O13" s="973"/>
    </row>
    <row r="14" spans="2:15" ht="15" customHeight="1">
      <c r="H14" s="98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87"/>
      <c r="J14" s="987"/>
      <c r="K14" s="987"/>
      <c r="L14" s="987"/>
      <c r="M14" s="987"/>
      <c r="N14" s="987"/>
      <c r="O14" s="988"/>
    </row>
    <row r="15" spans="2:15" ht="15" customHeight="1">
      <c r="H15" s="986"/>
      <c r="I15" s="987"/>
      <c r="J15" s="987"/>
      <c r="K15" s="987"/>
      <c r="L15" s="987"/>
      <c r="M15" s="987"/>
      <c r="N15" s="987"/>
      <c r="O15" s="988"/>
    </row>
    <row r="16" spans="2:15" ht="15" customHeight="1">
      <c r="H16" s="986"/>
      <c r="I16" s="987"/>
      <c r="J16" s="987"/>
      <c r="K16" s="987"/>
      <c r="L16" s="987"/>
      <c r="M16" s="987"/>
      <c r="N16" s="987"/>
      <c r="O16" s="988"/>
    </row>
    <row r="17" spans="8:15" ht="15" customHeight="1">
      <c r="H17" s="986"/>
      <c r="I17" s="987"/>
      <c r="J17" s="987"/>
      <c r="K17" s="987"/>
      <c r="L17" s="987"/>
      <c r="M17" s="987"/>
      <c r="N17" s="987"/>
      <c r="O17" s="988"/>
    </row>
    <row r="18" spans="8:15" ht="15" customHeight="1">
      <c r="H18" s="989"/>
      <c r="I18" s="990"/>
      <c r="J18" s="990"/>
      <c r="K18" s="990"/>
      <c r="L18" s="990"/>
      <c r="M18" s="990"/>
      <c r="N18" s="990"/>
      <c r="O18" s="991"/>
    </row>
    <row r="19" spans="8:15" ht="30" customHeight="1">
      <c r="H19" s="1000" t="s">
        <v>33</v>
      </c>
      <c r="I19" s="1001"/>
      <c r="J19" s="1001"/>
      <c r="K19" s="1001"/>
      <c r="L19" s="1001"/>
      <c r="M19" s="1001"/>
      <c r="N19" s="1001"/>
      <c r="O19" s="1002"/>
    </row>
    <row r="20" spans="8:15" ht="42.75" customHeight="1">
      <c r="H20" s="986" t="str">
        <f>Language!$E$208</f>
        <v>If many goals have been scored, points can also be awarded for a good approximation of the result. There are 3 cases:</v>
      </c>
      <c r="I20" s="1003"/>
      <c r="J20" s="1003"/>
      <c r="K20" s="1003"/>
      <c r="L20" s="1003"/>
      <c r="M20" s="1003"/>
      <c r="N20" s="1003"/>
      <c r="O20" s="988"/>
    </row>
    <row r="21" spans="8:15" ht="42.75" customHeight="1">
      <c r="H21" s="986" t="str">
        <f>Language!$E$209</f>
        <v>a) Deviation of a maximum of 1 goal in a draw
     e.g. 4-4 instead of 5-5</v>
      </c>
      <c r="I21" s="1003"/>
      <c r="J21" s="1003"/>
      <c r="K21" s="1003"/>
      <c r="L21" s="1003"/>
      <c r="M21" s="1003"/>
      <c r="N21" s="1003"/>
      <c r="O21" s="988"/>
    </row>
    <row r="22" spans="8:15" ht="42" customHeight="1">
      <c r="H22" s="986" t="str">
        <f>Language!$E$210</f>
        <v>b) Deviation of a maximum of 1 goal in the goal difference
     e.g. 4-1 instead of 5-1</v>
      </c>
      <c r="I22" s="1003"/>
      <c r="J22" s="1003"/>
      <c r="K22" s="1003"/>
      <c r="L22" s="1003"/>
      <c r="M22" s="1003"/>
      <c r="N22" s="1003"/>
      <c r="O22" s="988"/>
    </row>
    <row r="23" spans="8:15" ht="69" customHeight="1">
      <c r="H23" s="986" t="str">
        <f>Language!$E$211</f>
        <v>c) Deviation of a maximum of 1 goal for one team or for both teams. A deviation for both teams must be in the same direction,
     e.g. 5-1 instead of 6-2</v>
      </c>
      <c r="I23" s="1003"/>
      <c r="J23" s="1003"/>
      <c r="K23" s="1003"/>
      <c r="L23" s="1003"/>
      <c r="M23" s="1003"/>
      <c r="N23" s="1003"/>
      <c r="O23" s="988"/>
    </row>
    <row r="24" spans="8:15" ht="68.25" customHeight="1" thickBot="1">
      <c r="H24" s="992" t="str">
        <f>Language!$E$212</f>
        <v>If you don't want that, you can enter a zero for the relevant factor.
You can also deactivate individual options by entering a minimum of 99.</v>
      </c>
      <c r="I24" s="993"/>
      <c r="J24" s="993"/>
      <c r="K24" s="993"/>
      <c r="L24" s="993"/>
      <c r="M24" s="993"/>
      <c r="N24" s="993"/>
      <c r="O24" s="994"/>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4.4" thickBot="1">
      <c r="AA2" s="106"/>
    </row>
    <row r="3" spans="2:35" ht="18" thickBot="1">
      <c r="B3" s="318" t="str">
        <f ca="1">IF(OR($AE9&gt;0,$L5&lt;&gt;"",$L6&lt;&gt;"",$L7&lt;&gt;""),"","")</f>
        <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2" t="str">
        <f>Language!$E$99</f>
        <v>Goals</v>
      </c>
      <c r="G4" s="1012"/>
      <c r="H4" s="1012"/>
      <c r="I4" s="25" t="str">
        <f>Language!$E$100</f>
        <v>Wins</v>
      </c>
      <c r="L4" s="99" t="str">
        <f>Language!$E$97</f>
        <v>Pts</v>
      </c>
      <c r="M4" s="99" t="str">
        <f>Language!$E$101</f>
        <v>Pen</v>
      </c>
      <c r="N4" s="99"/>
      <c r="O4" s="99"/>
      <c r="P4" s="99" t="str">
        <f>Language!$E$97</f>
        <v>Pts</v>
      </c>
      <c r="Q4" s="25" t="str">
        <f>Language!$E$98</f>
        <v>GD</v>
      </c>
      <c r="R4" s="1012" t="str">
        <f>Language!$E$99</f>
        <v>Goals</v>
      </c>
      <c r="S4" s="1012"/>
      <c r="T4" s="1012"/>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6</v>
      </c>
      <c r="E5" s="335">
        <f ca="1">GrpA!$R$11</f>
        <v>6</v>
      </c>
      <c r="F5" s="340">
        <f ca="1">GrpA!$S$11</f>
        <v>7</v>
      </c>
      <c r="G5" s="332" t="s">
        <v>36</v>
      </c>
      <c r="H5" s="389">
        <f ca="1">GrpA!$T$11</f>
        <v>1</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4</v>
      </c>
      <c r="E6" s="337">
        <f ca="1">GrpA!$R$12</f>
        <v>2</v>
      </c>
      <c r="F6" s="341">
        <f ca="1">GrpA!$S$12</f>
        <v>4</v>
      </c>
      <c r="G6" s="102" t="s">
        <v>36</v>
      </c>
      <c r="H6" s="390">
        <f ca="1">GrpA!$T$12</f>
        <v>2</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1</v>
      </c>
      <c r="E7" s="337">
        <f ca="1">GrpA!$R$13</f>
        <v>-4</v>
      </c>
      <c r="F7" s="341">
        <f ca="1">GrpA!$S$13</f>
        <v>2</v>
      </c>
      <c r="G7" s="102" t="s">
        <v>36</v>
      </c>
      <c r="H7" s="390">
        <f ca="1">GrpA!$T$13</f>
        <v>6</v>
      </c>
      <c r="I7" s="393">
        <f ca="1">GrpA!$U$13</f>
        <v>0</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0</v>
      </c>
      <c r="E8" s="339">
        <f ca="1">GrpA!$R$14</f>
        <v>-4</v>
      </c>
      <c r="F8" s="342">
        <f ca="1">GrpA!$S$14</f>
        <v>1</v>
      </c>
      <c r="G8" s="333" t="s">
        <v>36</v>
      </c>
      <c r="H8" s="391">
        <f ca="1">GrpA!$T$14</f>
        <v>5</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2" t="str">
        <f>Language!$E$99</f>
        <v>Goals</v>
      </c>
      <c r="G12" s="1012"/>
      <c r="H12" s="1012"/>
      <c r="I12" s="25" t="str">
        <f>Language!$E$100</f>
        <v>Wins</v>
      </c>
      <c r="L12" s="99" t="str">
        <f>Language!$E$97</f>
        <v>Pts</v>
      </c>
      <c r="M12" s="99" t="str">
        <f>Language!$E$101</f>
        <v>Pen</v>
      </c>
      <c r="N12" s="99"/>
      <c r="O12" s="99"/>
      <c r="P12" s="99" t="str">
        <f>Language!$E$97</f>
        <v>Pts</v>
      </c>
      <c r="Q12" s="25" t="str">
        <f>Language!$E$98</f>
        <v>GD</v>
      </c>
      <c r="R12" s="1012" t="str">
        <f>Language!$E$99</f>
        <v>Goals</v>
      </c>
      <c r="S12" s="1012"/>
      <c r="T12" s="1012"/>
      <c r="V12" s="25" t="str">
        <f>Language!$E$104</f>
        <v>Fair Play</v>
      </c>
      <c r="W12" s="107" t="str">
        <f>Language!$E$105</f>
        <v>Not clear</v>
      </c>
    </row>
    <row r="13" spans="2:35" ht="15.6">
      <c r="B13" s="101" t="s">
        <v>32</v>
      </c>
      <c r="C13" s="100" t="str">
        <f ca="1">GrpB!$P$11</f>
        <v>Spain</v>
      </c>
      <c r="D13" s="334">
        <f ca="1">GrpB!$Q$11</f>
        <v>6</v>
      </c>
      <c r="E13" s="335">
        <f ca="1">GrpB!$R$11</f>
        <v>4</v>
      </c>
      <c r="F13" s="340">
        <f ca="1">GrpB!$S$11</f>
        <v>4</v>
      </c>
      <c r="G13" s="332" t="s">
        <v>36</v>
      </c>
      <c r="H13" s="389">
        <f ca="1">GrpB!$T$11</f>
        <v>0</v>
      </c>
      <c r="I13" s="392">
        <f ca="1">GrpB!$U$11</f>
        <v>2</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3</v>
      </c>
      <c r="E14" s="337">
        <f ca="1">GrpB!$R$12</f>
        <v>0</v>
      </c>
      <c r="F14" s="341">
        <f ca="1">GrpB!$S$12</f>
        <v>2</v>
      </c>
      <c r="G14" s="102" t="s">
        <v>36</v>
      </c>
      <c r="H14" s="390">
        <f ca="1">GrpB!$T$12</f>
        <v>2</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Albania</v>
      </c>
      <c r="D15" s="336">
        <f ca="1">GrpB!$Q$13</f>
        <v>1</v>
      </c>
      <c r="E15" s="337">
        <f ca="1">GrpB!$R$13</f>
        <v>-1</v>
      </c>
      <c r="F15" s="341">
        <f ca="1">GrpB!$S$13</f>
        <v>3</v>
      </c>
      <c r="G15" s="102" t="s">
        <v>36</v>
      </c>
      <c r="H15" s="390">
        <f ca="1">GrpB!$T$13</f>
        <v>4</v>
      </c>
      <c r="I15" s="393">
        <f ca="1">GrpB!$U$13</f>
        <v>0</v>
      </c>
      <c r="L15" s="405">
        <f ca="1">GrpB!$AD$13</f>
        <v>1</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Croatia</v>
      </c>
      <c r="D16" s="338">
        <f ca="1">GrpB!$Q$14</f>
        <v>1</v>
      </c>
      <c r="E16" s="339">
        <f ca="1">GrpB!$R$14</f>
        <v>-3</v>
      </c>
      <c r="F16" s="342">
        <f ca="1">GrpB!$S$14</f>
        <v>2</v>
      </c>
      <c r="G16" s="333" t="s">
        <v>36</v>
      </c>
      <c r="H16" s="391">
        <f ca="1">GrpB!$T$14</f>
        <v>5</v>
      </c>
      <c r="I16" s="394">
        <f ca="1">GrpB!$U$14</f>
        <v>0</v>
      </c>
      <c r="L16" s="407">
        <f ca="1">GrpB!$AD$14</f>
        <v>1</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2" t="str">
        <f>Language!$E$99</f>
        <v>Goals</v>
      </c>
      <c r="G20" s="1012"/>
      <c r="H20" s="1012"/>
      <c r="I20" s="25" t="str">
        <f>Language!$E$100</f>
        <v>Wins</v>
      </c>
      <c r="L20" s="99" t="str">
        <f>Language!$E$97</f>
        <v>Pts</v>
      </c>
      <c r="M20" s="99" t="str">
        <f>Language!$E$101</f>
        <v>Pen</v>
      </c>
      <c r="N20" s="99"/>
      <c r="O20" s="99"/>
      <c r="P20" s="99" t="str">
        <f>Language!$E$97</f>
        <v>Pts</v>
      </c>
      <c r="Q20" s="25" t="str">
        <f>Language!$E$98</f>
        <v>GD</v>
      </c>
      <c r="R20" s="1012" t="str">
        <f>Language!$E$99</f>
        <v>Goals</v>
      </c>
      <c r="S20" s="1012"/>
      <c r="T20" s="1012"/>
      <c r="V20" s="25" t="str">
        <f>Language!$E$104</f>
        <v>Fair Play</v>
      </c>
      <c r="W20" s="107" t="str">
        <f>Language!$E$105</f>
        <v>Not clear</v>
      </c>
    </row>
    <row r="21" spans="2:35" ht="15.6">
      <c r="B21" s="101" t="s">
        <v>32</v>
      </c>
      <c r="C21" s="100" t="str">
        <f ca="1">GrpC!$P$11</f>
        <v>England</v>
      </c>
      <c r="D21" s="334">
        <f ca="1">GrpC!$Q$11</f>
        <v>4</v>
      </c>
      <c r="E21" s="335">
        <f ca="1">GrpC!$R$11</f>
        <v>1</v>
      </c>
      <c r="F21" s="340">
        <f ca="1">GrpC!$S$11</f>
        <v>2</v>
      </c>
      <c r="G21" s="332" t="s">
        <v>36</v>
      </c>
      <c r="H21" s="389">
        <f ca="1">GrpC!$T$11</f>
        <v>1</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2</v>
      </c>
      <c r="E22" s="337">
        <f ca="1">GrpC!$R$12</f>
        <v>0</v>
      </c>
      <c r="F22" s="341">
        <f ca="1">GrpC!$S$12</f>
        <v>2</v>
      </c>
      <c r="G22" s="102" t="s">
        <v>36</v>
      </c>
      <c r="H22" s="390">
        <f ca="1">GrpC!$T$12</f>
        <v>2</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2</v>
      </c>
      <c r="E23" s="337">
        <f ca="1">GrpC!$R$13</f>
        <v>0</v>
      </c>
      <c r="F23" s="341">
        <f ca="1">GrpC!$S$13</f>
        <v>2</v>
      </c>
      <c r="G23" s="102" t="s">
        <v>36</v>
      </c>
      <c r="H23" s="390">
        <f ca="1">GrpC!$T$13</f>
        <v>2</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1</v>
      </c>
      <c r="E24" s="339">
        <f ca="1">GrpC!$R$14</f>
        <v>-1</v>
      </c>
      <c r="F24" s="342">
        <f ca="1">GrpC!$S$14</f>
        <v>1</v>
      </c>
      <c r="G24" s="333" t="s">
        <v>36</v>
      </c>
      <c r="H24" s="391">
        <f ca="1">GrpC!$T$14</f>
        <v>2</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2" t="str">
        <f>Language!$E$99</f>
        <v>Goals</v>
      </c>
      <c r="G28" s="1012"/>
      <c r="H28" s="1012"/>
      <c r="I28" s="25" t="str">
        <f>Language!$E$100</f>
        <v>Wins</v>
      </c>
      <c r="L28" s="99" t="str">
        <f>Language!$E$97</f>
        <v>Pts</v>
      </c>
      <c r="M28" s="99" t="str">
        <f>Language!$E$101</f>
        <v>Pen</v>
      </c>
      <c r="N28" s="99"/>
      <c r="O28" s="99"/>
      <c r="P28" s="99" t="str">
        <f>Language!$E$97</f>
        <v>Pts</v>
      </c>
      <c r="Q28" s="25" t="str">
        <f>Language!$E$98</f>
        <v>GD</v>
      </c>
      <c r="R28" s="1012" t="str">
        <f>Language!$E$99</f>
        <v>Goals</v>
      </c>
      <c r="S28" s="1012"/>
      <c r="T28" s="1012"/>
      <c r="V28" s="25" t="str">
        <f>Language!$E$104</f>
        <v>Fair Play</v>
      </c>
      <c r="W28" s="107" t="str">
        <f>Language!$E$105</f>
        <v>Not clear</v>
      </c>
    </row>
    <row r="29" spans="2:35" ht="15.6">
      <c r="B29" s="101" t="s">
        <v>32</v>
      </c>
      <c r="C29" s="100" t="str">
        <f ca="1">GrpD!$P$11</f>
        <v>Netherlands</v>
      </c>
      <c r="D29" s="334">
        <f ca="1">GrpD!$Q$11</f>
        <v>4</v>
      </c>
      <c r="E29" s="335">
        <f ca="1">GrpD!$R$11</f>
        <v>1</v>
      </c>
      <c r="F29" s="340">
        <f ca="1">GrpD!$S$11</f>
        <v>2</v>
      </c>
      <c r="G29" s="332" t="s">
        <v>36</v>
      </c>
      <c r="H29" s="389">
        <f ca="1">GrpD!$T$11</f>
        <v>1</v>
      </c>
      <c r="I29" s="392">
        <f ca="1">GrpD!$U$11</f>
        <v>1</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4</v>
      </c>
      <c r="E30" s="337">
        <f ca="1">GrpD!$R$12</f>
        <v>1</v>
      </c>
      <c r="F30" s="341">
        <f ca="1">GrpD!$S$12</f>
        <v>1</v>
      </c>
      <c r="G30" s="102" t="s">
        <v>36</v>
      </c>
      <c r="H30" s="390">
        <f ca="1">GrpD!$T$12</f>
        <v>0</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Austria</v>
      </c>
      <c r="D31" s="336">
        <f ca="1">GrpD!$Q$13</f>
        <v>3</v>
      </c>
      <c r="E31" s="337">
        <f ca="1">GrpD!$R$13</f>
        <v>1</v>
      </c>
      <c r="F31" s="341">
        <f ca="1">GrpD!$S$13</f>
        <v>3</v>
      </c>
      <c r="G31" s="102" t="s">
        <v>36</v>
      </c>
      <c r="H31" s="390">
        <f ca="1">GrpD!$T$13</f>
        <v>2</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0</v>
      </c>
      <c r="E32" s="339">
        <f ca="1">GrpD!$R$14</f>
        <v>-3</v>
      </c>
      <c r="F32" s="342">
        <f ca="1">GrpD!$S$14</f>
        <v>2</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2" t="str">
        <f>Language!$E$99</f>
        <v>Goals</v>
      </c>
      <c r="G36" s="1012"/>
      <c r="H36" s="1012"/>
      <c r="I36" s="25" t="str">
        <f>Language!$E$100</f>
        <v>Wins</v>
      </c>
      <c r="L36" s="99" t="str">
        <f>Language!$E$97</f>
        <v>Pts</v>
      </c>
      <c r="M36" s="99" t="str">
        <f>Language!$E$101</f>
        <v>Pen</v>
      </c>
      <c r="N36" s="99"/>
      <c r="O36" s="99"/>
      <c r="P36" s="99" t="str">
        <f>Language!$E$97</f>
        <v>Pts</v>
      </c>
      <c r="Q36" s="25" t="str">
        <f>Language!$E$98</f>
        <v>GD</v>
      </c>
      <c r="R36" s="1012" t="str">
        <f>Language!$E$99</f>
        <v>Goals</v>
      </c>
      <c r="S36" s="1012"/>
      <c r="T36" s="1012"/>
      <c r="V36" s="25" t="str">
        <f>Language!$E$104</f>
        <v>Fair Play</v>
      </c>
      <c r="W36" s="107" t="str">
        <f>Language!$E$105</f>
        <v>Not clear</v>
      </c>
    </row>
    <row r="37" spans="2:35" ht="15.6">
      <c r="B37" s="101" t="s">
        <v>32</v>
      </c>
      <c r="C37" s="100" t="str">
        <f ca="1">GrpE!$P$11</f>
        <v>Romania</v>
      </c>
      <c r="D37" s="334">
        <f ca="1">GrpE!$Q$11</f>
        <v>3</v>
      </c>
      <c r="E37" s="335">
        <f ca="1">GrpE!$R$11</f>
        <v>1</v>
      </c>
      <c r="F37" s="340">
        <f ca="1">GrpE!$S$11</f>
        <v>3</v>
      </c>
      <c r="G37" s="332" t="s">
        <v>36</v>
      </c>
      <c r="H37" s="389">
        <f ca="1">GrpE!$T$11</f>
        <v>2</v>
      </c>
      <c r="I37" s="392">
        <f ca="1">GrpE!$U$11</f>
        <v>1</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Belgium</v>
      </c>
      <c r="D38" s="336">
        <f ca="1">GrpE!$Q$12</f>
        <v>3</v>
      </c>
      <c r="E38" s="337">
        <f ca="1">GrpE!$R$12</f>
        <v>1</v>
      </c>
      <c r="F38" s="341">
        <f ca="1">GrpE!$S$12</f>
        <v>2</v>
      </c>
      <c r="G38" s="102" t="s">
        <v>36</v>
      </c>
      <c r="H38" s="390">
        <f ca="1">GrpE!$T$12</f>
        <v>1</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3</v>
      </c>
      <c r="E39" s="337">
        <f ca="1">GrpE!$R$13</f>
        <v>0</v>
      </c>
      <c r="F39" s="341">
        <f ca="1">GrpE!$S$13</f>
        <v>2</v>
      </c>
      <c r="G39" s="102" t="s">
        <v>36</v>
      </c>
      <c r="H39" s="390">
        <f ca="1">GrpE!$T$13</f>
        <v>2</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3</v>
      </c>
      <c r="E40" s="339">
        <f ca="1">GrpE!$R$14</f>
        <v>-2</v>
      </c>
      <c r="F40" s="342">
        <f ca="1">GrpE!$S$14</f>
        <v>2</v>
      </c>
      <c r="G40" s="333" t="s">
        <v>36</v>
      </c>
      <c r="H40" s="391">
        <f ca="1">GrpE!$T$14</f>
        <v>4</v>
      </c>
      <c r="I40" s="394">
        <f ca="1">GrpE!$U$14</f>
        <v>1</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2" t="str">
        <f>Language!$E$99</f>
        <v>Goals</v>
      </c>
      <c r="G44" s="1012"/>
      <c r="H44" s="1012"/>
      <c r="I44" s="25" t="str">
        <f>Language!$E$100</f>
        <v>Wins</v>
      </c>
      <c r="L44" s="99" t="str">
        <f>Language!$E$97</f>
        <v>Pts</v>
      </c>
      <c r="M44" s="99" t="str">
        <f>Language!$E$101</f>
        <v>Pen</v>
      </c>
      <c r="N44" s="99"/>
      <c r="O44" s="99"/>
      <c r="P44" s="99" t="str">
        <f>Language!$E$97</f>
        <v>Pts</v>
      </c>
      <c r="Q44" s="25" t="str">
        <f>Language!$E$98</f>
        <v>GD</v>
      </c>
      <c r="R44" s="1012" t="str">
        <f>Language!$E$99</f>
        <v>Goals</v>
      </c>
      <c r="S44" s="1012"/>
      <c r="T44" s="1012"/>
      <c r="V44" s="25" t="str">
        <f>Language!$E$104</f>
        <v>Fair Play</v>
      </c>
      <c r="W44" s="107" t="str">
        <f>Language!$E$105</f>
        <v>Not clear</v>
      </c>
    </row>
    <row r="45" spans="2:35" ht="15.6">
      <c r="B45" s="101" t="s">
        <v>32</v>
      </c>
      <c r="C45" s="100" t="str">
        <f ca="1">GrpF!$P$11</f>
        <v>Portugal</v>
      </c>
      <c r="D45" s="334">
        <f ca="1">GrpF!$Q$11</f>
        <v>6</v>
      </c>
      <c r="E45" s="335">
        <f ca="1">GrpF!$R$11</f>
        <v>4</v>
      </c>
      <c r="F45" s="340">
        <f ca="1">GrpF!$S$11</f>
        <v>5</v>
      </c>
      <c r="G45" s="332" t="s">
        <v>36</v>
      </c>
      <c r="H45" s="389">
        <f ca="1">GrpF!$T$11</f>
        <v>1</v>
      </c>
      <c r="I45" s="392">
        <f ca="1">GrpF!$U$11</f>
        <v>2</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Türkiye</v>
      </c>
      <c r="D46" s="336">
        <f ca="1">GrpF!$Q$12</f>
        <v>3</v>
      </c>
      <c r="E46" s="337">
        <f ca="1">GrpF!$R$12</f>
        <v>-1</v>
      </c>
      <c r="F46" s="341">
        <f ca="1">GrpF!$S$12</f>
        <v>3</v>
      </c>
      <c r="G46" s="102" t="s">
        <v>36</v>
      </c>
      <c r="H46" s="390">
        <f ca="1">GrpF!$T$12</f>
        <v>4</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1</v>
      </c>
      <c r="E47" s="337">
        <f ca="1">GrpF!$R$13</f>
        <v>-1</v>
      </c>
      <c r="F47" s="341">
        <f ca="1">GrpF!$S$13</f>
        <v>2</v>
      </c>
      <c r="G47" s="102" t="s">
        <v>36</v>
      </c>
      <c r="H47" s="390">
        <f ca="1">GrpF!$T$13</f>
        <v>3</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1</v>
      </c>
      <c r="E48" s="339">
        <f ca="1">GrpF!$R$14</f>
        <v>-2</v>
      </c>
      <c r="F48" s="342">
        <f ca="1">GrpF!$S$14</f>
        <v>2</v>
      </c>
      <c r="G48" s="333" t="s">
        <v>36</v>
      </c>
      <c r="H48" s="391">
        <f ca="1">GrpF!$T$14</f>
        <v>4</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-4</v>
      </c>
      <c r="F4" s="25">
        <f ca="1">GrpA!S$13</f>
        <v>2</v>
      </c>
      <c r="G4" s="25">
        <f ca="1">GrpA!T$13</f>
        <v>6</v>
      </c>
      <c r="H4" s="25">
        <f ca="1">GrpA!U$13</f>
        <v>0</v>
      </c>
      <c r="I4" s="216">
        <f t="shared" ref="I4:I9" ca="1" si="0">$D4*FactorPts+$E4*FactorGD+$F4*FactorFor+$H4*FactorWins+$L4*FactorFairPlay+$M4*FactorRank</f>
        <v>9996020.0000870004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Albania</v>
      </c>
      <c r="D5" s="25">
        <f ca="1">GrpB!Q$13</f>
        <v>1</v>
      </c>
      <c r="E5" s="25">
        <f ca="1">GrpB!R$13</f>
        <v>-1</v>
      </c>
      <c r="F5" s="25">
        <f ca="1">GrpB!S$13</f>
        <v>3</v>
      </c>
      <c r="G5" s="25">
        <f ca="1">GrpB!T$13</f>
        <v>4</v>
      </c>
      <c r="H5" s="25">
        <f ca="1">GrpB!U$13</f>
        <v>0</v>
      </c>
      <c r="I5" s="216">
        <f t="shared" ca="1" si="0"/>
        <v>9999030.0000899993</v>
      </c>
      <c r="J5" s="25" t="s">
        <v>26</v>
      </c>
      <c r="K5" s="25"/>
      <c r="L5" s="25">
        <f t="shared" ca="1" si="1"/>
        <v>0</v>
      </c>
      <c r="M5" s="633">
        <f ca="1">100-INDEX(Language!$D$5:$D$62,MATCH($C5,Language!$E$5:$E$62,0),1)</f>
        <v>90</v>
      </c>
    </row>
    <row r="6" spans="1:20">
      <c r="A6" s="25"/>
      <c r="B6" s="25" t="s">
        <v>34</v>
      </c>
      <c r="C6" t="str">
        <f ca="1">GrpC!P$13</f>
        <v>Slovenia</v>
      </c>
      <c r="D6" s="25">
        <f ca="1">GrpC!Q$13</f>
        <v>2</v>
      </c>
      <c r="E6" s="25">
        <f ca="1">GrpC!R$13</f>
        <v>0</v>
      </c>
      <c r="F6" s="25">
        <f ca="1">GrpC!S$13</f>
        <v>2</v>
      </c>
      <c r="G6" s="25">
        <f ca="1">GrpC!T$13</f>
        <v>2</v>
      </c>
      <c r="H6" s="25">
        <f ca="1">GrpC!U$13</f>
        <v>0</v>
      </c>
      <c r="I6" s="216">
        <f t="shared" ca="1" si="0"/>
        <v>20000020.000085</v>
      </c>
      <c r="J6" s="25" t="s">
        <v>27</v>
      </c>
      <c r="K6" s="25"/>
      <c r="L6" s="25">
        <f t="shared" ca="1" si="1"/>
        <v>0</v>
      </c>
      <c r="M6" s="633">
        <f ca="1">100-INDEX(Language!$D$5:$D$62,MATCH($C6,Language!$E$5:$E$62,0),1)</f>
        <v>85</v>
      </c>
    </row>
    <row r="7" spans="1:20">
      <c r="A7" s="25"/>
      <c r="B7" s="25" t="s">
        <v>35</v>
      </c>
      <c r="C7" t="str">
        <f ca="1">GrpD!P$13</f>
        <v>Austria</v>
      </c>
      <c r="D7" s="25">
        <f ca="1">GrpD!Q$13</f>
        <v>3</v>
      </c>
      <c r="E7" s="25">
        <f ca="1">GrpD!R$13</f>
        <v>1</v>
      </c>
      <c r="F7" s="25">
        <f ca="1">GrpD!S$13</f>
        <v>3</v>
      </c>
      <c r="G7" s="25">
        <f ca="1">GrpD!T$13</f>
        <v>2</v>
      </c>
      <c r="H7" s="25">
        <f ca="1">GrpD!U$13</f>
        <v>1</v>
      </c>
      <c r="I7" s="216">
        <f t="shared" ca="1" si="0"/>
        <v>30001030.001088999</v>
      </c>
      <c r="J7" s="25" t="s">
        <v>31</v>
      </c>
      <c r="K7" s="25"/>
      <c r="L7" s="25">
        <f t="shared" ca="1" si="1"/>
        <v>0</v>
      </c>
      <c r="M7" s="633">
        <f ca="1">100-INDEX(Language!$D$5:$D$62,MATCH($C7,Language!$E$5:$E$62,0),1)</f>
        <v>89</v>
      </c>
    </row>
    <row r="8" spans="1:20">
      <c r="A8" s="25"/>
      <c r="B8" s="25" t="s">
        <v>504</v>
      </c>
      <c r="C8" t="str">
        <f ca="1">GrpE!P$13</f>
        <v>Slovakia</v>
      </c>
      <c r="D8" s="25">
        <f ca="1">GrpE!Q$13</f>
        <v>3</v>
      </c>
      <c r="E8" s="25">
        <f ca="1">GrpE!R$13</f>
        <v>0</v>
      </c>
      <c r="F8" s="25">
        <f ca="1">GrpE!S$13</f>
        <v>2</v>
      </c>
      <c r="G8" s="25">
        <f ca="1">GrpE!T$13</f>
        <v>2</v>
      </c>
      <c r="H8" s="25">
        <f ca="1">GrpE!U$13</f>
        <v>1</v>
      </c>
      <c r="I8" s="216">
        <f t="shared" ca="1" si="0"/>
        <v>30000020.001084</v>
      </c>
      <c r="J8" s="25" t="s">
        <v>28</v>
      </c>
      <c r="K8" s="25"/>
      <c r="L8" s="25">
        <f t="shared" ca="1" si="1"/>
        <v>0</v>
      </c>
      <c r="M8" s="633">
        <f ca="1">100-INDEX(Language!$D$5:$D$62,MATCH($C8,Language!$E$5:$E$62,0),1)</f>
        <v>84</v>
      </c>
    </row>
    <row r="9" spans="1:20">
      <c r="A9" s="25"/>
      <c r="B9" s="25" t="s">
        <v>505</v>
      </c>
      <c r="C9" t="str">
        <f ca="1">GrpF!P$13</f>
        <v>Czechia</v>
      </c>
      <c r="D9" s="25">
        <f ca="1">GrpF!Q$13</f>
        <v>1</v>
      </c>
      <c r="E9" s="25">
        <f ca="1">GrpF!R$13</f>
        <v>-1</v>
      </c>
      <c r="F9" s="25">
        <f ca="1">GrpF!S$13</f>
        <v>2</v>
      </c>
      <c r="G9" s="25">
        <f ca="1">GrpF!T$13</f>
        <v>3</v>
      </c>
      <c r="H9" s="25">
        <f ca="1">GrpF!U$13</f>
        <v>0</v>
      </c>
      <c r="I9" s="216">
        <f t="shared" ca="1" si="0"/>
        <v>9999020.0000829995</v>
      </c>
      <c r="J9" s="25" t="s">
        <v>29</v>
      </c>
      <c r="K9" s="25"/>
      <c r="L9" s="25">
        <f t="shared" ca="1" si="1"/>
        <v>0</v>
      </c>
      <c r="M9" s="633">
        <f ca="1">100-INDEX(Language!$D$5:$D$62,MATCH($C9,Language!$E$5:$E$62,0),1)</f>
        <v>83</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Austria</v>
      </c>
      <c r="D11" s="288">
        <f t="shared" ca="1" si="2"/>
        <v>3</v>
      </c>
      <c r="E11" s="269">
        <f t="shared" ca="1" si="2"/>
        <v>1</v>
      </c>
      <c r="F11" s="282">
        <f t="shared" ca="1" si="2"/>
        <v>3</v>
      </c>
      <c r="G11" s="283">
        <f t="shared" ca="1" si="2"/>
        <v>2</v>
      </c>
      <c r="H11" s="283">
        <f t="shared" ca="1" si="2"/>
        <v>1</v>
      </c>
      <c r="I11" s="270">
        <f ca="1">LARGE($I$4:$I$9,ROW($I4)-3)</f>
        <v>30001030.001088999</v>
      </c>
      <c r="J11" s="292" t="str">
        <f ca="1">INDEX(J$4:J$9,MATCH($I11,$I$4:$I$9,0))</f>
        <v>D</v>
      </c>
      <c r="K11" s="291"/>
      <c r="L11" s="269">
        <f t="array" aca="1" ref="L11" ca="1">SUM(IF($J$11:$J$14 &lt; $J11,1))</f>
        <v>2</v>
      </c>
      <c r="M11" s="269" t="str">
        <f ca="1">INDEX($J$11:$J$14,MATCH(ROW()-11,$L$11:$L$14,0))</f>
        <v>B</v>
      </c>
      <c r="N11" s="288">
        <f ca="1">D11</f>
        <v>3</v>
      </c>
      <c r="O11" s="279">
        <f ca="1">F11</f>
        <v>3</v>
      </c>
      <c r="P11" s="261" t="s">
        <v>506</v>
      </c>
      <c r="Q11" s="262">
        <f ca="1">G11</f>
        <v>2</v>
      </c>
      <c r="S11" s="25"/>
      <c r="T11" s="25"/>
    </row>
    <row r="12" spans="1:20">
      <c r="B12" s="271" t="s">
        <v>33</v>
      </c>
      <c r="C12" s="272" t="str">
        <f t="shared" ref="C12:C16" ca="1" si="3">INDEX(C$4:C$9,MATCH($I12,$I$4:$I$9,0))</f>
        <v>Slovakia</v>
      </c>
      <c r="D12" s="289">
        <f t="shared" ref="D12:H16" ca="1" si="4">INDEX(D$4:D$9,MATCH($I12,$I$4:$I$9,0))</f>
        <v>3</v>
      </c>
      <c r="E12" s="273">
        <f t="shared" ca="1" si="4"/>
        <v>0</v>
      </c>
      <c r="F12" s="284">
        <f t="shared" ca="1" si="4"/>
        <v>2</v>
      </c>
      <c r="G12" s="285">
        <f t="shared" ca="1" si="4"/>
        <v>2</v>
      </c>
      <c r="H12" s="285">
        <f t="shared" ca="1" si="4"/>
        <v>1</v>
      </c>
      <c r="I12" s="274">
        <f t="shared" ref="I12:I16" ca="1" si="5">LARGE($I$4:$I$9,ROW($I5)-3)</f>
        <v>30000020.001084</v>
      </c>
      <c r="J12" s="293" t="str">
        <f t="shared" ref="J12:J16" ca="1" si="6">INDEX(J$4:J$9,MATCH($I12,$I$4:$I$9,0))</f>
        <v>E</v>
      </c>
      <c r="K12" s="285"/>
      <c r="L12" s="273">
        <f t="array" aca="1" ref="L12" ca="1">SUM(IF($J$11:$J$14 &lt; $J12,1))</f>
        <v>3</v>
      </c>
      <c r="M12" s="273" t="str">
        <f t="shared" ref="M12:M14" ca="1" si="7">INDEX($J$11:$J$14,MATCH(ROW()-11,$L$11:$L$14,0))</f>
        <v>C</v>
      </c>
      <c r="N12" s="289">
        <f t="shared" ref="N12:N16" ca="1" si="8">D12</f>
        <v>3</v>
      </c>
      <c r="O12" s="280">
        <f t="shared" ref="O12:O16" ca="1" si="9">F12</f>
        <v>2</v>
      </c>
      <c r="P12" s="263" t="s">
        <v>506</v>
      </c>
      <c r="Q12" s="264">
        <f t="shared" ref="Q12:Q16" ca="1" si="10">G12</f>
        <v>2</v>
      </c>
      <c r="S12" s="25"/>
      <c r="T12" s="25"/>
    </row>
    <row r="13" spans="1:20">
      <c r="B13" s="271" t="s">
        <v>34</v>
      </c>
      <c r="C13" s="272" t="str">
        <f t="shared" ca="1" si="3"/>
        <v>Slovenia</v>
      </c>
      <c r="D13" s="289">
        <f t="shared" ca="1" si="4"/>
        <v>2</v>
      </c>
      <c r="E13" s="273">
        <f t="shared" ca="1" si="4"/>
        <v>0</v>
      </c>
      <c r="F13" s="284">
        <f t="shared" ca="1" si="4"/>
        <v>2</v>
      </c>
      <c r="G13" s="285">
        <f t="shared" ca="1" si="4"/>
        <v>2</v>
      </c>
      <c r="H13" s="285">
        <f t="shared" ca="1" si="4"/>
        <v>0</v>
      </c>
      <c r="I13" s="274">
        <f t="shared" ca="1" si="5"/>
        <v>20000020.000085</v>
      </c>
      <c r="J13" s="293" t="str">
        <f t="shared" ca="1" si="6"/>
        <v>C</v>
      </c>
      <c r="K13" s="285"/>
      <c r="L13" s="273">
        <f t="array" aca="1" ref="L13" ca="1">SUM(IF($J$11:$J$14 &lt; $J13,1))</f>
        <v>1</v>
      </c>
      <c r="M13" s="273" t="str">
        <f t="shared" ca="1" si="7"/>
        <v>D</v>
      </c>
      <c r="N13" s="289">
        <f t="shared" ca="1" si="8"/>
        <v>2</v>
      </c>
      <c r="O13" s="280">
        <f t="shared" ca="1" si="9"/>
        <v>2</v>
      </c>
      <c r="P13" s="263" t="s">
        <v>506</v>
      </c>
      <c r="Q13" s="264">
        <f t="shared" ca="1" si="10"/>
        <v>2</v>
      </c>
      <c r="S13" s="25"/>
      <c r="T13" s="25"/>
    </row>
    <row r="14" spans="1:20">
      <c r="B14" s="271" t="s">
        <v>35</v>
      </c>
      <c r="C14" s="272" t="str">
        <f t="shared" ca="1" si="3"/>
        <v>Albania</v>
      </c>
      <c r="D14" s="289">
        <f t="shared" ca="1" si="4"/>
        <v>1</v>
      </c>
      <c r="E14" s="273">
        <f t="shared" ca="1" si="4"/>
        <v>-1</v>
      </c>
      <c r="F14" s="284">
        <f t="shared" ca="1" si="4"/>
        <v>3</v>
      </c>
      <c r="G14" s="285">
        <f t="shared" ca="1" si="4"/>
        <v>4</v>
      </c>
      <c r="H14" s="285">
        <f t="shared" ca="1" si="4"/>
        <v>0</v>
      </c>
      <c r="I14" s="274">
        <f t="shared" ca="1" si="5"/>
        <v>9999030.0000899993</v>
      </c>
      <c r="J14" s="293" t="str">
        <f t="shared" ca="1" si="6"/>
        <v>B</v>
      </c>
      <c r="K14" s="285"/>
      <c r="L14" s="273">
        <f t="array" aca="1" ref="L14" ca="1">SUM(IF($J$11:$J$14 &lt; $J14,1))</f>
        <v>0</v>
      </c>
      <c r="M14" s="273" t="str">
        <f t="shared" ca="1" si="7"/>
        <v>E</v>
      </c>
      <c r="N14" s="289">
        <f t="shared" ca="1" si="8"/>
        <v>1</v>
      </c>
      <c r="O14" s="280">
        <f t="shared" ca="1" si="9"/>
        <v>3</v>
      </c>
      <c r="P14" s="263" t="s">
        <v>506</v>
      </c>
      <c r="Q14" s="264">
        <f t="shared" ca="1" si="10"/>
        <v>4</v>
      </c>
      <c r="S14" s="25"/>
      <c r="T14" s="25"/>
    </row>
    <row r="15" spans="1:20">
      <c r="B15" s="271" t="s">
        <v>504</v>
      </c>
      <c r="C15" s="272" t="str">
        <f t="shared" ca="1" si="3"/>
        <v>Czechia</v>
      </c>
      <c r="D15" s="289">
        <f t="shared" ca="1" si="4"/>
        <v>1</v>
      </c>
      <c r="E15" s="273">
        <f t="shared" ca="1" si="4"/>
        <v>-1</v>
      </c>
      <c r="F15" s="284">
        <f t="shared" ca="1" si="4"/>
        <v>2</v>
      </c>
      <c r="G15" s="285">
        <f t="shared" ca="1" si="4"/>
        <v>3</v>
      </c>
      <c r="H15" s="285">
        <f t="shared" ca="1" si="4"/>
        <v>0</v>
      </c>
      <c r="I15" s="274">
        <f t="shared" ca="1" si="5"/>
        <v>9999020.0000829995</v>
      </c>
      <c r="J15" s="293" t="str">
        <f t="shared" ca="1" si="6"/>
        <v>F</v>
      </c>
      <c r="K15" s="285"/>
      <c r="L15" s="272"/>
      <c r="M15" s="272"/>
      <c r="N15" s="289">
        <f t="shared" ca="1" si="8"/>
        <v>1</v>
      </c>
      <c r="O15" s="280">
        <f t="shared" ca="1" si="9"/>
        <v>2</v>
      </c>
      <c r="P15" s="263" t="s">
        <v>506</v>
      </c>
      <c r="Q15" s="264">
        <f t="shared" ca="1" si="10"/>
        <v>3</v>
      </c>
    </row>
    <row r="16" spans="1:20" ht="14.4" thickBot="1">
      <c r="B16" s="275" t="s">
        <v>505</v>
      </c>
      <c r="C16" s="276" t="str">
        <f t="shared" ca="1" si="3"/>
        <v>Scotland</v>
      </c>
      <c r="D16" s="290">
        <f t="shared" ca="1" si="4"/>
        <v>1</v>
      </c>
      <c r="E16" s="277">
        <f t="shared" ca="1" si="4"/>
        <v>-4</v>
      </c>
      <c r="F16" s="286">
        <f t="shared" ca="1" si="4"/>
        <v>2</v>
      </c>
      <c r="G16" s="287">
        <f t="shared" ca="1" si="4"/>
        <v>6</v>
      </c>
      <c r="H16" s="287">
        <f t="shared" ca="1" si="4"/>
        <v>0</v>
      </c>
      <c r="I16" s="278">
        <f t="shared" ca="1" si="5"/>
        <v>9996020.0000870004</v>
      </c>
      <c r="J16" s="294" t="str">
        <f t="shared" ca="1" si="6"/>
        <v>A</v>
      </c>
      <c r="K16" s="287"/>
      <c r="L16" s="276"/>
      <c r="M16" s="276"/>
      <c r="N16" s="290">
        <f t="shared" ca="1" si="8"/>
        <v>1</v>
      </c>
      <c r="O16" s="281">
        <f t="shared" ca="1" si="9"/>
        <v>2</v>
      </c>
      <c r="P16" s="265" t="s">
        <v>506</v>
      </c>
      <c r="Q16" s="266">
        <f t="shared" ca="1" si="10"/>
        <v>6</v>
      </c>
    </row>
    <row r="17" spans="4:13" ht="14.4" thickTop="1">
      <c r="M17" s="231"/>
    </row>
    <row r="18" spans="4:13">
      <c r="D18" s="25"/>
      <c r="E18" s="25"/>
      <c r="F18" s="25"/>
      <c r="G18" s="1012" t="s">
        <v>561</v>
      </c>
      <c r="H18" s="1012"/>
      <c r="I18" s="1012"/>
      <c r="J18" s="25" t="str">
        <f ca="1">M11&amp;" "&amp;M12&amp;" "&amp;M13&amp;" "&amp;M14</f>
        <v>B C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6" t="str">
        <f>Language!$E$88</f>
        <v>Matches</v>
      </c>
      <c r="C1" s="1016"/>
      <c r="D1" s="1016"/>
      <c r="E1" s="1016"/>
      <c r="F1" s="1016"/>
      <c r="G1" s="1016"/>
      <c r="H1" s="1016"/>
      <c r="I1" s="1016"/>
      <c r="J1" s="1016"/>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Belgium</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Albania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Türkiye</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Belgium</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Albania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24</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66" t="s">
        <v>339</v>
      </c>
      <c r="C2" s="966"/>
      <c r="D2" s="966"/>
      <c r="E2" s="966"/>
      <c r="F2" s="966"/>
      <c r="G2" s="966"/>
      <c r="H2" s="966"/>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6</v>
      </c>
      <c r="R4" s="25">
        <f ca="1">S4-T4</f>
        <v>6</v>
      </c>
      <c r="S4" s="25">
        <f ca="1">SUMIF($B$4:$B$9,$P4,$E$4:$E$9)+SUMIF($D$4:$D$9,$P4,$G$4:$G$9)</f>
        <v>7</v>
      </c>
      <c r="T4" s="25">
        <f ca="1">SUMIF($B$4:$B$9,$P4,$G$4:$G$9)+SUMIF($D$4:$D$9,$P4,$E$4:$E$9)</f>
        <v>1</v>
      </c>
      <c r="U4" s="25">
        <f ca="1">COUNTIFS($B$4:$B$9,$P4,$H$4:$H$9,"=3")+COUNTIFS($D$4:$D$9,$P4,$I$4:$I$9,"=3")</f>
        <v>2</v>
      </c>
      <c r="V4" s="421">
        <f ca="1">$Q4*FactorPts+(GDzero+$R4)*FactorGD+$S4*FactorFor+$U4*FactorWins+$W4*FactorDirC3+$X4*FactorDirC2+$Y4*FactorDirC43+$Z4*FactorDirC42+$AA4*FactorDirC42+$AB4*FactorFairPlay+$AE4*FactorPenalty+(100-$AF4)*($M$10&gt;0)*FactorRank+(8-ROW())*FactorRow</f>
        <v>60056070.002046399</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60056070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-4</v>
      </c>
      <c r="S5" s="25">
        <f ca="1">SUMIF($B$4:$B$9,$P5,$E$4:$E$9)+SUMIF($D$4:$D$9,$P5,$G$4:$G$9)</f>
        <v>2</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10046020.0000873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10046020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0</v>
      </c>
      <c r="R6" s="25">
        <f ca="1">S6-T6</f>
        <v>-4</v>
      </c>
      <c r="S6" s="25">
        <f ca="1">SUMIF($B$4:$B$9,$P6,$E$4:$E$9)+SUMIF($D$4:$D$9,$P6,$G$4:$G$9)</f>
        <v>1</v>
      </c>
      <c r="T6" s="25">
        <f ca="1">SUMIF($B$4:$B$9,$P6,$G$4:$G$9)+SUMIF($D$4:$D$9,$P6,$E$4:$E$9)</f>
        <v>5</v>
      </c>
      <c r="U6" s="25">
        <f t="shared" ca="1" si="4"/>
        <v>0</v>
      </c>
      <c r="V6" s="421">
        <f ca="1">$Q6*FactorPts+(GDzero+$R6)*FactorGD+$S6*FactorFor+$U6*FactorWins+$W6*FactorDirC3+$X6*FactorDirC2+$Y6*FactorDirC43+$Z6*FactorDirC42+$AA6*FactorDirC42+$AB6*FactorFairPlay+$AE6*FactorPenalty+(100-$AF6)*($M$10&gt;0)*FactorRank+(8-ROW())*FactorRow</f>
        <v>46010.000094200004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46010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4</v>
      </c>
      <c r="R7" s="25">
        <f ca="1">S7-T7</f>
        <v>2</v>
      </c>
      <c r="S7" s="25">
        <f ca="1">SUMIF($B$4:$B$9,$P7,$E$4:$E$9)+SUMIF($D$4:$D$9,$P7,$G$4:$G$9)</f>
        <v>4</v>
      </c>
      <c r="T7" s="25">
        <f ca="1">SUMIF($B$4:$B$9,$P7,$G$4:$G$9)+SUMIF($D$4:$D$9,$P7,$E$4:$E$9)</f>
        <v>2</v>
      </c>
      <c r="U7" s="25">
        <f t="shared" ca="1" si="4"/>
        <v>1</v>
      </c>
      <c r="V7" s="421">
        <f ca="1">$Q7*FactorPts+(GDzero+$R7)*FactorGD+$S7*FactorFor+$U7*FactorWins+$W7*FactorDirC3+$X7*FactorDirC2+$Y7*FactorDirC43+$Z7*FactorDirC42+$AA7*FactorDirC42+$AB7*FactorFairPlay+$AE7*FactorPenalty+(100-$AF7)*($M$10&gt;0)*FactorRank+(8-ROW())*FactorRow</f>
        <v>40052040.001080096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40052040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Scotland</v>
      </c>
      <c r="C9" s="199" t="s">
        <v>36</v>
      </c>
      <c r="D9" s="200" t="str">
        <f ca="1">INDIRECT("'"&amp;References!$A$1&amp;"'!"&amp;$D$1&amp;References!$G10)</f>
        <v>Hungary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6</v>
      </c>
      <c r="R11" s="33">
        <f t="shared" ca="1" si="8"/>
        <v>6</v>
      </c>
      <c r="S11" s="33">
        <f t="shared" ca="1" si="8"/>
        <v>7</v>
      </c>
      <c r="T11" s="33">
        <f t="shared" ca="1" si="8"/>
        <v>1</v>
      </c>
      <c r="U11" s="33">
        <f t="shared" ca="1" si="8"/>
        <v>2</v>
      </c>
      <c r="V11" s="422">
        <f ca="1">LARGE($V$4:$V$7,ROW(A1))</f>
        <v>60056070.002046399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Switzerland</v>
      </c>
      <c r="Q12" s="99">
        <f t="shared" ca="1" si="8"/>
        <v>4</v>
      </c>
      <c r="R12" s="25">
        <f t="shared" ca="1" si="8"/>
        <v>2</v>
      </c>
      <c r="S12" s="25">
        <f t="shared" ca="1" si="8"/>
        <v>4</v>
      </c>
      <c r="T12" s="25">
        <f t="shared" ca="1" si="8"/>
        <v>2</v>
      </c>
      <c r="U12" s="25">
        <f t="shared" ca="1" si="8"/>
        <v>1</v>
      </c>
      <c r="V12" s="423">
        <f ca="1">LARGE($V$4:$V$7,ROW(A2))</f>
        <v>40052040.001080096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-4</v>
      </c>
      <c r="S13" s="25">
        <f t="shared" ca="1" si="8"/>
        <v>2</v>
      </c>
      <c r="T13" s="25">
        <f t="shared" ca="1" si="8"/>
        <v>6</v>
      </c>
      <c r="U13" s="25">
        <f t="shared" ca="1" si="8"/>
        <v>0</v>
      </c>
      <c r="V13" s="423">
        <f ca="1">LARGE($V$4:$V$7,ROW(A3))</f>
        <v>10046020.0000873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8"/>
        <v>Hungary</v>
      </c>
      <c r="Q14" s="193">
        <f t="shared" ca="1" si="8"/>
        <v>0</v>
      </c>
      <c r="R14" s="29">
        <f t="shared" ca="1" si="8"/>
        <v>-4</v>
      </c>
      <c r="S14" s="29">
        <f t="shared" ca="1" si="8"/>
        <v>1</v>
      </c>
      <c r="T14" s="29">
        <f t="shared" ca="1" si="8"/>
        <v>5</v>
      </c>
      <c r="U14" s="29">
        <f t="shared" ca="1" si="8"/>
        <v>0</v>
      </c>
      <c r="V14" s="424">
        <f ca="1">LARGE($V$4:$V$7,ROW(A4))</f>
        <v>46010.000094200004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7</v>
      </c>
      <c r="T18" s="25">
        <f ca="1">SUMIFS($G$4:$G$9,$B$4:$B$9,$P18,$D$4:$D$9,"&lt;&gt;"&amp;$P$21)+SUMIFS($E$4:$E$9,$B$4:$B$9,"&lt;&gt;"&amp;$P$21,$D$4:$D$9,$P18)</f>
        <v>1</v>
      </c>
      <c r="U18" s="25"/>
      <c r="V18" s="217">
        <f ca="1">Q18*FactorPts+(GDzero+R18)*FactorGD+S18*FactorFor</f>
        <v>60056070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2</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-4</v>
      </c>
      <c r="S19" s="25">
        <f ca="1">SUMIFS($E$4:$E$9,$B$4:$B$9,$P19,$D$4:$D$9,"&lt;&gt;"&amp;$P$21)+SUMIFS($G$4:$G$9,$B$4:$B$9,"&lt;&gt;"&amp;$P$21,$D$4:$D$9,$P19)</f>
        <v>1</v>
      </c>
      <c r="T19" s="25">
        <f ca="1">SUMIFS($G$4:$G$9,$B$4:$B$9,$P19,$D$4:$D$9,"&lt;&gt;"&amp;$P$21)+SUMIFS($E$4:$E$9,$B$4:$B$9,"&lt;&gt;"&amp;$P$21,$D$4:$D$9,$P19)</f>
        <v>5</v>
      </c>
      <c r="U19" s="25"/>
      <c r="V19" s="217">
        <f ca="1">Q19*FactorPts+(GDzero+R19)*FactorGD+S19*FactorFor</f>
        <v>46010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0</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0</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0</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3</v>
      </c>
      <c r="R23" s="25">
        <f ca="1">S23-T23</f>
        <v>4</v>
      </c>
      <c r="S23" s="25">
        <f ca="1">SUMIFS($E$4:$E$9,$B$4:$B$9,$P23,$D$4:$D$9,"&lt;&gt;"&amp;$P$26)+SUMIFS($G$4:$G$9,$B$4:$B$9,"&lt;&gt;"&amp;$P$26,$D$4:$D$9,$P23)</f>
        <v>5</v>
      </c>
      <c r="T23" s="25">
        <f ca="1">SUMIFS($G$4:$G$9,$B$4:$B$9,$P23,$D$4:$D$9,"&lt;&gt;"&amp;$P$26)+SUMIFS($E$4:$E$9,$B$4:$B$9,"&lt;&gt;"&amp;$P$26,$D$4:$D$9,$P23)</f>
        <v>1</v>
      </c>
      <c r="U23" s="25"/>
      <c r="V23" s="217">
        <f ca="1">Q23*FactorPts+(GDzero+R23)*FactorGD+S23*FactorFor</f>
        <v>30054050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0</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-4</v>
      </c>
      <c r="S24" s="25">
        <f ca="1">SUMIFS($E$4:$E$9,$B$4:$B$9,$P24,$D$4:$D$9,"&lt;&gt;"&amp;$P$26)+SUMIFS($G$4:$G$9,$B$4:$B$9,"&lt;&gt;"&amp;$P$26,$D$4:$D$9,$P24)</f>
        <v>2</v>
      </c>
      <c r="T24" s="25">
        <f ca="1">SUMIFS($G$4:$G$9,$B$4:$B$9,$P24,$D$4:$D$9,"&lt;&gt;"&amp;$P$26)+SUMIFS($E$4:$E$9,$B$4:$B$9,"&lt;&gt;"&amp;$P$26,$D$4:$D$9,$P24)</f>
        <v>6</v>
      </c>
      <c r="U24" s="25"/>
      <c r="V24" s="217">
        <f ca="1">Q24*FactorPts+(GDzero+R24)*FactorGD+S24*FactorFor</f>
        <v>10046020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0</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2</v>
      </c>
      <c r="S30" s="25">
        <f ca="1">SUMIFS($E$4:$E$9,$B$4:$B$9,$P30,$D$4:$D$9,"&lt;&gt;"&amp;$P$31)+SUMIFS($G$4:$G$9,$B$4:$B$9,"&lt;&gt;"&amp;$P$31,$D$4:$D$9,$P30)</f>
        <v>3</v>
      </c>
      <c r="T30" s="25">
        <f ca="1">SUMIFS($G$4:$G$9,$B$4:$B$9,$P30,$D$4:$D$9,"&lt;&gt;"&amp;$P$31)+SUMIFS($E$4:$E$9,$B$4:$B$9,"&lt;&gt;"&amp;$P$31,$D$4:$D$9,$P30)</f>
        <v>1</v>
      </c>
      <c r="U30" s="25"/>
      <c r="V30" s="217">
        <f ca="1">Q30*FactorPts+(GDzero+R30)*FactorGD+S30*FactorFor</f>
        <v>30052030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0</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0</v>
      </c>
      <c r="R34" s="25">
        <f ca="1">S34-T34</f>
        <v>-2</v>
      </c>
      <c r="S34" s="25">
        <f ca="1">SUMIFS($E$4:$E$9,$B$4:$B$9,$P34,$D$4:$D$9,"&lt;&gt;"&amp;$P$36)+SUMIFS($G$4:$G$9,$B$4:$B$9,"&lt;&gt;"&amp;$P$36,$D$4:$D$9,$P34)</f>
        <v>1</v>
      </c>
      <c r="T34" s="25">
        <f ca="1">SUMIFS($G$4:$G$9,$B$4:$B$9,$P34,$D$4:$D$9,"&lt;&gt;"&amp;$P$36)+SUMIFS($E$4:$E$9,$B$4:$B$9,"&lt;&gt;"&amp;$P$36,$D$4:$D$9,$P34)</f>
        <v>3</v>
      </c>
      <c r="U34" s="25"/>
      <c r="V34" s="217">
        <f ca="1">Q34*FactorPts+(GDzero+R34)*FactorGD+S34*FactorFor</f>
        <v>48010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6</v>
      </c>
      <c r="R4" s="25">
        <f ca="1">S4-T4</f>
        <v>4</v>
      </c>
      <c r="S4" s="25">
        <f ca="1">SUMIF($B$4:$B$9,$P4,$E$4:$E$9)+SUMIF($D$4:$D$9,$P4,$G$4:$G$9)</f>
        <v>4</v>
      </c>
      <c r="T4" s="25">
        <f ca="1">SUMIF($B$4:$B$9,$P4,$G$4:$G$9)+SUMIF($D$4:$D$9,$P4,$E$4:$E$9)</f>
        <v>0</v>
      </c>
      <c r="U4" s="25">
        <f ca="1">COUNTIFS($B$4:$B$9,$P4,$H$4:$H$9,"=3")+COUNTIFS($D$4:$D$9,$P4,$I$4:$I$9,"=3")</f>
        <v>2</v>
      </c>
      <c r="V4" s="421">
        <f ca="1">$Q4*FactorPts+(GDzero+$R4)*FactorGD+$S4*FactorFor+$U4*FactorWins+$W4*FactorDirC3+$X4*FactorDirC2+$Y4*FactorDirC43+$Z4*FactorDirC42+$AA4*FactorDirC42+$AB4*FactorFairPlay+$AE4*FactorPenalty+(100-$AF4)*($M$10&gt;0)*FactorRank+(8-ROW())*FactorRow</f>
        <v>60054040.002097398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60054040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1</v>
      </c>
      <c r="R5" s="25">
        <f ca="1">S5-T5</f>
        <v>-3</v>
      </c>
      <c r="S5" s="25">
        <f ca="1">SUMIF($B$4:$B$9,$P5,$E$4:$E$9)+SUMIF($D$4:$D$9,$P5,$G$4:$G$9)</f>
        <v>2</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10147020.0000863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10047020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Italy</v>
      </c>
      <c r="Q6" s="25">
        <f t="shared" ca="1" si="3"/>
        <v>3</v>
      </c>
      <c r="R6" s="25">
        <f ca="1">S6-T6</f>
        <v>0</v>
      </c>
      <c r="S6" s="25">
        <f ca="1">SUMIF($B$4:$B$9,$P6,$E$4:$E$9)+SUMIF($D$4:$D$9,$P6,$G$4:$G$9)</f>
        <v>2</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30050020.001082201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30050020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-1</v>
      </c>
      <c r="S7" s="25">
        <f ca="1">SUMIF($B$4:$B$9,$P7,$E$4:$E$9)+SUMIF($D$4:$D$9,$P7,$G$4:$G$9)</f>
        <v>3</v>
      </c>
      <c r="T7" s="25">
        <f ca="1">SUMIF($B$4:$B$9,$P7,$G$4:$G$9)+SUMIF($D$4:$D$9,$P7,$E$4:$E$9)</f>
        <v>4</v>
      </c>
      <c r="U7" s="25">
        <f t="shared" ca="1" si="4"/>
        <v>0</v>
      </c>
      <c r="V7" s="421">
        <f ca="1">$Q7*FactorPts+(GDzero+$R7)*FactorGD+$S7*FactorFor+$U7*FactorWins+$W7*FactorDirC3+$X7*FactorDirC2+$Y7*FactorDirC43+$Z7*FactorDirC42+$AA7*FactorDirC42+$AB7*FactorFairPlay+$AE7*FactorPenalty+(100-$AF7)*($M$10&gt;0)*FactorRank+(8-ROW())*FactorRow</f>
        <v>10149030.0000901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10049030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Croatia</v>
      </c>
      <c r="C9" s="199" t="s">
        <v>36</v>
      </c>
      <c r="D9" s="200" t="str">
        <f ca="1">INDIRECT("'"&amp;References!$A$1&amp;"'!"&amp;$D$1&amp;References!$G10)</f>
        <v>Italy</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6</v>
      </c>
      <c r="R11" s="33">
        <f t="shared" ca="1" si="8"/>
        <v>4</v>
      </c>
      <c r="S11" s="33">
        <f t="shared" ca="1" si="8"/>
        <v>4</v>
      </c>
      <c r="T11" s="33">
        <f t="shared" ca="1" si="8"/>
        <v>0</v>
      </c>
      <c r="U11" s="33">
        <f t="shared" ca="1" si="8"/>
        <v>2</v>
      </c>
      <c r="V11" s="422">
        <f ca="1">LARGE($V$4:$V$7,ROW(A1))</f>
        <v>60054040.002097398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Italy</v>
      </c>
      <c r="Q12" s="99">
        <f t="shared" ca="1" si="8"/>
        <v>3</v>
      </c>
      <c r="R12" s="25">
        <f t="shared" ca="1" si="8"/>
        <v>0</v>
      </c>
      <c r="S12" s="25">
        <f t="shared" ca="1" si="8"/>
        <v>2</v>
      </c>
      <c r="T12" s="25">
        <f t="shared" ca="1" si="8"/>
        <v>2</v>
      </c>
      <c r="U12" s="25">
        <f t="shared" ca="1" si="8"/>
        <v>1</v>
      </c>
      <c r="V12" s="423">
        <f ca="1">LARGE($V$4:$V$7,ROW(A2))</f>
        <v>30050020.001082201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Albania</v>
      </c>
      <c r="Q13" s="99">
        <f t="shared" ca="1" si="11"/>
        <v>1</v>
      </c>
      <c r="R13" s="25">
        <f t="shared" ca="1" si="11"/>
        <v>-1</v>
      </c>
      <c r="S13" s="25">
        <f t="shared" ca="1" si="8"/>
        <v>3</v>
      </c>
      <c r="T13" s="25">
        <f t="shared" ca="1" si="8"/>
        <v>4</v>
      </c>
      <c r="U13" s="25">
        <f t="shared" ca="1" si="11"/>
        <v>0</v>
      </c>
      <c r="V13" s="423">
        <f ca="1">LARGE($V$4:$V$7,ROW(A3))</f>
        <v>10149030.0000901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Croatia</v>
      </c>
      <c r="Q14" s="193">
        <f t="shared" ca="1" si="11"/>
        <v>1</v>
      </c>
      <c r="R14" s="29">
        <f t="shared" ca="1" si="11"/>
        <v>-3</v>
      </c>
      <c r="S14" s="29">
        <f t="shared" ca="1" si="8"/>
        <v>2</v>
      </c>
      <c r="T14" s="29">
        <f t="shared" ca="1" si="8"/>
        <v>5</v>
      </c>
      <c r="U14" s="29">
        <f t="shared" ca="1" si="11"/>
        <v>0</v>
      </c>
      <c r="V14" s="424">
        <f ca="1">LARGE($V$4:$V$7,ROW(A4))</f>
        <v>10147020.0000863</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0</v>
      </c>
      <c r="K19" s="47">
        <f ca="1">SUMIFS($E$4:$E$9,$B$4:$B$9,$P$5,$D$4:$D$9,$P$7)+SUMIFS($G$4:$G$9,$B$4:$B$9,$P$7,$D$4:$D$9,$P$5)</f>
        <v>2</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-3</v>
      </c>
      <c r="S19" s="25">
        <f ca="1">SUMIFS($E$4:$E$9,$B$4:$B$9,$P19,$D$4:$D$9,"&lt;&gt;"&amp;$P$21)+SUMIFS($G$4:$G$9,$B$4:$B$9,"&lt;&gt;"&amp;$P$21,$D$4:$D$9,$P19)</f>
        <v>0</v>
      </c>
      <c r="T19" s="25">
        <f ca="1">SUMIFS($G$4:$G$9,$B$4:$B$9,$P19,$D$4:$D$9,"&lt;&gt;"&amp;$P$21)+SUMIFS($E$4:$E$9,$B$4:$B$9,"&lt;&gt;"&amp;$P$21,$D$4:$D$9,$P19)</f>
        <v>3</v>
      </c>
      <c r="U19" s="25"/>
      <c r="V19" s="217">
        <f ca="1">Q19*FactorPts+(GDzero+R19)*FactorGD+S19*FactorFor</f>
        <v>47000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0</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0</v>
      </c>
      <c r="R20" s="25">
        <f ca="1">S20-T20</f>
        <v>-1</v>
      </c>
      <c r="S20" s="25">
        <f ca="1">SUMIFS($E$4:$E$9,$B$4:$B$9,$P20,$D$4:$D$9,"&lt;&gt;"&amp;$P$21)+SUMIFS($G$4:$G$9,$B$4:$B$9,"&lt;&gt;"&amp;$P$21,$D$4:$D$9,$P20)</f>
        <v>0</v>
      </c>
      <c r="T20" s="25">
        <f ca="1">SUMIFS($G$4:$G$9,$B$4:$B$9,$P20,$D$4:$D$9,"&lt;&gt;"&amp;$P$21)+SUMIFS($E$4:$E$9,$B$4:$B$9,"&lt;&gt;"&amp;$P$21,$D$4:$D$9,$P20)</f>
        <v>1</v>
      </c>
      <c r="U20" s="25"/>
      <c r="V20" s="217">
        <f ca="1">Q20*FactorPts+(GDzero+R20)*FactorGD+S20*FactorFor</f>
        <v>49000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2</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3</v>
      </c>
      <c r="R23" s="25">
        <f ca="1">S23-T23</f>
        <v>3</v>
      </c>
      <c r="S23" s="25">
        <f ca="1">SUMIFS($E$4:$E$9,$B$4:$B$9,$P23,$D$4:$D$9,"&lt;&gt;"&amp;$P$26)+SUMIFS($G$4:$G$9,$B$4:$B$9,"&lt;&gt;"&amp;$P$26,$D$4:$D$9,$P23)</f>
        <v>3</v>
      </c>
      <c r="T23" s="25">
        <f ca="1">SUMIFS($G$4:$G$9,$B$4:$B$9,$P23,$D$4:$D$9,"&lt;&gt;"&amp;$P$26)+SUMIFS($E$4:$E$9,$B$4:$B$9,"&lt;&gt;"&amp;$P$26,$D$4:$D$9,$P23)</f>
        <v>0</v>
      </c>
      <c r="U23" s="25"/>
      <c r="V23" s="217">
        <f ca="1">Q23*FactorPts+(GDzero+R23)*FactorGD+S23*FactorFor</f>
        <v>30053030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2</v>
      </c>
      <c r="T24" s="25">
        <f ca="1">SUMIFS($G$4:$G$9,$B$4:$B$9,$P24,$D$4:$D$9,"&lt;&gt;"&amp;$P$26)+SUMIFS($E$4:$E$9,$B$4:$B$9,"&lt;&gt;"&amp;$P$26,$D$4:$D$9,$P24)</f>
        <v>5</v>
      </c>
      <c r="U24" s="25"/>
      <c r="V24" s="217">
        <f ca="1">Q24*FactorPts+(GDzero+R24)*FactorGD+S24*FactorFor</f>
        <v>10047020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0</v>
      </c>
      <c r="S25" s="25">
        <f ca="1">SUMIFS($E$4:$E$9,$B$4:$B$9,$P25,$D$4:$D$9,"&lt;&gt;"&amp;$P$26)+SUMIFS($G$4:$G$9,$B$4:$B$9,"&lt;&gt;"&amp;$P$26,$D$4:$D$9,$P25)</f>
        <v>2</v>
      </c>
      <c r="T25" s="25">
        <f ca="1">SUMIFS($G$4:$G$9,$B$4:$B$9,$P25,$D$4:$D$9,"&lt;&gt;"&amp;$P$26)+SUMIFS($E$4:$E$9,$B$4:$B$9,"&lt;&gt;"&amp;$P$26,$D$4:$D$9,$P25)</f>
        <v>2</v>
      </c>
      <c r="U25" s="25"/>
      <c r="V25" s="217">
        <f ca="1">Q25*FactorPts+(GDzero+R25)*FactorGD+S25*FactorFor</f>
        <v>10050020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3</v>
      </c>
      <c r="R28" s="25">
        <f ca="1">S28-T28</f>
        <v>1</v>
      </c>
      <c r="S28" s="25">
        <f ca="1">SUMIFS($E$4:$E$9,$B$4:$B$9,$P28,$D$4:$D$9,"&lt;&gt;"&amp;$P$31)+SUMIFS($G$4:$G$9,$B$4:$B$9,"&lt;&gt;"&amp;$P$31,$D$4:$D$9,$P28)</f>
        <v>1</v>
      </c>
      <c r="T28" s="25">
        <f ca="1">SUMIFS($G$4:$G$9,$B$4:$B$9,$P28,$D$4:$D$9,"&lt;&gt;"&amp;$P$31)+SUMIFS($E$4:$E$9,$B$4:$B$9,"&lt;&gt;"&amp;$P$31,$D$4:$D$9,$P28)</f>
        <v>0</v>
      </c>
      <c r="U28" s="25"/>
      <c r="V28" s="217">
        <f ca="1">Q28*FactorPts+(GDzero+R28)*FactorGD+S28*FactorFor</f>
        <v>30051010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1</v>
      </c>
      <c r="R33" s="25">
        <f ca="1">S33-T33</f>
        <v>0</v>
      </c>
      <c r="S33" s="25">
        <f ca="1">SUMIFS($E$4:$E$9,$B$4:$B$9,$P33,$D$4:$D$9,"&lt;&gt;"&amp;$P$36)+SUMIFS($G$4:$G$9,$B$4:$B$9,"&lt;&gt;"&amp;$P$36,$D$4:$D$9,$P33)</f>
        <v>2</v>
      </c>
      <c r="T33" s="25">
        <f ca="1">SUMIFS($G$4:$G$9,$B$4:$B$9,$P33,$D$4:$D$9,"&lt;&gt;"&amp;$P$36)+SUMIFS($E$4:$E$9,$B$4:$B$9,"&lt;&gt;"&amp;$P$36,$D$4:$D$9,$P33)</f>
        <v>2</v>
      </c>
      <c r="U33" s="25"/>
      <c r="V33" s="217">
        <f ca="1">Q33*FactorPts+(GDzero+R33)*FactorGD+S33*FactorFor</f>
        <v>10050020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1</v>
      </c>
      <c r="R35" s="25">
        <f ca="1">S35-T35</f>
        <v>-1</v>
      </c>
      <c r="S35" s="25">
        <f ca="1">SUMIFS($E$4:$E$9,$B$4:$B$9,$P35,$D$4:$D$9,"&lt;&gt;"&amp;$P$36)+SUMIFS($G$4:$G$9,$B$4:$B$9,"&lt;&gt;"&amp;$P$36,$D$4:$D$9,$P35)</f>
        <v>3</v>
      </c>
      <c r="T35" s="25">
        <f ca="1">SUMIFS($G$4:$G$9,$B$4:$B$9,$P35,$D$4:$D$9,"&lt;&gt;"&amp;$P$36)+SUMIFS($E$4:$E$9,$B$4:$B$9,"&lt;&gt;"&amp;$P$36,$D$4:$D$9,$P35)</f>
        <v>4</v>
      </c>
      <c r="U35" s="25"/>
      <c r="V35" s="217">
        <f ca="1">Q35*FactorPts+(GDzero+R35)*FactorGD+S35*FactorFor</f>
        <v>10049030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0</v>
      </c>
      <c r="S4" s="25">
        <f ca="1">SUMIF($B$4:$B$9,$P4,$E$4:$E$9)+SUMIF($D$4:$D$9,$P4,$G$4:$G$9)</f>
        <v>2</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20150020.000085399</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20050020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2</v>
      </c>
      <c r="R5" s="25">
        <f ca="1">S5-T5</f>
        <v>0</v>
      </c>
      <c r="S5" s="25">
        <f ca="1">SUMIF($B$4:$B$9,$P5,$E$4:$E$9)+SUMIF($D$4:$D$9,$P5,$G$4:$G$9)</f>
        <v>2</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20150020.000091303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20050020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10049010.0000812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10049010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4</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40051020.001095101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40051020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4</v>
      </c>
      <c r="R11" s="33">
        <f t="shared" ca="1" si="8"/>
        <v>1</v>
      </c>
      <c r="S11" s="33">
        <f t="shared" ca="1" si="8"/>
        <v>2</v>
      </c>
      <c r="T11" s="33">
        <f t="shared" ca="1" si="8"/>
        <v>1</v>
      </c>
      <c r="U11" s="33">
        <f t="shared" ca="1" si="8"/>
        <v>1</v>
      </c>
      <c r="V11" s="422">
        <f ca="1">LARGE($V$4:$V$7,ROW(A1))</f>
        <v>40051020.001095101</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2</v>
      </c>
      <c r="R12" s="25">
        <f t="shared" ca="1" si="8"/>
        <v>0</v>
      </c>
      <c r="S12" s="25">
        <f t="shared" ca="1" si="8"/>
        <v>2</v>
      </c>
      <c r="T12" s="25">
        <f t="shared" ca="1" si="8"/>
        <v>2</v>
      </c>
      <c r="U12" s="25">
        <f t="shared" ca="1" si="8"/>
        <v>0</v>
      </c>
      <c r="V12" s="423">
        <f ca="1">LARGE($V$4:$V$7,ROW(A2))</f>
        <v>20150020.000091303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0</v>
      </c>
      <c r="S13" s="25">
        <f t="shared" ca="1" si="8"/>
        <v>2</v>
      </c>
      <c r="T13" s="25">
        <f t="shared" ca="1" si="8"/>
        <v>2</v>
      </c>
      <c r="U13" s="25">
        <f t="shared" ca="1" si="11"/>
        <v>0</v>
      </c>
      <c r="V13" s="423">
        <f ca="1">LARGE($V$4:$V$7,ROW(A3))</f>
        <v>20150020.000085399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1</v>
      </c>
      <c r="R14" s="29">
        <f t="shared" ca="1" si="11"/>
        <v>-1</v>
      </c>
      <c r="S14" s="29">
        <f t="shared" ca="1" si="8"/>
        <v>1</v>
      </c>
      <c r="T14" s="29">
        <f t="shared" ca="1" si="8"/>
        <v>2</v>
      </c>
      <c r="U14" s="29">
        <f t="shared" ca="1" si="11"/>
        <v>0</v>
      </c>
      <c r="V14" s="424">
        <f ca="1">LARGE($V$4:$V$7,ROW(A4))</f>
        <v>10049010.0000812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0</v>
      </c>
      <c r="S20" s="25">
        <f ca="1">SUMIFS($E$4:$E$9,$B$4:$B$9,$P20,$D$4:$D$9,"&lt;&gt;"&amp;$P$21)+SUMIFS($G$4:$G$9,$B$4:$B$9,"&lt;&gt;"&amp;$P$21,$D$4:$D$9,$P20)</f>
        <v>1</v>
      </c>
      <c r="T20" s="25">
        <f ca="1">SUMIFS($G$4:$G$9,$B$4:$B$9,$P20,$D$4:$D$9,"&lt;&gt;"&amp;$P$21)+SUMIFS($E$4:$E$9,$B$4:$B$9,"&lt;&gt;"&amp;$P$21,$D$4:$D$9,$P20)</f>
        <v>1</v>
      </c>
      <c r="U20" s="25"/>
      <c r="V20" s="217">
        <f ca="1">Q20*FactorPts+(GDzero+R20)*FactorGD+S20*FactorFor</f>
        <v>10050010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1</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0</v>
      </c>
      <c r="S28" s="25">
        <f ca="1">SUMIFS($E$4:$E$9,$B$4:$B$9,$P28,$D$4:$D$9,"&lt;&gt;"&amp;$P$31)+SUMIFS($G$4:$G$9,$B$4:$B$9,"&lt;&gt;"&amp;$P$31,$D$4:$D$9,$P28)</f>
        <v>1</v>
      </c>
      <c r="T28" s="25">
        <f ca="1">SUMIFS($G$4:$G$9,$B$4:$B$9,$P28,$D$4:$D$9,"&lt;&gt;"&amp;$P$31)+SUMIFS($E$4:$E$9,$B$4:$B$9,"&lt;&gt;"&amp;$P$31,$D$4:$D$9,$P28)</f>
        <v>1</v>
      </c>
      <c r="U28" s="25"/>
      <c r="V28" s="217">
        <f ca="1">Q28*FactorPts+(GDzero+R28)*FactorGD+S28*FactorFor</f>
        <v>10050010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-3</v>
      </c>
      <c r="S4" s="25">
        <f ca="1">SUMIF($B$4:$B$9,$P4,$E$4:$E$9)+SUMIF($D$4:$D$9,$P4,$G$4:$G$9)</f>
        <v>2</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47020.000074400006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47020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40151020.001088299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Austria</v>
      </c>
      <c r="Q6" s="25">
        <f t="shared" ca="1" si="3"/>
        <v>3</v>
      </c>
      <c r="R6" s="25">
        <f ca="1">S6-T6</f>
        <v>1</v>
      </c>
      <c r="S6" s="25">
        <f ca="1">SUMIF($B$4:$B$9,$P6,$E$4:$E$9)+SUMIF($D$4:$D$9,$P6,$G$4:$G$9)</f>
        <v>3</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30051030.0010892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30051030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0</v>
      </c>
      <c r="H7" s="25">
        <f t="shared" ca="1" si="0"/>
        <v>1</v>
      </c>
      <c r="I7" s="25">
        <f t="shared" ca="1" si="1"/>
        <v>1</v>
      </c>
      <c r="L7" s="5"/>
      <c r="M7" s="25">
        <f t="shared" ca="1" si="2"/>
        <v>1</v>
      </c>
      <c r="N7" s="25"/>
      <c r="O7" s="25" t="s">
        <v>35</v>
      </c>
      <c r="P7" s="37" t="str">
        <f>VLOOKUP($Q$1&amp;ROW($A4),Groups!$B$7:$D$35,3,0)</f>
        <v>France</v>
      </c>
      <c r="Q7" s="25">
        <f t="shared" ca="1" si="3"/>
        <v>4</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40151010.001098096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40051010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4</v>
      </c>
      <c r="R11" s="33">
        <f t="shared" ca="1" si="8"/>
        <v>1</v>
      </c>
      <c r="S11" s="33">
        <f t="shared" ca="1" si="8"/>
        <v>2</v>
      </c>
      <c r="T11" s="33">
        <f t="shared" ca="1" si="8"/>
        <v>1</v>
      </c>
      <c r="U11" s="33">
        <f t="shared" ca="1" si="8"/>
        <v>1</v>
      </c>
      <c r="V11" s="422">
        <f ca="1">LARGE($V$4:$V$7,ROW(A1))</f>
        <v>40151020.001088299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France</v>
      </c>
      <c r="Q12" s="99">
        <f t="shared" ca="1" si="8"/>
        <v>4</v>
      </c>
      <c r="R12" s="25">
        <f t="shared" ca="1" si="8"/>
        <v>1</v>
      </c>
      <c r="S12" s="25">
        <f t="shared" ca="1" si="8"/>
        <v>1</v>
      </c>
      <c r="T12" s="25">
        <f t="shared" ca="1" si="8"/>
        <v>0</v>
      </c>
      <c r="U12" s="25">
        <f t="shared" ca="1" si="8"/>
        <v>1</v>
      </c>
      <c r="V12" s="423">
        <f ca="1">LARGE($V$4:$V$7,ROW(A2))</f>
        <v>40151010.001098096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1</v>
      </c>
      <c r="S13" s="25">
        <f t="shared" ca="1" si="8"/>
        <v>3</v>
      </c>
      <c r="T13" s="25">
        <f t="shared" ca="1" si="8"/>
        <v>2</v>
      </c>
      <c r="U13" s="25">
        <f t="shared" ca="1" si="11"/>
        <v>1</v>
      </c>
      <c r="V13" s="423">
        <f ca="1">LARGE($V$4:$V$7,ROW(A3))</f>
        <v>30051030.0010892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Poland</v>
      </c>
      <c r="Q14" s="193">
        <f t="shared" ca="1" si="11"/>
        <v>0</v>
      </c>
      <c r="R14" s="29">
        <f t="shared" ca="1" si="11"/>
        <v>-3</v>
      </c>
      <c r="S14" s="29">
        <f t="shared" ca="1" si="8"/>
        <v>2</v>
      </c>
      <c r="T14" s="29">
        <f t="shared" ca="1" si="8"/>
        <v>5</v>
      </c>
      <c r="U14" s="29">
        <f t="shared" ca="1" si="11"/>
        <v>0</v>
      </c>
      <c r="V14" s="424">
        <f ca="1">LARGE($V$4:$V$7,ROW(A4))</f>
        <v>47020.000074400006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2</v>
      </c>
      <c r="T18" s="25">
        <f ca="1">SUMIFS($G$4:$G$9,$B$4:$B$9,$P18,$D$4:$D$9,"&lt;&gt;"&amp;$P$21)+SUMIFS($E$4:$E$9,$B$4:$B$9,"&lt;&gt;"&amp;$P$21,$D$4:$D$9,$P18)</f>
        <v>5</v>
      </c>
      <c r="U18" s="25"/>
      <c r="V18" s="217">
        <f ca="1">Q18*FactorPts+(GDzero+R18)*FactorGD+S18*FactorFor</f>
        <v>47020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3</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2</v>
      </c>
      <c r="S20" s="25">
        <f ca="1">SUMIFS($E$4:$E$9,$B$4:$B$9,$P20,$D$4:$D$9,"&lt;&gt;"&amp;$P$21)+SUMIFS($G$4:$G$9,$B$4:$B$9,"&lt;&gt;"&amp;$P$21,$D$4:$D$9,$P20)</f>
        <v>3</v>
      </c>
      <c r="T20" s="25">
        <f ca="1">SUMIFS($G$4:$G$9,$B$4:$B$9,$P20,$D$4:$D$9,"&lt;&gt;"&amp;$P$21)+SUMIFS($E$4:$E$9,$B$4:$B$9,"&lt;&gt;"&amp;$P$21,$D$4:$D$9,$P20)</f>
        <v>1</v>
      </c>
      <c r="U20" s="25"/>
      <c r="V20" s="217">
        <f ca="1">Q20*FactorPts+(GDzero+R20)*FactorGD+S20*FactorFor</f>
        <v>30052030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1</v>
      </c>
      <c r="R25" s="25">
        <f ca="1">S25-T25</f>
        <v>0</v>
      </c>
      <c r="S25" s="25">
        <f ca="1">SUMIFS($E$4:$E$9,$B$4:$B$9,$P25,$D$4:$D$9,"&lt;&gt;"&amp;$P$26)+SUMIFS($G$4:$G$9,$B$4:$B$9,"&lt;&gt;"&amp;$P$26,$D$4:$D$9,$P25)</f>
        <v>0</v>
      </c>
      <c r="T25" s="25">
        <f ca="1">SUMIFS($G$4:$G$9,$B$4:$B$9,$P25,$D$4:$D$9,"&lt;&gt;"&amp;$P$26)+SUMIFS($E$4:$E$9,$B$4:$B$9,"&lt;&gt;"&amp;$P$26,$D$4:$D$9,$P25)</f>
        <v>0</v>
      </c>
      <c r="U25" s="25"/>
      <c r="V25" s="217">
        <f ca="1">Q25*FactorPts+(GDzero+R25)*FactorGD+S25*FactorFor</f>
        <v>10050000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-2</v>
      </c>
      <c r="S28" s="25">
        <f ca="1">SUMIFS($E$4:$E$9,$B$4:$B$9,$P28,$D$4:$D$9,"&lt;&gt;"&amp;$P$31)+SUMIFS($G$4:$G$9,$B$4:$B$9,"&lt;&gt;"&amp;$P$31,$D$4:$D$9,$P28)</f>
        <v>1</v>
      </c>
      <c r="T28" s="25">
        <f ca="1">SUMIFS($G$4:$G$9,$B$4:$B$9,$P28,$D$4:$D$9,"&lt;&gt;"&amp;$P$31)+SUMIFS($E$4:$E$9,$B$4:$B$9,"&lt;&gt;"&amp;$P$31,$D$4:$D$9,$P28)</f>
        <v>3</v>
      </c>
      <c r="U28" s="25"/>
      <c r="V28" s="217">
        <f ca="1">Q28*FactorPts+(GDzero+R28)*FactorGD+S28*FactorFor</f>
        <v>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0</v>
      </c>
      <c r="S33" s="25">
        <f ca="1">SUMIFS($E$4:$E$9,$B$4:$B$9,$P33,$D$4:$D$9,"&lt;&gt;"&amp;$P$36)+SUMIFS($G$4:$G$9,$B$4:$B$9,"&lt;&gt;"&amp;$P$36,$D$4:$D$9,$P33)</f>
        <v>0</v>
      </c>
      <c r="T33" s="25">
        <f ca="1">SUMIFS($G$4:$G$9,$B$4:$B$9,$P33,$D$4:$D$9,"&lt;&gt;"&amp;$P$36)+SUMIFS($E$4:$E$9,$B$4:$B$9,"&lt;&gt;"&amp;$P$36,$D$4:$D$9,$P33)</f>
        <v>0</v>
      </c>
      <c r="U33" s="25"/>
      <c r="V33" s="217">
        <f ca="1">Q33*FactorPts+(GDzero+R33)*FactorGD+S33*FactorFor</f>
        <v>10050000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3</v>
      </c>
      <c r="R4" s="25">
        <f ca="1">S4-T4</f>
        <v>1</v>
      </c>
      <c r="S4" s="25">
        <f ca="1">SUMIF($B$4:$B$9,$P4,$E$4:$E$9)+SUMIF($D$4:$D$9,$P4,$G$4:$G$9)</f>
        <v>2</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30051020.001096398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30051020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0</v>
      </c>
      <c r="S5" s="25">
        <f ca="1">SUMIF($B$4:$B$9,$P5,$E$4:$E$9)+SUMIF($D$4:$D$9,$P5,$G$4:$G$9)</f>
        <v>2</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30050020.001084302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30050020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3</v>
      </c>
      <c r="R6" s="25">
        <f ca="1">S6-T6</f>
        <v>1</v>
      </c>
      <c r="S6" s="25">
        <f ca="1">SUMIF($B$4:$B$9,$P6,$E$4:$E$9)+SUMIF($D$4:$D$9,$P6,$G$4:$G$9)</f>
        <v>3</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30051030.001092199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3</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30048020.001079097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30048020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1</v>
      </c>
      <c r="S11" s="33">
        <f t="shared" ca="1" si="8"/>
        <v>3</v>
      </c>
      <c r="T11" s="33">
        <f t="shared" ca="1" si="8"/>
        <v>2</v>
      </c>
      <c r="U11" s="33">
        <f t="shared" ca="1" si="8"/>
        <v>1</v>
      </c>
      <c r="V11" s="422">
        <f ca="1">LARGE($V$4:$V$7,ROW(A1))</f>
        <v>30051030.001092199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Belgium</v>
      </c>
      <c r="Q12" s="99">
        <f t="shared" ca="1" si="8"/>
        <v>3</v>
      </c>
      <c r="R12" s="25">
        <f t="shared" ca="1" si="8"/>
        <v>1</v>
      </c>
      <c r="S12" s="25">
        <f t="shared" ca="1" si="8"/>
        <v>2</v>
      </c>
      <c r="T12" s="25">
        <f t="shared" ca="1" si="8"/>
        <v>1</v>
      </c>
      <c r="U12" s="25">
        <f t="shared" ca="1" si="8"/>
        <v>1</v>
      </c>
      <c r="V12" s="423">
        <f ca="1">LARGE($V$4:$V$7,ROW(A2))</f>
        <v>30051020.001096398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0</v>
      </c>
      <c r="S13" s="25">
        <f t="shared" ca="1" si="8"/>
        <v>2</v>
      </c>
      <c r="T13" s="25">
        <f t="shared" ca="1" si="8"/>
        <v>2</v>
      </c>
      <c r="U13" s="25">
        <f t="shared" ca="1" si="11"/>
        <v>1</v>
      </c>
      <c r="V13" s="423">
        <f ca="1">LARGE($V$4:$V$7,ROW(A3))</f>
        <v>30050020.001084302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3</v>
      </c>
      <c r="R14" s="29">
        <f t="shared" ca="1" si="11"/>
        <v>-2</v>
      </c>
      <c r="S14" s="29">
        <f t="shared" ca="1" si="8"/>
        <v>2</v>
      </c>
      <c r="T14" s="29">
        <f t="shared" ca="1" si="8"/>
        <v>4</v>
      </c>
      <c r="U14" s="29">
        <f t="shared" ca="1" si="11"/>
        <v>1</v>
      </c>
      <c r="V14" s="424">
        <f ca="1">LARGE($V$4:$V$7,ROW(A4))</f>
        <v>30048020.001079097</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1</v>
      </c>
      <c r="U18" s="25"/>
      <c r="V18" s="217">
        <f ca="1">Q18*FactorPts+(GDzero+R18)*FactorGD+S18*FactorFor</f>
        <v>30051020</v>
      </c>
      <c r="W18" s="25">
        <f ca="1">RANK(V18,V$18:V$20,1)</f>
        <v>3</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1</v>
      </c>
      <c r="U25" s="25"/>
      <c r="V25" s="217">
        <f ca="1">Q25*FactorPts+(GDzero+R25)*FactorGD+S25*FactorFor</f>
        <v>30051020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-1</v>
      </c>
      <c r="S33" s="25">
        <f ca="1">SUMIFS($E$4:$E$9,$B$4:$B$9,$P33,$D$4:$D$9,"&lt;&gt;"&amp;$P$36)+SUMIFS($G$4:$G$9,$B$4:$B$9,"&lt;&gt;"&amp;$P$36,$D$4:$D$9,$P33)</f>
        <v>1</v>
      </c>
      <c r="T33" s="25">
        <f ca="1">SUMIFS($G$4:$G$9,$B$4:$B$9,$P33,$D$4:$D$9,"&lt;&gt;"&amp;$P$36)+SUMIFS($E$4:$E$9,$B$4:$B$9,"&lt;&gt;"&amp;$P$36,$D$4:$D$9,$P33)</f>
        <v>2</v>
      </c>
      <c r="U33" s="25"/>
      <c r="V33" s="217">
        <f ca="1">Q33*FactorPts+(GDzero+R33)*FactorGD+S33*FactorFor</f>
        <v>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3</v>
      </c>
      <c r="R35" s="25">
        <f ca="1">S35-T35</f>
        <v>-2</v>
      </c>
      <c r="S35" s="25">
        <f ca="1">SUMIFS($E$4:$E$9,$B$4:$B$9,$P35,$D$4:$D$9,"&lt;&gt;"&amp;$P$36)+SUMIFS($G$4:$G$9,$B$4:$B$9,"&lt;&gt;"&amp;$P$36,$D$4:$D$9,$P35)</f>
        <v>2</v>
      </c>
      <c r="T35" s="25">
        <f ca="1">SUMIFS($G$4:$G$9,$B$4:$B$9,$P35,$D$4:$D$9,"&lt;&gt;"&amp;$P$36)+SUMIFS($E$4:$E$9,$B$4:$B$9,"&lt;&gt;"&amp;$P$36,$D$4:$D$9,$P35)</f>
        <v>4</v>
      </c>
      <c r="U35" s="25"/>
      <c r="V35" s="217">
        <f ca="1">Q35*FactorPts+(GDzero+R35)*FactorGD+S35*FactorFor</f>
        <v>30048020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-1</v>
      </c>
      <c r="S4" s="25">
        <f ca="1">SUMIF($B$4:$B$9,$P4,$E$4:$E$9)+SUMIF($D$4:$D$9,$P4,$G$4:$G$9)</f>
        <v>3</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30049030.001093395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30049030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10148020.000066299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10048020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6</v>
      </c>
      <c r="R6" s="25">
        <f ca="1">S6-T6</f>
        <v>4</v>
      </c>
      <c r="S6" s="25">
        <f ca="1">SUMIF($B$4:$B$9,$P6,$E$4:$E$9)+SUMIF($D$4:$D$9,$P6,$G$4:$G$9)</f>
        <v>5</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60054050.002099201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60054050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1</v>
      </c>
      <c r="R7" s="25">
        <f ca="1">S7-T7</f>
        <v>-1</v>
      </c>
      <c r="S7" s="25">
        <f ca="1">SUMIF($B$4:$B$9,$P7,$E$4:$E$9)+SUMIF($D$4:$D$9,$P7,$G$4:$G$9)</f>
        <v>2</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10149020.0000831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10049020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Portugal</v>
      </c>
      <c r="Q11" s="192">
        <f t="shared" ca="1" si="8"/>
        <v>6</v>
      </c>
      <c r="R11" s="33">
        <f t="shared" ca="1" si="8"/>
        <v>4</v>
      </c>
      <c r="S11" s="33">
        <f t="shared" ca="1" si="8"/>
        <v>5</v>
      </c>
      <c r="T11" s="33">
        <f t="shared" ca="1" si="8"/>
        <v>1</v>
      </c>
      <c r="U11" s="33">
        <f t="shared" ca="1" si="8"/>
        <v>2</v>
      </c>
      <c r="V11" s="422">
        <f ca="1">LARGE($V$4:$V$7,ROW(A1))</f>
        <v>60054050.002099201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Türkiye</v>
      </c>
      <c r="Q12" s="99">
        <f t="shared" ca="1" si="8"/>
        <v>3</v>
      </c>
      <c r="R12" s="25">
        <f t="shared" ca="1" si="8"/>
        <v>-1</v>
      </c>
      <c r="S12" s="25">
        <f t="shared" ca="1" si="8"/>
        <v>3</v>
      </c>
      <c r="T12" s="25">
        <f t="shared" ca="1" si="8"/>
        <v>4</v>
      </c>
      <c r="U12" s="25">
        <f t="shared" ca="1" si="8"/>
        <v>1</v>
      </c>
      <c r="V12" s="423">
        <f ca="1">LARGE($V$4:$V$7,ROW(A2))</f>
        <v>30049030.001093395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1</v>
      </c>
      <c r="R13" s="25">
        <f t="shared" ca="1" si="11"/>
        <v>-1</v>
      </c>
      <c r="S13" s="25">
        <f t="shared" ca="1" si="8"/>
        <v>2</v>
      </c>
      <c r="T13" s="25">
        <f t="shared" ca="1" si="8"/>
        <v>3</v>
      </c>
      <c r="U13" s="25">
        <f t="shared" ca="1" si="11"/>
        <v>0</v>
      </c>
      <c r="V13" s="423">
        <f ca="1">LARGE($V$4:$V$7,ROW(A3))</f>
        <v>10149020.0000831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Georgia</v>
      </c>
      <c r="Q14" s="193">
        <f t="shared" ca="1" si="11"/>
        <v>1</v>
      </c>
      <c r="R14" s="29">
        <f t="shared" ca="1" si="11"/>
        <v>-2</v>
      </c>
      <c r="S14" s="29">
        <f t="shared" ca="1" si="8"/>
        <v>2</v>
      </c>
      <c r="T14" s="29">
        <f t="shared" ca="1" si="8"/>
        <v>4</v>
      </c>
      <c r="U14" s="29">
        <f t="shared" ca="1" si="11"/>
        <v>0</v>
      </c>
      <c r="V14" s="424">
        <f ca="1">LARGE($V$4:$V$7,ROW(A4))</f>
        <v>10148020.000066299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4</v>
      </c>
      <c r="U18" s="25"/>
      <c r="V18" s="217">
        <f ca="1">Q18*FactorPts+(GDzero+R18)*FactorGD+S18*FactorFor</f>
        <v>30049030</v>
      </c>
      <c r="W18" s="25">
        <f ca="1">RANK(V18,V$18:V$20,1)</f>
        <v>2</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3</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3</v>
      </c>
      <c r="R20" s="25">
        <f ca="1">S20-T20</f>
        <v>3</v>
      </c>
      <c r="S20" s="25">
        <f ca="1">SUMIFS($E$4:$E$9,$B$4:$B$9,$P20,$D$4:$D$9,"&lt;&gt;"&amp;$P$21)+SUMIFS($G$4:$G$9,$B$4:$B$9,"&lt;&gt;"&amp;$P$21,$D$4:$D$9,$P20)</f>
        <v>3</v>
      </c>
      <c r="T20" s="25">
        <f ca="1">SUMIFS($G$4:$G$9,$B$4:$B$9,$P20,$D$4:$D$9,"&lt;&gt;"&amp;$P$21)+SUMIFS($E$4:$E$9,$B$4:$B$9,"&lt;&gt;"&amp;$P$21,$D$4:$D$9,$P20)</f>
        <v>0</v>
      </c>
      <c r="U20" s="25"/>
      <c r="V20" s="217">
        <f ca="1">Q20*FactorPts+(GDzero+R20)*FactorGD+S20*FactorFor</f>
        <v>30053030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2</v>
      </c>
      <c r="S23" s="25">
        <f ca="1">SUMIFS($E$4:$E$9,$B$4:$B$9,$P23,$D$4:$D$9,"&lt;&gt;"&amp;$P$26)+SUMIFS($G$4:$G$9,$B$4:$B$9,"&lt;&gt;"&amp;$P$26,$D$4:$D$9,$P23)</f>
        <v>3</v>
      </c>
      <c r="T23" s="25">
        <f ca="1">SUMIFS($G$4:$G$9,$B$4:$B$9,$P23,$D$4:$D$9,"&lt;&gt;"&amp;$P$26)+SUMIFS($E$4:$E$9,$B$4:$B$9,"&lt;&gt;"&amp;$P$26,$D$4:$D$9,$P23)</f>
        <v>1</v>
      </c>
      <c r="U23" s="25"/>
      <c r="V23" s="217">
        <f ca="1">Q23*FactorPts+(GDzero+R23)*FactorGD+S23*FactorFor</f>
        <v>30052030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-3</v>
      </c>
      <c r="S28" s="25">
        <f ca="1">SUMIFS($E$4:$E$9,$B$4:$B$9,$P28,$D$4:$D$9,"&lt;&gt;"&amp;$P$31)+SUMIFS($G$4:$G$9,$B$4:$B$9,"&lt;&gt;"&amp;$P$31,$D$4:$D$9,$P28)</f>
        <v>0</v>
      </c>
      <c r="T28" s="25">
        <f ca="1">SUMIFS($G$4:$G$9,$B$4:$B$9,$P28,$D$4:$D$9,"&lt;&gt;"&amp;$P$31)+SUMIFS($E$4:$E$9,$B$4:$B$9,"&lt;&gt;"&amp;$P$31,$D$4:$D$9,$P28)</f>
        <v>3</v>
      </c>
      <c r="U28" s="25"/>
      <c r="V28" s="217">
        <f ca="1">Q28*FactorPts+(GDzero+R28)*FactorGD+S28*FactorFor</f>
        <v>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2024-06-22T21:11:51Z</dcterms:modified>
</cp:coreProperties>
</file>