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rmi88p/Otago University Dropbox/Michael Garratt/Castration meta analysis/data/"/>
    </mc:Choice>
  </mc:AlternateContent>
  <xr:revisionPtr revIDLastSave="0" documentId="13_ncr:1_{9D65C562-D657-FB48-B7DE-1EBA309888E7}" xr6:coauthVersionLast="47" xr6:coauthVersionMax="47" xr10:uidLastSave="{00000000-0000-0000-0000-000000000000}"/>
  <bookViews>
    <workbookView xWindow="0" yWindow="940" windowWidth="38400" windowHeight="18560" xr2:uid="{7C922134-21F4-504E-8872-A86075AB0B46}"/>
  </bookViews>
  <sheets>
    <sheet name="Final data_formatted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" i="2" l="1"/>
  <c r="AF17" i="2"/>
  <c r="AE41" i="2"/>
  <c r="AF41" i="2"/>
  <c r="AE112" i="2"/>
  <c r="AF112" i="2"/>
  <c r="AE113" i="2"/>
  <c r="AF113" i="2"/>
  <c r="AE114" i="2"/>
  <c r="AF114" i="2"/>
  <c r="AE6" i="2"/>
  <c r="AF6" i="2"/>
  <c r="AE10" i="2"/>
  <c r="AF10" i="2"/>
  <c r="AE16" i="2"/>
  <c r="AF16" i="2"/>
  <c r="AE20" i="2"/>
  <c r="AF20" i="2"/>
  <c r="AE36" i="2"/>
  <c r="AF36" i="2"/>
  <c r="AE30" i="2"/>
  <c r="AF30" i="2"/>
  <c r="AE39" i="2"/>
  <c r="AF39" i="2"/>
  <c r="AE40" i="2"/>
  <c r="AF40" i="2"/>
  <c r="AE25" i="2"/>
  <c r="AF25" i="2"/>
  <c r="AE62" i="2"/>
  <c r="AF62" i="2"/>
  <c r="AE63" i="2"/>
  <c r="AF63" i="2"/>
  <c r="AE77" i="2"/>
  <c r="AF77" i="2"/>
  <c r="AE78" i="2"/>
  <c r="AF78" i="2"/>
  <c r="AE79" i="2"/>
  <c r="AF79" i="2"/>
  <c r="AE80" i="2"/>
  <c r="AF80" i="2"/>
  <c r="AE69" i="2"/>
  <c r="AF69" i="2"/>
  <c r="AE9" i="2"/>
  <c r="AF9" i="2"/>
  <c r="AE15" i="2"/>
  <c r="AF15" i="2"/>
  <c r="AE19" i="2"/>
  <c r="AF19" i="2"/>
  <c r="AE38" i="2"/>
  <c r="AF38" i="2"/>
  <c r="AE22" i="2"/>
  <c r="AF22" i="2"/>
  <c r="AE5" i="2"/>
  <c r="AF5" i="2"/>
  <c r="AE52" i="2"/>
  <c r="AF52" i="2"/>
  <c r="AE24" i="2"/>
  <c r="AF24" i="2"/>
  <c r="AE8" i="2"/>
  <c r="AF8" i="2"/>
  <c r="AE14" i="2"/>
  <c r="AF14" i="2"/>
  <c r="AE18" i="2"/>
  <c r="AF18" i="2"/>
  <c r="AE37" i="2"/>
  <c r="AF37" i="2"/>
  <c r="AE51" i="2"/>
  <c r="AF51" i="2"/>
  <c r="AE23" i="2"/>
  <c r="AF23" i="2"/>
  <c r="AE55" i="2"/>
  <c r="AF55" i="2"/>
  <c r="AE56" i="2"/>
  <c r="AF56" i="2"/>
  <c r="AE13" i="2"/>
  <c r="AF13" i="2"/>
  <c r="AE3" i="2"/>
  <c r="AF3" i="2"/>
  <c r="AE4" i="2"/>
  <c r="AF4" i="2"/>
  <c r="AE29" i="2"/>
  <c r="AF29" i="2"/>
  <c r="AE28" i="2"/>
  <c r="AF28" i="2"/>
  <c r="AE34" i="2"/>
  <c r="AF34" i="2"/>
  <c r="AE35" i="2"/>
  <c r="AF35" i="2"/>
  <c r="AE26" i="2"/>
  <c r="AF26" i="2"/>
  <c r="AE49" i="2"/>
  <c r="AF49" i="2"/>
  <c r="AE50" i="2"/>
  <c r="AF50" i="2"/>
  <c r="AE42" i="2"/>
  <c r="AF42" i="2"/>
  <c r="AE72" i="2"/>
  <c r="AF72" i="2"/>
  <c r="AE73" i="2"/>
  <c r="AF73" i="2"/>
  <c r="AE74" i="2"/>
  <c r="AF74" i="2"/>
  <c r="AE75" i="2"/>
  <c r="AF75" i="2"/>
  <c r="AE76" i="2"/>
  <c r="AF76" i="2"/>
  <c r="AE91" i="2"/>
  <c r="AF91" i="2"/>
  <c r="AE96" i="2"/>
  <c r="AF96" i="2"/>
  <c r="AE184" i="2"/>
  <c r="AF184" i="2"/>
  <c r="AE7" i="2"/>
  <c r="AF7" i="2"/>
  <c r="AE12" i="2"/>
  <c r="AF12" i="2"/>
  <c r="AE21" i="2"/>
  <c r="AF21" i="2"/>
  <c r="AE31" i="2"/>
  <c r="AF31" i="2"/>
  <c r="AE44" i="2"/>
  <c r="AF44" i="2"/>
  <c r="AE45" i="2"/>
  <c r="AF45" i="2"/>
  <c r="AE46" i="2"/>
  <c r="AF46" i="2"/>
  <c r="AE47" i="2"/>
  <c r="AF47" i="2"/>
  <c r="AE48" i="2"/>
  <c r="AF48" i="2"/>
  <c r="AE27" i="2"/>
  <c r="AF27" i="2"/>
  <c r="AE70" i="2"/>
  <c r="AF70" i="2"/>
  <c r="AE92" i="2"/>
  <c r="AF92" i="2"/>
  <c r="AE97" i="2"/>
  <c r="AF97" i="2"/>
  <c r="AE122" i="2"/>
  <c r="AF122" i="2"/>
  <c r="AE129" i="2"/>
  <c r="AF129" i="2"/>
  <c r="AE139" i="2"/>
  <c r="AF139" i="2"/>
  <c r="AE138" i="2"/>
  <c r="AF138" i="2"/>
  <c r="AE185" i="2"/>
  <c r="AF185" i="2"/>
  <c r="AE190" i="2"/>
  <c r="AF190" i="2"/>
  <c r="AE94" i="2"/>
  <c r="AF94" i="2"/>
  <c r="AE119" i="2"/>
  <c r="AF119" i="2"/>
  <c r="AE120" i="2"/>
  <c r="AF120" i="2"/>
  <c r="AE93" i="2"/>
  <c r="AF93" i="2"/>
  <c r="AE117" i="2"/>
  <c r="AF117" i="2"/>
  <c r="AE118" i="2"/>
  <c r="AF118" i="2"/>
  <c r="AE95" i="2"/>
  <c r="AF95" i="2"/>
  <c r="AE181" i="2"/>
  <c r="AF181" i="2"/>
  <c r="AE189" i="2"/>
  <c r="AF189" i="2"/>
  <c r="AE2" i="2"/>
  <c r="AF2" i="2"/>
  <c r="AE43" i="2"/>
  <c r="AF43" i="2"/>
  <c r="AE111" i="2"/>
  <c r="AF111" i="2"/>
  <c r="AE64" i="2"/>
  <c r="AF64" i="2"/>
  <c r="AE65" i="2"/>
  <c r="AF65" i="2"/>
  <c r="AE134" i="2"/>
  <c r="AF134" i="2"/>
  <c r="AE179" i="2"/>
  <c r="AF179" i="2"/>
  <c r="AE180" i="2"/>
  <c r="AF180" i="2"/>
  <c r="AE191" i="2"/>
  <c r="AF191" i="2"/>
  <c r="AE192" i="2"/>
  <c r="AF192" i="2"/>
  <c r="AE99" i="2"/>
  <c r="AF99" i="2"/>
  <c r="AE98" i="2"/>
  <c r="AF98" i="2"/>
  <c r="AE101" i="2"/>
  <c r="AF101" i="2"/>
  <c r="AE100" i="2"/>
  <c r="AF100" i="2"/>
  <c r="AE136" i="2"/>
  <c r="AF136" i="2"/>
  <c r="AE135" i="2"/>
  <c r="AF135" i="2"/>
  <c r="AE32" i="2"/>
  <c r="AF32" i="2"/>
  <c r="AE33" i="2"/>
  <c r="AF33" i="2"/>
  <c r="AE53" i="2"/>
  <c r="AF53" i="2"/>
  <c r="AE54" i="2"/>
  <c r="AF54" i="2"/>
  <c r="AE115" i="2"/>
  <c r="AF115" i="2"/>
  <c r="AE182" i="2"/>
  <c r="AF182" i="2"/>
  <c r="AE183" i="2"/>
  <c r="AF183" i="2"/>
  <c r="AE178" i="2"/>
  <c r="AF178" i="2"/>
  <c r="AE187" i="2"/>
  <c r="AF187" i="2"/>
  <c r="AE188" i="2"/>
  <c r="AF188" i="2"/>
  <c r="AE116" i="2"/>
  <c r="AF116" i="2"/>
  <c r="AE68" i="2"/>
  <c r="AF68" i="2"/>
  <c r="AE11" i="2"/>
  <c r="AF11" i="2"/>
  <c r="AF175" i="2"/>
  <c r="AF121" i="2"/>
  <c r="AF126" i="2"/>
  <c r="AF127" i="2"/>
  <c r="AF128" i="2"/>
  <c r="AF132" i="2"/>
  <c r="AF133" i="2"/>
  <c r="AF142" i="2"/>
  <c r="AF174" i="2"/>
  <c r="AF193" i="2"/>
  <c r="AF194" i="2"/>
  <c r="AF195" i="2"/>
  <c r="AA71" i="2"/>
  <c r="AF71" i="2"/>
  <c r="AF123" i="2"/>
  <c r="AA137" i="2"/>
  <c r="AF137" i="2"/>
  <c r="AA140" i="2"/>
  <c r="AF140" i="2"/>
  <c r="AA141" i="2"/>
  <c r="AF141" i="2"/>
  <c r="AF83" i="2"/>
  <c r="AF82" i="2"/>
  <c r="AF131" i="2"/>
  <c r="AF130" i="2"/>
  <c r="AF186" i="2"/>
  <c r="AF176" i="2"/>
  <c r="AE126" i="2"/>
  <c r="AE127" i="2"/>
  <c r="AE128" i="2"/>
  <c r="AE132" i="2"/>
  <c r="AE133" i="2"/>
  <c r="AE142" i="2"/>
  <c r="AE174" i="2"/>
  <c r="AE193" i="2"/>
  <c r="AE194" i="2"/>
  <c r="AE195" i="2"/>
  <c r="Z71" i="2"/>
  <c r="AE71" i="2"/>
  <c r="AE123" i="2"/>
  <c r="Z137" i="2"/>
  <c r="AE137" i="2"/>
  <c r="Z140" i="2"/>
  <c r="AE140" i="2"/>
  <c r="Z141" i="2"/>
  <c r="AE141" i="2"/>
  <c r="AE83" i="2"/>
  <c r="AE82" i="2"/>
  <c r="AE131" i="2"/>
  <c r="AE130" i="2"/>
  <c r="AE186" i="2"/>
  <c r="AE175" i="2"/>
  <c r="AE176" i="2"/>
  <c r="AE121" i="2"/>
  <c r="AH66" i="2"/>
  <c r="AF66" i="2"/>
  <c r="AG66" i="2"/>
  <c r="AE66" i="2"/>
  <c r="AH81" i="2"/>
  <c r="AF81" i="2"/>
  <c r="AG81" i="2"/>
  <c r="AE81" i="2"/>
  <c r="AH67" i="2"/>
  <c r="AF67" i="2"/>
  <c r="AG67" i="2"/>
  <c r="AE67" i="2"/>
  <c r="AH57" i="2"/>
  <c r="AF57" i="2"/>
  <c r="AF84" i="2"/>
  <c r="AG57" i="2"/>
  <c r="AE57" i="2"/>
  <c r="AE84" i="2"/>
  <c r="Y167" i="2"/>
  <c r="X167" i="2"/>
</calcChain>
</file>

<file path=xl/sharedStrings.xml><?xml version="1.0" encoding="utf-8"?>
<sst xmlns="http://schemas.openxmlformats.org/spreadsheetml/2006/main" count="4269" uniqueCount="562">
  <si>
    <t>Study</t>
  </si>
  <si>
    <t>cohort</t>
  </si>
  <si>
    <t>shared control</t>
  </si>
  <si>
    <t>Age at test</t>
  </si>
  <si>
    <t>Measure</t>
  </si>
  <si>
    <t>Gonads_removed</t>
  </si>
  <si>
    <t>Control_treatment</t>
  </si>
  <si>
    <t>Sex</t>
  </si>
  <si>
    <t>Species_Latin</t>
  </si>
  <si>
    <t>Species</t>
  </si>
  <si>
    <t>Strain</t>
  </si>
  <si>
    <t>Mixedsexenvironment</t>
  </si>
  <si>
    <t>Environment</t>
  </si>
  <si>
    <t>Wild_or_semi_wild</t>
  </si>
  <si>
    <t>Age_at_treatment</t>
  </si>
  <si>
    <t>Error_unit</t>
  </si>
  <si>
    <t>Error_control_SD</t>
  </si>
  <si>
    <t>Error_experimental_SD</t>
  </si>
  <si>
    <t>Coefficent_unit</t>
  </si>
  <si>
    <t>Sample_size_control</t>
  </si>
  <si>
    <t>Notes</t>
  </si>
  <si>
    <t>Notes2</t>
  </si>
  <si>
    <t>Notes3</t>
  </si>
  <si>
    <t>cardiac function</t>
  </si>
  <si>
    <t>Mus musculus</t>
  </si>
  <si>
    <t>Mice</t>
  </si>
  <si>
    <t>C57Bl6/J</t>
  </si>
  <si>
    <t>Laboratory</t>
  </si>
  <si>
    <t>No</t>
  </si>
  <si>
    <t>7 weeks</t>
  </si>
  <si>
    <t>Mean</t>
  </si>
  <si>
    <t>mg/mm</t>
  </si>
  <si>
    <t>SEM</t>
  </si>
  <si>
    <t>Morin-Grandmont 2024</t>
  </si>
  <si>
    <t>posterior LV wall thickness + interventricular septal wall thickness</t>
  </si>
  <si>
    <t>mm</t>
  </si>
  <si>
    <t>%</t>
  </si>
  <si>
    <t>Ayaz 2019</t>
  </si>
  <si>
    <t>4 weeks</t>
  </si>
  <si>
    <t>Female</t>
  </si>
  <si>
    <t>Male</t>
  </si>
  <si>
    <t>16-18 months</t>
  </si>
  <si>
    <t>mean</t>
  </si>
  <si>
    <t>SE</t>
  </si>
  <si>
    <t>fractional shortening</t>
  </si>
  <si>
    <t>LV mass</t>
  </si>
  <si>
    <t>g</t>
  </si>
  <si>
    <t>ms</t>
  </si>
  <si>
    <t>E/A ratio</t>
  </si>
  <si>
    <t>ratio</t>
  </si>
  <si>
    <t>Ejection fraction</t>
  </si>
  <si>
    <t>Fares 2013</t>
  </si>
  <si>
    <t>4weeks</t>
  </si>
  <si>
    <t>LV fractional shortening</t>
  </si>
  <si>
    <t>hewitson 2012</t>
  </si>
  <si>
    <t>12 months</t>
  </si>
  <si>
    <t>LV/BW</t>
  </si>
  <si>
    <t>mg/g</t>
  </si>
  <si>
    <t>n</t>
  </si>
  <si>
    <t>RlnWT</t>
  </si>
  <si>
    <t>Pathology cross sectional</t>
  </si>
  <si>
    <t>yes</t>
  </si>
  <si>
    <t>CBA/J</t>
  </si>
  <si>
    <t>21 days</t>
  </si>
  <si>
    <t>intact</t>
  </si>
  <si>
    <t>end of life</t>
  </si>
  <si>
    <t>Hou 2013</t>
  </si>
  <si>
    <t>ICR</t>
  </si>
  <si>
    <t>8 weeks</t>
  </si>
  <si>
    <t>s</t>
  </si>
  <si>
    <t>SD</t>
  </si>
  <si>
    <t>3.5weeks</t>
  </si>
  <si>
    <t>activity, energetics and metabolism</t>
  </si>
  <si>
    <t>kcal/kg/hr</t>
  </si>
  <si>
    <t>C3H/HeCRGL</t>
  </si>
  <si>
    <t>3 months</t>
  </si>
  <si>
    <t>4 months</t>
  </si>
  <si>
    <t>5 months</t>
  </si>
  <si>
    <t>Heikkinen</t>
  </si>
  <si>
    <t>direction of improved health</t>
  </si>
  <si>
    <t>Urbieta 2012</t>
  </si>
  <si>
    <t>18-22 months</t>
  </si>
  <si>
    <t>pathology cross sectional</t>
  </si>
  <si>
    <t>presence of kidney lesions</t>
  </si>
  <si>
    <t>6 months</t>
  </si>
  <si>
    <t>text</t>
  </si>
  <si>
    <t>#/field</t>
  </si>
  <si>
    <t>presence of kidney lesions segmental glomerulosclerosis</t>
  </si>
  <si>
    <t>%glomerular score</t>
  </si>
  <si>
    <t>% cortical area</t>
  </si>
  <si>
    <t>fig4</t>
  </si>
  <si>
    <t>pilgrim1957</t>
  </si>
  <si>
    <t>mammary tumor incidence</t>
  </si>
  <si>
    <t>24 months</t>
  </si>
  <si>
    <t>fig 1</t>
  </si>
  <si>
    <t>RAM memory test: reference memory errors</t>
  </si>
  <si>
    <t>RAM memory test: rworking memory errors</t>
  </si>
  <si>
    <t>T maze total correct choices</t>
  </si>
  <si>
    <t>fig2</t>
  </si>
  <si>
    <t>novel object recognition</t>
  </si>
  <si>
    <t>Ratus ratus</t>
  </si>
  <si>
    <t>wistar</t>
  </si>
  <si>
    <t>median</t>
  </si>
  <si>
    <t>open field test: number of crossing</t>
  </si>
  <si>
    <t>index</t>
  </si>
  <si>
    <t>number</t>
  </si>
  <si>
    <t>medium</t>
  </si>
  <si>
    <t>fig3</t>
  </si>
  <si>
    <t>Fig1</t>
  </si>
  <si>
    <t>Reckelhoff 1993</t>
  </si>
  <si>
    <t>Rat</t>
  </si>
  <si>
    <t>10 weeks</t>
  </si>
  <si>
    <t>18-20 months</t>
  </si>
  <si>
    <t>sensory function</t>
  </si>
  <si>
    <t>vision cataracts</t>
  </si>
  <si>
    <t>Lazenby 1993</t>
  </si>
  <si>
    <t>albino Wistar derived</t>
  </si>
  <si>
    <t>5 weeks</t>
  </si>
  <si>
    <t>storer 1982</t>
  </si>
  <si>
    <t>50 days</t>
  </si>
  <si>
    <t>RFM</t>
  </si>
  <si>
    <t>table 1 and 3</t>
  </si>
  <si>
    <t>table4, 6</t>
  </si>
  <si>
    <t>Heinze-Milne 2021</t>
  </si>
  <si>
    <t>sham points: .287, .255, .246, .206,.19; points OX .22, .19, .17, .15, .12, .05, .18, .2, .23 but points # don't tally to n=10 or 11</t>
  </si>
  <si>
    <t>banga 2021</t>
  </si>
  <si>
    <t>18 months</t>
  </si>
  <si>
    <t>heart size rel to body weight</t>
  </si>
  <si>
    <t>20 -26 months</t>
  </si>
  <si>
    <t>22-24 months</t>
  </si>
  <si>
    <t>LVAWd</t>
  </si>
  <si>
    <t>LVAWs</t>
  </si>
  <si>
    <t>LVPWd</t>
  </si>
  <si>
    <t>LVPWs</t>
  </si>
  <si>
    <t>1 month</t>
  </si>
  <si>
    <t>myocyte fiber width</t>
  </si>
  <si>
    <t>um</t>
  </si>
  <si>
    <t>Koebele 2023</t>
  </si>
  <si>
    <t>Fischer 344 CDF</t>
  </si>
  <si>
    <t>early middle age 12 months</t>
  </si>
  <si>
    <t>water radial arm maze: WMI errors maximum working memory load</t>
  </si>
  <si>
    <t>fig 4</t>
  </si>
  <si>
    <t>proportion</t>
  </si>
  <si>
    <t>picazo 2016</t>
  </si>
  <si>
    <t>fig1B</t>
  </si>
  <si>
    <t>spontaneous activity test: rearing</t>
  </si>
  <si>
    <t>sprague-Dawley</t>
  </si>
  <si>
    <t>8 months</t>
  </si>
  <si>
    <t>8months</t>
  </si>
  <si>
    <t>nulliparous</t>
  </si>
  <si>
    <t>primiparous</t>
  </si>
  <si>
    <t>galea 2018</t>
  </si>
  <si>
    <t>14 months</t>
  </si>
  <si>
    <t>Pijacka 2015</t>
  </si>
  <si>
    <t>heart siz/body weight</t>
  </si>
  <si>
    <t>Table 1</t>
  </si>
  <si>
    <t>planas silva</t>
  </si>
  <si>
    <t>de la Fuente</t>
  </si>
  <si>
    <t>Hotchkiss 1995</t>
  </si>
  <si>
    <t>90 days</t>
  </si>
  <si>
    <t>table 1</t>
  </si>
  <si>
    <t>pituitary tumors</t>
  </si>
  <si>
    <t>Fig 3</t>
  </si>
  <si>
    <t>Perez 1989</t>
  </si>
  <si>
    <t>24h</t>
  </si>
  <si>
    <t>open field test segments crossed</t>
  </si>
  <si>
    <t>open field test rearing</t>
  </si>
  <si>
    <t>skeletal Muscle function</t>
  </si>
  <si>
    <t>fig1</t>
  </si>
  <si>
    <t>%activity</t>
  </si>
  <si>
    <t>durbin 1966</t>
  </si>
  <si>
    <t>CD</t>
  </si>
  <si>
    <t>oophorectomy</t>
  </si>
  <si>
    <t>77days</t>
  </si>
  <si>
    <t>n/a</t>
  </si>
  <si>
    <t>table 2 &amp;1 for n</t>
  </si>
  <si>
    <t>Garratt 2018</t>
  </si>
  <si>
    <t>fig5</t>
  </si>
  <si>
    <t>quadriceps size</t>
  </si>
  <si>
    <t>fiber CSA</t>
  </si>
  <si>
    <t>grip strengthrotarod</t>
  </si>
  <si>
    <t>UM-Het3</t>
  </si>
  <si>
    <t>um2</t>
  </si>
  <si>
    <t>sec</t>
  </si>
  <si>
    <t>Garratt 2021</t>
  </si>
  <si>
    <t>675 to 800 days</t>
  </si>
  <si>
    <t>grip strength hanging</t>
  </si>
  <si>
    <t>no</t>
  </si>
  <si>
    <t xml:space="preserve"> Apelo 2020</t>
  </si>
  <si>
    <t>Domonkos 2017</t>
  </si>
  <si>
    <t>pullinger 1961</t>
  </si>
  <si>
    <t xml:space="preserve">Wang 2021 </t>
  </si>
  <si>
    <t>activity dark</t>
  </si>
  <si>
    <t>energy expenditure dark</t>
  </si>
  <si>
    <t>Fig8</t>
  </si>
  <si>
    <t>left ventricle mass</t>
  </si>
  <si>
    <t>mg</t>
  </si>
  <si>
    <t>fig 6</t>
  </si>
  <si>
    <t>Immune Function</t>
  </si>
  <si>
    <t>T cells function test in vitro; Stimulation axillary leu w/ConA</t>
  </si>
  <si>
    <t>T cells function test in vitro; IL2 axillary leu w/ConA</t>
  </si>
  <si>
    <t>T cells function test in vitro; IL2 spleen leu w/ConA</t>
  </si>
  <si>
    <t>Sd</t>
  </si>
  <si>
    <t>Fig 7a</t>
  </si>
  <si>
    <t>Fig 7b</t>
  </si>
  <si>
    <t>Stim on ConA specific to Tcells in axi and spleen ChatGpt</t>
  </si>
  <si>
    <t>IL2 production mostly from T cellsin axi and spleen ChatGpt</t>
  </si>
  <si>
    <t>13 months</t>
  </si>
  <si>
    <t>pg/ml</t>
  </si>
  <si>
    <t>Lewis</t>
  </si>
  <si>
    <t>m</t>
  </si>
  <si>
    <t>Fig 2</t>
  </si>
  <si>
    <t>table 4</t>
  </si>
  <si>
    <t>ventricle weight/body weight</t>
  </si>
  <si>
    <t>fig 2</t>
  </si>
  <si>
    <t>table 3</t>
  </si>
  <si>
    <t>fig 1 &amp; n in text</t>
  </si>
  <si>
    <t>Frailty assessment</t>
  </si>
  <si>
    <t>Frailty score</t>
  </si>
  <si>
    <t>fig2C</t>
  </si>
  <si>
    <t>fig2A</t>
  </si>
  <si>
    <t xml:space="preserve">late middle age at 17 months </t>
  </si>
  <si>
    <t>Fig 1</t>
  </si>
  <si>
    <t>fig2H</t>
  </si>
  <si>
    <t>fig2J</t>
  </si>
  <si>
    <t>fig 4D</t>
  </si>
  <si>
    <t>fig4F</t>
  </si>
  <si>
    <t>Fig3A</t>
  </si>
  <si>
    <t>Fig2D</t>
  </si>
  <si>
    <t>Fig4B</t>
  </si>
  <si>
    <t>fig4A</t>
  </si>
  <si>
    <t>57 to 67 days</t>
  </si>
  <si>
    <t>C3Hf</t>
  </si>
  <si>
    <t>all sites tumours thymic lymphomas  exckluded</t>
  </si>
  <si>
    <t>balb c</t>
  </si>
  <si>
    <t>thymic lymphomas</t>
  </si>
  <si>
    <t>table 2</t>
  </si>
  <si>
    <t>14-15months</t>
  </si>
  <si>
    <t>fig 5 F</t>
  </si>
  <si>
    <t>joule</t>
  </si>
  <si>
    <t>min</t>
  </si>
  <si>
    <t>fig 5G</t>
  </si>
  <si>
    <t>fig5h</t>
  </si>
  <si>
    <t>fig5i</t>
  </si>
  <si>
    <t>fig 5m</t>
  </si>
  <si>
    <t>Wang 2021</t>
  </si>
  <si>
    <t>counts (x10 to power 3)</t>
  </si>
  <si>
    <t>Increased</t>
  </si>
  <si>
    <t>Just dark period data used as this is when animals are active</t>
  </si>
  <si>
    <t>Insulin tolerance test</t>
  </si>
  <si>
    <t>abitrary units (AUC)</t>
  </si>
  <si>
    <t>decreased</t>
  </si>
  <si>
    <t>fig 5 supplement 1</t>
  </si>
  <si>
    <t>8 to 9</t>
  </si>
  <si>
    <t>7 to 10</t>
  </si>
  <si>
    <t>Proportion of animals with cancer at death</t>
  </si>
  <si>
    <t>At death</t>
  </si>
  <si>
    <t>Proportion</t>
  </si>
  <si>
    <t>percent with cancer</t>
  </si>
  <si>
    <t>Mice WT of Rictor flox mice</t>
  </si>
  <si>
    <t>Checked</t>
  </si>
  <si>
    <t>Yes</t>
  </si>
  <si>
    <t>Sample size changed from 9 to 5</t>
  </si>
  <si>
    <t>These sample sizes look too big. Are these multiple readings from the same animals?</t>
  </si>
  <si>
    <t>IVPWd</t>
  </si>
  <si>
    <t>cm</t>
  </si>
  <si>
    <t>Myoctye area</t>
  </si>
  <si>
    <t>um squared</t>
  </si>
  <si>
    <t>Should we just be using the diastole values here? That is the more important one (i.e. LVPWd)</t>
  </si>
  <si>
    <t>6 to 11</t>
  </si>
  <si>
    <t>22 months</t>
  </si>
  <si>
    <t>why does it say chat gtp in adjacent cell</t>
  </si>
  <si>
    <t>reextracted</t>
  </si>
  <si>
    <t>open field test (total activity)</t>
  </si>
  <si>
    <t>Total distance moved 30 min (phenotyper)</t>
  </si>
  <si>
    <t>checked</t>
  </si>
  <si>
    <t>extracted</t>
  </si>
  <si>
    <t>At some point over life</t>
  </si>
  <si>
    <t>checked. Changed to proportion</t>
  </si>
  <si>
    <t>superficial skin and subcutaneous tumor not mammary</t>
  </si>
  <si>
    <t>excluded data for other skin tumors because control group is not comparable?</t>
  </si>
  <si>
    <t>Myoctye fibre size</t>
  </si>
  <si>
    <t>pL</t>
  </si>
  <si>
    <t>just extracted LVPWd but other heart measurement values are also included</t>
  </si>
  <si>
    <t>Morris water maze (percentage of time in quadrant in probe trial)</t>
  </si>
  <si>
    <t>Data is also presented for a second test, reversal learning. Have not included this but could come under other memory tests? Stated that it is a test of cognitive flexibility</t>
  </si>
  <si>
    <t>got exact sample sizes from data files</t>
  </si>
  <si>
    <t>frailty score</t>
  </si>
  <si>
    <t>95% confidence interval (whole interval)</t>
  </si>
  <si>
    <t xml:space="preserve">fig 2 </t>
  </si>
  <si>
    <t xml:space="preserve">extracted mean and CI from figure </t>
  </si>
  <si>
    <t>kidney fibrosis (relative collagen conc)</t>
  </si>
  <si>
    <t>at presentation or necropsy</t>
  </si>
  <si>
    <t>at necrospy</t>
  </si>
  <si>
    <t>state that in intact animals the presence of mammory tumors was positively correlated with survival, i.e. These did not cause death</t>
  </si>
  <si>
    <t>morris water maze latency to find platform in probe test</t>
  </si>
  <si>
    <t>morris water mazeplatform crossings</t>
  </si>
  <si>
    <t xml:space="preserve">Data is also presented for a </t>
  </si>
  <si>
    <t>water radial arm maze: delayed memory retention number of errors</t>
  </si>
  <si>
    <t>water radial arm maze:delayed memory retention number of errors</t>
  </si>
  <si>
    <t>moris maze: probe trial NE (correct) quadrant</t>
  </si>
  <si>
    <t>not sure if the sample size for controls is overestimated because they say how many were studied in total but not how many studied at old age</t>
  </si>
  <si>
    <t>recognition index</t>
  </si>
  <si>
    <t>inhibitory avoidance test</t>
  </si>
  <si>
    <t>latency to step</t>
  </si>
  <si>
    <t>interquartile interval</t>
  </si>
  <si>
    <t>0.59(lower)6.31 (upper)</t>
  </si>
  <si>
    <t>3.72(lower)25.05(upper)</t>
  </si>
  <si>
    <t>Fig2</t>
  </si>
  <si>
    <t>Mason 2011</t>
  </si>
  <si>
    <t>cardiomyopathy at death</t>
  </si>
  <si>
    <t>cardiac fibrosis at death</t>
  </si>
  <si>
    <t>atrial thrombosis at death</t>
  </si>
  <si>
    <t>mammary lesion at death</t>
  </si>
  <si>
    <t>Cardiomyocyte CSA</t>
  </si>
  <si>
    <t>percentage</t>
  </si>
  <si>
    <t>Fig 4C</t>
  </si>
  <si>
    <t>7 to 8</t>
  </si>
  <si>
    <t>Christine had extracted defication boluses but I deletedit as it has nothing to do with activity or ageing</t>
  </si>
  <si>
    <t>seconds</t>
  </si>
  <si>
    <t>rotarod acceleration 4th trial</t>
  </si>
  <si>
    <t>runnning wheel total</t>
  </si>
  <si>
    <t>runnning wheel percent dark period</t>
  </si>
  <si>
    <t xml:space="preserve">Total counts </t>
  </si>
  <si>
    <t>number of conditioned responses</t>
  </si>
  <si>
    <t>fig1A</t>
  </si>
  <si>
    <t>4.5 months</t>
  </si>
  <si>
    <t>Fig4B and text</t>
  </si>
  <si>
    <t>fig4A and text</t>
  </si>
  <si>
    <t>pulmonary adenoma</t>
  </si>
  <si>
    <t>End of text for exp 3 results section</t>
  </si>
  <si>
    <t>some other pathologies are listed but not included in protocol</t>
  </si>
  <si>
    <t>proportion of normal glomerular</t>
  </si>
  <si>
    <t>Information is provided on severity of damage also, but not sure how to extract this and the SE . Stated that it is more severe in males</t>
  </si>
  <si>
    <t>Data is available for lots of individual tumor sites</t>
  </si>
  <si>
    <t>18 month</t>
  </si>
  <si>
    <t>S.E.M</t>
  </si>
  <si>
    <t>Treadmill running</t>
  </si>
  <si>
    <t>J</t>
  </si>
  <si>
    <t>Treatmill coordination</t>
  </si>
  <si>
    <t xml:space="preserve">novel recognition open field </t>
  </si>
  <si>
    <t>rotarod</t>
  </si>
  <si>
    <t>Fig S3B</t>
  </si>
  <si>
    <t>FigS3C</t>
  </si>
  <si>
    <t>FigS3D</t>
  </si>
  <si>
    <t>Fig S3E</t>
  </si>
  <si>
    <t>Fig s3I</t>
  </si>
  <si>
    <t>odor smell preference test for female urine versus control</t>
  </si>
  <si>
    <t>order checked</t>
  </si>
  <si>
    <t>25 months</t>
  </si>
  <si>
    <t>Hepatic lipidosis</t>
  </si>
  <si>
    <t>Het3</t>
  </si>
  <si>
    <t>7-8 weeks</t>
  </si>
  <si>
    <t>Borbelyova et al 2016</t>
  </si>
  <si>
    <t>30 months</t>
  </si>
  <si>
    <t>Open field distance moved</t>
  </si>
  <si>
    <t>unclear</t>
  </si>
  <si>
    <t>wistar albino</t>
  </si>
  <si>
    <t>Day 47</t>
  </si>
  <si>
    <t>means</t>
  </si>
  <si>
    <t>Novel object recognition test</t>
  </si>
  <si>
    <t>Borbelyova et al 2021</t>
  </si>
  <si>
    <t>Itoh et al 2023</t>
  </si>
  <si>
    <t>12-14 months</t>
  </si>
  <si>
    <t>Cognition</t>
  </si>
  <si>
    <t>C57BL6</t>
  </si>
  <si>
    <t>2 months old</t>
  </si>
  <si>
    <t>Jiang et al Biorvx</t>
  </si>
  <si>
    <t>12.5 months</t>
  </si>
  <si>
    <t>12-13 months oldStated that hair greying delayed and also there is rectal temperator data</t>
  </si>
  <si>
    <t>Garratt et al 2017</t>
  </si>
  <si>
    <t>Sham</t>
  </si>
  <si>
    <t>Borbelyova et al 2017</t>
  </si>
  <si>
    <t>30 days</t>
  </si>
  <si>
    <t>Y maze testing</t>
  </si>
  <si>
    <t>Zakeri et al 2019</t>
  </si>
  <si>
    <t>NMRI</t>
  </si>
  <si>
    <t>Phelan 1995</t>
  </si>
  <si>
    <t>26 months old</t>
  </si>
  <si>
    <t>Swiss Webster</t>
  </si>
  <si>
    <t>weaning</t>
  </si>
  <si>
    <t>S.E</t>
  </si>
  <si>
    <t>voluntary wheel running</t>
  </si>
  <si>
    <t>km/day</t>
  </si>
  <si>
    <t>28 months old</t>
  </si>
  <si>
    <t>Max running speed on treadmill</t>
  </si>
  <si>
    <t>m/min</t>
  </si>
  <si>
    <t xml:space="preserve">p180 </t>
  </si>
  <si>
    <t>hang time, sec</t>
  </si>
  <si>
    <t>Herrara et al 2020</t>
  </si>
  <si>
    <t>score</t>
  </si>
  <si>
    <t>unpublished data</t>
  </si>
  <si>
    <t>Data that was unpublished from Herrara et al. Pathology method included in paper for sham animals</t>
  </si>
  <si>
    <t>Hepatic sum all other pathologies</t>
  </si>
  <si>
    <t>Open field  rearing</t>
  </si>
  <si>
    <t>Fig 1a</t>
  </si>
  <si>
    <t>Fig 1c</t>
  </si>
  <si>
    <t>difference exploring novel object</t>
  </si>
  <si>
    <t>Fig3C</t>
  </si>
  <si>
    <t>Fig7A</t>
  </si>
  <si>
    <t>observation cage distance moved</t>
  </si>
  <si>
    <t>Started with n = 5 for cast but lost 2 during experiment</t>
  </si>
  <si>
    <t>Do we want to include open field test considering it is in an unfamilar environment?</t>
  </si>
  <si>
    <t>Fig 6</t>
  </si>
  <si>
    <t>36.101 (lower) 41.134 (upper)</t>
  </si>
  <si>
    <t>36.38(lower) 41.28 (upper)</t>
  </si>
  <si>
    <t xml:space="preserve">median </t>
  </si>
  <si>
    <t>percentage in correct zone</t>
  </si>
  <si>
    <t>IQR</t>
  </si>
  <si>
    <t>20.34 (lower)31.18(upper)</t>
  </si>
  <si>
    <t>33.81(lower) 44.08 (upper)</t>
  </si>
  <si>
    <t>53.06(lower)72.71 (upper)</t>
  </si>
  <si>
    <t>39.45(lower)50.19(upper_</t>
  </si>
  <si>
    <t>percentage spontaneous alteration</t>
  </si>
  <si>
    <t>Fg 2</t>
  </si>
  <si>
    <t>Morris water maze probe trial time in correct quadrant</t>
  </si>
  <si>
    <t>fig 1E</t>
  </si>
  <si>
    <t>fig1F</t>
  </si>
  <si>
    <t>Barnes Maze test_time to find correct hole</t>
  </si>
  <si>
    <t>Barnes Maze test_time spent with incorrect hole</t>
  </si>
  <si>
    <t>glucose tolerance area under the cruve</t>
  </si>
  <si>
    <t>abituary units</t>
  </si>
  <si>
    <t>Fig 5</t>
  </si>
  <si>
    <t>Fig 3A</t>
  </si>
  <si>
    <t>Open field distance number of crossings</t>
  </si>
  <si>
    <t>10 months</t>
  </si>
  <si>
    <t>23 months</t>
  </si>
  <si>
    <t>Fig 4</t>
  </si>
  <si>
    <t>Wire hang test</t>
  </si>
  <si>
    <t>14 months old</t>
  </si>
  <si>
    <t>20 months old</t>
  </si>
  <si>
    <t>Fig 3 chapter 6</t>
  </si>
  <si>
    <t>stated this was measured on all animals. Looked at how many died up to each age point to estimate sample size</t>
  </si>
  <si>
    <t>balance on a dowel</t>
  </si>
  <si>
    <t>fig 4a chapter 6</t>
  </si>
  <si>
    <t>12 months old</t>
  </si>
  <si>
    <t>18 months old</t>
  </si>
  <si>
    <t>Table 6, chapter 6</t>
  </si>
  <si>
    <t>Hang time on tread</t>
  </si>
  <si>
    <t>At death or 27 months if still alive</t>
  </si>
  <si>
    <t>average number of neoplastic lesions</t>
  </si>
  <si>
    <t>average number of non-neoplastic lesions</t>
  </si>
  <si>
    <t>number of lesions</t>
  </si>
  <si>
    <t>lots of info on specific lesions in table 5</t>
  </si>
  <si>
    <t>Table 3, chapter 6</t>
  </si>
  <si>
    <t>67 animals examined. Doesn’t state which specific groups so have assumed t was spread evenly across five groups</t>
  </si>
  <si>
    <t>banga 2023</t>
  </si>
  <si>
    <t>de chaves et al 2009</t>
  </si>
  <si>
    <t>crossings</t>
  </si>
  <si>
    <t>12 to 15</t>
  </si>
  <si>
    <t>Open field distance rearings</t>
  </si>
  <si>
    <t>rearings</t>
  </si>
  <si>
    <t>Drori and Folman 1976</t>
  </si>
  <si>
    <t>End of life</t>
  </si>
  <si>
    <t>Albino</t>
  </si>
  <si>
    <t>41 days</t>
  </si>
  <si>
    <t>Proportion with Nephritis</t>
  </si>
  <si>
    <t>Proportion with hypophyseal adenoma</t>
  </si>
  <si>
    <t>Other pathologies (pneumonia and enteritis) are listed but not included in healthspan search protocol</t>
  </si>
  <si>
    <t>Table 3</t>
  </si>
  <si>
    <t>Proportion with tumors (eccept hypophyseal adenoma)</t>
  </si>
  <si>
    <t>Pathology at death</t>
  </si>
  <si>
    <t>Sub measure</t>
  </si>
  <si>
    <t>locomotion (Assume voluntary?)</t>
  </si>
  <si>
    <t>Metabolism</t>
  </si>
  <si>
    <t>Cardiac size</t>
  </si>
  <si>
    <t>Cardiac function/pathology</t>
  </si>
  <si>
    <t>Tumor_nonmammory</t>
  </si>
  <si>
    <t>NonTumor_pathology</t>
  </si>
  <si>
    <t xml:space="preserve">kidney fibrosis </t>
  </si>
  <si>
    <t>Tumor_mammory</t>
  </si>
  <si>
    <t>Frailty</t>
  </si>
  <si>
    <t>Moore 2022</t>
  </si>
  <si>
    <t>Left Ventricular Isovolumic Relaxation Time.</t>
  </si>
  <si>
    <t>secs</t>
  </si>
  <si>
    <t>Appendix A</t>
  </si>
  <si>
    <t>Walsh-Wilkinson 2022</t>
  </si>
  <si>
    <t>PW: diastolic posterior wall thickness </t>
  </si>
  <si>
    <t>milliseconds</t>
  </si>
  <si>
    <t>Table S2 and 6</t>
  </si>
  <si>
    <t>heart weight/tibia weight</t>
  </si>
  <si>
    <t>Table 2 and S6</t>
  </si>
  <si>
    <t>6 weeks</t>
  </si>
  <si>
    <t>Pullinger and Head 1964</t>
  </si>
  <si>
    <t>Percentage hepatoma</t>
  </si>
  <si>
    <t>56 to 111 days of age</t>
  </si>
  <si>
    <t>Data is available for breeding females and castrated males, but not relevant control or matched sterilized group</t>
  </si>
  <si>
    <t>Andervont 1950</t>
  </si>
  <si>
    <t>15 months</t>
  </si>
  <si>
    <t>C3H</t>
  </si>
  <si>
    <t>30-70 days of age</t>
  </si>
  <si>
    <t>30-70 days of age, plus 4 up to 160 days old</t>
  </si>
  <si>
    <t>30-70 days of age, plus 9 up to 160 days old</t>
  </si>
  <si>
    <t>Holand 1977</t>
  </si>
  <si>
    <t>RFMf/Wg</t>
  </si>
  <si>
    <t>5-6 weeks</t>
  </si>
  <si>
    <t>Only using data from non-irradiated animals</t>
  </si>
  <si>
    <t>Reticulum cell sarcoma</t>
  </si>
  <si>
    <t>nonthymic lymphosarcoma</t>
  </si>
  <si>
    <t>Harderian adenoma</t>
  </si>
  <si>
    <t>Adrenal-Cortical adenoma</t>
  </si>
  <si>
    <t>Pituitary adenoma</t>
  </si>
  <si>
    <t>Pulmonary adenoma</t>
  </si>
  <si>
    <t>Severe glomerulosclerosis</t>
  </si>
  <si>
    <t xml:space="preserve">atrial thrombosis </t>
  </si>
  <si>
    <t>Polyarteritis</t>
  </si>
  <si>
    <t>Valvular endocarditis (heart inflammation disorder)</t>
  </si>
  <si>
    <t>Metritis and otitis media are also listed in paper but not in search protocol (V similar between groups)</t>
  </si>
  <si>
    <t>whole IQR control</t>
  </si>
  <si>
    <t>whole IQR treatment</t>
  </si>
  <si>
    <t>SEM (assumed)</t>
  </si>
  <si>
    <t>Control_value</t>
  </si>
  <si>
    <t>Experimental_value</t>
  </si>
  <si>
    <t>control sample size range</t>
  </si>
  <si>
    <t>experomental sample size range</t>
  </si>
  <si>
    <t>Leffa 2013</t>
  </si>
  <si>
    <t>Also data available for mixed sex environment but as this is the only sample point I have excluded</t>
  </si>
  <si>
    <t>Age at test_months</t>
  </si>
  <si>
    <t>death</t>
  </si>
  <si>
    <t>Age at treatment_weeks</t>
  </si>
  <si>
    <t>measurement_parameter</t>
  </si>
  <si>
    <t>measurement_unit</t>
  </si>
  <si>
    <t>cardiac fibrosis</t>
  </si>
  <si>
    <t>Measure_exact notes</t>
  </si>
  <si>
    <t>Heart size</t>
  </si>
  <si>
    <t>Cardiomyocyte size</t>
  </si>
  <si>
    <t>Measurement type</t>
  </si>
  <si>
    <t>Barnes maze test</t>
  </si>
  <si>
    <t>Left Ventricular Isovolumic Relaxation Time</t>
  </si>
  <si>
    <t>left ventricle size</t>
  </si>
  <si>
    <t>Morris water maze</t>
  </si>
  <si>
    <t>Autoshaping learning test</t>
  </si>
  <si>
    <t>RAM memory test</t>
  </si>
  <si>
    <t>T maze test</t>
  </si>
  <si>
    <t>water radial arm maze test</t>
  </si>
  <si>
    <t>T cell function test</t>
  </si>
  <si>
    <t>Energy expenditure</t>
  </si>
  <si>
    <t>Glucose tolerance</t>
  </si>
  <si>
    <t>Insulin sensitivity</t>
  </si>
  <si>
    <t>Skeletal muscle fiber size</t>
  </si>
  <si>
    <t>Quadriceps size</t>
  </si>
  <si>
    <t>Kidney pathology</t>
  </si>
  <si>
    <t>Cardiac pathology</t>
  </si>
  <si>
    <t>Liver pathology</t>
  </si>
  <si>
    <t>total non-neoplastic lesions</t>
  </si>
  <si>
    <t>Smell preference</t>
  </si>
  <si>
    <t>vision presence of cataracts</t>
  </si>
  <si>
    <t>Grip strength</t>
  </si>
  <si>
    <t>Treamill</t>
  </si>
  <si>
    <t>Mammary pathology</t>
  </si>
  <si>
    <t xml:space="preserve">Proportion with tumors </t>
  </si>
  <si>
    <t>Total activity dark period</t>
  </si>
  <si>
    <t>Open field test</t>
  </si>
  <si>
    <t>voluntary activity assessment</t>
  </si>
  <si>
    <t>presence of kidney lesions (higher score better)</t>
  </si>
  <si>
    <t>Sensory function</t>
  </si>
  <si>
    <t>Voluntary activity</t>
  </si>
  <si>
    <t>Strength/balance</t>
  </si>
  <si>
    <t>Muscle size</t>
  </si>
  <si>
    <t>Error_control_extracted</t>
  </si>
  <si>
    <t>Error_experimental_extracted</t>
  </si>
  <si>
    <t>Sample_size_experimental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</si>
</sst>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Aptos Narrow"/>
      <family val="2"/>
      <scheme val="minor"/>
    </font>
    <font>
      <sz val="12"/>
      <color theme="1"/>
      <name val="Aptos"/>
    </font>
    <font>
      <sz val="10"/>
      <color theme="1"/>
      <name val="Arial"/>
      <family val="2"/>
    </font>
    <font>
      <sz val="12"/>
      <color rgb="FF2C2C2C"/>
      <name val="Var(--inter)"/>
    </font>
    <font>
      <sz val="11"/>
      <color theme="1"/>
      <name val="Aptos Narrow"/>
      <family val="2"/>
      <scheme val="minor"/>
    </font>
    <font>
      <sz val="12"/>
      <color rgb="FF010205"/>
      <name val="Arial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" fontId="0" fillId="0" borderId="1" xfId="0" applyNumberFormat="1" applyBorder="1"/>
    <xf numFmtId="0" fontId="0" fillId="0" borderId="2" xfId="0" applyBorder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5" fillId="0" borderId="1" xfId="1" applyNumberFormat="1" applyFont="1" applyBorder="1" applyAlignment="1">
      <alignment horizontal="right" vertical="top"/>
    </xf>
    <xf numFmtId="164" fontId="5" fillId="0" borderId="1" xfId="2" applyNumberFormat="1" applyFont="1" applyBorder="1" applyAlignment="1">
      <alignment horizontal="right" vertical="top"/>
    </xf>
    <xf numFmtId="0" fontId="0" fillId="0" borderId="7" xfId="0" applyBorder="1"/>
    <xf numFmtId="0" fontId="6" fillId="0" borderId="1" xfId="0" applyFont="1" applyBorder="1"/>
    <xf numFmtId="0" fontId="7" fillId="0" borderId="1" xfId="0" applyFont="1" applyBorder="1"/>
    <xf numFmtId="1" fontId="0" fillId="0" borderId="2" xfId="0" applyNumberFormat="1" applyBorder="1"/>
    <xf numFmtId="0" fontId="8" fillId="0" borderId="1" xfId="0" applyFont="1" applyBorder="1"/>
    <xf numFmtId="164" fontId="5" fillId="0" borderId="1" xfId="0" applyNumberFormat="1" applyFont="1" applyBorder="1" applyAlignment="1">
      <alignment horizontal="right" vertical="top"/>
    </xf>
    <xf numFmtId="164" fontId="5" fillId="0" borderId="1" xfId="3" applyNumberFormat="1" applyFont="1" applyBorder="1" applyAlignment="1">
      <alignment horizontal="right" vertical="top"/>
    </xf>
    <xf numFmtId="164" fontId="5" fillId="0" borderId="1" xfId="4" applyNumberFormat="1" applyFont="1" applyBorder="1" applyAlignment="1">
      <alignment horizontal="right" vertical="top"/>
    </xf>
    <xf numFmtId="0" fontId="6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1" fontId="0" fillId="0" borderId="0" xfId="0" applyNumberFormat="1" applyBorder="1"/>
    <xf numFmtId="0" fontId="0" fillId="2" borderId="1" xfId="0" applyFill="1" applyBorder="1"/>
    <xf numFmtId="0" fontId="6" fillId="0" borderId="0" xfId="0" applyFont="1" applyBorder="1"/>
    <xf numFmtId="0" fontId="3" fillId="0" borderId="3" xfId="0" applyFont="1" applyBorder="1"/>
    <xf numFmtId="0" fontId="3" fillId="0" borderId="5" xfId="0" applyFont="1" applyBorder="1"/>
    <xf numFmtId="17" fontId="0" fillId="0" borderId="0" xfId="0" applyNumberFormat="1" applyBorder="1"/>
  </cellXfs>
  <cellStyles count="5">
    <cellStyle name="Normal" xfId="0" builtinId="0"/>
    <cellStyle name="style1723401972234" xfId="4" xr:uid="{8990D8CB-7BF0-7C45-B72A-305B56367BF2}"/>
    <cellStyle name="style1723401972262" xfId="3" xr:uid="{9920E5CA-7274-904C-8ABC-DFF8618DE1A4}"/>
    <cellStyle name="style1723401972333" xfId="2" xr:uid="{038660CE-40BD-C045-9E9E-A2F286C1E00A}"/>
    <cellStyle name="style1723401972352" xfId="1" xr:uid="{6E58542D-9500-1D42-9364-3EBD6213EF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8F4F-30BF-1349-B0F0-B06D22137027}">
  <dimension ref="A1:AP195"/>
  <sheetViews>
    <sheetView tabSelected="1" topLeftCell="A89" zoomScale="75" zoomScaleNormal="100" workbookViewId="0">
      <selection activeCell="H110" sqref="H110"/>
    </sheetView>
  </sheetViews>
  <sheetFormatPr baseColWidth="10" defaultRowHeight="16"/>
  <cols>
    <col min="1" max="1" width="26.6640625" style="1" customWidth="1"/>
    <col min="2" max="2" width="20.1640625" style="1" customWidth="1"/>
    <col min="3" max="3" width="10.83203125" style="1"/>
    <col min="4" max="4" width="12.83203125" style="1" bestFit="1" customWidth="1"/>
    <col min="5" max="5" width="24.6640625" style="1" bestFit="1" customWidth="1"/>
    <col min="6" max="6" width="24.6640625" style="1" customWidth="1"/>
    <col min="7" max="7" width="33.5" style="1" customWidth="1"/>
    <col min="8" max="8" width="30.1640625" style="1" customWidth="1"/>
    <col min="9" max="9" width="34.83203125" style="1" customWidth="1"/>
    <col min="10" max="10" width="27.33203125" style="1" customWidth="1"/>
    <col min="11" max="12" width="67.6640625" style="1" customWidth="1"/>
    <col min="13" max="13" width="15.1640625" style="1" bestFit="1" customWidth="1"/>
    <col min="14" max="14" width="16.5" style="1" bestFit="1" customWidth="1"/>
    <col min="15" max="15" width="18.6640625" style="1" bestFit="1" customWidth="1"/>
    <col min="16" max="16" width="9" style="1" customWidth="1"/>
    <col min="17" max="17" width="19.5" style="1" customWidth="1"/>
    <col min="18" max="18" width="15" style="1" customWidth="1"/>
    <col min="19" max="19" width="20" style="1" customWidth="1"/>
    <col min="20" max="20" width="6" style="1" hidden="1" customWidth="1"/>
    <col min="21" max="21" width="8.33203125" style="1" hidden="1" customWidth="1"/>
    <col min="22" max="22" width="13.5" style="1" customWidth="1"/>
    <col min="23" max="23" width="17" style="1" customWidth="1"/>
    <col min="24" max="24" width="28.33203125" style="1" customWidth="1"/>
    <col min="25" max="25" width="24.33203125" style="1" bestFit="1" customWidth="1"/>
    <col min="26" max="26" width="23.5" style="1" customWidth="1"/>
    <col min="27" max="27" width="29.83203125" style="1" customWidth="1"/>
    <col min="28" max="28" width="20" style="1" customWidth="1"/>
    <col min="29" max="29" width="33.5" style="1" customWidth="1"/>
    <col min="30" max="30" width="38" style="1" customWidth="1"/>
    <col min="31" max="31" width="20.5" style="1" customWidth="1"/>
    <col min="32" max="32" width="29" style="1" customWidth="1"/>
    <col min="33" max="33" width="24.1640625" style="1" customWidth="1"/>
    <col min="34" max="34" width="23.5" style="1" customWidth="1"/>
    <col min="35" max="35" width="22.83203125" style="1" customWidth="1"/>
    <col min="36" max="36" width="21.1640625" style="1" customWidth="1"/>
    <col min="37" max="37" width="10.6640625" style="1" customWidth="1"/>
    <col min="38" max="38" width="29.1640625" style="4" customWidth="1"/>
    <col min="39" max="39" width="31.1640625" style="4" customWidth="1"/>
    <col min="40" max="40" width="56.1640625" style="1" bestFit="1" customWidth="1"/>
    <col min="41" max="16384" width="10.83203125" style="1"/>
  </cols>
  <sheetData>
    <row r="1" spans="1:42">
      <c r="A1" s="1" t="s">
        <v>0</v>
      </c>
      <c r="B1" s="1" t="s">
        <v>348</v>
      </c>
      <c r="C1" s="1" t="s">
        <v>1</v>
      </c>
      <c r="D1" s="1" t="s">
        <v>2</v>
      </c>
      <c r="E1" s="1" t="s">
        <v>3</v>
      </c>
      <c r="F1" s="1" t="s">
        <v>517</v>
      </c>
      <c r="G1" s="1" t="s">
        <v>4</v>
      </c>
      <c r="H1" s="1" t="s">
        <v>462</v>
      </c>
      <c r="I1" s="1" t="s">
        <v>260</v>
      </c>
      <c r="J1" s="1" t="s">
        <v>79</v>
      </c>
      <c r="K1" s="1" t="s">
        <v>526</v>
      </c>
      <c r="L1" s="1" t="s">
        <v>523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519</v>
      </c>
      <c r="X1" s="1" t="s">
        <v>511</v>
      </c>
      <c r="Y1" s="1" t="s">
        <v>512</v>
      </c>
      <c r="Z1" s="1" t="s">
        <v>559</v>
      </c>
      <c r="AA1" s="1" t="s">
        <v>560</v>
      </c>
      <c r="AB1" s="1" t="s">
        <v>520</v>
      </c>
      <c r="AC1" s="1" t="s">
        <v>521</v>
      </c>
      <c r="AD1" s="1" t="s">
        <v>15</v>
      </c>
      <c r="AE1" s="1" t="s">
        <v>16</v>
      </c>
      <c r="AF1" s="1" t="s">
        <v>17</v>
      </c>
      <c r="AG1" s="1" t="s">
        <v>508</v>
      </c>
      <c r="AH1" s="1" t="s">
        <v>509</v>
      </c>
      <c r="AI1" s="1" t="s">
        <v>513</v>
      </c>
      <c r="AJ1" s="1" t="s">
        <v>514</v>
      </c>
      <c r="AK1" s="1" t="s">
        <v>18</v>
      </c>
      <c r="AL1" s="4" t="s">
        <v>19</v>
      </c>
      <c r="AM1" s="4" t="s">
        <v>561</v>
      </c>
      <c r="AN1" s="1" t="s">
        <v>20</v>
      </c>
      <c r="AO1" s="1" t="s">
        <v>21</v>
      </c>
      <c r="AP1" s="1" t="s">
        <v>22</v>
      </c>
    </row>
    <row r="2" spans="1:42">
      <c r="A2" s="1" t="s">
        <v>54</v>
      </c>
      <c r="B2" s="1">
        <v>59</v>
      </c>
      <c r="C2" s="1">
        <v>3</v>
      </c>
      <c r="D2" s="1">
        <v>3</v>
      </c>
      <c r="E2" s="1" t="s">
        <v>55</v>
      </c>
      <c r="F2" s="1">
        <v>12</v>
      </c>
      <c r="G2" s="1" t="s">
        <v>23</v>
      </c>
      <c r="H2" s="1" t="s">
        <v>466</v>
      </c>
      <c r="I2" s="1" t="s">
        <v>275</v>
      </c>
      <c r="J2" s="1" t="s">
        <v>251</v>
      </c>
      <c r="K2" s="1" t="s">
        <v>522</v>
      </c>
      <c r="L2" s="1" t="s">
        <v>522</v>
      </c>
      <c r="M2" s="1" t="s">
        <v>61</v>
      </c>
      <c r="N2" s="1" t="s">
        <v>371</v>
      </c>
      <c r="O2" s="1" t="s">
        <v>40</v>
      </c>
      <c r="P2" s="1" t="s">
        <v>24</v>
      </c>
      <c r="Q2" s="1" t="s">
        <v>25</v>
      </c>
      <c r="R2" s="1" t="s">
        <v>59</v>
      </c>
      <c r="S2" s="1" t="s">
        <v>187</v>
      </c>
      <c r="T2" s="1" t="s">
        <v>27</v>
      </c>
      <c r="U2" s="1" t="s">
        <v>28</v>
      </c>
      <c r="V2" s="1" t="s">
        <v>38</v>
      </c>
      <c r="W2" s="1">
        <v>4</v>
      </c>
      <c r="X2" s="1">
        <v>0.99819999999999998</v>
      </c>
      <c r="Y2" s="1">
        <v>0.99280000000000002</v>
      </c>
      <c r="Z2" s="1">
        <v>6.2E-2</v>
      </c>
      <c r="AA2" s="1">
        <v>0.04</v>
      </c>
      <c r="AB2" s="1" t="s">
        <v>42</v>
      </c>
      <c r="AC2" s="1" t="s">
        <v>36</v>
      </c>
      <c r="AD2" s="1" t="s">
        <v>32</v>
      </c>
      <c r="AE2" s="1">
        <f>SQRT(AL2)*Z2</f>
        <v>0.15186836405255702</v>
      </c>
      <c r="AF2" s="1">
        <f>SQRT(AM2)*AA2</f>
        <v>9.7979589711327114E-2</v>
      </c>
      <c r="AL2" s="4">
        <v>6</v>
      </c>
      <c r="AM2" s="4">
        <v>6</v>
      </c>
      <c r="AN2" s="1" t="s">
        <v>220</v>
      </c>
    </row>
    <row r="3" spans="1:42">
      <c r="A3" s="1" t="s">
        <v>33</v>
      </c>
      <c r="B3" s="1">
        <v>87</v>
      </c>
      <c r="C3" s="1">
        <v>51</v>
      </c>
      <c r="D3" s="1">
        <v>51</v>
      </c>
      <c r="E3" s="1" t="s">
        <v>55</v>
      </c>
      <c r="F3" s="1">
        <v>12</v>
      </c>
      <c r="G3" s="1" t="s">
        <v>23</v>
      </c>
      <c r="H3" s="1" t="s">
        <v>466</v>
      </c>
      <c r="I3" s="1" t="s">
        <v>276</v>
      </c>
      <c r="J3" s="1" t="s">
        <v>251</v>
      </c>
      <c r="K3" s="1" t="s">
        <v>522</v>
      </c>
      <c r="L3" s="1" t="s">
        <v>522</v>
      </c>
      <c r="M3" s="1" t="s">
        <v>61</v>
      </c>
      <c r="N3" s="1" t="s">
        <v>64</v>
      </c>
      <c r="O3" s="1" t="s">
        <v>39</v>
      </c>
      <c r="P3" s="1" t="s">
        <v>24</v>
      </c>
      <c r="Q3" s="1" t="s">
        <v>25</v>
      </c>
      <c r="R3" s="1" t="s">
        <v>26</v>
      </c>
      <c r="S3" s="1" t="s">
        <v>187</v>
      </c>
      <c r="T3" s="1" t="s">
        <v>27</v>
      </c>
      <c r="U3" s="1" t="s">
        <v>28</v>
      </c>
      <c r="V3" s="1" t="s">
        <v>29</v>
      </c>
      <c r="W3" s="1">
        <v>7</v>
      </c>
      <c r="X3" s="6">
        <v>1.28556967720166</v>
      </c>
      <c r="Y3" s="6">
        <v>1.65304209447823</v>
      </c>
      <c r="Z3" s="1">
        <v>0.15802496906984986</v>
      </c>
      <c r="AA3" s="1">
        <v>0.21886512763499</v>
      </c>
      <c r="AB3" s="1" t="s">
        <v>30</v>
      </c>
      <c r="AC3" s="1" t="s">
        <v>315</v>
      </c>
      <c r="AD3" s="1" t="s">
        <v>32</v>
      </c>
      <c r="AE3" s="1">
        <f>SQRT(AL3)*Z3</f>
        <v>0.43276920104306471</v>
      </c>
      <c r="AF3" s="1">
        <f>SQRT(AM3)*AA3</f>
        <v>0.59938683728465669</v>
      </c>
      <c r="AI3" s="4" t="s">
        <v>317</v>
      </c>
      <c r="AJ3" s="4" t="s">
        <v>317</v>
      </c>
      <c r="AL3" s="4">
        <v>7.5</v>
      </c>
      <c r="AM3" s="4">
        <v>7.5</v>
      </c>
      <c r="AN3" s="1" t="s">
        <v>316</v>
      </c>
    </row>
    <row r="4" spans="1:42">
      <c r="A4" s="1" t="s">
        <v>33</v>
      </c>
      <c r="B4" s="1">
        <v>88</v>
      </c>
      <c r="C4" s="1">
        <v>52</v>
      </c>
      <c r="D4" s="1">
        <v>52</v>
      </c>
      <c r="E4" s="1" t="s">
        <v>93</v>
      </c>
      <c r="F4" s="1">
        <v>24</v>
      </c>
      <c r="G4" s="1" t="s">
        <v>23</v>
      </c>
      <c r="H4" s="1" t="s">
        <v>466</v>
      </c>
      <c r="I4" s="1" t="s">
        <v>276</v>
      </c>
      <c r="J4" s="1" t="s">
        <v>251</v>
      </c>
      <c r="K4" s="1" t="s">
        <v>522</v>
      </c>
      <c r="L4" s="1" t="s">
        <v>522</v>
      </c>
      <c r="M4" s="1" t="s">
        <v>61</v>
      </c>
      <c r="N4" s="1" t="s">
        <v>64</v>
      </c>
      <c r="O4" s="1" t="s">
        <v>39</v>
      </c>
      <c r="P4" s="1" t="s">
        <v>24</v>
      </c>
      <c r="Q4" s="1" t="s">
        <v>25</v>
      </c>
      <c r="R4" s="1" t="s">
        <v>26</v>
      </c>
      <c r="S4" s="1" t="s">
        <v>187</v>
      </c>
      <c r="T4" s="1" t="s">
        <v>27</v>
      </c>
      <c r="U4" s="1" t="s">
        <v>28</v>
      </c>
      <c r="V4" s="1" t="s">
        <v>55</v>
      </c>
      <c r="W4" s="1">
        <v>52</v>
      </c>
      <c r="X4" s="1">
        <v>0.901473400067483</v>
      </c>
      <c r="Y4" s="1">
        <v>1.07285331240599</v>
      </c>
      <c r="Z4" s="1">
        <v>3.1829940389157985E-2</v>
      </c>
      <c r="AA4" s="1">
        <v>0.14529243781745005</v>
      </c>
      <c r="AB4" s="1" t="s">
        <v>30</v>
      </c>
      <c r="AC4" s="1" t="s">
        <v>315</v>
      </c>
      <c r="AD4" s="1" t="s">
        <v>32</v>
      </c>
      <c r="AE4" s="1">
        <f>SQRT(AL4)*Z4</f>
        <v>8.7169881775932975E-2</v>
      </c>
      <c r="AF4" s="1">
        <f>SQRT(AM4)*AA4</f>
        <v>0.39789972813767027</v>
      </c>
      <c r="AI4" s="4" t="s">
        <v>317</v>
      </c>
      <c r="AJ4" s="4" t="s">
        <v>317</v>
      </c>
      <c r="AL4" s="4">
        <v>7.5</v>
      </c>
      <c r="AM4" s="4">
        <v>7.5</v>
      </c>
      <c r="AN4" s="1" t="s">
        <v>316</v>
      </c>
    </row>
    <row r="5" spans="1:42">
      <c r="A5" s="1" t="s">
        <v>472</v>
      </c>
      <c r="B5" s="1">
        <v>170</v>
      </c>
      <c r="C5" s="1">
        <v>69</v>
      </c>
      <c r="D5" s="1">
        <v>69</v>
      </c>
      <c r="E5" s="1" t="s">
        <v>152</v>
      </c>
      <c r="F5" s="1">
        <v>14</v>
      </c>
      <c r="G5" s="1" t="s">
        <v>23</v>
      </c>
      <c r="H5" s="1" t="s">
        <v>466</v>
      </c>
      <c r="I5" s="1" t="s">
        <v>276</v>
      </c>
      <c r="J5" s="1" t="s">
        <v>251</v>
      </c>
      <c r="K5" s="1" t="s">
        <v>522</v>
      </c>
      <c r="L5" s="1" t="s">
        <v>522</v>
      </c>
      <c r="M5" s="1" t="s">
        <v>61</v>
      </c>
      <c r="N5" s="1" t="s">
        <v>371</v>
      </c>
      <c r="O5" s="1" t="s">
        <v>39</v>
      </c>
      <c r="P5" s="1" t="s">
        <v>24</v>
      </c>
      <c r="Q5" s="1" t="s">
        <v>25</v>
      </c>
      <c r="R5" s="1" t="s">
        <v>365</v>
      </c>
      <c r="S5" s="1" t="s">
        <v>187</v>
      </c>
      <c r="V5" s="1" t="s">
        <v>111</v>
      </c>
      <c r="W5" s="1">
        <v>10</v>
      </c>
      <c r="X5" s="14">
        <v>0.64980000000000004</v>
      </c>
      <c r="Y5" s="14">
        <v>0.42759999999999998</v>
      </c>
      <c r="Z5" s="14">
        <v>0.15240000000000001</v>
      </c>
      <c r="AA5" s="14">
        <v>6.5600000000000006E-2</v>
      </c>
      <c r="AB5" s="1" t="s">
        <v>42</v>
      </c>
      <c r="AC5" s="1" t="s">
        <v>474</v>
      </c>
      <c r="AD5" s="1" t="s">
        <v>32</v>
      </c>
      <c r="AE5" s="1">
        <f>SQRT(AL5)*Z5</f>
        <v>0.340776759770968</v>
      </c>
      <c r="AF5" s="1">
        <f>SQRT(AM5)*AA5</f>
        <v>0.14668605932398623</v>
      </c>
      <c r="AL5" s="4">
        <v>5</v>
      </c>
      <c r="AM5" s="1">
        <v>5</v>
      </c>
      <c r="AN5" s="1" t="s">
        <v>475</v>
      </c>
    </row>
    <row r="6" spans="1:42">
      <c r="A6" s="1" t="s">
        <v>37</v>
      </c>
      <c r="B6" s="1">
        <v>15</v>
      </c>
      <c r="C6" s="1">
        <v>1</v>
      </c>
      <c r="D6" s="1">
        <v>1</v>
      </c>
      <c r="E6" s="1" t="s">
        <v>41</v>
      </c>
      <c r="F6" s="1">
        <v>17</v>
      </c>
      <c r="G6" s="1" t="s">
        <v>23</v>
      </c>
      <c r="H6" s="1" t="s">
        <v>466</v>
      </c>
      <c r="I6" s="1" t="s">
        <v>261</v>
      </c>
      <c r="J6" s="1" t="s">
        <v>247</v>
      </c>
      <c r="K6" s="1" t="s">
        <v>48</v>
      </c>
      <c r="L6" s="1" t="s">
        <v>48</v>
      </c>
      <c r="M6" s="1" t="s">
        <v>61</v>
      </c>
      <c r="N6" s="1" t="s">
        <v>371</v>
      </c>
      <c r="O6" s="1" t="s">
        <v>40</v>
      </c>
      <c r="P6" s="1" t="s">
        <v>24</v>
      </c>
      <c r="Q6" s="1" t="s">
        <v>25</v>
      </c>
      <c r="R6" s="1" t="s">
        <v>26</v>
      </c>
      <c r="S6" s="1" t="s">
        <v>187</v>
      </c>
      <c r="T6" s="1" t="s">
        <v>27</v>
      </c>
      <c r="U6" s="1" t="s">
        <v>28</v>
      </c>
      <c r="V6" s="1" t="s">
        <v>52</v>
      </c>
      <c r="W6" s="1">
        <v>4</v>
      </c>
      <c r="X6" s="1">
        <v>1.57</v>
      </c>
      <c r="Y6" s="1">
        <v>1.63</v>
      </c>
      <c r="Z6" s="1">
        <v>0.06</v>
      </c>
      <c r="AA6" s="1">
        <v>0.05</v>
      </c>
      <c r="AB6" s="1" t="s">
        <v>42</v>
      </c>
      <c r="AC6" s="1" t="s">
        <v>49</v>
      </c>
      <c r="AD6" s="1" t="s">
        <v>43</v>
      </c>
      <c r="AE6" s="1">
        <f>SQRT(AL6)*Z6</f>
        <v>0.22449944320643647</v>
      </c>
      <c r="AF6" s="1">
        <f>SQRT(AM6)*AA6</f>
        <v>0.20615528128088303</v>
      </c>
      <c r="AL6" s="4">
        <v>14</v>
      </c>
      <c r="AM6" s="4">
        <v>17</v>
      </c>
      <c r="AN6" s="1" t="s">
        <v>194</v>
      </c>
    </row>
    <row r="7" spans="1:42">
      <c r="A7" s="1" t="s">
        <v>125</v>
      </c>
      <c r="B7" s="1">
        <v>24</v>
      </c>
      <c r="C7" s="1">
        <v>19</v>
      </c>
      <c r="D7" s="1">
        <v>19</v>
      </c>
      <c r="E7" s="1" t="s">
        <v>126</v>
      </c>
      <c r="F7" s="1">
        <v>18</v>
      </c>
      <c r="G7" s="1" t="s">
        <v>23</v>
      </c>
      <c r="H7" s="1" t="s">
        <v>466</v>
      </c>
      <c r="I7" s="1" t="s">
        <v>261</v>
      </c>
      <c r="J7" s="1" t="s">
        <v>247</v>
      </c>
      <c r="K7" s="1" t="s">
        <v>48</v>
      </c>
      <c r="L7" s="1" t="s">
        <v>48</v>
      </c>
      <c r="M7" s="1" t="s">
        <v>61</v>
      </c>
      <c r="N7" s="1" t="s">
        <v>371</v>
      </c>
      <c r="O7" s="1" t="s">
        <v>40</v>
      </c>
      <c r="P7" s="1" t="s">
        <v>24</v>
      </c>
      <c r="Q7" s="1" t="s">
        <v>25</v>
      </c>
      <c r="R7" s="1" t="s">
        <v>26</v>
      </c>
      <c r="S7" s="1" t="s">
        <v>187</v>
      </c>
      <c r="T7" s="1" t="s">
        <v>27</v>
      </c>
      <c r="U7" s="1" t="s">
        <v>28</v>
      </c>
      <c r="V7" s="1" t="s">
        <v>134</v>
      </c>
      <c r="W7" s="1">
        <v>4</v>
      </c>
      <c r="X7" s="1">
        <v>1.59</v>
      </c>
      <c r="Y7" s="1">
        <v>1.26</v>
      </c>
      <c r="Z7" s="1">
        <v>0.19</v>
      </c>
      <c r="AA7" s="1">
        <v>7.0000000000000007E-2</v>
      </c>
      <c r="AB7" s="1" t="s">
        <v>42</v>
      </c>
      <c r="AC7" s="1" t="s">
        <v>49</v>
      </c>
      <c r="AD7" s="1" t="s">
        <v>32</v>
      </c>
      <c r="AE7" s="1">
        <f>SQRT(AL7)*Z7</f>
        <v>0.6008327554319921</v>
      </c>
      <c r="AF7" s="1">
        <f>SQRT(AM7)*AA7</f>
        <v>0.232163735324878</v>
      </c>
      <c r="AL7" s="4">
        <v>10</v>
      </c>
      <c r="AM7" s="4">
        <v>11</v>
      </c>
      <c r="AN7" s="1" t="s">
        <v>160</v>
      </c>
    </row>
    <row r="8" spans="1:42">
      <c r="A8" s="1" t="s">
        <v>476</v>
      </c>
      <c r="B8" s="1">
        <v>172</v>
      </c>
      <c r="C8" s="1">
        <v>70</v>
      </c>
      <c r="D8" s="1">
        <v>70</v>
      </c>
      <c r="E8" s="1" t="s">
        <v>55</v>
      </c>
      <c r="F8" s="1">
        <v>12</v>
      </c>
      <c r="G8" s="1" t="s">
        <v>23</v>
      </c>
      <c r="H8" s="1" t="s">
        <v>466</v>
      </c>
      <c r="I8" s="1" t="s">
        <v>276</v>
      </c>
      <c r="J8" s="1" t="s">
        <v>247</v>
      </c>
      <c r="K8" s="1" t="s">
        <v>48</v>
      </c>
      <c r="L8" s="1" t="s">
        <v>48</v>
      </c>
      <c r="M8" s="1" t="s">
        <v>61</v>
      </c>
      <c r="N8" s="1" t="s">
        <v>371</v>
      </c>
      <c r="O8" s="1" t="s">
        <v>40</v>
      </c>
      <c r="P8" s="1" t="s">
        <v>24</v>
      </c>
      <c r="Q8" s="1" t="s">
        <v>25</v>
      </c>
      <c r="R8" s="1" t="s">
        <v>365</v>
      </c>
      <c r="S8" s="1" t="s">
        <v>187</v>
      </c>
      <c r="V8" s="1" t="s">
        <v>482</v>
      </c>
      <c r="W8" s="1">
        <v>6</v>
      </c>
      <c r="X8" s="6">
        <v>1.6</v>
      </c>
      <c r="Y8" s="6">
        <v>1.58</v>
      </c>
      <c r="Z8" s="1">
        <v>0.03</v>
      </c>
      <c r="AA8" s="1">
        <v>0.04</v>
      </c>
      <c r="AB8" s="1" t="s">
        <v>42</v>
      </c>
      <c r="AC8" s="1" t="s">
        <v>49</v>
      </c>
      <c r="AD8" s="1" t="s">
        <v>32</v>
      </c>
      <c r="AE8" s="1">
        <f>SQRT(AL8)*Z8</f>
        <v>0.12</v>
      </c>
      <c r="AF8" s="1">
        <f>SQRT(AM8)*AA8</f>
        <v>0.11313708498984762</v>
      </c>
      <c r="AL8" s="1">
        <v>16</v>
      </c>
      <c r="AM8" s="1">
        <v>8</v>
      </c>
      <c r="AN8" s="1" t="s">
        <v>479</v>
      </c>
    </row>
    <row r="9" spans="1:42">
      <c r="A9" s="1" t="s">
        <v>476</v>
      </c>
      <c r="B9" s="1">
        <v>171</v>
      </c>
      <c r="C9" s="1">
        <v>71</v>
      </c>
      <c r="D9" s="1">
        <v>71</v>
      </c>
      <c r="E9" s="1" t="s">
        <v>55</v>
      </c>
      <c r="F9" s="1">
        <v>12</v>
      </c>
      <c r="G9" s="1" t="s">
        <v>23</v>
      </c>
      <c r="H9" s="1" t="s">
        <v>466</v>
      </c>
      <c r="I9" s="1" t="s">
        <v>276</v>
      </c>
      <c r="J9" s="1" t="s">
        <v>247</v>
      </c>
      <c r="K9" s="1" t="s">
        <v>48</v>
      </c>
      <c r="L9" s="1" t="s">
        <v>48</v>
      </c>
      <c r="M9" s="1" t="s">
        <v>61</v>
      </c>
      <c r="N9" s="1" t="s">
        <v>371</v>
      </c>
      <c r="O9" s="1" t="s">
        <v>39</v>
      </c>
      <c r="P9" s="1" t="s">
        <v>24</v>
      </c>
      <c r="Q9" s="1" t="s">
        <v>25</v>
      </c>
      <c r="R9" s="1" t="s">
        <v>365</v>
      </c>
      <c r="S9" s="1" t="s">
        <v>187</v>
      </c>
      <c r="V9" s="1" t="s">
        <v>482</v>
      </c>
      <c r="W9" s="1">
        <v>6</v>
      </c>
      <c r="X9" s="6">
        <v>1.6</v>
      </c>
      <c r="Y9" s="6">
        <v>1.54</v>
      </c>
      <c r="Z9" s="1">
        <v>0.03</v>
      </c>
      <c r="AA9" s="1">
        <v>0.05</v>
      </c>
      <c r="AB9" s="1" t="s">
        <v>42</v>
      </c>
      <c r="AC9" s="1" t="s">
        <v>49</v>
      </c>
      <c r="AD9" s="1" t="s">
        <v>32</v>
      </c>
      <c r="AE9" s="1">
        <f>SQRT(AL9)*Z9</f>
        <v>0.1161895003862225</v>
      </c>
      <c r="AF9" s="1">
        <f>SQRT(AM9)*AA9</f>
        <v>0.14142135623730953</v>
      </c>
      <c r="AL9" s="1">
        <v>15</v>
      </c>
      <c r="AM9" s="1">
        <v>8</v>
      </c>
      <c r="AN9" s="1" t="s">
        <v>479</v>
      </c>
    </row>
    <row r="10" spans="1:42">
      <c r="A10" s="1" t="s">
        <v>37</v>
      </c>
      <c r="B10" s="1">
        <v>16</v>
      </c>
      <c r="C10" s="1">
        <v>1</v>
      </c>
      <c r="D10" s="1">
        <v>1</v>
      </c>
      <c r="E10" s="1" t="s">
        <v>41</v>
      </c>
      <c r="F10" s="1">
        <v>17</v>
      </c>
      <c r="G10" s="1" t="s">
        <v>23</v>
      </c>
      <c r="H10" s="1" t="s">
        <v>466</v>
      </c>
      <c r="I10" s="1" t="s">
        <v>261</v>
      </c>
      <c r="J10" s="1" t="s">
        <v>247</v>
      </c>
      <c r="K10" s="1" t="s">
        <v>50</v>
      </c>
      <c r="L10" s="1" t="s">
        <v>50</v>
      </c>
      <c r="M10" s="1" t="s">
        <v>61</v>
      </c>
      <c r="N10" s="1" t="s">
        <v>371</v>
      </c>
      <c r="O10" s="1" t="s">
        <v>40</v>
      </c>
      <c r="P10" s="1" t="s">
        <v>24</v>
      </c>
      <c r="Q10" s="1" t="s">
        <v>25</v>
      </c>
      <c r="R10" s="1" t="s">
        <v>26</v>
      </c>
      <c r="S10" s="1" t="s">
        <v>187</v>
      </c>
      <c r="T10" s="1" t="s">
        <v>27</v>
      </c>
      <c r="U10" s="1" t="s">
        <v>28</v>
      </c>
      <c r="V10" s="1" t="s">
        <v>52</v>
      </c>
      <c r="W10" s="1">
        <v>4</v>
      </c>
      <c r="X10" s="1">
        <v>58.79</v>
      </c>
      <c r="Y10" s="1">
        <v>62.48</v>
      </c>
      <c r="Z10" s="1">
        <v>2.81</v>
      </c>
      <c r="AA10" s="1">
        <v>1.67</v>
      </c>
      <c r="AB10" s="1" t="s">
        <v>42</v>
      </c>
      <c r="AC10" s="1" t="s">
        <v>36</v>
      </c>
      <c r="AD10" s="1" t="s">
        <v>43</v>
      </c>
      <c r="AE10" s="1">
        <f>SQRT(AL10)*Z10</f>
        <v>10.514057256834775</v>
      </c>
      <c r="AF10" s="1">
        <f>SQRT(AM10)*AA10</f>
        <v>6.8855863947814928</v>
      </c>
      <c r="AL10" s="4">
        <v>14</v>
      </c>
      <c r="AM10" s="4">
        <v>17</v>
      </c>
      <c r="AN10" s="1" t="s">
        <v>194</v>
      </c>
    </row>
    <row r="11" spans="1:42">
      <c r="A11" s="1" t="s">
        <v>51</v>
      </c>
      <c r="B11" s="1">
        <v>39</v>
      </c>
      <c r="C11" s="1">
        <v>2</v>
      </c>
      <c r="D11" s="1">
        <v>2</v>
      </c>
      <c r="E11" s="1" t="s">
        <v>93</v>
      </c>
      <c r="F11" s="1">
        <v>24</v>
      </c>
      <c r="G11" s="1" t="s">
        <v>23</v>
      </c>
      <c r="H11" s="1" t="s">
        <v>466</v>
      </c>
      <c r="I11" s="1" t="s">
        <v>275</v>
      </c>
      <c r="J11" s="1" t="s">
        <v>247</v>
      </c>
      <c r="K11" s="1" t="s">
        <v>50</v>
      </c>
      <c r="L11" s="1" t="s">
        <v>50</v>
      </c>
      <c r="M11" s="1" t="s">
        <v>61</v>
      </c>
      <c r="N11" s="1" t="s">
        <v>371</v>
      </c>
      <c r="O11" s="1" t="s">
        <v>39</v>
      </c>
      <c r="P11" s="1" t="s">
        <v>24</v>
      </c>
      <c r="Q11" s="1" t="s">
        <v>25</v>
      </c>
      <c r="R11" s="1" t="s">
        <v>26</v>
      </c>
      <c r="S11" s="1" t="s">
        <v>187</v>
      </c>
      <c r="T11" s="1" t="s">
        <v>27</v>
      </c>
      <c r="U11" s="1" t="s">
        <v>28</v>
      </c>
      <c r="V11" s="1" t="s">
        <v>38</v>
      </c>
      <c r="W11" s="1">
        <v>4</v>
      </c>
      <c r="X11" s="1">
        <v>60.45</v>
      </c>
      <c r="Y11" s="1">
        <v>60.45</v>
      </c>
      <c r="Z11" s="1">
        <v>2.69</v>
      </c>
      <c r="AA11" s="1">
        <v>2.3199999999999998</v>
      </c>
      <c r="AB11" s="1" t="s">
        <v>42</v>
      </c>
      <c r="AC11" s="1" t="s">
        <v>36</v>
      </c>
      <c r="AD11" s="1" t="s">
        <v>43</v>
      </c>
      <c r="AE11" s="1">
        <f>SQRT(AL11)*Z11</f>
        <v>6.5891274080867488</v>
      </c>
      <c r="AF11" s="1">
        <f>SQRT(AM11)*AA11</f>
        <v>5.682816203256972</v>
      </c>
      <c r="AL11" s="4">
        <v>6</v>
      </c>
      <c r="AM11" s="4">
        <v>6</v>
      </c>
      <c r="AN11" s="1" t="s">
        <v>214</v>
      </c>
    </row>
    <row r="12" spans="1:42">
      <c r="A12" s="1" t="s">
        <v>125</v>
      </c>
      <c r="B12" s="1">
        <v>17</v>
      </c>
      <c r="C12" s="1">
        <v>19</v>
      </c>
      <c r="D12" s="1">
        <v>19</v>
      </c>
      <c r="E12" s="1" t="s">
        <v>126</v>
      </c>
      <c r="F12" s="1">
        <v>18</v>
      </c>
      <c r="G12" s="1" t="s">
        <v>23</v>
      </c>
      <c r="H12" s="1" t="s">
        <v>466</v>
      </c>
      <c r="I12" s="1" t="s">
        <v>261</v>
      </c>
      <c r="J12" s="1" t="s">
        <v>247</v>
      </c>
      <c r="K12" s="1" t="s">
        <v>50</v>
      </c>
      <c r="L12" s="1" t="s">
        <v>50</v>
      </c>
      <c r="M12" s="1" t="s">
        <v>61</v>
      </c>
      <c r="N12" s="1" t="s">
        <v>371</v>
      </c>
      <c r="O12" s="1" t="s">
        <v>40</v>
      </c>
      <c r="P12" s="1" t="s">
        <v>24</v>
      </c>
      <c r="Q12" s="1" t="s">
        <v>25</v>
      </c>
      <c r="R12" s="1" t="s">
        <v>26</v>
      </c>
      <c r="S12" s="1" t="s">
        <v>187</v>
      </c>
      <c r="T12" s="1" t="s">
        <v>27</v>
      </c>
      <c r="U12" s="1" t="s">
        <v>28</v>
      </c>
      <c r="V12" s="1" t="s">
        <v>134</v>
      </c>
      <c r="W12" s="1">
        <v>4</v>
      </c>
      <c r="X12" s="1">
        <v>64.75</v>
      </c>
      <c r="Y12" s="1">
        <v>72.709999999999994</v>
      </c>
      <c r="Z12" s="1">
        <v>3.81</v>
      </c>
      <c r="AA12" s="1">
        <v>2.2799999999999998</v>
      </c>
      <c r="AB12" s="1" t="s">
        <v>42</v>
      </c>
      <c r="AC12" s="1" t="s">
        <v>36</v>
      </c>
      <c r="AD12" s="1" t="s">
        <v>32</v>
      </c>
      <c r="AE12" s="1">
        <f>SQRT(AL12)*Z12</f>
        <v>12.048277885241527</v>
      </c>
      <c r="AF12" s="1">
        <f>SQRT(AM12)*AA12</f>
        <v>7.5619045220103107</v>
      </c>
      <c r="AL12" s="4">
        <v>10</v>
      </c>
      <c r="AM12" s="4">
        <v>11</v>
      </c>
      <c r="AN12" s="1" t="s">
        <v>160</v>
      </c>
    </row>
    <row r="13" spans="1:42">
      <c r="A13" s="1" t="s">
        <v>33</v>
      </c>
      <c r="B13" s="1">
        <v>86</v>
      </c>
      <c r="C13" s="1">
        <v>52</v>
      </c>
      <c r="D13" s="1">
        <v>52</v>
      </c>
      <c r="E13" s="1" t="s">
        <v>93</v>
      </c>
      <c r="F13" s="1">
        <v>24</v>
      </c>
      <c r="G13" s="1" t="s">
        <v>23</v>
      </c>
      <c r="H13" s="1" t="s">
        <v>466</v>
      </c>
      <c r="I13" s="1" t="s">
        <v>275</v>
      </c>
      <c r="J13" s="1" t="s">
        <v>247</v>
      </c>
      <c r="K13" s="1" t="s">
        <v>50</v>
      </c>
      <c r="L13" s="1" t="s">
        <v>50</v>
      </c>
      <c r="M13" s="1" t="s">
        <v>61</v>
      </c>
      <c r="N13" s="1" t="s">
        <v>64</v>
      </c>
      <c r="O13" s="1" t="s">
        <v>39</v>
      </c>
      <c r="P13" s="1" t="s">
        <v>24</v>
      </c>
      <c r="Q13" s="1" t="s">
        <v>25</v>
      </c>
      <c r="R13" s="1" t="s">
        <v>26</v>
      </c>
      <c r="S13" s="1" t="s">
        <v>187</v>
      </c>
      <c r="T13" s="1" t="s">
        <v>27</v>
      </c>
      <c r="U13" s="1" t="s">
        <v>28</v>
      </c>
      <c r="V13" s="1" t="s">
        <v>55</v>
      </c>
      <c r="W13" s="1">
        <v>52</v>
      </c>
      <c r="X13" s="1">
        <v>58.59</v>
      </c>
      <c r="Y13" s="1">
        <v>56.38</v>
      </c>
      <c r="Z13" s="1">
        <v>2.34</v>
      </c>
      <c r="AA13" s="1">
        <v>1.86</v>
      </c>
      <c r="AB13" s="1" t="s">
        <v>42</v>
      </c>
      <c r="AC13" s="1" t="s">
        <v>315</v>
      </c>
      <c r="AD13" s="1" t="s">
        <v>32</v>
      </c>
      <c r="AE13" s="1">
        <f>SQRT(AL13)*Z13</f>
        <v>6.4083539228104431</v>
      </c>
      <c r="AF13" s="1">
        <f>SQRT(AM13)*AA13</f>
        <v>5.0938197847980451</v>
      </c>
      <c r="AI13" s="4" t="s">
        <v>317</v>
      </c>
      <c r="AJ13" s="4" t="s">
        <v>317</v>
      </c>
      <c r="AL13" s="4">
        <v>7.5</v>
      </c>
      <c r="AM13" s="4">
        <v>7.5</v>
      </c>
      <c r="AN13" s="1" t="s">
        <v>229</v>
      </c>
    </row>
    <row r="14" spans="1:42">
      <c r="A14" s="1" t="s">
        <v>476</v>
      </c>
      <c r="B14" s="1">
        <v>174</v>
      </c>
      <c r="C14" s="1">
        <v>70</v>
      </c>
      <c r="D14" s="1">
        <v>70</v>
      </c>
      <c r="E14" s="1" t="s">
        <v>55</v>
      </c>
      <c r="F14" s="1">
        <v>12</v>
      </c>
      <c r="G14" s="1" t="s">
        <v>23</v>
      </c>
      <c r="H14" s="1" t="s">
        <v>466</v>
      </c>
      <c r="I14" s="1" t="s">
        <v>276</v>
      </c>
      <c r="J14" s="1" t="s">
        <v>247</v>
      </c>
      <c r="K14" s="1" t="s">
        <v>50</v>
      </c>
      <c r="L14" s="1" t="s">
        <v>50</v>
      </c>
      <c r="M14" s="1" t="s">
        <v>61</v>
      </c>
      <c r="N14" s="1" t="s">
        <v>371</v>
      </c>
      <c r="O14" s="1" t="s">
        <v>40</v>
      </c>
      <c r="P14" s="1" t="s">
        <v>24</v>
      </c>
      <c r="Q14" s="1" t="s">
        <v>25</v>
      </c>
      <c r="R14" s="1" t="s">
        <v>365</v>
      </c>
      <c r="S14" s="1" t="s">
        <v>187</v>
      </c>
      <c r="V14" s="1" t="s">
        <v>482</v>
      </c>
      <c r="W14" s="1">
        <v>6</v>
      </c>
      <c r="X14" s="24">
        <v>55</v>
      </c>
      <c r="Y14" s="24">
        <v>59</v>
      </c>
      <c r="Z14" s="23">
        <v>1.7</v>
      </c>
      <c r="AA14" s="1">
        <v>1.6</v>
      </c>
      <c r="AB14" s="1" t="s">
        <v>42</v>
      </c>
      <c r="AC14" s="1" t="s">
        <v>315</v>
      </c>
      <c r="AD14" s="1" t="s">
        <v>32</v>
      </c>
      <c r="AE14" s="1">
        <f>SQRT(AL14)*Z14</f>
        <v>6.8</v>
      </c>
      <c r="AF14" s="1">
        <f>SQRT(AM14)*AA14</f>
        <v>4.525483399593905</v>
      </c>
      <c r="AL14" s="1">
        <v>16</v>
      </c>
      <c r="AM14" s="1">
        <v>8</v>
      </c>
      <c r="AN14" s="1" t="s">
        <v>479</v>
      </c>
    </row>
    <row r="15" spans="1:42">
      <c r="A15" s="1" t="s">
        <v>476</v>
      </c>
      <c r="B15" s="1">
        <v>173</v>
      </c>
      <c r="C15" s="1">
        <v>71</v>
      </c>
      <c r="D15" s="1">
        <v>71</v>
      </c>
      <c r="E15" s="1" t="s">
        <v>55</v>
      </c>
      <c r="F15" s="1">
        <v>12</v>
      </c>
      <c r="G15" s="1" t="s">
        <v>23</v>
      </c>
      <c r="H15" s="1" t="s">
        <v>466</v>
      </c>
      <c r="I15" s="1" t="s">
        <v>276</v>
      </c>
      <c r="J15" s="1" t="s">
        <v>247</v>
      </c>
      <c r="K15" s="1" t="s">
        <v>50</v>
      </c>
      <c r="L15" s="1" t="s">
        <v>50</v>
      </c>
      <c r="M15" s="1" t="s">
        <v>61</v>
      </c>
      <c r="N15" s="1" t="s">
        <v>371</v>
      </c>
      <c r="O15" s="1" t="s">
        <v>39</v>
      </c>
      <c r="P15" s="1" t="s">
        <v>24</v>
      </c>
      <c r="Q15" s="1" t="s">
        <v>25</v>
      </c>
      <c r="R15" s="1" t="s">
        <v>365</v>
      </c>
      <c r="S15" s="1" t="s">
        <v>187</v>
      </c>
      <c r="V15" s="1" t="s">
        <v>482</v>
      </c>
      <c r="W15" s="1">
        <v>6</v>
      </c>
      <c r="X15" s="6">
        <v>60</v>
      </c>
      <c r="Y15" s="6">
        <v>61</v>
      </c>
      <c r="Z15" s="1">
        <v>1.6</v>
      </c>
      <c r="AA15" s="1">
        <v>2.1</v>
      </c>
      <c r="AB15" s="1" t="s">
        <v>42</v>
      </c>
      <c r="AC15" s="1" t="s">
        <v>315</v>
      </c>
      <c r="AD15" s="1" t="s">
        <v>32</v>
      </c>
      <c r="AE15" s="1">
        <f>SQRT(AL15)*Z15</f>
        <v>6.1967733539318672</v>
      </c>
      <c r="AF15" s="1">
        <f>SQRT(AM15)*AA15</f>
        <v>5.9396969619669999</v>
      </c>
      <c r="AL15" s="1">
        <v>15</v>
      </c>
      <c r="AM15" s="1">
        <v>8</v>
      </c>
      <c r="AN15" s="1" t="s">
        <v>479</v>
      </c>
    </row>
    <row r="16" spans="1:42">
      <c r="A16" s="1" t="s">
        <v>37</v>
      </c>
      <c r="B16" s="1">
        <v>11</v>
      </c>
      <c r="C16" s="1">
        <v>1</v>
      </c>
      <c r="D16" s="1">
        <v>1</v>
      </c>
      <c r="E16" s="1" t="s">
        <v>41</v>
      </c>
      <c r="F16" s="1">
        <v>17</v>
      </c>
      <c r="G16" s="1" t="s">
        <v>23</v>
      </c>
      <c r="H16" s="1" t="s">
        <v>466</v>
      </c>
      <c r="I16" s="1" t="s">
        <v>261</v>
      </c>
      <c r="J16" s="1" t="s">
        <v>247</v>
      </c>
      <c r="K16" s="1" t="s">
        <v>44</v>
      </c>
      <c r="L16" s="1" t="s">
        <v>44</v>
      </c>
      <c r="M16" s="1" t="s">
        <v>61</v>
      </c>
      <c r="N16" s="1" t="s">
        <v>371</v>
      </c>
      <c r="O16" s="1" t="s">
        <v>40</v>
      </c>
      <c r="P16" s="1" t="s">
        <v>24</v>
      </c>
      <c r="Q16" s="1" t="s">
        <v>25</v>
      </c>
      <c r="R16" s="1" t="s">
        <v>26</v>
      </c>
      <c r="S16" s="1" t="s">
        <v>187</v>
      </c>
      <c r="T16" s="1" t="s">
        <v>27</v>
      </c>
      <c r="U16" s="1" t="s">
        <v>28</v>
      </c>
      <c r="V16" s="1" t="s">
        <v>52</v>
      </c>
      <c r="W16" s="1">
        <v>4</v>
      </c>
      <c r="X16" s="1">
        <v>26.75</v>
      </c>
      <c r="Y16" s="1">
        <v>29.27</v>
      </c>
      <c r="Z16" s="1">
        <v>2.36</v>
      </c>
      <c r="AA16" s="1">
        <v>1.39</v>
      </c>
      <c r="AB16" s="1" t="s">
        <v>42</v>
      </c>
      <c r="AC16" s="1" t="s">
        <v>36</v>
      </c>
      <c r="AD16" s="1" t="s">
        <v>43</v>
      </c>
      <c r="AE16" s="1">
        <f>SQRT(AL16)*Z16</f>
        <v>11.069381193183293</v>
      </c>
      <c r="AF16" s="1">
        <f>SQRT(AM16)*AA16</f>
        <v>7.4853790819169594</v>
      </c>
      <c r="AL16" s="4">
        <v>22</v>
      </c>
      <c r="AM16" s="4">
        <v>29</v>
      </c>
      <c r="AN16" s="1" t="s">
        <v>194</v>
      </c>
    </row>
    <row r="17" spans="1:42">
      <c r="A17" s="1" t="s">
        <v>51</v>
      </c>
      <c r="B17" s="1">
        <v>37</v>
      </c>
      <c r="C17" s="1">
        <v>2</v>
      </c>
      <c r="D17" s="1">
        <v>2</v>
      </c>
      <c r="E17" s="1" t="s">
        <v>93</v>
      </c>
      <c r="F17" s="1">
        <v>24</v>
      </c>
      <c r="G17" s="1" t="s">
        <v>23</v>
      </c>
      <c r="H17" s="1" t="s">
        <v>466</v>
      </c>
      <c r="I17" s="1" t="s">
        <v>275</v>
      </c>
      <c r="J17" s="1" t="s">
        <v>247</v>
      </c>
      <c r="K17" s="1" t="s">
        <v>44</v>
      </c>
      <c r="L17" s="1" t="s">
        <v>53</v>
      </c>
      <c r="M17" s="1" t="s">
        <v>61</v>
      </c>
      <c r="N17" s="1" t="s">
        <v>371</v>
      </c>
      <c r="O17" s="1" t="s">
        <v>39</v>
      </c>
      <c r="P17" s="1" t="s">
        <v>24</v>
      </c>
      <c r="Q17" s="1" t="s">
        <v>25</v>
      </c>
      <c r="R17" s="1" t="s">
        <v>26</v>
      </c>
      <c r="S17" s="1" t="s">
        <v>187</v>
      </c>
      <c r="T17" s="1" t="s">
        <v>27</v>
      </c>
      <c r="U17" s="1" t="s">
        <v>28</v>
      </c>
      <c r="V17" s="1" t="s">
        <v>38</v>
      </c>
      <c r="W17" s="1">
        <v>4</v>
      </c>
      <c r="X17" s="1">
        <v>27.83</v>
      </c>
      <c r="Y17" s="1">
        <v>28.05</v>
      </c>
      <c r="Z17" s="1">
        <v>1.8</v>
      </c>
      <c r="AA17" s="1">
        <v>1.24</v>
      </c>
      <c r="AB17" s="1" t="s">
        <v>42</v>
      </c>
      <c r="AC17" s="1" t="s">
        <v>36</v>
      </c>
      <c r="AD17" s="1" t="s">
        <v>43</v>
      </c>
      <c r="AE17" s="1">
        <f>SQRT(AL17)*Z17</f>
        <v>4.4090815370097207</v>
      </c>
      <c r="AF17" s="1">
        <f>SQRT(AM17)*AA17</f>
        <v>3.0373672810511407</v>
      </c>
      <c r="AL17" s="4">
        <v>6</v>
      </c>
      <c r="AM17" s="4">
        <v>6</v>
      </c>
      <c r="AN17" s="1" t="s">
        <v>214</v>
      </c>
    </row>
    <row r="18" spans="1:42">
      <c r="A18" s="1" t="s">
        <v>476</v>
      </c>
      <c r="B18" s="1">
        <v>176</v>
      </c>
      <c r="C18" s="1">
        <v>70</v>
      </c>
      <c r="D18" s="1">
        <v>70</v>
      </c>
      <c r="E18" s="1" t="s">
        <v>55</v>
      </c>
      <c r="F18" s="1">
        <v>12</v>
      </c>
      <c r="G18" s="1" t="s">
        <v>23</v>
      </c>
      <c r="H18" s="1" t="s">
        <v>466</v>
      </c>
      <c r="I18" s="1" t="s">
        <v>276</v>
      </c>
      <c r="J18" s="1" t="s">
        <v>247</v>
      </c>
      <c r="K18" s="1" t="s">
        <v>44</v>
      </c>
      <c r="L18" s="1" t="s">
        <v>44</v>
      </c>
      <c r="M18" s="1" t="s">
        <v>61</v>
      </c>
      <c r="N18" s="1" t="s">
        <v>371</v>
      </c>
      <c r="O18" s="1" t="s">
        <v>40</v>
      </c>
      <c r="P18" s="1" t="s">
        <v>24</v>
      </c>
      <c r="Q18" s="1" t="s">
        <v>25</v>
      </c>
      <c r="R18" s="1" t="s">
        <v>365</v>
      </c>
      <c r="S18" s="1" t="s">
        <v>187</v>
      </c>
      <c r="V18" s="1" t="s">
        <v>482</v>
      </c>
      <c r="W18" s="1">
        <v>6</v>
      </c>
      <c r="X18" s="6">
        <v>33.200000000000003</v>
      </c>
      <c r="Y18" s="6">
        <v>32.200000000000003</v>
      </c>
      <c r="Z18" s="1">
        <v>1.2</v>
      </c>
      <c r="AA18" s="1">
        <v>1.6</v>
      </c>
      <c r="AB18" s="1" t="s">
        <v>42</v>
      </c>
      <c r="AC18" s="1" t="s">
        <v>315</v>
      </c>
      <c r="AD18" s="1" t="s">
        <v>32</v>
      </c>
      <c r="AE18" s="1">
        <f>SQRT(AL18)*Z18</f>
        <v>4.8</v>
      </c>
      <c r="AF18" s="1">
        <f>SQRT(AM18)*AA18</f>
        <v>4.525483399593905</v>
      </c>
      <c r="AL18" s="1">
        <v>16</v>
      </c>
      <c r="AM18" s="1">
        <v>8</v>
      </c>
      <c r="AN18" s="1" t="s">
        <v>479</v>
      </c>
    </row>
    <row r="19" spans="1:42">
      <c r="A19" s="1" t="s">
        <v>476</v>
      </c>
      <c r="B19" s="1">
        <v>175</v>
      </c>
      <c r="C19" s="1">
        <v>71</v>
      </c>
      <c r="D19" s="1">
        <v>71</v>
      </c>
      <c r="E19" s="1" t="s">
        <v>55</v>
      </c>
      <c r="F19" s="1">
        <v>12</v>
      </c>
      <c r="G19" s="1" t="s">
        <v>23</v>
      </c>
      <c r="H19" s="1" t="s">
        <v>466</v>
      </c>
      <c r="I19" s="1" t="s">
        <v>276</v>
      </c>
      <c r="J19" s="1" t="s">
        <v>247</v>
      </c>
      <c r="K19" s="1" t="s">
        <v>44</v>
      </c>
      <c r="L19" s="1" t="s">
        <v>44</v>
      </c>
      <c r="M19" s="1" t="s">
        <v>61</v>
      </c>
      <c r="N19" s="1" t="s">
        <v>371</v>
      </c>
      <c r="O19" s="1" t="s">
        <v>39</v>
      </c>
      <c r="P19" s="1" t="s">
        <v>24</v>
      </c>
      <c r="Q19" s="1" t="s">
        <v>25</v>
      </c>
      <c r="R19" s="1" t="s">
        <v>365</v>
      </c>
      <c r="S19" s="1" t="s">
        <v>187</v>
      </c>
      <c r="V19" s="1" t="s">
        <v>482</v>
      </c>
      <c r="W19" s="1">
        <v>6</v>
      </c>
      <c r="X19" s="6">
        <v>34.299999999999997</v>
      </c>
      <c r="Y19" s="6">
        <v>29.1</v>
      </c>
      <c r="Z19" s="1">
        <v>0.89</v>
      </c>
      <c r="AA19" s="1">
        <v>1.51</v>
      </c>
      <c r="AB19" s="1" t="s">
        <v>42</v>
      </c>
      <c r="AC19" s="1" t="s">
        <v>315</v>
      </c>
      <c r="AD19" s="1" t="s">
        <v>32</v>
      </c>
      <c r="AE19" s="1">
        <f>SQRT(AL19)*Z19</f>
        <v>3.4469551781246013</v>
      </c>
      <c r="AF19" s="1">
        <f>SQRT(AM19)*AA19</f>
        <v>4.2709249583667477</v>
      </c>
      <c r="AL19" s="1">
        <v>15</v>
      </c>
      <c r="AM19" s="1">
        <v>8</v>
      </c>
      <c r="AN19" s="1" t="s">
        <v>479</v>
      </c>
    </row>
    <row r="20" spans="1:42">
      <c r="A20" s="1" t="s">
        <v>37</v>
      </c>
      <c r="B20" s="1">
        <v>14</v>
      </c>
      <c r="C20" s="1">
        <v>1</v>
      </c>
      <c r="D20" s="1">
        <v>1</v>
      </c>
      <c r="E20" s="1" t="s">
        <v>41</v>
      </c>
      <c r="F20" s="1">
        <v>17</v>
      </c>
      <c r="G20" s="1" t="s">
        <v>23</v>
      </c>
      <c r="H20" s="1" t="s">
        <v>466</v>
      </c>
      <c r="I20" s="1" t="s">
        <v>261</v>
      </c>
      <c r="J20" s="1" t="s">
        <v>251</v>
      </c>
      <c r="K20" s="1" t="s">
        <v>528</v>
      </c>
      <c r="L20" s="1" t="s">
        <v>473</v>
      </c>
      <c r="M20" s="1" t="s">
        <v>61</v>
      </c>
      <c r="N20" s="1" t="s">
        <v>371</v>
      </c>
      <c r="O20" s="1" t="s">
        <v>40</v>
      </c>
      <c r="P20" s="1" t="s">
        <v>24</v>
      </c>
      <c r="Q20" s="1" t="s">
        <v>25</v>
      </c>
      <c r="R20" s="1" t="s">
        <v>26</v>
      </c>
      <c r="S20" s="1" t="s">
        <v>187</v>
      </c>
      <c r="T20" s="1" t="s">
        <v>27</v>
      </c>
      <c r="U20" s="1" t="s">
        <v>28</v>
      </c>
      <c r="V20" s="1" t="s">
        <v>52</v>
      </c>
      <c r="W20" s="1">
        <v>4</v>
      </c>
      <c r="X20" s="1">
        <v>12.74</v>
      </c>
      <c r="Y20" s="1">
        <v>17</v>
      </c>
      <c r="Z20" s="1">
        <v>1.04</v>
      </c>
      <c r="AA20" s="1">
        <v>0.97</v>
      </c>
      <c r="AB20" s="1" t="s">
        <v>42</v>
      </c>
      <c r="AC20" s="1" t="s">
        <v>47</v>
      </c>
      <c r="AD20" s="1" t="s">
        <v>43</v>
      </c>
      <c r="AE20" s="1">
        <f>SQRT(AL20)*Z20</f>
        <v>4.8780323902163669</v>
      </c>
      <c r="AF20" s="1">
        <f>SQRT(AM20)*AA20</f>
        <v>5.2236098629204681</v>
      </c>
      <c r="AL20" s="4">
        <v>22</v>
      </c>
      <c r="AM20" s="4">
        <v>29</v>
      </c>
      <c r="AN20" s="1" t="s">
        <v>194</v>
      </c>
    </row>
    <row r="21" spans="1:42">
      <c r="A21" s="1" t="s">
        <v>125</v>
      </c>
      <c r="B21" s="1">
        <v>23</v>
      </c>
      <c r="C21" s="1">
        <v>19</v>
      </c>
      <c r="D21" s="1">
        <v>19</v>
      </c>
      <c r="E21" s="1" t="s">
        <v>126</v>
      </c>
      <c r="F21" s="1">
        <v>18</v>
      </c>
      <c r="G21" s="1" t="s">
        <v>23</v>
      </c>
      <c r="H21" s="1" t="s">
        <v>466</v>
      </c>
      <c r="I21" s="1" t="s">
        <v>261</v>
      </c>
      <c r="J21" s="1" t="s">
        <v>251</v>
      </c>
      <c r="K21" s="1" t="s">
        <v>528</v>
      </c>
      <c r="L21" s="1" t="s">
        <v>473</v>
      </c>
      <c r="M21" s="1" t="s">
        <v>61</v>
      </c>
      <c r="N21" s="1" t="s">
        <v>371</v>
      </c>
      <c r="O21" s="1" t="s">
        <v>40</v>
      </c>
      <c r="P21" s="1" t="s">
        <v>24</v>
      </c>
      <c r="Q21" s="1" t="s">
        <v>25</v>
      </c>
      <c r="R21" s="1" t="s">
        <v>26</v>
      </c>
      <c r="S21" s="1" t="s">
        <v>187</v>
      </c>
      <c r="T21" s="1" t="s">
        <v>27</v>
      </c>
      <c r="U21" s="1" t="s">
        <v>28</v>
      </c>
      <c r="V21" s="1" t="s">
        <v>134</v>
      </c>
      <c r="W21" s="1">
        <v>4</v>
      </c>
      <c r="X21" s="1">
        <v>10.46</v>
      </c>
      <c r="Y21" s="1">
        <v>12.51</v>
      </c>
      <c r="Z21" s="1">
        <v>0.83</v>
      </c>
      <c r="AA21" s="1">
        <v>0.45</v>
      </c>
      <c r="AB21" s="1" t="s">
        <v>42</v>
      </c>
      <c r="AC21" s="1" t="s">
        <v>47</v>
      </c>
      <c r="AD21" s="1" t="s">
        <v>32</v>
      </c>
      <c r="AE21" s="1">
        <f>SQRT(AL21)*Z21</f>
        <v>2.6246904579397548</v>
      </c>
      <c r="AF21" s="1">
        <f>SQRT(AM21)*AA21</f>
        <v>1.49248115565993</v>
      </c>
      <c r="AL21" s="4">
        <v>10</v>
      </c>
      <c r="AM21" s="4">
        <v>11</v>
      </c>
      <c r="AN21" s="1" t="s">
        <v>160</v>
      </c>
    </row>
    <row r="22" spans="1:42">
      <c r="A22" s="1" t="s">
        <v>472</v>
      </c>
      <c r="B22" s="1">
        <v>169</v>
      </c>
      <c r="C22" s="1">
        <v>69</v>
      </c>
      <c r="D22" s="1">
        <v>69</v>
      </c>
      <c r="E22" s="1" t="s">
        <v>152</v>
      </c>
      <c r="F22" s="1">
        <v>14</v>
      </c>
      <c r="G22" s="1" t="s">
        <v>23</v>
      </c>
      <c r="H22" s="1" t="s">
        <v>466</v>
      </c>
      <c r="I22" s="1" t="s">
        <v>276</v>
      </c>
      <c r="J22" s="1" t="s">
        <v>251</v>
      </c>
      <c r="K22" s="1" t="s">
        <v>528</v>
      </c>
      <c r="L22" s="1" t="s">
        <v>473</v>
      </c>
      <c r="M22" s="1" t="s">
        <v>61</v>
      </c>
      <c r="N22" s="1" t="s">
        <v>371</v>
      </c>
      <c r="O22" s="1" t="s">
        <v>39</v>
      </c>
      <c r="P22" s="1" t="s">
        <v>24</v>
      </c>
      <c r="Q22" s="1" t="s">
        <v>25</v>
      </c>
      <c r="R22" s="1" t="s">
        <v>365</v>
      </c>
      <c r="S22" s="1" t="s">
        <v>187</v>
      </c>
      <c r="V22" s="1" t="s">
        <v>111</v>
      </c>
      <c r="W22" s="1">
        <v>10</v>
      </c>
      <c r="X22" s="13">
        <v>2.07E-2</v>
      </c>
      <c r="Y22" s="14">
        <v>1.6500000000000001E-2</v>
      </c>
      <c r="Z22" s="14">
        <v>8.9999999999999998E-4</v>
      </c>
      <c r="AA22" s="14">
        <v>8.0000000000000004E-4</v>
      </c>
      <c r="AB22" s="1" t="s">
        <v>42</v>
      </c>
      <c r="AC22" s="1" t="s">
        <v>474</v>
      </c>
      <c r="AD22" s="1" t="s">
        <v>32</v>
      </c>
      <c r="AE22" s="1">
        <f>SQRT(AL22)*Z22</f>
        <v>2.0124611797498106E-3</v>
      </c>
      <c r="AF22" s="1">
        <f>SQRT(AM22)*AA22</f>
        <v>1.788854381999832E-3</v>
      </c>
      <c r="AL22" s="4">
        <v>5</v>
      </c>
      <c r="AM22" s="1">
        <v>5</v>
      </c>
      <c r="AN22" s="1" t="s">
        <v>475</v>
      </c>
    </row>
    <row r="23" spans="1:42">
      <c r="A23" s="1" t="s">
        <v>476</v>
      </c>
      <c r="B23" s="1">
        <v>182</v>
      </c>
      <c r="C23" s="1">
        <v>70</v>
      </c>
      <c r="D23" s="1">
        <v>70</v>
      </c>
      <c r="E23" s="1" t="s">
        <v>55</v>
      </c>
      <c r="F23" s="1">
        <v>12</v>
      </c>
      <c r="G23" s="1" t="s">
        <v>23</v>
      </c>
      <c r="H23" s="1" t="s">
        <v>466</v>
      </c>
      <c r="I23" s="1" t="s">
        <v>276</v>
      </c>
      <c r="J23" s="1" t="s">
        <v>251</v>
      </c>
      <c r="K23" s="1" t="s">
        <v>528</v>
      </c>
      <c r="L23" s="1" t="s">
        <v>473</v>
      </c>
      <c r="M23" s="1" t="s">
        <v>61</v>
      </c>
      <c r="N23" s="1" t="s">
        <v>371</v>
      </c>
      <c r="O23" s="1" t="s">
        <v>40</v>
      </c>
      <c r="P23" s="1" t="s">
        <v>24</v>
      </c>
      <c r="Q23" s="1" t="s">
        <v>25</v>
      </c>
      <c r="R23" s="1" t="s">
        <v>365</v>
      </c>
      <c r="S23" s="1" t="s">
        <v>187</v>
      </c>
      <c r="V23" s="1" t="s">
        <v>482</v>
      </c>
      <c r="W23" s="1">
        <v>6</v>
      </c>
      <c r="X23" s="6">
        <v>15.3</v>
      </c>
      <c r="Y23" s="6">
        <v>18</v>
      </c>
      <c r="Z23" s="1">
        <v>0.47</v>
      </c>
      <c r="AA23" s="1">
        <v>0.7</v>
      </c>
      <c r="AB23" s="1" t="s">
        <v>42</v>
      </c>
      <c r="AC23" s="1" t="s">
        <v>478</v>
      </c>
      <c r="AD23" s="1" t="s">
        <v>32</v>
      </c>
      <c r="AE23" s="1">
        <f>SQRT(AL23)*Z23</f>
        <v>1.88</v>
      </c>
      <c r="AF23" s="1">
        <f>SQRT(AM23)*AA23</f>
        <v>1.9798989873223332</v>
      </c>
      <c r="AL23" s="1">
        <v>16</v>
      </c>
      <c r="AM23" s="1">
        <v>8</v>
      </c>
      <c r="AN23" s="1" t="s">
        <v>479</v>
      </c>
    </row>
    <row r="24" spans="1:42">
      <c r="A24" s="1" t="s">
        <v>476</v>
      </c>
      <c r="B24" s="1">
        <v>181</v>
      </c>
      <c r="C24" s="1">
        <v>71</v>
      </c>
      <c r="D24" s="1">
        <v>71</v>
      </c>
      <c r="E24" s="1" t="s">
        <v>55</v>
      </c>
      <c r="F24" s="1">
        <v>12</v>
      </c>
      <c r="G24" s="1" t="s">
        <v>23</v>
      </c>
      <c r="H24" s="1" t="s">
        <v>466</v>
      </c>
      <c r="I24" s="1" t="s">
        <v>276</v>
      </c>
      <c r="J24" s="1" t="s">
        <v>251</v>
      </c>
      <c r="K24" s="1" t="s">
        <v>528</v>
      </c>
      <c r="L24" s="1" t="s">
        <v>473</v>
      </c>
      <c r="M24" s="1" t="s">
        <v>61</v>
      </c>
      <c r="N24" s="1" t="s">
        <v>371</v>
      </c>
      <c r="O24" s="1" t="s">
        <v>39</v>
      </c>
      <c r="P24" s="1" t="s">
        <v>24</v>
      </c>
      <c r="Q24" s="1" t="s">
        <v>25</v>
      </c>
      <c r="R24" s="1" t="s">
        <v>365</v>
      </c>
      <c r="S24" s="1" t="s">
        <v>187</v>
      </c>
      <c r="V24" s="1" t="s">
        <v>482</v>
      </c>
      <c r="W24" s="1">
        <v>6</v>
      </c>
      <c r="X24" s="6">
        <v>15.8</v>
      </c>
      <c r="Y24" s="6">
        <v>15.8</v>
      </c>
      <c r="Z24" s="1">
        <v>0.39</v>
      </c>
      <c r="AA24" s="1">
        <v>0.81</v>
      </c>
      <c r="AB24" s="1" t="s">
        <v>42</v>
      </c>
      <c r="AC24" s="1" t="s">
        <v>478</v>
      </c>
      <c r="AD24" s="1" t="s">
        <v>32</v>
      </c>
      <c r="AE24" s="1">
        <f>SQRT(AL24)*Z24</f>
        <v>1.5104635050208928</v>
      </c>
      <c r="AF24" s="1">
        <f>SQRT(AM24)*AA24</f>
        <v>2.2910259710444141</v>
      </c>
      <c r="AL24" s="1">
        <v>15</v>
      </c>
      <c r="AM24" s="1">
        <v>8</v>
      </c>
      <c r="AN24" s="1" t="s">
        <v>479</v>
      </c>
    </row>
    <row r="25" spans="1:42">
      <c r="A25" s="1" t="s">
        <v>37</v>
      </c>
      <c r="B25" s="1">
        <v>10</v>
      </c>
      <c r="C25" s="1">
        <v>1</v>
      </c>
      <c r="D25" s="1">
        <v>1</v>
      </c>
      <c r="E25" s="1" t="s">
        <v>41</v>
      </c>
      <c r="F25" s="1">
        <v>17</v>
      </c>
      <c r="G25" s="1" t="s">
        <v>23</v>
      </c>
      <c r="H25" s="1" t="s">
        <v>465</v>
      </c>
      <c r="I25" s="1" t="s">
        <v>261</v>
      </c>
      <c r="J25" s="1" t="s">
        <v>251</v>
      </c>
      <c r="K25" s="3" t="s">
        <v>525</v>
      </c>
      <c r="L25" s="2" t="s">
        <v>266</v>
      </c>
      <c r="M25" s="1" t="s">
        <v>61</v>
      </c>
      <c r="N25" s="1" t="s">
        <v>371</v>
      </c>
      <c r="O25" s="1" t="s">
        <v>40</v>
      </c>
      <c r="P25" s="1" t="s">
        <v>24</v>
      </c>
      <c r="Q25" s="1" t="s">
        <v>25</v>
      </c>
      <c r="R25" s="1" t="s">
        <v>26</v>
      </c>
      <c r="S25" s="1" t="s">
        <v>187</v>
      </c>
      <c r="V25" s="1" t="s">
        <v>38</v>
      </c>
      <c r="W25" s="1">
        <v>4</v>
      </c>
      <c r="X25" s="1">
        <v>3738</v>
      </c>
      <c r="Y25" s="1">
        <v>3266</v>
      </c>
      <c r="Z25" s="1">
        <v>186</v>
      </c>
      <c r="AA25" s="1">
        <v>207</v>
      </c>
      <c r="AB25" s="1" t="s">
        <v>42</v>
      </c>
      <c r="AC25" s="1" t="s">
        <v>267</v>
      </c>
      <c r="AD25" s="1" t="s">
        <v>43</v>
      </c>
      <c r="AE25" s="1">
        <f>SQRT(AL25)*Z25</f>
        <v>1302</v>
      </c>
      <c r="AF25" s="1">
        <f>SQRT(AM25)*AA25</f>
        <v>1325.4467171485996</v>
      </c>
      <c r="AL25" s="4">
        <v>49</v>
      </c>
      <c r="AM25" s="4">
        <v>41</v>
      </c>
      <c r="AN25" s="1" t="s">
        <v>160</v>
      </c>
      <c r="AO25" s="1" t="s">
        <v>263</v>
      </c>
    </row>
    <row r="26" spans="1:42">
      <c r="A26" s="1" t="s">
        <v>51</v>
      </c>
      <c r="B26" s="1">
        <v>41</v>
      </c>
      <c r="C26" s="1">
        <v>2</v>
      </c>
      <c r="D26" s="1">
        <v>2</v>
      </c>
      <c r="E26" s="1" t="s">
        <v>93</v>
      </c>
      <c r="F26" s="1">
        <v>24</v>
      </c>
      <c r="G26" s="1" t="s">
        <v>23</v>
      </c>
      <c r="H26" s="1" t="s">
        <v>465</v>
      </c>
      <c r="I26" s="1" t="s">
        <v>276</v>
      </c>
      <c r="J26" s="1" t="s">
        <v>251</v>
      </c>
      <c r="K26" s="3" t="s">
        <v>525</v>
      </c>
      <c r="L26" s="1" t="s">
        <v>281</v>
      </c>
      <c r="M26" s="1" t="s">
        <v>61</v>
      </c>
      <c r="N26" s="1" t="s">
        <v>371</v>
      </c>
      <c r="O26" s="1" t="s">
        <v>39</v>
      </c>
      <c r="P26" s="1" t="s">
        <v>24</v>
      </c>
      <c r="Q26" s="1" t="s">
        <v>25</v>
      </c>
      <c r="R26" s="1" t="s">
        <v>26</v>
      </c>
      <c r="S26" s="1" t="s">
        <v>187</v>
      </c>
      <c r="T26" s="1" t="s">
        <v>27</v>
      </c>
      <c r="U26" s="1" t="s">
        <v>28</v>
      </c>
      <c r="V26" s="1" t="s">
        <v>38</v>
      </c>
      <c r="W26" s="1">
        <v>4</v>
      </c>
      <c r="X26" s="1">
        <v>35.4</v>
      </c>
      <c r="Y26" s="1">
        <v>29.8</v>
      </c>
      <c r="Z26" s="1">
        <v>1.6</v>
      </c>
      <c r="AA26" s="1">
        <v>1.3</v>
      </c>
      <c r="AB26" s="1" t="s">
        <v>42</v>
      </c>
      <c r="AC26" s="1" t="s">
        <v>282</v>
      </c>
      <c r="AD26" s="1" t="s">
        <v>32</v>
      </c>
      <c r="AE26" s="1">
        <f>SQRT(AL26)*Z26</f>
        <v>6.1967733539318672</v>
      </c>
      <c r="AF26" s="1">
        <f>SQRT(AM26)*AA26</f>
        <v>5.2</v>
      </c>
      <c r="AL26" s="4">
        <v>15</v>
      </c>
      <c r="AM26" s="4">
        <v>16</v>
      </c>
      <c r="AN26" s="1" t="s">
        <v>160</v>
      </c>
    </row>
    <row r="27" spans="1:42">
      <c r="A27" s="1" t="s">
        <v>125</v>
      </c>
      <c r="B27" s="1">
        <v>25</v>
      </c>
      <c r="C27" s="1">
        <v>19</v>
      </c>
      <c r="D27" s="1">
        <v>19</v>
      </c>
      <c r="E27" s="1" t="s">
        <v>128</v>
      </c>
      <c r="F27" s="1">
        <v>23</v>
      </c>
      <c r="G27" s="1" t="s">
        <v>23</v>
      </c>
      <c r="H27" s="1" t="s">
        <v>465</v>
      </c>
      <c r="I27" s="1" t="s">
        <v>261</v>
      </c>
      <c r="J27" s="1" t="s">
        <v>251</v>
      </c>
      <c r="K27" s="3" t="s">
        <v>525</v>
      </c>
      <c r="L27" s="1" t="s">
        <v>135</v>
      </c>
      <c r="M27" s="1" t="s">
        <v>61</v>
      </c>
      <c r="N27" s="1" t="s">
        <v>371</v>
      </c>
      <c r="O27" s="1" t="s">
        <v>40</v>
      </c>
      <c r="P27" s="1" t="s">
        <v>24</v>
      </c>
      <c r="Q27" s="1" t="s">
        <v>25</v>
      </c>
      <c r="R27" s="1" t="s">
        <v>26</v>
      </c>
      <c r="S27" s="1" t="s">
        <v>187</v>
      </c>
      <c r="T27" s="1" t="s">
        <v>27</v>
      </c>
      <c r="U27" s="1" t="s">
        <v>28</v>
      </c>
      <c r="V27" s="1" t="s">
        <v>134</v>
      </c>
      <c r="W27" s="1">
        <v>4</v>
      </c>
      <c r="X27" s="1">
        <v>28.37</v>
      </c>
      <c r="Y27" s="1">
        <v>34.340000000000003</v>
      </c>
      <c r="Z27" s="1">
        <v>1.29</v>
      </c>
      <c r="AA27" s="1">
        <v>1.21</v>
      </c>
      <c r="AB27" s="1" t="s">
        <v>42</v>
      </c>
      <c r="AC27" s="1" t="s">
        <v>136</v>
      </c>
      <c r="AD27" s="1" t="s">
        <v>32</v>
      </c>
      <c r="AE27" s="1">
        <f>SQRT(AL27)*Z27</f>
        <v>8.6535830729241869</v>
      </c>
      <c r="AF27" s="1">
        <f>SQRT(AM27)*AA27</f>
        <v>7.9345006144054198</v>
      </c>
      <c r="AL27" s="4">
        <v>45</v>
      </c>
      <c r="AM27" s="4">
        <v>43</v>
      </c>
      <c r="AN27" s="1" t="s">
        <v>197</v>
      </c>
      <c r="AO27" s="1" t="s">
        <v>263</v>
      </c>
    </row>
    <row r="28" spans="1:42">
      <c r="A28" s="1" t="s">
        <v>33</v>
      </c>
      <c r="B28" s="1">
        <v>90</v>
      </c>
      <c r="C28" s="1">
        <v>51</v>
      </c>
      <c r="D28" s="1">
        <v>51</v>
      </c>
      <c r="E28" s="1" t="s">
        <v>93</v>
      </c>
      <c r="F28" s="1">
        <v>24</v>
      </c>
      <c r="G28" s="1" t="s">
        <v>23</v>
      </c>
      <c r="H28" s="1" t="s">
        <v>465</v>
      </c>
      <c r="I28" s="1" t="s">
        <v>276</v>
      </c>
      <c r="J28" s="1" t="s">
        <v>251</v>
      </c>
      <c r="K28" s="3" t="s">
        <v>525</v>
      </c>
      <c r="L28" s="3" t="s">
        <v>314</v>
      </c>
      <c r="M28" s="1" t="s">
        <v>61</v>
      </c>
      <c r="N28" s="1" t="s">
        <v>64</v>
      </c>
      <c r="O28" s="1" t="s">
        <v>39</v>
      </c>
      <c r="P28" s="1" t="s">
        <v>24</v>
      </c>
      <c r="Q28" s="1" t="s">
        <v>25</v>
      </c>
      <c r="R28" s="1" t="s">
        <v>26</v>
      </c>
      <c r="S28" s="1" t="s">
        <v>187</v>
      </c>
      <c r="T28" s="1" t="s">
        <v>27</v>
      </c>
      <c r="U28" s="1" t="s">
        <v>28</v>
      </c>
      <c r="V28" s="1" t="s">
        <v>55</v>
      </c>
      <c r="W28" s="1">
        <v>52</v>
      </c>
      <c r="X28" s="1">
        <v>493.63135815416803</v>
      </c>
      <c r="Y28" s="1">
        <v>457.55982738328697</v>
      </c>
      <c r="Z28" s="1">
        <v>32.564237021499991</v>
      </c>
      <c r="AA28" s="1">
        <v>64.841114162417</v>
      </c>
      <c r="AB28" s="1" t="s">
        <v>30</v>
      </c>
      <c r="AC28" s="1" t="s">
        <v>182</v>
      </c>
      <c r="AD28" s="1" t="s">
        <v>32</v>
      </c>
      <c r="AE28" s="1">
        <f>SQRT(AL28)*Z28</f>
        <v>89.180835923101938</v>
      </c>
      <c r="AF28" s="1">
        <f>SQRT(AM28)*AA28</f>
        <v>177.57470440261744</v>
      </c>
      <c r="AI28" s="4" t="s">
        <v>317</v>
      </c>
      <c r="AJ28" s="4" t="s">
        <v>317</v>
      </c>
      <c r="AL28" s="4">
        <v>7.5</v>
      </c>
      <c r="AM28" s="4">
        <v>7.5</v>
      </c>
      <c r="AN28" s="1" t="s">
        <v>228</v>
      </c>
    </row>
    <row r="29" spans="1:42">
      <c r="A29" s="1" t="s">
        <v>33</v>
      </c>
      <c r="B29" s="1">
        <v>89</v>
      </c>
      <c r="C29" s="1">
        <v>51</v>
      </c>
      <c r="D29" s="1">
        <v>51</v>
      </c>
      <c r="E29" s="1" t="s">
        <v>55</v>
      </c>
      <c r="F29" s="1">
        <v>12</v>
      </c>
      <c r="G29" s="1" t="s">
        <v>23</v>
      </c>
      <c r="H29" s="1" t="s">
        <v>465</v>
      </c>
      <c r="I29" s="1" t="s">
        <v>276</v>
      </c>
      <c r="J29" s="1" t="s">
        <v>251</v>
      </c>
      <c r="K29" s="3" t="s">
        <v>525</v>
      </c>
      <c r="L29" s="3" t="s">
        <v>314</v>
      </c>
      <c r="M29" s="1" t="s">
        <v>61</v>
      </c>
      <c r="N29" s="1" t="s">
        <v>64</v>
      </c>
      <c r="O29" s="1" t="s">
        <v>39</v>
      </c>
      <c r="P29" s="1" t="s">
        <v>24</v>
      </c>
      <c r="Q29" s="1" t="s">
        <v>25</v>
      </c>
      <c r="R29" s="1" t="s">
        <v>26</v>
      </c>
      <c r="S29" s="1" t="s">
        <v>187</v>
      </c>
      <c r="T29" s="1" t="s">
        <v>27</v>
      </c>
      <c r="U29" s="1" t="s">
        <v>28</v>
      </c>
      <c r="V29" s="1" t="s">
        <v>29</v>
      </c>
      <c r="W29" s="1">
        <v>7</v>
      </c>
      <c r="X29" s="6">
        <v>352.17357105401101</v>
      </c>
      <c r="Y29" s="1">
        <v>352.97763828952498</v>
      </c>
      <c r="Z29" s="1">
        <v>38.023072889354978</v>
      </c>
      <c r="AA29" s="1">
        <v>63.287563750490051</v>
      </c>
      <c r="AB29" s="1" t="s">
        <v>30</v>
      </c>
      <c r="AC29" s="1" t="s">
        <v>182</v>
      </c>
      <c r="AD29" s="1" t="s">
        <v>32</v>
      </c>
      <c r="AE29" s="1">
        <f>SQRT(AL29)*Z29</f>
        <v>104.13047363581427</v>
      </c>
      <c r="AF29" s="1">
        <f>SQRT(AM29)*AA29</f>
        <v>173.32013137844828</v>
      </c>
      <c r="AI29" s="4" t="s">
        <v>317</v>
      </c>
      <c r="AJ29" s="4" t="s">
        <v>317</v>
      </c>
      <c r="AL29" s="4">
        <v>7.5</v>
      </c>
      <c r="AM29" s="4">
        <v>7.5</v>
      </c>
      <c r="AN29" s="1" t="s">
        <v>227</v>
      </c>
    </row>
    <row r="30" spans="1:42">
      <c r="A30" s="1" t="s">
        <v>37</v>
      </c>
      <c r="B30" s="1">
        <v>9</v>
      </c>
      <c r="C30" s="1">
        <v>1</v>
      </c>
      <c r="D30" s="1">
        <v>1</v>
      </c>
      <c r="E30" s="1" t="s">
        <v>41</v>
      </c>
      <c r="F30" s="1">
        <v>17</v>
      </c>
      <c r="G30" s="1" t="s">
        <v>23</v>
      </c>
      <c r="H30" s="1" t="s">
        <v>465</v>
      </c>
      <c r="I30" s="1" t="s">
        <v>261</v>
      </c>
      <c r="J30" s="1" t="s">
        <v>251</v>
      </c>
      <c r="K30" s="1" t="s">
        <v>524</v>
      </c>
      <c r="L30" s="13" t="s">
        <v>480</v>
      </c>
      <c r="M30" s="1" t="s">
        <v>61</v>
      </c>
      <c r="N30" s="1" t="s">
        <v>371</v>
      </c>
      <c r="O30" s="1" t="s">
        <v>40</v>
      </c>
      <c r="P30" s="1" t="s">
        <v>24</v>
      </c>
      <c r="Q30" s="1" t="s">
        <v>25</v>
      </c>
      <c r="R30" s="1" t="s">
        <v>26</v>
      </c>
      <c r="S30" s="1" t="s">
        <v>187</v>
      </c>
      <c r="T30" s="1" t="s">
        <v>27</v>
      </c>
      <c r="U30" s="1" t="s">
        <v>28</v>
      </c>
      <c r="V30" s="1" t="s">
        <v>38</v>
      </c>
      <c r="W30" s="1">
        <v>4</v>
      </c>
      <c r="X30" s="1">
        <v>11.2</v>
      </c>
      <c r="Y30" s="1">
        <v>9.6</v>
      </c>
      <c r="Z30" s="1">
        <v>0.9</v>
      </c>
      <c r="AA30" s="1">
        <v>1</v>
      </c>
      <c r="AB30" s="1" t="s">
        <v>42</v>
      </c>
      <c r="AC30" s="1" t="s">
        <v>31</v>
      </c>
      <c r="AD30" s="1" t="s">
        <v>43</v>
      </c>
      <c r="AE30" s="1">
        <f>SQRT(AL30)*Z30</f>
        <v>2.0124611797498111</v>
      </c>
      <c r="AF30" s="1">
        <f>SQRT(AM30)*AA30</f>
        <v>2.2360679774997898</v>
      </c>
      <c r="AL30" s="4">
        <v>5</v>
      </c>
      <c r="AM30" s="4">
        <v>5</v>
      </c>
      <c r="AN30" s="1" t="s">
        <v>160</v>
      </c>
      <c r="AO30" s="1" t="s">
        <v>262</v>
      </c>
    </row>
    <row r="31" spans="1:42" customFormat="1">
      <c r="A31" s="23" t="s">
        <v>125</v>
      </c>
      <c r="B31" s="1">
        <v>26</v>
      </c>
      <c r="C31" s="23">
        <v>19</v>
      </c>
      <c r="D31" s="23">
        <v>19</v>
      </c>
      <c r="E31" s="23" t="s">
        <v>129</v>
      </c>
      <c r="F31" s="1">
        <v>23</v>
      </c>
      <c r="G31" s="1" t="s">
        <v>23</v>
      </c>
      <c r="H31" s="5" t="s">
        <v>465</v>
      </c>
      <c r="I31" s="23" t="s">
        <v>261</v>
      </c>
      <c r="J31" s="23" t="s">
        <v>251</v>
      </c>
      <c r="K31" t="s">
        <v>524</v>
      </c>
      <c r="L31" s="23" t="s">
        <v>127</v>
      </c>
      <c r="M31" s="23" t="s">
        <v>61</v>
      </c>
      <c r="N31" s="1" t="s">
        <v>371</v>
      </c>
      <c r="O31" s="1" t="s">
        <v>40</v>
      </c>
      <c r="P31" s="1" t="s">
        <v>24</v>
      </c>
      <c r="Q31" s="1" t="s">
        <v>25</v>
      </c>
      <c r="R31" s="23" t="s">
        <v>26</v>
      </c>
      <c r="S31" s="23" t="s">
        <v>187</v>
      </c>
      <c r="T31" s="23" t="s">
        <v>27</v>
      </c>
      <c r="U31" s="23" t="s">
        <v>28</v>
      </c>
      <c r="V31" s="23" t="s">
        <v>134</v>
      </c>
      <c r="W31" s="5">
        <v>4</v>
      </c>
      <c r="X31" s="23">
        <v>4.0599999999999996</v>
      </c>
      <c r="Y31" s="23">
        <v>4.3899999999999997</v>
      </c>
      <c r="Z31" s="23">
        <v>0.38</v>
      </c>
      <c r="AA31" s="23">
        <v>0.34</v>
      </c>
      <c r="AB31" s="23" t="s">
        <v>42</v>
      </c>
      <c r="AC31" s="23" t="s">
        <v>57</v>
      </c>
      <c r="AD31" s="23" t="s">
        <v>32</v>
      </c>
      <c r="AE31" s="1">
        <f>SQRT(AL31)*Z31</f>
        <v>1.1078808600206071</v>
      </c>
      <c r="AF31" s="1">
        <f>SQRT(AM31)*AA31</f>
        <v>0.99126182212370118</v>
      </c>
      <c r="AG31" s="23"/>
      <c r="AH31" s="23"/>
      <c r="AI31" s="25" t="s">
        <v>269</v>
      </c>
      <c r="AJ31" s="25" t="s">
        <v>269</v>
      </c>
      <c r="AK31" s="23"/>
      <c r="AL31" s="25">
        <v>8.5</v>
      </c>
      <c r="AM31" s="25">
        <v>8.5</v>
      </c>
      <c r="AN31" s="23" t="s">
        <v>197</v>
      </c>
      <c r="AO31" s="23"/>
      <c r="AP31" s="23"/>
    </row>
    <row r="32" spans="1:42" customFormat="1">
      <c r="A32" s="23" t="s">
        <v>153</v>
      </c>
      <c r="B32" s="1">
        <v>100</v>
      </c>
      <c r="C32" s="23">
        <v>24</v>
      </c>
      <c r="D32" s="23">
        <v>24</v>
      </c>
      <c r="E32" s="23" t="s">
        <v>55</v>
      </c>
      <c r="F32" s="1">
        <v>12</v>
      </c>
      <c r="G32" s="1" t="s">
        <v>23</v>
      </c>
      <c r="H32" s="5" t="s">
        <v>465</v>
      </c>
      <c r="I32" s="23" t="s">
        <v>275</v>
      </c>
      <c r="J32" s="23" t="s">
        <v>251</v>
      </c>
      <c r="K32" s="1" t="s">
        <v>524</v>
      </c>
      <c r="L32" s="23" t="s">
        <v>154</v>
      </c>
      <c r="M32" s="23" t="s">
        <v>61</v>
      </c>
      <c r="N32" s="1" t="s">
        <v>371</v>
      </c>
      <c r="O32" s="1" t="s">
        <v>39</v>
      </c>
      <c r="P32" s="1" t="s">
        <v>100</v>
      </c>
      <c r="Q32" s="1" t="s">
        <v>110</v>
      </c>
      <c r="R32" s="23" t="s">
        <v>101</v>
      </c>
      <c r="S32" s="23" t="s">
        <v>187</v>
      </c>
      <c r="T32" s="23" t="s">
        <v>27</v>
      </c>
      <c r="U32" s="23" t="s">
        <v>28</v>
      </c>
      <c r="V32" s="23" t="s">
        <v>111</v>
      </c>
      <c r="W32" s="5">
        <v>10</v>
      </c>
      <c r="X32" s="23">
        <v>0.32</v>
      </c>
      <c r="Y32" s="23">
        <v>0.26</v>
      </c>
      <c r="Z32" s="23">
        <v>0.02</v>
      </c>
      <c r="AA32" s="23">
        <v>0.02</v>
      </c>
      <c r="AB32" s="23" t="s">
        <v>42</v>
      </c>
      <c r="AC32" s="23" t="s">
        <v>36</v>
      </c>
      <c r="AD32" s="23" t="s">
        <v>32</v>
      </c>
      <c r="AE32" s="1">
        <f>SQRT(AL32)*Z32</f>
        <v>5.656854249492381E-2</v>
      </c>
      <c r="AF32" s="1">
        <f>SQRT(AM32)*AA32</f>
        <v>5.656854249492381E-2</v>
      </c>
      <c r="AG32" s="23"/>
      <c r="AH32" s="23"/>
      <c r="AI32" s="23"/>
      <c r="AJ32" s="23"/>
      <c r="AK32" s="23"/>
      <c r="AL32" s="25">
        <v>8</v>
      </c>
      <c r="AM32" s="25">
        <v>8</v>
      </c>
      <c r="AN32" s="23" t="s">
        <v>155</v>
      </c>
      <c r="AO32" s="23"/>
      <c r="AP32" s="23"/>
    </row>
    <row r="33" spans="1:42">
      <c r="A33" s="1" t="s">
        <v>153</v>
      </c>
      <c r="B33" s="1">
        <v>101</v>
      </c>
      <c r="C33" s="1">
        <v>25</v>
      </c>
      <c r="D33" s="1">
        <v>25</v>
      </c>
      <c r="E33" s="1" t="s">
        <v>126</v>
      </c>
      <c r="F33" s="1">
        <v>18</v>
      </c>
      <c r="G33" s="1" t="s">
        <v>23</v>
      </c>
      <c r="H33" s="5" t="s">
        <v>465</v>
      </c>
      <c r="I33" s="1" t="s">
        <v>275</v>
      </c>
      <c r="J33" s="1" t="s">
        <v>251</v>
      </c>
      <c r="K33" s="23" t="s">
        <v>524</v>
      </c>
      <c r="L33" s="1" t="s">
        <v>154</v>
      </c>
      <c r="M33" s="1" t="s">
        <v>61</v>
      </c>
      <c r="N33" s="1" t="s">
        <v>371</v>
      </c>
      <c r="O33" s="1" t="s">
        <v>39</v>
      </c>
      <c r="P33" s="1" t="s">
        <v>100</v>
      </c>
      <c r="Q33" s="1" t="s">
        <v>110</v>
      </c>
      <c r="R33" s="1" t="s">
        <v>101</v>
      </c>
      <c r="S33" s="1" t="s">
        <v>187</v>
      </c>
      <c r="T33" s="1" t="s">
        <v>27</v>
      </c>
      <c r="U33" s="1" t="s">
        <v>28</v>
      </c>
      <c r="V33" s="1" t="s">
        <v>111</v>
      </c>
      <c r="W33" s="1">
        <v>10</v>
      </c>
      <c r="X33" s="1">
        <v>0.3</v>
      </c>
      <c r="Y33" s="1">
        <v>0.25</v>
      </c>
      <c r="Z33" s="1">
        <v>0.01</v>
      </c>
      <c r="AA33" s="1">
        <v>0.01</v>
      </c>
      <c r="AB33" s="1" t="s">
        <v>42</v>
      </c>
      <c r="AC33" s="1" t="s">
        <v>36</v>
      </c>
      <c r="AD33" s="1" t="s">
        <v>32</v>
      </c>
      <c r="AE33" s="1">
        <f>SQRT(AL33)*Z33</f>
        <v>2.8284271247461905E-2</v>
      </c>
      <c r="AF33" s="1">
        <f>SQRT(AM33)*AA33</f>
        <v>2.8284271247461905E-2</v>
      </c>
      <c r="AL33" s="4">
        <v>8</v>
      </c>
      <c r="AM33" s="4">
        <v>8</v>
      </c>
      <c r="AN33" s="1" t="s">
        <v>155</v>
      </c>
    </row>
    <row r="34" spans="1:42">
      <c r="A34" s="1" t="s">
        <v>33</v>
      </c>
      <c r="B34" s="1">
        <v>82</v>
      </c>
      <c r="C34" s="1">
        <v>51</v>
      </c>
      <c r="D34" s="1">
        <v>51</v>
      </c>
      <c r="E34" s="1" t="s">
        <v>55</v>
      </c>
      <c r="F34" s="1">
        <v>12</v>
      </c>
      <c r="G34" s="1" t="s">
        <v>23</v>
      </c>
      <c r="H34" s="5" t="s">
        <v>465</v>
      </c>
      <c r="I34" s="1" t="s">
        <v>275</v>
      </c>
      <c r="J34" s="1" t="s">
        <v>251</v>
      </c>
      <c r="K34" s="23" t="s">
        <v>524</v>
      </c>
      <c r="L34" s="13" t="s">
        <v>480</v>
      </c>
      <c r="M34" s="1" t="s">
        <v>61</v>
      </c>
      <c r="N34" s="1" t="s">
        <v>64</v>
      </c>
      <c r="O34" s="1" t="s">
        <v>39</v>
      </c>
      <c r="P34" s="1" t="s">
        <v>24</v>
      </c>
      <c r="Q34" s="1" t="s">
        <v>25</v>
      </c>
      <c r="R34" s="1" t="s">
        <v>26</v>
      </c>
      <c r="S34" s="1" t="s">
        <v>187</v>
      </c>
      <c r="T34" s="1" t="s">
        <v>27</v>
      </c>
      <c r="U34" s="1" t="s">
        <v>28</v>
      </c>
      <c r="V34" s="1" t="s">
        <v>29</v>
      </c>
      <c r="W34" s="1">
        <v>7</v>
      </c>
      <c r="X34" s="1">
        <v>5.44529262086514</v>
      </c>
      <c r="Y34" s="1">
        <v>5.52162849872773</v>
      </c>
      <c r="Z34" s="1">
        <v>0.22900763358777976</v>
      </c>
      <c r="AA34" s="1">
        <v>0.19083969465649009</v>
      </c>
      <c r="AB34" s="1" t="s">
        <v>30</v>
      </c>
      <c r="AC34" s="1" t="s">
        <v>31</v>
      </c>
      <c r="AD34" s="1" t="s">
        <v>32</v>
      </c>
      <c r="AE34" s="1">
        <f>SQRT(AL34)*Z34</f>
        <v>0.62716323378452354</v>
      </c>
      <c r="AF34" s="1">
        <f>SQRT(AM34)*AA34</f>
        <v>0.53977616884469715</v>
      </c>
      <c r="AL34" s="4">
        <v>7.5</v>
      </c>
      <c r="AM34" s="4">
        <v>8</v>
      </c>
      <c r="AN34" s="1" t="s">
        <v>228</v>
      </c>
    </row>
    <row r="35" spans="1:42" customFormat="1">
      <c r="A35" s="23" t="s">
        <v>33</v>
      </c>
      <c r="B35" s="1">
        <v>84</v>
      </c>
      <c r="C35" s="23">
        <v>52</v>
      </c>
      <c r="D35" s="23">
        <v>52</v>
      </c>
      <c r="E35" s="23" t="s">
        <v>93</v>
      </c>
      <c r="F35" s="5">
        <v>24</v>
      </c>
      <c r="G35" s="1" t="s">
        <v>23</v>
      </c>
      <c r="H35" s="5" t="s">
        <v>465</v>
      </c>
      <c r="I35" s="23" t="s">
        <v>275</v>
      </c>
      <c r="J35" s="23" t="s">
        <v>251</v>
      </c>
      <c r="K35" s="23" t="s">
        <v>524</v>
      </c>
      <c r="L35" s="13" t="s">
        <v>480</v>
      </c>
      <c r="M35" s="23" t="s">
        <v>61</v>
      </c>
      <c r="N35" s="1" t="s">
        <v>64</v>
      </c>
      <c r="O35" s="1" t="s">
        <v>39</v>
      </c>
      <c r="P35" s="1" t="s">
        <v>24</v>
      </c>
      <c r="Q35" s="1" t="s">
        <v>25</v>
      </c>
      <c r="R35" s="23" t="s">
        <v>26</v>
      </c>
      <c r="S35" s="23" t="s">
        <v>187</v>
      </c>
      <c r="T35" s="23" t="s">
        <v>27</v>
      </c>
      <c r="U35" s="23" t="s">
        <v>28</v>
      </c>
      <c r="V35" s="23" t="s">
        <v>55</v>
      </c>
      <c r="W35" s="5">
        <v>52</v>
      </c>
      <c r="X35" s="23">
        <v>6.6157760814249302</v>
      </c>
      <c r="Y35" s="23">
        <v>5.7633587786259497</v>
      </c>
      <c r="Z35" s="23">
        <v>0.11450381679388943</v>
      </c>
      <c r="AA35" s="23">
        <v>0.12722646310433028</v>
      </c>
      <c r="AB35" s="23" t="s">
        <v>30</v>
      </c>
      <c r="AC35" s="23" t="s">
        <v>31</v>
      </c>
      <c r="AD35" s="23" t="s">
        <v>32</v>
      </c>
      <c r="AE35" s="23">
        <f>SQRT(AL35)*Z35</f>
        <v>0.32386570130680525</v>
      </c>
      <c r="AF35" s="23">
        <f>SQRT(AM35)*AA35</f>
        <v>0.35985077922980813</v>
      </c>
      <c r="AG35" s="23"/>
      <c r="AH35" s="23"/>
      <c r="AI35" s="23"/>
      <c r="AJ35" s="23"/>
      <c r="AK35" s="23"/>
      <c r="AL35" s="25">
        <v>8</v>
      </c>
      <c r="AM35" s="25">
        <v>8</v>
      </c>
      <c r="AN35" s="23" t="s">
        <v>228</v>
      </c>
      <c r="AO35" s="23"/>
      <c r="AP35" s="23"/>
    </row>
    <row r="36" spans="1:42" customFormat="1">
      <c r="A36" s="23" t="s">
        <v>446</v>
      </c>
      <c r="B36" s="1">
        <v>163</v>
      </c>
      <c r="C36" s="23">
        <v>66</v>
      </c>
      <c r="D36" s="23">
        <v>66</v>
      </c>
      <c r="E36" s="23" t="s">
        <v>349</v>
      </c>
      <c r="F36" s="5">
        <v>25</v>
      </c>
      <c r="G36" s="1" t="s">
        <v>23</v>
      </c>
      <c r="H36" s="5" t="s">
        <v>465</v>
      </c>
      <c r="I36" s="23" t="s">
        <v>276</v>
      </c>
      <c r="J36" s="23" t="s">
        <v>251</v>
      </c>
      <c r="K36" s="23" t="s">
        <v>524</v>
      </c>
      <c r="L36" s="13" t="s">
        <v>480</v>
      </c>
      <c r="M36" s="23" t="s">
        <v>61</v>
      </c>
      <c r="N36" s="1" t="s">
        <v>371</v>
      </c>
      <c r="O36" s="1" t="s">
        <v>40</v>
      </c>
      <c r="P36" s="1" t="s">
        <v>24</v>
      </c>
      <c r="Q36" s="1" t="s">
        <v>25</v>
      </c>
      <c r="R36" s="23" t="s">
        <v>26</v>
      </c>
      <c r="S36" s="23" t="s">
        <v>187</v>
      </c>
      <c r="T36" s="23" t="s">
        <v>27</v>
      </c>
      <c r="U36" s="23" t="s">
        <v>28</v>
      </c>
      <c r="V36" s="23" t="s">
        <v>134</v>
      </c>
      <c r="W36" s="5">
        <v>4</v>
      </c>
      <c r="X36" s="23">
        <v>9.0399999999999991</v>
      </c>
      <c r="Y36" s="23">
        <v>8</v>
      </c>
      <c r="Z36" s="23">
        <v>0.6</v>
      </c>
      <c r="AA36" s="23">
        <v>0.34</v>
      </c>
      <c r="AB36" s="23" t="s">
        <v>42</v>
      </c>
      <c r="AC36" s="23" t="s">
        <v>31</v>
      </c>
      <c r="AD36" s="23" t="s">
        <v>43</v>
      </c>
      <c r="AE36" s="23">
        <f>SQRT(AL36)*Z36</f>
        <v>1.5874507866387544</v>
      </c>
      <c r="AF36" s="23">
        <f>SQRT(AM36)*AA36</f>
        <v>0.89955544576196089</v>
      </c>
      <c r="AG36" s="23"/>
      <c r="AH36" s="23"/>
      <c r="AI36" s="23"/>
      <c r="AJ36" s="23"/>
      <c r="AK36" s="23"/>
      <c r="AL36" s="25">
        <v>7</v>
      </c>
      <c r="AM36" s="25">
        <v>7</v>
      </c>
      <c r="AN36" s="23" t="s">
        <v>236</v>
      </c>
      <c r="AO36" s="23"/>
      <c r="AP36" s="23"/>
    </row>
    <row r="37" spans="1:42" customFormat="1">
      <c r="A37" s="23" t="s">
        <v>476</v>
      </c>
      <c r="B37" s="1">
        <v>178</v>
      </c>
      <c r="C37" s="23">
        <v>70</v>
      </c>
      <c r="D37" s="23">
        <v>70</v>
      </c>
      <c r="E37" s="23" t="s">
        <v>55</v>
      </c>
      <c r="F37" s="5">
        <v>12</v>
      </c>
      <c r="G37" s="1" t="s">
        <v>23</v>
      </c>
      <c r="H37" s="5" t="s">
        <v>465</v>
      </c>
      <c r="I37" s="23" t="s">
        <v>276</v>
      </c>
      <c r="J37" s="23" t="s">
        <v>251</v>
      </c>
      <c r="K37" s="23" t="s">
        <v>524</v>
      </c>
      <c r="L37" s="13" t="s">
        <v>480</v>
      </c>
      <c r="M37" s="23" t="s">
        <v>61</v>
      </c>
      <c r="N37" s="1" t="s">
        <v>371</v>
      </c>
      <c r="O37" s="1" t="s">
        <v>40</v>
      </c>
      <c r="P37" s="1" t="s">
        <v>24</v>
      </c>
      <c r="Q37" s="1" t="s">
        <v>25</v>
      </c>
      <c r="R37" s="23" t="s">
        <v>365</v>
      </c>
      <c r="S37" s="23" t="s">
        <v>187</v>
      </c>
      <c r="T37" s="23"/>
      <c r="U37" s="23"/>
      <c r="V37" s="23" t="s">
        <v>482</v>
      </c>
      <c r="W37" s="5">
        <v>6</v>
      </c>
      <c r="X37" s="24">
        <v>4.5999999999999996</v>
      </c>
      <c r="Y37" s="24">
        <v>4.5</v>
      </c>
      <c r="Z37" s="23">
        <v>0.03</v>
      </c>
      <c r="AA37" s="23">
        <v>0.26</v>
      </c>
      <c r="AB37" s="23" t="s">
        <v>42</v>
      </c>
      <c r="AC37" s="23" t="s">
        <v>57</v>
      </c>
      <c r="AD37" s="23" t="s">
        <v>32</v>
      </c>
      <c r="AE37" s="23">
        <f>SQRT(AL37)*Z37</f>
        <v>0.12</v>
      </c>
      <c r="AF37" s="23">
        <f>SQRT(AM37)*AA37</f>
        <v>0.73539105243400948</v>
      </c>
      <c r="AG37" s="23"/>
      <c r="AH37" s="23"/>
      <c r="AI37" s="23"/>
      <c r="AJ37" s="23"/>
      <c r="AK37" s="23"/>
      <c r="AL37" s="23">
        <v>16</v>
      </c>
      <c r="AM37" s="23">
        <v>8</v>
      </c>
      <c r="AN37" s="23" t="s">
        <v>481</v>
      </c>
      <c r="AO37" s="23"/>
      <c r="AP37" s="23"/>
    </row>
    <row r="38" spans="1:42">
      <c r="A38" s="1" t="s">
        <v>476</v>
      </c>
      <c r="B38" s="1">
        <v>177</v>
      </c>
      <c r="C38" s="1">
        <v>71</v>
      </c>
      <c r="D38" s="1">
        <v>71</v>
      </c>
      <c r="E38" s="1" t="s">
        <v>55</v>
      </c>
      <c r="F38" s="1">
        <v>12</v>
      </c>
      <c r="G38" s="1" t="s">
        <v>23</v>
      </c>
      <c r="H38" s="5" t="s">
        <v>465</v>
      </c>
      <c r="I38" s="1" t="s">
        <v>276</v>
      </c>
      <c r="J38" s="1" t="s">
        <v>251</v>
      </c>
      <c r="K38" s="23" t="s">
        <v>524</v>
      </c>
      <c r="L38" s="13" t="s">
        <v>480</v>
      </c>
      <c r="M38" s="1" t="s">
        <v>61</v>
      </c>
      <c r="N38" s="1" t="s">
        <v>371</v>
      </c>
      <c r="O38" s="1" t="s">
        <v>39</v>
      </c>
      <c r="P38" s="1" t="s">
        <v>24</v>
      </c>
      <c r="Q38" s="1" t="s">
        <v>25</v>
      </c>
      <c r="R38" s="1" t="s">
        <v>365</v>
      </c>
      <c r="S38" s="1" t="s">
        <v>187</v>
      </c>
      <c r="V38" s="1" t="s">
        <v>482</v>
      </c>
      <c r="W38" s="1">
        <v>6</v>
      </c>
      <c r="X38" s="6">
        <v>4.3</v>
      </c>
      <c r="Y38" s="6">
        <v>3.3</v>
      </c>
      <c r="Z38" s="1">
        <v>0.15</v>
      </c>
      <c r="AA38" s="1">
        <v>0.28000000000000003</v>
      </c>
      <c r="AB38" s="1" t="s">
        <v>42</v>
      </c>
      <c r="AC38" s="1" t="s">
        <v>57</v>
      </c>
      <c r="AD38" s="1" t="s">
        <v>32</v>
      </c>
      <c r="AE38" s="1">
        <f>SQRT(AL38)*Z38</f>
        <v>0.58094750193111255</v>
      </c>
      <c r="AF38" s="1">
        <f>SQRT(AM38)*AA38</f>
        <v>0.79195959492893331</v>
      </c>
      <c r="AL38" s="1">
        <v>15</v>
      </c>
      <c r="AM38" s="1">
        <v>8</v>
      </c>
      <c r="AN38" s="1" t="s">
        <v>481</v>
      </c>
    </row>
    <row r="39" spans="1:42" customFormat="1">
      <c r="A39" s="23" t="s">
        <v>37</v>
      </c>
      <c r="B39" s="1">
        <v>13</v>
      </c>
      <c r="C39" s="23">
        <v>1</v>
      </c>
      <c r="D39" s="23">
        <v>1</v>
      </c>
      <c r="E39" s="23" t="s">
        <v>41</v>
      </c>
      <c r="F39" s="5">
        <v>17</v>
      </c>
      <c r="G39" s="1" t="s">
        <v>23</v>
      </c>
      <c r="H39" s="5" t="s">
        <v>465</v>
      </c>
      <c r="I39" s="23" t="s">
        <v>261</v>
      </c>
      <c r="J39" s="23" t="s">
        <v>251</v>
      </c>
      <c r="K39" s="23" t="s">
        <v>529</v>
      </c>
      <c r="L39" s="23" t="s">
        <v>264</v>
      </c>
      <c r="M39" s="23" t="s">
        <v>61</v>
      </c>
      <c r="N39" s="1" t="s">
        <v>371</v>
      </c>
      <c r="O39" s="1" t="s">
        <v>40</v>
      </c>
      <c r="P39" s="1" t="s">
        <v>24</v>
      </c>
      <c r="Q39" s="1" t="s">
        <v>25</v>
      </c>
      <c r="R39" s="23" t="s">
        <v>26</v>
      </c>
      <c r="S39" s="23" t="s">
        <v>187</v>
      </c>
      <c r="T39" s="23" t="s">
        <v>27</v>
      </c>
      <c r="U39" s="23" t="s">
        <v>28</v>
      </c>
      <c r="V39" s="23" t="s">
        <v>52</v>
      </c>
      <c r="W39" s="5">
        <v>4</v>
      </c>
      <c r="X39" s="24">
        <v>6.5933900095578202E-2</v>
      </c>
      <c r="Y39" s="24">
        <v>6.4797479295190405E-2</v>
      </c>
      <c r="Z39" s="23">
        <v>4.6856207327055921E-3</v>
      </c>
      <c r="AA39" s="23">
        <v>5.1392744284740888E-3</v>
      </c>
      <c r="AB39" s="23" t="s">
        <v>42</v>
      </c>
      <c r="AC39" s="23" t="s">
        <v>265</v>
      </c>
      <c r="AD39" s="23" t="s">
        <v>43</v>
      </c>
      <c r="AE39" s="23">
        <f>SQRT(AL39)*Z39</f>
        <v>2.1977509329237716E-2</v>
      </c>
      <c r="AF39" s="23">
        <f>SQRT(AM39)*AA39</f>
        <v>2.7675839786424954E-2</v>
      </c>
      <c r="AG39" s="23"/>
      <c r="AH39" s="23"/>
      <c r="AI39" s="23"/>
      <c r="AJ39" s="23"/>
      <c r="AK39" s="23"/>
      <c r="AL39" s="25">
        <v>22</v>
      </c>
      <c r="AM39" s="25">
        <v>29</v>
      </c>
      <c r="AN39" s="23" t="s">
        <v>194</v>
      </c>
      <c r="AO39" s="23"/>
      <c r="AP39" s="23"/>
    </row>
    <row r="40" spans="1:42" customFormat="1">
      <c r="A40" s="23" t="s">
        <v>37</v>
      </c>
      <c r="B40" s="1">
        <v>12</v>
      </c>
      <c r="C40" s="23">
        <v>1</v>
      </c>
      <c r="D40" s="23">
        <v>1</v>
      </c>
      <c r="E40" s="23" t="s">
        <v>41</v>
      </c>
      <c r="F40" s="5">
        <v>17</v>
      </c>
      <c r="G40" s="1" t="s">
        <v>23</v>
      </c>
      <c r="H40" s="5" t="s">
        <v>465</v>
      </c>
      <c r="I40" s="23" t="s">
        <v>261</v>
      </c>
      <c r="J40" s="23" t="s">
        <v>251</v>
      </c>
      <c r="K40" s="23" t="s">
        <v>529</v>
      </c>
      <c r="L40" s="23" t="s">
        <v>45</v>
      </c>
      <c r="M40" s="23" t="s">
        <v>61</v>
      </c>
      <c r="N40" s="1" t="s">
        <v>371</v>
      </c>
      <c r="O40" s="1" t="s">
        <v>40</v>
      </c>
      <c r="P40" s="1" t="s">
        <v>24</v>
      </c>
      <c r="Q40" s="1" t="s">
        <v>25</v>
      </c>
      <c r="R40" s="23" t="s">
        <v>26</v>
      </c>
      <c r="S40" s="23" t="s">
        <v>187</v>
      </c>
      <c r="T40" s="23" t="s">
        <v>27</v>
      </c>
      <c r="U40" s="23" t="s">
        <v>28</v>
      </c>
      <c r="V40" s="23" t="s">
        <v>52</v>
      </c>
      <c r="W40" s="5">
        <v>4</v>
      </c>
      <c r="X40" s="23">
        <v>9.1499999999999998E-2</v>
      </c>
      <c r="Y40" s="23">
        <v>7.4999999999999997E-2</v>
      </c>
      <c r="Z40" s="23">
        <v>5.6249999999999998E-3</v>
      </c>
      <c r="AA40" s="23">
        <v>4.4999999999999997E-3</v>
      </c>
      <c r="AB40" s="23" t="s">
        <v>42</v>
      </c>
      <c r="AC40" s="23" t="s">
        <v>46</v>
      </c>
      <c r="AD40" s="23" t="s">
        <v>43</v>
      </c>
      <c r="AE40" s="23">
        <f>SQRT(AL40)*Z40</f>
        <v>2.6383588649006792E-2</v>
      </c>
      <c r="AF40" s="23">
        <f>SQRT(AM40)*AA40</f>
        <v>2.4233241632105267E-2</v>
      </c>
      <c r="AG40" s="23"/>
      <c r="AH40" s="23"/>
      <c r="AI40" s="23"/>
      <c r="AJ40" s="23"/>
      <c r="AK40" s="23"/>
      <c r="AL40" s="25">
        <v>22</v>
      </c>
      <c r="AM40" s="25">
        <v>29</v>
      </c>
      <c r="AN40" s="23" t="s">
        <v>194</v>
      </c>
      <c r="AO40" s="23"/>
      <c r="AP40" s="23"/>
    </row>
    <row r="41" spans="1:42" customFormat="1">
      <c r="A41" s="23" t="s">
        <v>51</v>
      </c>
      <c r="B41" s="1">
        <v>38</v>
      </c>
      <c r="C41" s="23">
        <v>2</v>
      </c>
      <c r="D41" s="23">
        <v>2</v>
      </c>
      <c r="E41" s="23" t="s">
        <v>93</v>
      </c>
      <c r="F41" s="5">
        <v>24</v>
      </c>
      <c r="G41" s="1" t="s">
        <v>23</v>
      </c>
      <c r="H41" s="5" t="s">
        <v>465</v>
      </c>
      <c r="I41" s="23" t="s">
        <v>276</v>
      </c>
      <c r="J41" s="23" t="s">
        <v>251</v>
      </c>
      <c r="K41" s="23" t="s">
        <v>529</v>
      </c>
      <c r="L41" s="23" t="s">
        <v>132</v>
      </c>
      <c r="M41" s="23" t="s">
        <v>61</v>
      </c>
      <c r="N41" s="1" t="s">
        <v>371</v>
      </c>
      <c r="O41" s="1" t="s">
        <v>39</v>
      </c>
      <c r="P41" s="1" t="s">
        <v>24</v>
      </c>
      <c r="Q41" s="1" t="s">
        <v>25</v>
      </c>
      <c r="R41" s="23" t="s">
        <v>26</v>
      </c>
      <c r="S41" s="23" t="s">
        <v>187</v>
      </c>
      <c r="T41" s="23" t="s">
        <v>27</v>
      </c>
      <c r="U41" s="23" t="s">
        <v>28</v>
      </c>
      <c r="V41" s="23" t="s">
        <v>38</v>
      </c>
      <c r="W41" s="5">
        <v>4</v>
      </c>
      <c r="X41" s="24">
        <v>0.80222752440623601</v>
      </c>
      <c r="Y41" s="24">
        <v>0.73350757686142998</v>
      </c>
      <c r="Z41" s="23">
        <v>8.0777356841031933E-2</v>
      </c>
      <c r="AA41" s="23">
        <v>1.3623779688183069E-2</v>
      </c>
      <c r="AB41" s="23" t="s">
        <v>42</v>
      </c>
      <c r="AC41" s="23" t="s">
        <v>35</v>
      </c>
      <c r="AD41" s="23" t="s">
        <v>43</v>
      </c>
      <c r="AE41" s="23">
        <f>SQRT(AL41)*Z41</f>
        <v>0.19786330703124427</v>
      </c>
      <c r="AF41" s="23">
        <f>SQRT(AM41)*AA41</f>
        <v>3.3371308604142225E-2</v>
      </c>
      <c r="AG41" s="23"/>
      <c r="AH41" s="23"/>
      <c r="AI41" s="23"/>
      <c r="AJ41" s="23"/>
      <c r="AK41" s="23"/>
      <c r="AL41" s="25">
        <v>6</v>
      </c>
      <c r="AM41" s="25">
        <v>6</v>
      </c>
      <c r="AN41" s="23" t="s">
        <v>214</v>
      </c>
      <c r="AO41" s="23" t="s">
        <v>283</v>
      </c>
      <c r="AP41" s="23"/>
    </row>
    <row r="42" spans="1:42" customFormat="1">
      <c r="A42" s="23" t="s">
        <v>51</v>
      </c>
      <c r="B42" s="1">
        <v>40</v>
      </c>
      <c r="C42" s="23">
        <v>2</v>
      </c>
      <c r="D42" s="23">
        <v>2</v>
      </c>
      <c r="E42" s="23" t="s">
        <v>93</v>
      </c>
      <c r="F42" s="5">
        <v>24</v>
      </c>
      <c r="G42" s="1" t="s">
        <v>23</v>
      </c>
      <c r="H42" s="5" t="s">
        <v>465</v>
      </c>
      <c r="I42" s="23" t="s">
        <v>275</v>
      </c>
      <c r="J42" s="23" t="s">
        <v>251</v>
      </c>
      <c r="K42" s="23" t="s">
        <v>529</v>
      </c>
      <c r="L42" s="23" t="s">
        <v>213</v>
      </c>
      <c r="M42" s="23" t="s">
        <v>61</v>
      </c>
      <c r="N42" s="1" t="s">
        <v>371</v>
      </c>
      <c r="O42" s="1" t="s">
        <v>39</v>
      </c>
      <c r="P42" s="1" t="s">
        <v>24</v>
      </c>
      <c r="Q42" s="1" t="s">
        <v>25</v>
      </c>
      <c r="R42" s="23" t="s">
        <v>26</v>
      </c>
      <c r="S42" s="23" t="s">
        <v>187</v>
      </c>
      <c r="T42" s="23" t="s">
        <v>27</v>
      </c>
      <c r="U42" s="23" t="s">
        <v>28</v>
      </c>
      <c r="V42" s="23" t="s">
        <v>38</v>
      </c>
      <c r="W42" s="5">
        <v>4</v>
      </c>
      <c r="X42" s="23">
        <v>6.3</v>
      </c>
      <c r="Y42" s="23">
        <v>5.2</v>
      </c>
      <c r="Z42" s="23">
        <v>0.4</v>
      </c>
      <c r="AA42" s="23">
        <v>0.3</v>
      </c>
      <c r="AB42" s="23" t="s">
        <v>42</v>
      </c>
      <c r="AC42" s="23" t="s">
        <v>57</v>
      </c>
      <c r="AD42" s="23" t="s">
        <v>32</v>
      </c>
      <c r="AE42" s="23">
        <f>SQRT(AL42)*Z42</f>
        <v>0.89442719099991597</v>
      </c>
      <c r="AF42" s="23">
        <f>SQRT(AM42)*AA42</f>
        <v>0.6</v>
      </c>
      <c r="AG42" s="23"/>
      <c r="AH42" s="23"/>
      <c r="AI42" s="23"/>
      <c r="AJ42" s="23"/>
      <c r="AK42" s="23"/>
      <c r="AL42" s="25">
        <v>5</v>
      </c>
      <c r="AM42" s="25">
        <v>4</v>
      </c>
      <c r="AN42" s="23" t="s">
        <v>160</v>
      </c>
      <c r="AO42" s="23"/>
      <c r="AP42" s="23"/>
    </row>
    <row r="43" spans="1:42" customFormat="1">
      <c r="A43" s="23" t="s">
        <v>54</v>
      </c>
      <c r="B43" s="1">
        <v>58</v>
      </c>
      <c r="C43" s="23">
        <v>3</v>
      </c>
      <c r="D43" s="23">
        <v>3</v>
      </c>
      <c r="E43" s="23" t="s">
        <v>55</v>
      </c>
      <c r="F43" s="5">
        <v>12</v>
      </c>
      <c r="G43" s="1" t="s">
        <v>23</v>
      </c>
      <c r="H43" s="5" t="s">
        <v>465</v>
      </c>
      <c r="I43" s="23" t="s">
        <v>275</v>
      </c>
      <c r="J43" s="23" t="s">
        <v>251</v>
      </c>
      <c r="K43" s="23" t="s">
        <v>529</v>
      </c>
      <c r="L43" s="23" t="s">
        <v>56</v>
      </c>
      <c r="M43" s="23" t="s">
        <v>61</v>
      </c>
      <c r="N43" s="1" t="s">
        <v>371</v>
      </c>
      <c r="O43" s="1" t="s">
        <v>40</v>
      </c>
      <c r="P43" s="1" t="s">
        <v>24</v>
      </c>
      <c r="Q43" s="1" t="s">
        <v>25</v>
      </c>
      <c r="R43" s="23" t="s">
        <v>59</v>
      </c>
      <c r="S43" s="23" t="s">
        <v>187</v>
      </c>
      <c r="T43" s="23" t="s">
        <v>27</v>
      </c>
      <c r="U43" s="23" t="s">
        <v>28</v>
      </c>
      <c r="V43" s="23" t="s">
        <v>38</v>
      </c>
      <c r="W43" s="5">
        <v>4</v>
      </c>
      <c r="X43">
        <v>3.6</v>
      </c>
      <c r="Y43">
        <v>3.5</v>
      </c>
      <c r="Z43" s="23">
        <v>0.1</v>
      </c>
      <c r="AA43" s="23">
        <v>0.3</v>
      </c>
      <c r="AB43" s="23" t="s">
        <v>42</v>
      </c>
      <c r="AC43" s="23" t="s">
        <v>57</v>
      </c>
      <c r="AD43" s="23" t="s">
        <v>32</v>
      </c>
      <c r="AE43" s="23">
        <f>SQRT(AL43)*Z43</f>
        <v>0.2449489742783178</v>
      </c>
      <c r="AF43" s="23">
        <f>SQRT(AM43)*AA43</f>
        <v>0.73484692283495334</v>
      </c>
      <c r="AG43" s="23"/>
      <c r="AH43" s="23"/>
      <c r="AI43" s="23"/>
      <c r="AJ43" s="23"/>
      <c r="AK43" s="23"/>
      <c r="AL43" s="25">
        <v>6</v>
      </c>
      <c r="AM43" s="25">
        <v>6</v>
      </c>
      <c r="AN43" s="23" t="s">
        <v>160</v>
      </c>
      <c r="AO43" s="23"/>
      <c r="AP43" s="23"/>
    </row>
    <row r="44" spans="1:42">
      <c r="A44" s="1" t="s">
        <v>125</v>
      </c>
      <c r="B44" s="1">
        <v>18</v>
      </c>
      <c r="C44" s="1">
        <v>19</v>
      </c>
      <c r="D44" s="1">
        <v>19</v>
      </c>
      <c r="E44" s="1" t="s">
        <v>126</v>
      </c>
      <c r="F44" s="5">
        <v>18</v>
      </c>
      <c r="G44" s="1" t="s">
        <v>23</v>
      </c>
      <c r="H44" s="5" t="s">
        <v>465</v>
      </c>
      <c r="I44" s="1" t="s">
        <v>261</v>
      </c>
      <c r="J44" s="1" t="s">
        <v>251</v>
      </c>
      <c r="K44" s="23" t="s">
        <v>529</v>
      </c>
      <c r="L44" s="1" t="s">
        <v>195</v>
      </c>
      <c r="M44" s="1" t="s">
        <v>61</v>
      </c>
      <c r="N44" s="1" t="s">
        <v>371</v>
      </c>
      <c r="O44" s="1" t="s">
        <v>40</v>
      </c>
      <c r="P44" s="1" t="s">
        <v>24</v>
      </c>
      <c r="Q44" s="1" t="s">
        <v>25</v>
      </c>
      <c r="R44" s="1" t="s">
        <v>26</v>
      </c>
      <c r="S44" s="1" t="s">
        <v>187</v>
      </c>
      <c r="T44" s="1" t="s">
        <v>27</v>
      </c>
      <c r="U44" s="1" t="s">
        <v>28</v>
      </c>
      <c r="V44" s="1" t="s">
        <v>134</v>
      </c>
      <c r="W44" s="1">
        <v>4</v>
      </c>
      <c r="X44" s="1">
        <v>144.02000000000001</v>
      </c>
      <c r="Y44" s="1">
        <v>118.2</v>
      </c>
      <c r="Z44" s="1">
        <v>8.69</v>
      </c>
      <c r="AA44" s="1">
        <v>11.87</v>
      </c>
      <c r="AB44" s="1" t="s">
        <v>42</v>
      </c>
      <c r="AC44" s="1" t="s">
        <v>196</v>
      </c>
      <c r="AD44" s="1" t="s">
        <v>32</v>
      </c>
      <c r="AE44" s="1">
        <f>SQRT(AL44)*Z44</f>
        <v>27.480192866863216</v>
      </c>
      <c r="AF44" s="1">
        <f>SQRT(AM44)*AA44</f>
        <v>39.368336261518593</v>
      </c>
      <c r="AL44" s="4">
        <v>10</v>
      </c>
      <c r="AM44" s="4">
        <v>11</v>
      </c>
      <c r="AN44" s="1" t="s">
        <v>160</v>
      </c>
    </row>
    <row r="45" spans="1:42">
      <c r="A45" s="1" t="s">
        <v>125</v>
      </c>
      <c r="B45" s="1">
        <v>19</v>
      </c>
      <c r="C45" s="1">
        <v>19</v>
      </c>
      <c r="D45" s="1">
        <v>19</v>
      </c>
      <c r="E45" s="1" t="s">
        <v>126</v>
      </c>
      <c r="F45" s="5">
        <v>18</v>
      </c>
      <c r="G45" s="1" t="s">
        <v>23</v>
      </c>
      <c r="H45" s="5" t="s">
        <v>465</v>
      </c>
      <c r="I45" s="1" t="s">
        <v>261</v>
      </c>
      <c r="J45" s="1" t="s">
        <v>251</v>
      </c>
      <c r="K45" s="23" t="s">
        <v>529</v>
      </c>
      <c r="L45" s="1" t="s">
        <v>130</v>
      </c>
      <c r="M45" s="1" t="s">
        <v>61</v>
      </c>
      <c r="N45" s="1" t="s">
        <v>371</v>
      </c>
      <c r="O45" s="1" t="s">
        <v>40</v>
      </c>
      <c r="P45" s="1" t="s">
        <v>24</v>
      </c>
      <c r="Q45" s="1" t="s">
        <v>25</v>
      </c>
      <c r="R45" s="1" t="s">
        <v>26</v>
      </c>
      <c r="S45" s="1" t="s">
        <v>187</v>
      </c>
      <c r="T45" s="1" t="s">
        <v>27</v>
      </c>
      <c r="U45" s="1" t="s">
        <v>28</v>
      </c>
      <c r="V45" s="1" t="s">
        <v>134</v>
      </c>
      <c r="W45" s="1">
        <v>4</v>
      </c>
      <c r="X45" s="1">
        <v>1.17</v>
      </c>
      <c r="Y45" s="1">
        <v>1.03</v>
      </c>
      <c r="Z45" s="1">
        <v>0.06</v>
      </c>
      <c r="AA45" s="1">
        <v>0.08</v>
      </c>
      <c r="AB45" s="1" t="s">
        <v>42</v>
      </c>
      <c r="AC45" s="1" t="s">
        <v>35</v>
      </c>
      <c r="AD45" s="1" t="s">
        <v>32</v>
      </c>
      <c r="AE45" s="1">
        <f>SQRT(AL45)*Z45</f>
        <v>0.18973665961010278</v>
      </c>
      <c r="AF45" s="1">
        <f>SQRT(AM45)*AA45</f>
        <v>0.26532998322843199</v>
      </c>
      <c r="AL45" s="4">
        <v>10</v>
      </c>
      <c r="AM45" s="4">
        <v>11</v>
      </c>
      <c r="AN45" s="1" t="s">
        <v>160</v>
      </c>
      <c r="AO45" s="1" t="s">
        <v>268</v>
      </c>
    </row>
    <row r="46" spans="1:42">
      <c r="A46" s="1" t="s">
        <v>125</v>
      </c>
      <c r="B46" s="1">
        <v>20</v>
      </c>
      <c r="C46" s="1">
        <v>19</v>
      </c>
      <c r="D46" s="1">
        <v>19</v>
      </c>
      <c r="E46" s="1" t="s">
        <v>126</v>
      </c>
      <c r="F46" s="5">
        <v>18</v>
      </c>
      <c r="G46" s="1" t="s">
        <v>23</v>
      </c>
      <c r="H46" s="5" t="s">
        <v>465</v>
      </c>
      <c r="I46" s="1" t="s">
        <v>261</v>
      </c>
      <c r="J46" s="1" t="s">
        <v>251</v>
      </c>
      <c r="K46" s="23" t="s">
        <v>529</v>
      </c>
      <c r="L46" s="1" t="s">
        <v>131</v>
      </c>
      <c r="M46" s="1" t="s">
        <v>61</v>
      </c>
      <c r="N46" s="1" t="s">
        <v>371</v>
      </c>
      <c r="O46" s="1" t="s">
        <v>40</v>
      </c>
      <c r="P46" s="1" t="s">
        <v>24</v>
      </c>
      <c r="Q46" s="1" t="s">
        <v>25</v>
      </c>
      <c r="R46" s="1" t="s">
        <v>26</v>
      </c>
      <c r="S46" s="1" t="s">
        <v>187</v>
      </c>
      <c r="T46" s="1" t="s">
        <v>27</v>
      </c>
      <c r="U46" s="1" t="s">
        <v>28</v>
      </c>
      <c r="V46" s="1" t="s">
        <v>134</v>
      </c>
      <c r="W46" s="1">
        <v>4</v>
      </c>
      <c r="X46" s="1">
        <v>1.64</v>
      </c>
      <c r="Y46" s="1">
        <v>1.49</v>
      </c>
      <c r="Z46" s="1">
        <v>7.0000000000000007E-2</v>
      </c>
      <c r="AA46" s="1">
        <v>0.1</v>
      </c>
      <c r="AB46" s="1" t="s">
        <v>42</v>
      </c>
      <c r="AC46" s="1" t="s">
        <v>35</v>
      </c>
      <c r="AD46" s="1" t="s">
        <v>32</v>
      </c>
      <c r="AE46" s="1">
        <f>SQRT(AL46)*Z46</f>
        <v>0.22135943621178658</v>
      </c>
      <c r="AF46" s="1">
        <f>SQRT(AM46)*AA46</f>
        <v>0.33166247903554003</v>
      </c>
      <c r="AL46" s="4">
        <v>10</v>
      </c>
      <c r="AM46" s="4">
        <v>11</v>
      </c>
      <c r="AN46" s="1" t="s">
        <v>160</v>
      </c>
      <c r="AO46" s="1" t="s">
        <v>268</v>
      </c>
    </row>
    <row r="47" spans="1:42">
      <c r="A47" s="1" t="s">
        <v>125</v>
      </c>
      <c r="B47" s="1">
        <v>21</v>
      </c>
      <c r="C47" s="1">
        <v>19</v>
      </c>
      <c r="D47" s="1">
        <v>19</v>
      </c>
      <c r="E47" s="1" t="s">
        <v>126</v>
      </c>
      <c r="F47" s="5">
        <v>18</v>
      </c>
      <c r="G47" s="1" t="s">
        <v>23</v>
      </c>
      <c r="H47" s="5" t="s">
        <v>465</v>
      </c>
      <c r="I47" s="1" t="s">
        <v>261</v>
      </c>
      <c r="J47" s="1" t="s">
        <v>251</v>
      </c>
      <c r="K47" s="23" t="s">
        <v>529</v>
      </c>
      <c r="L47" s="1" t="s">
        <v>132</v>
      </c>
      <c r="M47" s="1" t="s">
        <v>61</v>
      </c>
      <c r="N47" s="1" t="s">
        <v>371</v>
      </c>
      <c r="O47" s="1" t="s">
        <v>40</v>
      </c>
      <c r="P47" s="1" t="s">
        <v>24</v>
      </c>
      <c r="Q47" s="1" t="s">
        <v>25</v>
      </c>
      <c r="R47" s="1" t="s">
        <v>26</v>
      </c>
      <c r="S47" s="1" t="s">
        <v>187</v>
      </c>
      <c r="T47" s="1" t="s">
        <v>27</v>
      </c>
      <c r="U47" s="1" t="s">
        <v>28</v>
      </c>
      <c r="V47" s="1" t="s">
        <v>134</v>
      </c>
      <c r="W47" s="1">
        <v>4</v>
      </c>
      <c r="X47" s="1">
        <v>0.92</v>
      </c>
      <c r="Y47" s="1">
        <v>0.84</v>
      </c>
      <c r="Z47" s="1">
        <v>0.06</v>
      </c>
      <c r="AA47" s="1">
        <v>0.05</v>
      </c>
      <c r="AB47" s="1" t="s">
        <v>42</v>
      </c>
      <c r="AC47" s="1" t="s">
        <v>35</v>
      </c>
      <c r="AD47" s="1" t="s">
        <v>32</v>
      </c>
      <c r="AE47" s="1">
        <f>SQRT(AL47)*Z47</f>
        <v>0.18973665961010278</v>
      </c>
      <c r="AF47" s="1">
        <f>SQRT(AM47)*AA47</f>
        <v>0.16583123951777001</v>
      </c>
      <c r="AL47" s="4">
        <v>10</v>
      </c>
      <c r="AM47" s="4">
        <v>11</v>
      </c>
      <c r="AN47" s="1" t="s">
        <v>160</v>
      </c>
      <c r="AO47" s="1" t="s">
        <v>268</v>
      </c>
    </row>
    <row r="48" spans="1:42">
      <c r="A48" s="1" t="s">
        <v>125</v>
      </c>
      <c r="B48" s="1">
        <v>22</v>
      </c>
      <c r="C48" s="1">
        <v>19</v>
      </c>
      <c r="D48" s="1">
        <v>19</v>
      </c>
      <c r="E48" s="1" t="s">
        <v>126</v>
      </c>
      <c r="F48" s="1">
        <v>18</v>
      </c>
      <c r="G48" s="1" t="s">
        <v>23</v>
      </c>
      <c r="H48" s="5" t="s">
        <v>465</v>
      </c>
      <c r="I48" s="1" t="s">
        <v>261</v>
      </c>
      <c r="J48" s="1" t="s">
        <v>251</v>
      </c>
      <c r="K48" s="23" t="s">
        <v>529</v>
      </c>
      <c r="L48" s="1" t="s">
        <v>133</v>
      </c>
      <c r="M48" s="1" t="s">
        <v>61</v>
      </c>
      <c r="N48" s="1" t="s">
        <v>371</v>
      </c>
      <c r="O48" s="1" t="s">
        <v>40</v>
      </c>
      <c r="P48" s="1" t="s">
        <v>24</v>
      </c>
      <c r="Q48" s="1" t="s">
        <v>25</v>
      </c>
      <c r="R48" s="1" t="s">
        <v>26</v>
      </c>
      <c r="S48" s="1" t="s">
        <v>187</v>
      </c>
      <c r="T48" s="1" t="s">
        <v>27</v>
      </c>
      <c r="U48" s="1" t="s">
        <v>28</v>
      </c>
      <c r="V48" s="1" t="s">
        <v>134</v>
      </c>
      <c r="W48" s="1">
        <v>4</v>
      </c>
      <c r="X48" s="1">
        <v>1.35</v>
      </c>
      <c r="Y48" s="1">
        <v>1.43</v>
      </c>
      <c r="Z48" s="1">
        <v>0.08</v>
      </c>
      <c r="AA48" s="1">
        <v>7.0000000000000007E-2</v>
      </c>
      <c r="AB48" s="1" t="s">
        <v>42</v>
      </c>
      <c r="AC48" s="1" t="s">
        <v>35</v>
      </c>
      <c r="AD48" s="1" t="s">
        <v>32</v>
      </c>
      <c r="AE48" s="1">
        <f>SQRT(AL48)*Z48</f>
        <v>0.25298221281347039</v>
      </c>
      <c r="AF48" s="1">
        <f>SQRT(AM48)*AA48</f>
        <v>0.232163735324878</v>
      </c>
      <c r="AL48" s="4">
        <v>10</v>
      </c>
      <c r="AM48" s="4">
        <v>11</v>
      </c>
      <c r="AN48" s="1" t="s">
        <v>160</v>
      </c>
      <c r="AO48" s="1" t="s">
        <v>268</v>
      </c>
    </row>
    <row r="49" spans="1:42">
      <c r="A49" s="1" t="s">
        <v>33</v>
      </c>
      <c r="B49" s="1">
        <v>83</v>
      </c>
      <c r="C49" s="1">
        <v>51</v>
      </c>
      <c r="D49" s="1">
        <v>51</v>
      </c>
      <c r="E49" s="1" t="s">
        <v>55</v>
      </c>
      <c r="F49" s="1">
        <v>12</v>
      </c>
      <c r="G49" s="1" t="s">
        <v>23</v>
      </c>
      <c r="H49" s="5" t="s">
        <v>465</v>
      </c>
      <c r="I49" s="1" t="s">
        <v>275</v>
      </c>
      <c r="J49" s="1" t="s">
        <v>251</v>
      </c>
      <c r="K49" s="23" t="s">
        <v>529</v>
      </c>
      <c r="L49" s="3" t="s">
        <v>34</v>
      </c>
      <c r="M49" s="1" t="s">
        <v>61</v>
      </c>
      <c r="N49" s="1" t="s">
        <v>64</v>
      </c>
      <c r="O49" s="1" t="s">
        <v>39</v>
      </c>
      <c r="P49" s="1" t="s">
        <v>24</v>
      </c>
      <c r="Q49" s="1" t="s">
        <v>25</v>
      </c>
      <c r="R49" s="1" t="s">
        <v>26</v>
      </c>
      <c r="S49" s="1" t="s">
        <v>187</v>
      </c>
      <c r="T49" s="1" t="s">
        <v>27</v>
      </c>
      <c r="U49" s="1" t="s">
        <v>28</v>
      </c>
      <c r="V49" s="1" t="s">
        <v>29</v>
      </c>
      <c r="W49" s="1">
        <v>7</v>
      </c>
      <c r="X49" s="1">
        <v>1.6</v>
      </c>
      <c r="Y49" s="1">
        <v>1.68</v>
      </c>
      <c r="Z49" s="1">
        <v>0.6</v>
      </c>
      <c r="AA49" s="1">
        <v>0.05</v>
      </c>
      <c r="AB49" s="1" t="s">
        <v>30</v>
      </c>
      <c r="AC49" s="1" t="s">
        <v>35</v>
      </c>
      <c r="AD49" s="1" t="s">
        <v>32</v>
      </c>
      <c r="AE49" s="1">
        <f>SQRT(AL49)*Z49</f>
        <v>1.697056274847714</v>
      </c>
      <c r="AF49" s="1">
        <f>SQRT(AM49)*AA49</f>
        <v>0.14142135623730953</v>
      </c>
      <c r="AL49" s="4">
        <v>8</v>
      </c>
      <c r="AM49" s="4">
        <v>8</v>
      </c>
      <c r="AN49" s="1" t="s">
        <v>227</v>
      </c>
    </row>
    <row r="50" spans="1:42">
      <c r="A50" s="1" t="s">
        <v>33</v>
      </c>
      <c r="B50" s="1">
        <v>85</v>
      </c>
      <c r="C50" s="1">
        <v>52</v>
      </c>
      <c r="D50" s="1">
        <v>52</v>
      </c>
      <c r="E50" s="1" t="s">
        <v>93</v>
      </c>
      <c r="F50" s="1">
        <v>24</v>
      </c>
      <c r="G50" s="1" t="s">
        <v>23</v>
      </c>
      <c r="H50" s="5" t="s">
        <v>465</v>
      </c>
      <c r="I50" s="1" t="s">
        <v>275</v>
      </c>
      <c r="J50" s="1" t="s">
        <v>251</v>
      </c>
      <c r="K50" s="1" t="s">
        <v>529</v>
      </c>
      <c r="L50" s="3" t="s">
        <v>34</v>
      </c>
      <c r="M50" s="1" t="s">
        <v>61</v>
      </c>
      <c r="N50" s="1" t="s">
        <v>64</v>
      </c>
      <c r="O50" s="1" t="s">
        <v>39</v>
      </c>
      <c r="P50" s="1" t="s">
        <v>24</v>
      </c>
      <c r="Q50" s="1" t="s">
        <v>25</v>
      </c>
      <c r="R50" s="1" t="s">
        <v>26</v>
      </c>
      <c r="S50" s="1" t="s">
        <v>187</v>
      </c>
      <c r="T50" s="1" t="s">
        <v>27</v>
      </c>
      <c r="U50" s="1" t="s">
        <v>28</v>
      </c>
      <c r="V50" s="1" t="s">
        <v>55</v>
      </c>
      <c r="W50" s="1">
        <v>52</v>
      </c>
      <c r="X50" s="1">
        <v>1.83</v>
      </c>
      <c r="Y50" s="1">
        <v>1.61</v>
      </c>
      <c r="Z50" s="1">
        <v>7.0000000000000007E-2</v>
      </c>
      <c r="AA50" s="1">
        <v>0.04</v>
      </c>
      <c r="AB50" s="1" t="s">
        <v>30</v>
      </c>
      <c r="AC50" s="1" t="s">
        <v>35</v>
      </c>
      <c r="AD50" s="1" t="s">
        <v>32</v>
      </c>
      <c r="AE50" s="1">
        <f>SQRT(AL50)*Z50</f>
        <v>0.19798989873223333</v>
      </c>
      <c r="AF50" s="1">
        <f>SQRT(AM50)*AA50</f>
        <v>0.11313708498984762</v>
      </c>
      <c r="AL50" s="4">
        <v>8</v>
      </c>
      <c r="AM50" s="4">
        <v>8</v>
      </c>
      <c r="AN50" s="1" t="s">
        <v>227</v>
      </c>
    </row>
    <row r="51" spans="1:42">
      <c r="A51" s="1" t="s">
        <v>476</v>
      </c>
      <c r="B51" s="1">
        <v>180</v>
      </c>
      <c r="C51" s="1">
        <v>70</v>
      </c>
      <c r="D51" s="1">
        <v>70</v>
      </c>
      <c r="E51" s="1" t="s">
        <v>55</v>
      </c>
      <c r="F51" s="1">
        <v>12</v>
      </c>
      <c r="G51" s="1" t="s">
        <v>23</v>
      </c>
      <c r="H51" s="5" t="s">
        <v>465</v>
      </c>
      <c r="I51" s="1" t="s">
        <v>276</v>
      </c>
      <c r="J51" s="1" t="s">
        <v>251</v>
      </c>
      <c r="K51" s="23" t="s">
        <v>529</v>
      </c>
      <c r="L51" s="13" t="s">
        <v>477</v>
      </c>
      <c r="M51" s="1" t="s">
        <v>61</v>
      </c>
      <c r="N51" s="1" t="s">
        <v>371</v>
      </c>
      <c r="O51" s="1" t="s">
        <v>40</v>
      </c>
      <c r="P51" s="1" t="s">
        <v>24</v>
      </c>
      <c r="Q51" s="1" t="s">
        <v>25</v>
      </c>
      <c r="R51" s="1" t="s">
        <v>365</v>
      </c>
      <c r="S51" s="1" t="s">
        <v>187</v>
      </c>
      <c r="V51" s="1" t="s">
        <v>482</v>
      </c>
      <c r="W51" s="1">
        <v>6</v>
      </c>
      <c r="X51" s="6">
        <v>0.93</v>
      </c>
      <c r="Y51" s="6">
        <v>0.81</v>
      </c>
      <c r="Z51" s="1">
        <v>0.02</v>
      </c>
      <c r="AA51" s="1">
        <v>1.2E-2</v>
      </c>
      <c r="AB51" s="1" t="s">
        <v>42</v>
      </c>
      <c r="AC51" s="1" t="s">
        <v>35</v>
      </c>
      <c r="AD51" s="1" t="s">
        <v>32</v>
      </c>
      <c r="AE51" s="1">
        <f>SQRT(AL51)*Z51</f>
        <v>0.08</v>
      </c>
      <c r="AF51" s="1">
        <f>SQRT(AM51)*AA51</f>
        <v>3.3941125496954286E-2</v>
      </c>
      <c r="AL51" s="1">
        <v>16</v>
      </c>
      <c r="AM51" s="1">
        <v>8</v>
      </c>
      <c r="AN51" s="1" t="s">
        <v>479</v>
      </c>
    </row>
    <row r="52" spans="1:42">
      <c r="A52" s="1" t="s">
        <v>476</v>
      </c>
      <c r="B52" s="1">
        <v>179</v>
      </c>
      <c r="C52" s="1">
        <v>71</v>
      </c>
      <c r="D52" s="1">
        <v>71</v>
      </c>
      <c r="E52" s="1" t="s">
        <v>55</v>
      </c>
      <c r="F52" s="1">
        <v>12</v>
      </c>
      <c r="G52" s="1" t="s">
        <v>23</v>
      </c>
      <c r="H52" s="5" t="s">
        <v>465</v>
      </c>
      <c r="I52" s="1" t="s">
        <v>276</v>
      </c>
      <c r="J52" s="1" t="s">
        <v>251</v>
      </c>
      <c r="K52" s="23" t="s">
        <v>529</v>
      </c>
      <c r="L52" s="13" t="s">
        <v>477</v>
      </c>
      <c r="M52" s="1" t="s">
        <v>61</v>
      </c>
      <c r="N52" s="1" t="s">
        <v>371</v>
      </c>
      <c r="O52" s="1" t="s">
        <v>39</v>
      </c>
      <c r="P52" s="1" t="s">
        <v>24</v>
      </c>
      <c r="Q52" s="1" t="s">
        <v>25</v>
      </c>
      <c r="R52" s="1" t="s">
        <v>365</v>
      </c>
      <c r="S52" s="1" t="s">
        <v>187</v>
      </c>
      <c r="V52" s="1" t="s">
        <v>482</v>
      </c>
      <c r="W52" s="1">
        <v>6</v>
      </c>
      <c r="X52" s="16">
        <v>0.84</v>
      </c>
      <c r="Y52" s="6">
        <v>0.9</v>
      </c>
      <c r="Z52" s="1">
        <v>0.01</v>
      </c>
      <c r="AA52" s="1">
        <v>1.7999999999999999E-2</v>
      </c>
      <c r="AB52" s="1" t="s">
        <v>42</v>
      </c>
      <c r="AC52" s="1" t="s">
        <v>35</v>
      </c>
      <c r="AD52" s="1" t="s">
        <v>32</v>
      </c>
      <c r="AE52" s="1">
        <f>SQRT(AL52)*Z52</f>
        <v>3.8729833462074169E-2</v>
      </c>
      <c r="AF52" s="1">
        <f>SQRT(AM52)*AA52</f>
        <v>5.0911688245431422E-2</v>
      </c>
      <c r="AL52" s="1">
        <v>15</v>
      </c>
      <c r="AM52" s="1">
        <v>8</v>
      </c>
      <c r="AN52" s="1" t="s">
        <v>479</v>
      </c>
    </row>
    <row r="53" spans="1:42">
      <c r="A53" s="1" t="s">
        <v>143</v>
      </c>
      <c r="B53" s="1">
        <v>96</v>
      </c>
      <c r="C53" s="1">
        <v>21</v>
      </c>
      <c r="D53" s="1">
        <v>21</v>
      </c>
      <c r="E53" s="1" t="s">
        <v>207</v>
      </c>
      <c r="F53" s="1">
        <v>13</v>
      </c>
      <c r="G53" s="1" t="s">
        <v>364</v>
      </c>
      <c r="H53" s="5" t="s">
        <v>364</v>
      </c>
      <c r="I53" s="1" t="s">
        <v>276</v>
      </c>
      <c r="J53" s="1" t="s">
        <v>247</v>
      </c>
      <c r="K53" s="1" t="s">
        <v>531</v>
      </c>
      <c r="L53" s="1" t="s">
        <v>324</v>
      </c>
      <c r="M53" s="1" t="s">
        <v>61</v>
      </c>
      <c r="N53" s="1" t="s">
        <v>64</v>
      </c>
      <c r="O53" s="1" t="s">
        <v>39</v>
      </c>
      <c r="P53" s="1" t="s">
        <v>100</v>
      </c>
      <c r="Q53" s="1" t="s">
        <v>110</v>
      </c>
      <c r="R53" s="1" t="s">
        <v>101</v>
      </c>
      <c r="S53" s="1" t="s">
        <v>187</v>
      </c>
      <c r="T53" s="1" t="s">
        <v>27</v>
      </c>
      <c r="U53" s="1" t="s">
        <v>28</v>
      </c>
      <c r="V53" s="1" t="s">
        <v>75</v>
      </c>
      <c r="W53" s="1">
        <v>12</v>
      </c>
      <c r="X53" s="6">
        <v>0.43704449365814302</v>
      </c>
      <c r="Y53" s="6">
        <v>0.103080330179182</v>
      </c>
      <c r="Z53" s="1">
        <v>0.10944231930742898</v>
      </c>
      <c r="AA53" s="1">
        <v>0.10968391383128701</v>
      </c>
      <c r="AB53" s="1" t="s">
        <v>42</v>
      </c>
      <c r="AC53" s="1" t="s">
        <v>105</v>
      </c>
      <c r="AD53" s="1" t="s">
        <v>32</v>
      </c>
      <c r="AE53" s="1">
        <f>SQRT(AL53)*Z53</f>
        <v>0.24472046558664892</v>
      </c>
      <c r="AF53" s="1">
        <f>SQRT(AM53)*AA53</f>
        <v>0.24526068736498716</v>
      </c>
      <c r="AL53" s="4">
        <v>5</v>
      </c>
      <c r="AM53" s="4">
        <v>5</v>
      </c>
      <c r="AN53" s="1" t="s">
        <v>325</v>
      </c>
    </row>
    <row r="54" spans="1:42">
      <c r="A54" s="1" t="s">
        <v>143</v>
      </c>
      <c r="B54" s="1">
        <v>97</v>
      </c>
      <c r="C54" s="1">
        <v>21</v>
      </c>
      <c r="D54" s="1">
        <v>21</v>
      </c>
      <c r="E54" s="1" t="s">
        <v>126</v>
      </c>
      <c r="F54" s="1">
        <v>18</v>
      </c>
      <c r="G54" s="1" t="s">
        <v>364</v>
      </c>
      <c r="H54" s="5" t="s">
        <v>364</v>
      </c>
      <c r="I54" s="1" t="s">
        <v>276</v>
      </c>
      <c r="J54" s="1" t="s">
        <v>247</v>
      </c>
      <c r="K54" s="1" t="s">
        <v>531</v>
      </c>
      <c r="L54" s="1" t="s">
        <v>324</v>
      </c>
      <c r="M54" s="1" t="s">
        <v>61</v>
      </c>
      <c r="N54" s="1" t="s">
        <v>64</v>
      </c>
      <c r="O54" s="1" t="s">
        <v>39</v>
      </c>
      <c r="P54" s="1" t="s">
        <v>100</v>
      </c>
      <c r="Q54" s="1" t="s">
        <v>110</v>
      </c>
      <c r="R54" s="1" t="s">
        <v>101</v>
      </c>
      <c r="S54" s="1" t="s">
        <v>187</v>
      </c>
      <c r="T54" s="1" t="s">
        <v>27</v>
      </c>
      <c r="U54" s="1" t="s">
        <v>28</v>
      </c>
      <c r="V54" s="1" t="s">
        <v>75</v>
      </c>
      <c r="W54" s="1">
        <v>12</v>
      </c>
      <c r="X54" s="1">
        <v>9.6879404066841104E-2</v>
      </c>
      <c r="Y54" s="1">
        <v>9.2772297161264297E-2</v>
      </c>
      <c r="Z54" s="1">
        <v>0.11403261526071991</v>
      </c>
      <c r="AA54" s="1">
        <v>0.1209583249446337</v>
      </c>
      <c r="AB54" s="1" t="s">
        <v>42</v>
      </c>
      <c r="AC54" s="1" t="s">
        <v>105</v>
      </c>
      <c r="AD54" s="1" t="s">
        <v>32</v>
      </c>
      <c r="AE54" s="1">
        <f>SQRT(AL54)*Z54</f>
        <v>0.25498467937504965</v>
      </c>
      <c r="AF54" s="1">
        <f>SQRT(AM54)*AA54</f>
        <v>0.27047103702070946</v>
      </c>
      <c r="AL54" s="4">
        <v>5</v>
      </c>
      <c r="AM54" s="4">
        <v>5</v>
      </c>
      <c r="AN54" s="1" t="s">
        <v>325</v>
      </c>
    </row>
    <row r="55" spans="1:42">
      <c r="A55" s="1" t="s">
        <v>367</v>
      </c>
      <c r="B55" s="1">
        <v>141</v>
      </c>
      <c r="C55" s="1">
        <v>60</v>
      </c>
      <c r="D55" s="1">
        <v>60</v>
      </c>
      <c r="E55" s="1" t="s">
        <v>368</v>
      </c>
      <c r="F55" s="1">
        <v>12.5</v>
      </c>
      <c r="G55" s="1" t="s">
        <v>364</v>
      </c>
      <c r="H55" s="5" t="s">
        <v>364</v>
      </c>
      <c r="I55" s="1" t="s">
        <v>276</v>
      </c>
      <c r="J55" s="1" t="s">
        <v>251</v>
      </c>
      <c r="K55" s="1" t="s">
        <v>527</v>
      </c>
      <c r="L55" s="1" t="s">
        <v>419</v>
      </c>
      <c r="M55" s="1" t="s">
        <v>261</v>
      </c>
      <c r="N55" s="1" t="s">
        <v>371</v>
      </c>
      <c r="O55" s="1" t="s">
        <v>40</v>
      </c>
      <c r="P55" s="1" t="s">
        <v>24</v>
      </c>
      <c r="Q55" s="1" t="s">
        <v>25</v>
      </c>
      <c r="R55" s="1" t="s">
        <v>365</v>
      </c>
      <c r="S55" s="1" t="s">
        <v>187</v>
      </c>
      <c r="T55" s="1" t="s">
        <v>27</v>
      </c>
      <c r="U55" s="1" t="s">
        <v>28</v>
      </c>
      <c r="V55" s="1" t="s">
        <v>68</v>
      </c>
      <c r="W55" s="1">
        <v>8</v>
      </c>
      <c r="X55" s="1">
        <v>57.731000000000002</v>
      </c>
      <c r="Y55" s="1">
        <v>17.723500000000001</v>
      </c>
      <c r="Z55" s="1">
        <v>13.528130000000001</v>
      </c>
      <c r="AA55" s="1">
        <v>5.6312699999999998</v>
      </c>
      <c r="AB55" s="1" t="s">
        <v>42</v>
      </c>
      <c r="AC55" s="1" t="s">
        <v>183</v>
      </c>
      <c r="AD55" s="1" t="s">
        <v>32</v>
      </c>
      <c r="AE55" s="1">
        <f>SQRT(AL55)*Z55</f>
        <v>48.776366376142661</v>
      </c>
      <c r="AF55" s="1">
        <f>SQRT(AM55)*AA55</f>
        <v>13.793738103842626</v>
      </c>
      <c r="AL55" s="1">
        <v>13</v>
      </c>
      <c r="AM55" s="1">
        <v>6</v>
      </c>
      <c r="AN55" s="1" t="s">
        <v>417</v>
      </c>
      <c r="AO55" s="1" t="s">
        <v>369</v>
      </c>
    </row>
    <row r="56" spans="1:42">
      <c r="A56" s="1" t="s">
        <v>367</v>
      </c>
      <c r="B56" s="1">
        <v>140</v>
      </c>
      <c r="C56" s="1">
        <v>60</v>
      </c>
      <c r="D56" s="1">
        <v>60</v>
      </c>
      <c r="E56" s="1" t="s">
        <v>368</v>
      </c>
      <c r="F56" s="1">
        <v>12.5</v>
      </c>
      <c r="G56" s="1" t="s">
        <v>364</v>
      </c>
      <c r="H56" s="5" t="s">
        <v>364</v>
      </c>
      <c r="I56" s="1" t="s">
        <v>276</v>
      </c>
      <c r="J56" s="1" t="s">
        <v>251</v>
      </c>
      <c r="K56" s="1" t="s">
        <v>527</v>
      </c>
      <c r="L56" s="1" t="s">
        <v>418</v>
      </c>
      <c r="M56" s="1" t="s">
        <v>261</v>
      </c>
      <c r="N56" s="1" t="s">
        <v>371</v>
      </c>
      <c r="O56" s="1" t="s">
        <v>40</v>
      </c>
      <c r="P56" s="1" t="s">
        <v>24</v>
      </c>
      <c r="Q56" s="1" t="s">
        <v>25</v>
      </c>
      <c r="R56" s="1" t="s">
        <v>365</v>
      </c>
      <c r="S56" s="1" t="s">
        <v>187</v>
      </c>
      <c r="T56" s="1" t="s">
        <v>27</v>
      </c>
      <c r="U56" s="1" t="s">
        <v>28</v>
      </c>
      <c r="V56" s="1" t="s">
        <v>68</v>
      </c>
      <c r="W56" s="1">
        <v>8</v>
      </c>
      <c r="X56" s="1">
        <v>162.5326</v>
      </c>
      <c r="Y56" s="1">
        <v>69.9328</v>
      </c>
      <c r="Z56" s="1">
        <v>25.451049999999999</v>
      </c>
      <c r="AA56" s="1">
        <v>13.071859999999999</v>
      </c>
      <c r="AB56" s="1" t="s">
        <v>42</v>
      </c>
      <c r="AC56" s="1" t="s">
        <v>183</v>
      </c>
      <c r="AD56" s="1" t="s">
        <v>32</v>
      </c>
      <c r="AE56" s="1">
        <f>SQRT(AL56)*Z56</f>
        <v>80.483286842828434</v>
      </c>
      <c r="AF56" s="1">
        <f>SQRT(AM56)*AA56</f>
        <v>32.019386989097711</v>
      </c>
      <c r="AL56" s="1">
        <v>10</v>
      </c>
      <c r="AM56" s="1">
        <v>6</v>
      </c>
      <c r="AN56" s="1" t="s">
        <v>416</v>
      </c>
      <c r="AO56" s="1" t="s">
        <v>369</v>
      </c>
    </row>
    <row r="57" spans="1:42">
      <c r="A57" s="1" t="s">
        <v>515</v>
      </c>
      <c r="B57" s="1">
        <v>76</v>
      </c>
      <c r="C57" s="1">
        <v>12</v>
      </c>
      <c r="D57" s="1">
        <v>12</v>
      </c>
      <c r="E57" s="1" t="s">
        <v>126</v>
      </c>
      <c r="F57" s="1">
        <v>18</v>
      </c>
      <c r="G57" s="1" t="s">
        <v>364</v>
      </c>
      <c r="H57" s="5" t="s">
        <v>364</v>
      </c>
      <c r="I57" s="1" t="s">
        <v>276</v>
      </c>
      <c r="J57" s="1" t="s">
        <v>247</v>
      </c>
      <c r="K57" s="1" t="s">
        <v>303</v>
      </c>
      <c r="L57" s="1" t="s">
        <v>303</v>
      </c>
      <c r="M57" s="1" t="s">
        <v>61</v>
      </c>
      <c r="N57" s="1" t="s">
        <v>371</v>
      </c>
      <c r="O57" s="1" t="s">
        <v>39</v>
      </c>
      <c r="P57" s="1" t="s">
        <v>100</v>
      </c>
      <c r="Q57" s="1" t="s">
        <v>110</v>
      </c>
      <c r="R57" s="1" t="s">
        <v>101</v>
      </c>
      <c r="S57" s="1" t="s">
        <v>187</v>
      </c>
      <c r="T57" s="1" t="s">
        <v>27</v>
      </c>
      <c r="U57" s="1" t="s">
        <v>28</v>
      </c>
      <c r="V57" s="1" t="s">
        <v>75</v>
      </c>
      <c r="W57" s="1">
        <v>12</v>
      </c>
      <c r="X57" s="1">
        <v>4.17</v>
      </c>
      <c r="Y57" s="1">
        <v>9.35</v>
      </c>
      <c r="Z57" s="1" t="s">
        <v>306</v>
      </c>
      <c r="AA57" s="1" t="s">
        <v>307</v>
      </c>
      <c r="AB57" s="1" t="s">
        <v>102</v>
      </c>
      <c r="AC57" s="1" t="s">
        <v>304</v>
      </c>
      <c r="AD57" s="1" t="s">
        <v>305</v>
      </c>
      <c r="AE57" s="1">
        <f>AG57/1.311</f>
        <v>4.3630816170861939</v>
      </c>
      <c r="AF57" s="1">
        <f>AH57/1.311</f>
        <v>16.270022883295198</v>
      </c>
      <c r="AG57" s="1">
        <f>6.31-0.59</f>
        <v>5.72</v>
      </c>
      <c r="AH57" s="1">
        <f>25.05-3.72</f>
        <v>21.330000000000002</v>
      </c>
      <c r="AL57" s="4">
        <v>12</v>
      </c>
      <c r="AM57" s="4">
        <v>12</v>
      </c>
      <c r="AN57" s="1" t="s">
        <v>308</v>
      </c>
    </row>
    <row r="58" spans="1:42">
      <c r="A58" s="1" t="s">
        <v>66</v>
      </c>
      <c r="B58" s="1">
        <v>63</v>
      </c>
      <c r="C58" s="1">
        <v>5</v>
      </c>
      <c r="D58" s="1">
        <v>5</v>
      </c>
      <c r="E58" s="1" t="s">
        <v>55</v>
      </c>
      <c r="F58" s="1">
        <v>12</v>
      </c>
      <c r="G58" s="1" t="s">
        <v>364</v>
      </c>
      <c r="H58" s="5" t="s">
        <v>364</v>
      </c>
      <c r="I58" s="1" t="s">
        <v>275</v>
      </c>
      <c r="J58" s="1" t="s">
        <v>251</v>
      </c>
      <c r="K58" s="1" t="s">
        <v>530</v>
      </c>
      <c r="L58" s="1" t="s">
        <v>295</v>
      </c>
      <c r="M58" s="1" t="s">
        <v>61</v>
      </c>
      <c r="N58" s="1" t="s">
        <v>371</v>
      </c>
      <c r="O58" s="1" t="s">
        <v>39</v>
      </c>
      <c r="P58" s="1" t="s">
        <v>24</v>
      </c>
      <c r="Q58" s="1" t="s">
        <v>25</v>
      </c>
      <c r="R58" s="1" t="s">
        <v>67</v>
      </c>
      <c r="S58" s="1" t="s">
        <v>187</v>
      </c>
      <c r="T58" s="1" t="s">
        <v>27</v>
      </c>
      <c r="U58" s="1" t="s">
        <v>28</v>
      </c>
      <c r="V58" s="1" t="s">
        <v>68</v>
      </c>
      <c r="W58" s="1">
        <v>8</v>
      </c>
      <c r="X58" s="1">
        <v>22.16</v>
      </c>
      <c r="Y58" s="1">
        <v>36.5</v>
      </c>
      <c r="Z58" s="1">
        <v>6.89</v>
      </c>
      <c r="AA58" s="1">
        <v>4.5</v>
      </c>
      <c r="AB58" s="1" t="s">
        <v>42</v>
      </c>
      <c r="AC58" s="1" t="s">
        <v>69</v>
      </c>
      <c r="AD58" s="1" t="s">
        <v>70</v>
      </c>
      <c r="AE58" s="1">
        <v>6.89</v>
      </c>
      <c r="AF58" s="1">
        <v>4.5</v>
      </c>
      <c r="AL58" s="4">
        <v>10</v>
      </c>
      <c r="AM58" s="4">
        <v>10</v>
      </c>
      <c r="AN58" s="1" t="s">
        <v>222</v>
      </c>
    </row>
    <row r="59" spans="1:42">
      <c r="A59" s="1" t="s">
        <v>66</v>
      </c>
      <c r="B59" s="1">
        <v>64</v>
      </c>
      <c r="C59" s="1">
        <v>5</v>
      </c>
      <c r="D59" s="1">
        <v>5</v>
      </c>
      <c r="E59" s="1" t="s">
        <v>55</v>
      </c>
      <c r="F59" s="1">
        <v>12</v>
      </c>
      <c r="G59" s="1" t="s">
        <v>364</v>
      </c>
      <c r="H59" s="5" t="s">
        <v>364</v>
      </c>
      <c r="I59" s="1" t="s">
        <v>275</v>
      </c>
      <c r="J59" s="1" t="s">
        <v>247</v>
      </c>
      <c r="K59" s="1" t="s">
        <v>530</v>
      </c>
      <c r="L59" s="1" t="s">
        <v>296</v>
      </c>
      <c r="M59" s="1" t="s">
        <v>61</v>
      </c>
      <c r="N59" s="1" t="s">
        <v>371</v>
      </c>
      <c r="O59" s="1" t="s">
        <v>39</v>
      </c>
      <c r="P59" s="1" t="s">
        <v>24</v>
      </c>
      <c r="Q59" s="1" t="s">
        <v>25</v>
      </c>
      <c r="R59" s="1" t="s">
        <v>67</v>
      </c>
      <c r="S59" s="1" t="s">
        <v>187</v>
      </c>
      <c r="T59" s="1" t="s">
        <v>27</v>
      </c>
      <c r="U59" s="1" t="s">
        <v>28</v>
      </c>
      <c r="V59" s="1" t="s">
        <v>68</v>
      </c>
      <c r="W59" s="1">
        <v>8</v>
      </c>
      <c r="X59" s="1">
        <v>2.89</v>
      </c>
      <c r="Y59" s="1">
        <v>1.85</v>
      </c>
      <c r="Z59" s="1">
        <v>1.2150000000000001</v>
      </c>
      <c r="AA59" s="1">
        <v>1.39</v>
      </c>
      <c r="AB59" s="1" t="s">
        <v>42</v>
      </c>
      <c r="AC59" s="1" t="s">
        <v>58</v>
      </c>
      <c r="AD59" s="1" t="s">
        <v>70</v>
      </c>
      <c r="AE59" s="1">
        <v>1.2150000000000001</v>
      </c>
      <c r="AF59" s="1">
        <v>1.39</v>
      </c>
      <c r="AL59" s="4">
        <v>10</v>
      </c>
      <c r="AM59" s="4">
        <v>10</v>
      </c>
      <c r="AN59" s="1" t="s">
        <v>94</v>
      </c>
    </row>
    <row r="60" spans="1:42">
      <c r="A60" s="1" t="s">
        <v>66</v>
      </c>
      <c r="B60" s="1">
        <v>65</v>
      </c>
      <c r="C60" s="1">
        <v>6</v>
      </c>
      <c r="D60" s="1">
        <v>6</v>
      </c>
      <c r="E60" s="1" t="s">
        <v>55</v>
      </c>
      <c r="F60" s="1">
        <v>12</v>
      </c>
      <c r="G60" s="1" t="s">
        <v>364</v>
      </c>
      <c r="H60" s="5" t="s">
        <v>364</v>
      </c>
      <c r="I60" s="1" t="s">
        <v>275</v>
      </c>
      <c r="J60" s="1" t="s">
        <v>251</v>
      </c>
      <c r="K60" s="1" t="s">
        <v>530</v>
      </c>
      <c r="L60" s="1" t="s">
        <v>295</v>
      </c>
      <c r="M60" s="1" t="s">
        <v>61</v>
      </c>
      <c r="N60" s="1" t="s">
        <v>371</v>
      </c>
      <c r="O60" s="1" t="s">
        <v>40</v>
      </c>
      <c r="P60" s="1" t="s">
        <v>24</v>
      </c>
      <c r="Q60" s="1" t="s">
        <v>25</v>
      </c>
      <c r="R60" s="1" t="s">
        <v>67</v>
      </c>
      <c r="S60" s="1" t="s">
        <v>187</v>
      </c>
      <c r="T60" s="1" t="s">
        <v>27</v>
      </c>
      <c r="U60" s="1" t="s">
        <v>28</v>
      </c>
      <c r="V60" s="1" t="s">
        <v>68</v>
      </c>
      <c r="W60" s="1">
        <v>8</v>
      </c>
      <c r="X60" s="1">
        <v>27.66</v>
      </c>
      <c r="Y60" s="1">
        <v>34.32</v>
      </c>
      <c r="Z60" s="1">
        <v>10.16</v>
      </c>
      <c r="AA60" s="1">
        <v>5.95</v>
      </c>
      <c r="AB60" s="1" t="s">
        <v>42</v>
      </c>
      <c r="AC60" s="1" t="s">
        <v>69</v>
      </c>
      <c r="AD60" s="1" t="s">
        <v>70</v>
      </c>
      <c r="AE60" s="1">
        <v>10.16</v>
      </c>
      <c r="AF60" s="1">
        <v>5.95</v>
      </c>
      <c r="AL60" s="4">
        <v>10</v>
      </c>
      <c r="AM60" s="4">
        <v>10</v>
      </c>
      <c r="AN60" s="1" t="s">
        <v>222</v>
      </c>
    </row>
    <row r="61" spans="1:42">
      <c r="A61" s="1" t="s">
        <v>66</v>
      </c>
      <c r="B61" s="1">
        <v>66</v>
      </c>
      <c r="C61" s="1">
        <v>6</v>
      </c>
      <c r="D61" s="1">
        <v>6</v>
      </c>
      <c r="E61" s="1" t="s">
        <v>55</v>
      </c>
      <c r="F61" s="1">
        <v>12</v>
      </c>
      <c r="G61" s="1" t="s">
        <v>364</v>
      </c>
      <c r="H61" s="5" t="s">
        <v>364</v>
      </c>
      <c r="I61" s="1" t="s">
        <v>275</v>
      </c>
      <c r="J61" s="1" t="s">
        <v>247</v>
      </c>
      <c r="K61" s="1" t="s">
        <v>530</v>
      </c>
      <c r="L61" s="1" t="s">
        <v>296</v>
      </c>
      <c r="M61" s="1" t="s">
        <v>61</v>
      </c>
      <c r="N61" s="1" t="s">
        <v>371</v>
      </c>
      <c r="O61" s="1" t="s">
        <v>40</v>
      </c>
      <c r="P61" s="1" t="s">
        <v>24</v>
      </c>
      <c r="Q61" s="1" t="s">
        <v>25</v>
      </c>
      <c r="R61" s="1" t="s">
        <v>67</v>
      </c>
      <c r="S61" s="1" t="s">
        <v>187</v>
      </c>
      <c r="T61" s="1" t="s">
        <v>27</v>
      </c>
      <c r="U61" s="1" t="s">
        <v>28</v>
      </c>
      <c r="V61" s="1" t="s">
        <v>68</v>
      </c>
      <c r="W61" s="1">
        <v>8</v>
      </c>
      <c r="X61" s="1">
        <v>2.4239999999999999</v>
      </c>
      <c r="Y61" s="1">
        <v>2.65</v>
      </c>
      <c r="Z61" s="1">
        <v>1.54</v>
      </c>
      <c r="AA61" s="1">
        <v>1.59</v>
      </c>
      <c r="AB61" s="1" t="s">
        <v>42</v>
      </c>
      <c r="AC61" s="1" t="s">
        <v>58</v>
      </c>
      <c r="AD61" s="1" t="s">
        <v>70</v>
      </c>
      <c r="AE61" s="1">
        <v>1.54</v>
      </c>
      <c r="AF61" s="1">
        <v>1.59</v>
      </c>
      <c r="AL61" s="4">
        <v>10</v>
      </c>
      <c r="AM61" s="4">
        <v>10</v>
      </c>
      <c r="AN61" s="1" t="s">
        <v>222</v>
      </c>
    </row>
    <row r="62" spans="1:42">
      <c r="A62" s="1" t="s">
        <v>137</v>
      </c>
      <c r="B62" s="1">
        <v>71</v>
      </c>
      <c r="C62" s="1">
        <v>20</v>
      </c>
      <c r="D62" s="1">
        <v>20</v>
      </c>
      <c r="E62" s="1" t="s">
        <v>139</v>
      </c>
      <c r="F62" s="1">
        <v>12</v>
      </c>
      <c r="G62" s="1" t="s">
        <v>364</v>
      </c>
      <c r="H62" s="5" t="s">
        <v>364</v>
      </c>
      <c r="I62" s="1" t="s">
        <v>275</v>
      </c>
      <c r="J62" s="1" t="s">
        <v>247</v>
      </c>
      <c r="K62" s="1" t="s">
        <v>530</v>
      </c>
      <c r="L62" s="1" t="s">
        <v>300</v>
      </c>
      <c r="M62" s="1" t="s">
        <v>61</v>
      </c>
      <c r="N62" s="1" t="s">
        <v>371</v>
      </c>
      <c r="O62" s="1" t="s">
        <v>39</v>
      </c>
      <c r="P62" s="1" t="s">
        <v>100</v>
      </c>
      <c r="Q62" s="1" t="s">
        <v>110</v>
      </c>
      <c r="R62" s="1" t="s">
        <v>138</v>
      </c>
      <c r="S62" s="1" t="s">
        <v>187</v>
      </c>
      <c r="T62" s="1" t="s">
        <v>27</v>
      </c>
      <c r="U62" s="1" t="s">
        <v>28</v>
      </c>
      <c r="V62" s="1" t="s">
        <v>77</v>
      </c>
      <c r="W62" s="1">
        <v>22</v>
      </c>
      <c r="X62" s="1">
        <v>0.47</v>
      </c>
      <c r="Y62" s="1">
        <v>0.49</v>
      </c>
      <c r="Z62" s="1">
        <v>5.8999999999999997E-2</v>
      </c>
      <c r="AA62" s="1">
        <v>4.5999999999999999E-2</v>
      </c>
      <c r="AB62" s="1" t="s">
        <v>42</v>
      </c>
      <c r="AC62" s="1" t="s">
        <v>142</v>
      </c>
      <c r="AD62" s="1" t="s">
        <v>43</v>
      </c>
      <c r="AE62" s="1">
        <f>SQRT(AL62)*Z62</f>
        <v>0.18657438194993439</v>
      </c>
      <c r="AF62" s="1">
        <f>SQRT(AM62)*AA62</f>
        <v>0.13800000000000001</v>
      </c>
      <c r="AL62" s="4">
        <v>10</v>
      </c>
      <c r="AM62" s="4">
        <v>9</v>
      </c>
      <c r="AN62" s="1" t="s">
        <v>225</v>
      </c>
    </row>
    <row r="63" spans="1:42">
      <c r="A63" s="1" t="s">
        <v>137</v>
      </c>
      <c r="B63" s="1">
        <v>72</v>
      </c>
      <c r="C63" s="1">
        <v>20</v>
      </c>
      <c r="D63" s="1">
        <v>20</v>
      </c>
      <c r="E63" s="1" t="s">
        <v>221</v>
      </c>
      <c r="F63" s="1">
        <v>17</v>
      </c>
      <c r="G63" s="1" t="s">
        <v>364</v>
      </c>
      <c r="H63" s="5" t="s">
        <v>364</v>
      </c>
      <c r="I63" s="1" t="s">
        <v>275</v>
      </c>
      <c r="J63" s="1" t="s">
        <v>247</v>
      </c>
      <c r="K63" s="1" t="s">
        <v>530</v>
      </c>
      <c r="L63" s="1" t="s">
        <v>300</v>
      </c>
      <c r="M63" s="1" t="s">
        <v>61</v>
      </c>
      <c r="N63" s="1" t="s">
        <v>371</v>
      </c>
      <c r="O63" s="1" t="s">
        <v>39</v>
      </c>
      <c r="P63" s="1" t="s">
        <v>100</v>
      </c>
      <c r="Q63" s="1" t="s">
        <v>110</v>
      </c>
      <c r="R63" s="1" t="s">
        <v>138</v>
      </c>
      <c r="S63" s="1" t="s">
        <v>187</v>
      </c>
      <c r="T63" s="1" t="s">
        <v>27</v>
      </c>
      <c r="U63" s="1" t="s">
        <v>28</v>
      </c>
      <c r="V63" s="1" t="s">
        <v>77</v>
      </c>
      <c r="W63" s="1">
        <v>22</v>
      </c>
      <c r="X63" s="1">
        <v>0.39</v>
      </c>
      <c r="Y63" s="1">
        <v>0.37</v>
      </c>
      <c r="Z63" s="1">
        <v>0.04</v>
      </c>
      <c r="AA63" s="1">
        <v>5.0999999999999997E-2</v>
      </c>
      <c r="AB63" s="1" t="s">
        <v>42</v>
      </c>
      <c r="AC63" s="1" t="s">
        <v>142</v>
      </c>
      <c r="AD63" s="1" t="s">
        <v>43</v>
      </c>
      <c r="AE63" s="1">
        <f>SQRT(AL63)*Z63</f>
        <v>0.12</v>
      </c>
      <c r="AF63" s="1">
        <f>SQRT(AM63)*AA63</f>
        <v>0.13493331686429411</v>
      </c>
      <c r="AL63" s="4">
        <v>9</v>
      </c>
      <c r="AM63" s="4">
        <v>7</v>
      </c>
      <c r="AN63" s="1" t="s">
        <v>226</v>
      </c>
    </row>
    <row r="64" spans="1:42">
      <c r="A64" s="1" t="s">
        <v>151</v>
      </c>
      <c r="B64" s="1">
        <v>42</v>
      </c>
      <c r="C64" s="1">
        <v>22</v>
      </c>
      <c r="D64" s="1">
        <v>22</v>
      </c>
      <c r="E64" s="1" t="s">
        <v>152</v>
      </c>
      <c r="F64" s="1">
        <v>14</v>
      </c>
      <c r="G64" s="1" t="s">
        <v>364</v>
      </c>
      <c r="H64" s="5" t="s">
        <v>364</v>
      </c>
      <c r="I64" s="1" t="s">
        <v>275</v>
      </c>
      <c r="J64" s="1" t="s">
        <v>247</v>
      </c>
      <c r="K64" s="1" t="s">
        <v>530</v>
      </c>
      <c r="L64" s="1" t="s">
        <v>284</v>
      </c>
      <c r="M64" s="1" t="s">
        <v>61</v>
      </c>
      <c r="N64" s="1" t="s">
        <v>371</v>
      </c>
      <c r="O64" s="1" t="s">
        <v>39</v>
      </c>
      <c r="P64" s="1" t="s">
        <v>100</v>
      </c>
      <c r="Q64" s="1" t="s">
        <v>110</v>
      </c>
      <c r="R64" s="1" t="s">
        <v>146</v>
      </c>
      <c r="S64" s="1" t="s">
        <v>187</v>
      </c>
      <c r="T64" s="1" t="s">
        <v>27</v>
      </c>
      <c r="U64" s="1" t="s">
        <v>28</v>
      </c>
      <c r="V64" s="1" t="s">
        <v>147</v>
      </c>
      <c r="W64" s="1">
        <v>35</v>
      </c>
      <c r="X64" s="1">
        <v>29.4</v>
      </c>
      <c r="Y64" s="1">
        <v>31.7</v>
      </c>
      <c r="Z64" s="1">
        <v>2.5</v>
      </c>
      <c r="AA64" s="1">
        <v>2.2000000000000002</v>
      </c>
      <c r="AB64" s="1" t="s">
        <v>42</v>
      </c>
      <c r="AC64" s="1" t="s">
        <v>36</v>
      </c>
      <c r="AD64" s="1" t="s">
        <v>32</v>
      </c>
      <c r="AE64" s="1">
        <f>SQRT(AL64)*Z64</f>
        <v>7.905694150420949</v>
      </c>
      <c r="AF64" s="1">
        <f>SQRT(AM64)*AA64</f>
        <v>6.9570108523704359</v>
      </c>
      <c r="AL64" s="4">
        <v>10</v>
      </c>
      <c r="AM64" s="4">
        <v>10</v>
      </c>
      <c r="AN64" s="1" t="s">
        <v>215</v>
      </c>
      <c r="AO64" s="1" t="s">
        <v>149</v>
      </c>
      <c r="AP64" s="1" t="s">
        <v>285</v>
      </c>
    </row>
    <row r="65" spans="1:42">
      <c r="A65" s="1" t="s">
        <v>151</v>
      </c>
      <c r="B65" s="1">
        <v>43</v>
      </c>
      <c r="C65" s="1">
        <v>23</v>
      </c>
      <c r="D65" s="1">
        <v>23</v>
      </c>
      <c r="E65" s="1" t="s">
        <v>152</v>
      </c>
      <c r="F65" s="1">
        <v>14</v>
      </c>
      <c r="G65" s="1" t="s">
        <v>364</v>
      </c>
      <c r="H65" s="5" t="s">
        <v>364</v>
      </c>
      <c r="I65" s="1" t="s">
        <v>275</v>
      </c>
      <c r="J65" s="1" t="s">
        <v>247</v>
      </c>
      <c r="K65" s="1" t="s">
        <v>530</v>
      </c>
      <c r="L65" s="1" t="s">
        <v>284</v>
      </c>
      <c r="M65" s="1" t="s">
        <v>61</v>
      </c>
      <c r="N65" s="1" t="s">
        <v>371</v>
      </c>
      <c r="O65" s="1" t="s">
        <v>39</v>
      </c>
      <c r="P65" s="1" t="s">
        <v>100</v>
      </c>
      <c r="Q65" s="1" t="s">
        <v>110</v>
      </c>
      <c r="R65" s="1" t="s">
        <v>146</v>
      </c>
      <c r="S65" s="1" t="s">
        <v>187</v>
      </c>
      <c r="T65" s="1" t="s">
        <v>27</v>
      </c>
      <c r="U65" s="1" t="s">
        <v>28</v>
      </c>
      <c r="V65" s="1" t="s">
        <v>147</v>
      </c>
      <c r="W65" s="1">
        <v>35</v>
      </c>
      <c r="X65" s="23">
        <v>28.5</v>
      </c>
      <c r="Y65" s="23">
        <v>34.299999999999997</v>
      </c>
      <c r="Z65" s="1">
        <v>4.5999999999999996</v>
      </c>
      <c r="AA65" s="1">
        <v>2.9</v>
      </c>
      <c r="AB65" s="1" t="s">
        <v>42</v>
      </c>
      <c r="AC65" s="1" t="s">
        <v>36</v>
      </c>
      <c r="AD65" s="1" t="s">
        <v>32</v>
      </c>
      <c r="AE65" s="1">
        <f>SQRT(AL65)*Z65</f>
        <v>13.010764773832474</v>
      </c>
      <c r="AF65" s="1">
        <f>SQRT(AM65)*AA65</f>
        <v>9.6182118920306596</v>
      </c>
      <c r="AL65" s="4">
        <v>8</v>
      </c>
      <c r="AM65" s="4">
        <v>11</v>
      </c>
      <c r="AN65" s="1" t="s">
        <v>215</v>
      </c>
      <c r="AO65" s="1" t="s">
        <v>150</v>
      </c>
      <c r="AP65" s="1" t="s">
        <v>285</v>
      </c>
    </row>
    <row r="66" spans="1:42">
      <c r="A66" s="1" t="s">
        <v>362</v>
      </c>
      <c r="B66" s="1">
        <v>137</v>
      </c>
      <c r="C66" s="1">
        <v>57</v>
      </c>
      <c r="D66" s="1">
        <v>57</v>
      </c>
      <c r="E66" s="1" t="s">
        <v>363</v>
      </c>
      <c r="F66" s="1">
        <v>13</v>
      </c>
      <c r="G66" s="1" t="s">
        <v>364</v>
      </c>
      <c r="H66" s="5" t="s">
        <v>364</v>
      </c>
      <c r="I66" s="1" t="s">
        <v>276</v>
      </c>
      <c r="J66" s="1" t="s">
        <v>247</v>
      </c>
      <c r="K66" s="1" t="s">
        <v>530</v>
      </c>
      <c r="L66" s="1" t="s">
        <v>415</v>
      </c>
      <c r="M66" s="1" t="s">
        <v>261</v>
      </c>
      <c r="N66" s="1" t="s">
        <v>356</v>
      </c>
      <c r="O66" s="1" t="s">
        <v>40</v>
      </c>
      <c r="P66" s="1" t="s">
        <v>24</v>
      </c>
      <c r="Q66" s="1" t="s">
        <v>25</v>
      </c>
      <c r="R66" s="1" t="s">
        <v>365</v>
      </c>
      <c r="S66" s="1" t="s">
        <v>187</v>
      </c>
      <c r="T66" s="1" t="s">
        <v>27</v>
      </c>
      <c r="U66" s="1" t="s">
        <v>28</v>
      </c>
      <c r="V66" s="1" t="s">
        <v>366</v>
      </c>
      <c r="W66" s="1">
        <v>8</v>
      </c>
      <c r="X66" s="23">
        <v>37.5</v>
      </c>
      <c r="Y66" s="23">
        <v>39.5</v>
      </c>
      <c r="Z66" s="1" t="s">
        <v>404</v>
      </c>
      <c r="AA66" s="1" t="s">
        <v>405</v>
      </c>
      <c r="AB66" s="1" t="s">
        <v>406</v>
      </c>
      <c r="AC66" s="1" t="s">
        <v>407</v>
      </c>
      <c r="AD66" s="1" t="s">
        <v>408</v>
      </c>
      <c r="AE66" s="1">
        <f>AG66/1.316</f>
        <v>3.8244680851063837</v>
      </c>
      <c r="AF66" s="1">
        <f>AH66/1.316</f>
        <v>3.7234042553191475</v>
      </c>
      <c r="AG66" s="1">
        <f>41.134-36.101</f>
        <v>5.0330000000000013</v>
      </c>
      <c r="AH66" s="1">
        <f>41.28-36.38</f>
        <v>4.8999999999999986</v>
      </c>
      <c r="AL66" s="1">
        <v>14</v>
      </c>
      <c r="AM66" s="1">
        <v>7</v>
      </c>
      <c r="AN66" s="1" t="s">
        <v>414</v>
      </c>
    </row>
    <row r="67" spans="1:42">
      <c r="A67" s="1" t="s">
        <v>362</v>
      </c>
      <c r="B67" s="1">
        <v>138</v>
      </c>
      <c r="C67" s="1">
        <v>58</v>
      </c>
      <c r="D67" s="1">
        <v>58</v>
      </c>
      <c r="E67" s="1" t="s">
        <v>363</v>
      </c>
      <c r="F67" s="1">
        <v>13</v>
      </c>
      <c r="G67" s="1" t="s">
        <v>364</v>
      </c>
      <c r="H67" s="1" t="s">
        <v>364</v>
      </c>
      <c r="I67" s="1" t="s">
        <v>276</v>
      </c>
      <c r="J67" s="1" t="s">
        <v>247</v>
      </c>
      <c r="K67" s="1" t="s">
        <v>530</v>
      </c>
      <c r="L67" s="1" t="s">
        <v>415</v>
      </c>
      <c r="M67" s="1" t="s">
        <v>261</v>
      </c>
      <c r="N67" s="1" t="s">
        <v>356</v>
      </c>
      <c r="O67" s="1" t="s">
        <v>39</v>
      </c>
      <c r="P67" s="1" t="s">
        <v>24</v>
      </c>
      <c r="Q67" s="1" t="s">
        <v>25</v>
      </c>
      <c r="R67" s="1" t="s">
        <v>365</v>
      </c>
      <c r="S67" s="1" t="s">
        <v>187</v>
      </c>
      <c r="V67" s="1" t="s">
        <v>366</v>
      </c>
      <c r="W67" s="1">
        <v>8</v>
      </c>
      <c r="X67" s="24">
        <v>34.919176983609802</v>
      </c>
      <c r="Y67" s="24">
        <v>25.870235546038501</v>
      </c>
      <c r="Z67" s="1" t="s">
        <v>410</v>
      </c>
      <c r="AA67" s="1" t="s">
        <v>409</v>
      </c>
      <c r="AB67" s="1" t="s">
        <v>406</v>
      </c>
      <c r="AC67" s="1" t="s">
        <v>407</v>
      </c>
      <c r="AD67" s="1" t="s">
        <v>408</v>
      </c>
      <c r="AE67" s="1">
        <f>AG67/1.33</f>
        <v>7.7218045112781919</v>
      </c>
      <c r="AF67" s="1">
        <f>AH67/1.33</f>
        <v>8.1503759398496243</v>
      </c>
      <c r="AG67" s="1">
        <f>44.08-33.81</f>
        <v>10.269999999999996</v>
      </c>
      <c r="AH67" s="1">
        <f>31.18-20.34</f>
        <v>10.84</v>
      </c>
      <c r="AL67" s="1">
        <v>30</v>
      </c>
      <c r="AM67" s="1">
        <v>8</v>
      </c>
      <c r="AN67" s="1" t="s">
        <v>211</v>
      </c>
    </row>
    <row r="68" spans="1:42">
      <c r="A68" s="1" t="s">
        <v>353</v>
      </c>
      <c r="B68" s="1">
        <v>134</v>
      </c>
      <c r="C68" s="1">
        <v>77</v>
      </c>
      <c r="D68" s="1">
        <v>77</v>
      </c>
      <c r="E68" s="1" t="s">
        <v>354</v>
      </c>
      <c r="F68" s="1">
        <v>30</v>
      </c>
      <c r="G68" s="1" t="s">
        <v>364</v>
      </c>
      <c r="H68" s="1" t="s">
        <v>364</v>
      </c>
      <c r="I68" s="1" t="s">
        <v>276</v>
      </c>
      <c r="J68" s="1" t="s">
        <v>247</v>
      </c>
      <c r="K68" s="1" t="s">
        <v>99</v>
      </c>
      <c r="L68" s="1" t="s">
        <v>360</v>
      </c>
      <c r="M68" s="1" t="s">
        <v>261</v>
      </c>
      <c r="N68" s="1" t="s">
        <v>356</v>
      </c>
      <c r="O68" s="1" t="s">
        <v>40</v>
      </c>
      <c r="P68" s="1" t="s">
        <v>100</v>
      </c>
      <c r="Q68" s="1" t="s">
        <v>110</v>
      </c>
      <c r="R68" s="1" t="s">
        <v>357</v>
      </c>
      <c r="S68" s="1" t="s">
        <v>187</v>
      </c>
      <c r="T68" s="1" t="s">
        <v>27</v>
      </c>
      <c r="U68" s="1" t="s">
        <v>28</v>
      </c>
      <c r="V68" s="1" t="s">
        <v>358</v>
      </c>
      <c r="W68" s="1">
        <v>6.5</v>
      </c>
      <c r="X68" s="23">
        <v>4.1732270839679897</v>
      </c>
      <c r="Y68" s="23">
        <v>12.1028876525196</v>
      </c>
      <c r="Z68" s="1">
        <v>1.4839102759383707</v>
      </c>
      <c r="AA68" s="23">
        <v>3.0753258830508994</v>
      </c>
      <c r="AB68" s="1" t="s">
        <v>42</v>
      </c>
      <c r="AC68" s="1" t="s">
        <v>397</v>
      </c>
      <c r="AD68" s="1" t="s">
        <v>32</v>
      </c>
      <c r="AE68" s="1">
        <f>SQRT(AL68)*Z68</f>
        <v>5.747159785975362</v>
      </c>
      <c r="AF68" s="1">
        <f>SQRT(AM68)*AA68</f>
        <v>11.506815807054492</v>
      </c>
      <c r="AL68" s="1">
        <v>15</v>
      </c>
      <c r="AM68" s="1">
        <v>14</v>
      </c>
      <c r="AN68" s="1" t="s">
        <v>398</v>
      </c>
    </row>
    <row r="69" spans="1:42">
      <c r="A69" s="1" t="s">
        <v>515</v>
      </c>
      <c r="B69" s="1">
        <v>75</v>
      </c>
      <c r="C69" s="1">
        <v>12</v>
      </c>
      <c r="D69" s="1">
        <v>12</v>
      </c>
      <c r="E69" s="1" t="s">
        <v>126</v>
      </c>
      <c r="F69" s="1">
        <v>18</v>
      </c>
      <c r="G69" s="1" t="s">
        <v>364</v>
      </c>
      <c r="H69" s="1" t="s">
        <v>364</v>
      </c>
      <c r="I69" s="1" t="s">
        <v>275</v>
      </c>
      <c r="J69" s="1" t="s">
        <v>247</v>
      </c>
      <c r="K69" s="1" t="s">
        <v>99</v>
      </c>
      <c r="L69" s="1" t="s">
        <v>99</v>
      </c>
      <c r="M69" s="1" t="s">
        <v>61</v>
      </c>
      <c r="N69" s="1" t="s">
        <v>371</v>
      </c>
      <c r="O69" s="1" t="s">
        <v>39</v>
      </c>
      <c r="P69" s="1" t="s">
        <v>100</v>
      </c>
      <c r="Q69" s="1" t="s">
        <v>110</v>
      </c>
      <c r="R69" s="1" t="s">
        <v>101</v>
      </c>
      <c r="S69" s="1" t="s">
        <v>187</v>
      </c>
      <c r="T69" s="1" t="s">
        <v>27</v>
      </c>
      <c r="U69" s="1" t="s">
        <v>28</v>
      </c>
      <c r="V69" s="1" t="s">
        <v>75</v>
      </c>
      <c r="W69" s="1">
        <v>12</v>
      </c>
      <c r="X69" s="23">
        <v>0.67800000000000005</v>
      </c>
      <c r="Y69" s="23">
        <v>0.66600000000000004</v>
      </c>
      <c r="Z69" s="1">
        <v>6.8000000000000005E-2</v>
      </c>
      <c r="AA69" s="1">
        <v>3.5999999999999997E-2</v>
      </c>
      <c r="AB69" s="1" t="s">
        <v>42</v>
      </c>
      <c r="AC69" s="1" t="s">
        <v>302</v>
      </c>
      <c r="AD69" s="1" t="s">
        <v>43</v>
      </c>
      <c r="AE69" s="1">
        <f>SQRT(AL69)*Z69</f>
        <v>0.23555890982936731</v>
      </c>
      <c r="AF69" s="1">
        <f>SQRT(AM69)*AA69</f>
        <v>0.12470765814495915</v>
      </c>
      <c r="AL69" s="4">
        <v>12</v>
      </c>
      <c r="AM69" s="4">
        <v>12</v>
      </c>
      <c r="AN69" s="1" t="s">
        <v>108</v>
      </c>
    </row>
    <row r="70" spans="1:42">
      <c r="A70" s="1" t="s">
        <v>245</v>
      </c>
      <c r="B70" s="1">
        <v>121</v>
      </c>
      <c r="C70" s="1">
        <v>53</v>
      </c>
      <c r="D70" s="1">
        <v>53</v>
      </c>
      <c r="E70" s="1" t="s">
        <v>237</v>
      </c>
      <c r="F70" s="1">
        <v>14.5</v>
      </c>
      <c r="G70" s="1" t="s">
        <v>364</v>
      </c>
      <c r="H70" s="1" t="s">
        <v>364</v>
      </c>
      <c r="I70" s="1" t="s">
        <v>275</v>
      </c>
      <c r="J70" s="1" t="s">
        <v>247</v>
      </c>
      <c r="K70" s="1" t="s">
        <v>99</v>
      </c>
      <c r="L70" s="1" t="s">
        <v>99</v>
      </c>
      <c r="M70" s="1" t="s">
        <v>61</v>
      </c>
      <c r="N70" s="1" t="s">
        <v>371</v>
      </c>
      <c r="O70" s="1" t="s">
        <v>40</v>
      </c>
      <c r="P70" s="1" t="s">
        <v>24</v>
      </c>
      <c r="Q70" s="1" t="s">
        <v>25</v>
      </c>
      <c r="R70" s="1" t="s">
        <v>26</v>
      </c>
      <c r="S70" s="1" t="s">
        <v>187</v>
      </c>
      <c r="V70" s="1" t="s">
        <v>148</v>
      </c>
      <c r="W70" s="1">
        <v>35</v>
      </c>
      <c r="X70" s="23">
        <v>0.28000000000000003</v>
      </c>
      <c r="Y70" s="23">
        <v>0.39</v>
      </c>
      <c r="Z70" s="1">
        <v>0.02</v>
      </c>
      <c r="AA70" s="1">
        <v>2.9000000000000001E-2</v>
      </c>
      <c r="AB70" s="1" t="s">
        <v>42</v>
      </c>
      <c r="AC70" s="1" t="s">
        <v>104</v>
      </c>
      <c r="AD70" s="1" t="s">
        <v>32</v>
      </c>
      <c r="AE70" s="1">
        <f>SQRT(AL70)*Z70</f>
        <v>5.656854249492381E-2</v>
      </c>
      <c r="AF70" s="1">
        <f>SQRT(AM70)*AA70</f>
        <v>8.2024386617639528E-2</v>
      </c>
      <c r="AL70" s="4">
        <v>8</v>
      </c>
      <c r="AM70" s="4">
        <v>8</v>
      </c>
      <c r="AN70" s="1" t="s">
        <v>243</v>
      </c>
    </row>
    <row r="71" spans="1:42">
      <c r="A71" s="1" t="s">
        <v>245</v>
      </c>
      <c r="B71" s="1">
        <v>126</v>
      </c>
      <c r="C71" s="1">
        <v>54</v>
      </c>
      <c r="D71" s="1">
        <v>54</v>
      </c>
      <c r="E71" s="1" t="s">
        <v>335</v>
      </c>
      <c r="F71" s="1">
        <v>18</v>
      </c>
      <c r="G71" s="1" t="s">
        <v>364</v>
      </c>
      <c r="H71" s="1" t="s">
        <v>364</v>
      </c>
      <c r="I71" s="1" t="s">
        <v>275</v>
      </c>
      <c r="J71" s="1" t="s">
        <v>247</v>
      </c>
      <c r="K71" s="1" t="s">
        <v>99</v>
      </c>
      <c r="L71" s="1" t="s">
        <v>340</v>
      </c>
      <c r="M71" s="1" t="s">
        <v>261</v>
      </c>
      <c r="N71" s="1" t="s">
        <v>371</v>
      </c>
      <c r="O71" s="1" t="s">
        <v>40</v>
      </c>
      <c r="P71" s="1" t="s">
        <v>24</v>
      </c>
      <c r="Q71" s="1" t="s">
        <v>25</v>
      </c>
      <c r="R71" s="1" t="s">
        <v>26</v>
      </c>
      <c r="S71" s="1" t="s">
        <v>187</v>
      </c>
      <c r="T71" s="1" t="s">
        <v>27</v>
      </c>
      <c r="U71" s="1" t="s">
        <v>28</v>
      </c>
      <c r="V71" s="1" t="s">
        <v>147</v>
      </c>
      <c r="W71" s="1">
        <v>35</v>
      </c>
      <c r="X71" s="1">
        <v>0.17</v>
      </c>
      <c r="Y71" s="1">
        <v>0.19</v>
      </c>
      <c r="Z71" s="1">
        <f>0.2-X71</f>
        <v>0.03</v>
      </c>
      <c r="AA71" s="1">
        <f>0.22-Y71</f>
        <v>0.03</v>
      </c>
      <c r="AB71" s="1" t="s">
        <v>42</v>
      </c>
      <c r="AC71" s="1" t="s">
        <v>104</v>
      </c>
      <c r="AD71" s="1" t="s">
        <v>336</v>
      </c>
      <c r="AE71" s="1">
        <f>SQRT(AL71)*Z71</f>
        <v>8.4852813742385708E-2</v>
      </c>
      <c r="AF71" s="1">
        <f>SQRT(AM71)*AA71</f>
        <v>8.4852813742385708E-2</v>
      </c>
      <c r="AL71" s="1">
        <v>8</v>
      </c>
      <c r="AM71" s="1">
        <v>8</v>
      </c>
      <c r="AN71" s="1" t="s">
        <v>345</v>
      </c>
    </row>
    <row r="72" spans="1:42">
      <c r="A72" s="1" t="s">
        <v>78</v>
      </c>
      <c r="B72" s="1">
        <v>52</v>
      </c>
      <c r="C72" s="1">
        <v>10</v>
      </c>
      <c r="D72" s="1">
        <v>10</v>
      </c>
      <c r="E72" s="1" t="s">
        <v>93</v>
      </c>
      <c r="F72" s="1">
        <v>24</v>
      </c>
      <c r="G72" s="1" t="s">
        <v>364</v>
      </c>
      <c r="H72" s="1" t="s">
        <v>364</v>
      </c>
      <c r="I72" s="1" t="s">
        <v>275</v>
      </c>
      <c r="J72" s="1" t="s">
        <v>251</v>
      </c>
      <c r="K72" s="1" t="s">
        <v>532</v>
      </c>
      <c r="L72" s="1" t="s">
        <v>95</v>
      </c>
      <c r="M72" s="1" t="s">
        <v>61</v>
      </c>
      <c r="N72" s="1" t="s">
        <v>371</v>
      </c>
      <c r="O72" s="1" t="s">
        <v>39</v>
      </c>
      <c r="P72" s="1" t="s">
        <v>24</v>
      </c>
      <c r="Q72" s="1" t="s">
        <v>25</v>
      </c>
      <c r="R72" s="1" t="s">
        <v>26</v>
      </c>
      <c r="S72" s="1" t="s">
        <v>187</v>
      </c>
      <c r="T72" s="1" t="s">
        <v>27</v>
      </c>
      <c r="U72" s="1" t="s">
        <v>28</v>
      </c>
      <c r="V72" s="1" t="s">
        <v>77</v>
      </c>
      <c r="W72" s="1">
        <v>22</v>
      </c>
      <c r="X72" s="1">
        <v>111.91</v>
      </c>
      <c r="Y72" s="1">
        <v>115.77</v>
      </c>
      <c r="Z72" s="1">
        <v>6.53</v>
      </c>
      <c r="AA72" s="1">
        <v>3.85</v>
      </c>
      <c r="AB72" s="1" t="s">
        <v>42</v>
      </c>
      <c r="AC72" s="1" t="s">
        <v>58</v>
      </c>
      <c r="AD72" s="1" t="s">
        <v>32</v>
      </c>
      <c r="AE72" s="1">
        <f>SQRT(AL72)*Z72</f>
        <v>17.276756061251778</v>
      </c>
      <c r="AF72" s="1">
        <f>SQRT(AM72)*AA72</f>
        <v>12.76900544286829</v>
      </c>
      <c r="AL72" s="4">
        <v>7</v>
      </c>
      <c r="AM72" s="4">
        <v>11</v>
      </c>
      <c r="AN72" s="1" t="s">
        <v>216</v>
      </c>
    </row>
    <row r="73" spans="1:42">
      <c r="A73" s="1" t="s">
        <v>78</v>
      </c>
      <c r="B73" s="1">
        <v>55</v>
      </c>
      <c r="C73" s="1">
        <v>10</v>
      </c>
      <c r="D73" s="1">
        <v>10</v>
      </c>
      <c r="E73" s="1" t="s">
        <v>93</v>
      </c>
      <c r="F73" s="1">
        <v>24</v>
      </c>
      <c r="G73" s="1" t="s">
        <v>364</v>
      </c>
      <c r="H73" s="1" t="s">
        <v>364</v>
      </c>
      <c r="I73" s="1" t="s">
        <v>275</v>
      </c>
      <c r="J73" s="1" t="s">
        <v>251</v>
      </c>
      <c r="K73" s="1" t="s">
        <v>532</v>
      </c>
      <c r="L73" s="1" t="s">
        <v>95</v>
      </c>
      <c r="M73" s="1" t="s">
        <v>61</v>
      </c>
      <c r="N73" s="1" t="s">
        <v>371</v>
      </c>
      <c r="O73" s="1" t="s">
        <v>39</v>
      </c>
      <c r="P73" s="1" t="s">
        <v>24</v>
      </c>
      <c r="Q73" s="1" t="s">
        <v>25</v>
      </c>
      <c r="R73" s="1" t="s">
        <v>26</v>
      </c>
      <c r="S73" s="1" t="s">
        <v>187</v>
      </c>
      <c r="V73" s="1" t="s">
        <v>77</v>
      </c>
      <c r="W73" s="1">
        <v>22</v>
      </c>
      <c r="X73" s="1">
        <v>111.37</v>
      </c>
      <c r="Y73" s="1">
        <v>115.03</v>
      </c>
      <c r="Z73" s="1">
        <v>7.32</v>
      </c>
      <c r="AA73" s="1">
        <v>5.23</v>
      </c>
      <c r="AB73" s="1" t="s">
        <v>42</v>
      </c>
      <c r="AC73" s="1" t="s">
        <v>58</v>
      </c>
      <c r="AD73" s="1" t="s">
        <v>32</v>
      </c>
      <c r="AE73" s="1">
        <f>SQRT(AL73)*Z73</f>
        <v>19.366899596992805</v>
      </c>
      <c r="AF73" s="1">
        <f>SQRT(AM73)*AA73</f>
        <v>17.345947653558742</v>
      </c>
      <c r="AL73" s="4">
        <v>7</v>
      </c>
      <c r="AM73" s="4">
        <v>11</v>
      </c>
      <c r="AN73" s="1" t="s">
        <v>98</v>
      </c>
    </row>
    <row r="74" spans="1:42">
      <c r="A74" s="1" t="s">
        <v>78</v>
      </c>
      <c r="B74" s="1">
        <v>53</v>
      </c>
      <c r="C74" s="1">
        <v>10</v>
      </c>
      <c r="D74" s="1">
        <v>10</v>
      </c>
      <c r="E74" s="1" t="s">
        <v>93</v>
      </c>
      <c r="F74" s="1">
        <v>24</v>
      </c>
      <c r="G74" s="1" t="s">
        <v>364</v>
      </c>
      <c r="H74" s="1" t="s">
        <v>364</v>
      </c>
      <c r="I74" s="1" t="s">
        <v>275</v>
      </c>
      <c r="J74" s="1" t="s">
        <v>251</v>
      </c>
      <c r="K74" s="1" t="s">
        <v>532</v>
      </c>
      <c r="L74" s="1" t="s">
        <v>96</v>
      </c>
      <c r="M74" s="1" t="s">
        <v>61</v>
      </c>
      <c r="N74" s="1" t="s">
        <v>371</v>
      </c>
      <c r="O74" s="1" t="s">
        <v>39</v>
      </c>
      <c r="P74" s="1" t="s">
        <v>24</v>
      </c>
      <c r="Q74" s="1" t="s">
        <v>25</v>
      </c>
      <c r="R74" s="1" t="s">
        <v>26</v>
      </c>
      <c r="S74" s="1" t="s">
        <v>187</v>
      </c>
      <c r="T74" s="1" t="s">
        <v>27</v>
      </c>
      <c r="U74" s="1" t="s">
        <v>28</v>
      </c>
      <c r="V74" s="1" t="s">
        <v>77</v>
      </c>
      <c r="W74" s="1">
        <v>22</v>
      </c>
      <c r="X74" s="23">
        <v>45.43</v>
      </c>
      <c r="Y74" s="23">
        <v>32.979999999999997</v>
      </c>
      <c r="Z74" s="1">
        <v>12.98</v>
      </c>
      <c r="AA74" s="1">
        <v>5.82</v>
      </c>
      <c r="AB74" s="1" t="s">
        <v>42</v>
      </c>
      <c r="AC74" s="1" t="s">
        <v>58</v>
      </c>
      <c r="AD74" s="1" t="s">
        <v>32</v>
      </c>
      <c r="AE74" s="1">
        <f>SQRT(AL74)*Z74</f>
        <v>34.341852017618386</v>
      </c>
      <c r="AF74" s="1">
        <f>SQRT(AM74)*AA74</f>
        <v>19.302756279868429</v>
      </c>
      <c r="AL74" s="4">
        <v>7</v>
      </c>
      <c r="AM74" s="4">
        <v>11</v>
      </c>
      <c r="AN74" s="1" t="s">
        <v>94</v>
      </c>
    </row>
    <row r="75" spans="1:42">
      <c r="A75" s="1" t="s">
        <v>78</v>
      </c>
      <c r="B75" s="1">
        <v>56</v>
      </c>
      <c r="C75" s="1">
        <v>10</v>
      </c>
      <c r="D75" s="1">
        <v>10</v>
      </c>
      <c r="E75" s="1" t="s">
        <v>93</v>
      </c>
      <c r="F75" s="1">
        <v>24</v>
      </c>
      <c r="G75" s="1" t="s">
        <v>364</v>
      </c>
      <c r="H75" s="1" t="s">
        <v>364</v>
      </c>
      <c r="I75" s="1" t="s">
        <v>275</v>
      </c>
      <c r="J75" s="1" t="s">
        <v>251</v>
      </c>
      <c r="K75" s="1" t="s">
        <v>532</v>
      </c>
      <c r="L75" s="1" t="s">
        <v>96</v>
      </c>
      <c r="M75" s="1" t="s">
        <v>61</v>
      </c>
      <c r="N75" s="1" t="s">
        <v>371</v>
      </c>
      <c r="O75" s="1" t="s">
        <v>39</v>
      </c>
      <c r="P75" s="1" t="s">
        <v>24</v>
      </c>
      <c r="Q75" s="1" t="s">
        <v>25</v>
      </c>
      <c r="R75" s="1" t="s">
        <v>26</v>
      </c>
      <c r="S75" s="1" t="s">
        <v>187</v>
      </c>
      <c r="V75" s="1" t="s">
        <v>77</v>
      </c>
      <c r="W75" s="1">
        <v>22</v>
      </c>
      <c r="X75" s="1">
        <v>46.34</v>
      </c>
      <c r="Y75" s="1">
        <v>33.909999999999997</v>
      </c>
      <c r="Z75" s="1">
        <v>12.34</v>
      </c>
      <c r="AA75" s="1">
        <v>5.7</v>
      </c>
      <c r="AB75" s="1" t="s">
        <v>42</v>
      </c>
      <c r="AC75" s="1" t="s">
        <v>58</v>
      </c>
      <c r="AD75" s="1" t="s">
        <v>32</v>
      </c>
      <c r="AE75" s="1">
        <f>SQRT(AL75)*Z75</f>
        <v>32.648571178537047</v>
      </c>
      <c r="AF75" s="1">
        <f>SQRT(AM75)*AA75</f>
        <v>18.904761305025779</v>
      </c>
      <c r="AL75" s="4">
        <v>7</v>
      </c>
      <c r="AM75" s="4">
        <v>11</v>
      </c>
      <c r="AN75" s="1" t="s">
        <v>98</v>
      </c>
    </row>
    <row r="76" spans="1:42">
      <c r="A76" s="1" t="s">
        <v>78</v>
      </c>
      <c r="B76" s="1">
        <v>54</v>
      </c>
      <c r="C76" s="1">
        <v>10</v>
      </c>
      <c r="D76" s="1">
        <v>10</v>
      </c>
      <c r="E76" s="1" t="s">
        <v>93</v>
      </c>
      <c r="F76" s="1">
        <v>24</v>
      </c>
      <c r="G76" s="1" t="s">
        <v>364</v>
      </c>
      <c r="H76" s="1" t="s">
        <v>364</v>
      </c>
      <c r="I76" s="1" t="s">
        <v>275</v>
      </c>
      <c r="J76" s="1" t="s">
        <v>247</v>
      </c>
      <c r="K76" s="1" t="s">
        <v>533</v>
      </c>
      <c r="L76" s="1" t="s">
        <v>97</v>
      </c>
      <c r="M76" s="1" t="s">
        <v>61</v>
      </c>
      <c r="N76" s="1" t="s">
        <v>371</v>
      </c>
      <c r="O76" s="1" t="s">
        <v>39</v>
      </c>
      <c r="P76" s="1" t="s">
        <v>24</v>
      </c>
      <c r="Q76" s="1" t="s">
        <v>25</v>
      </c>
      <c r="R76" s="1" t="s">
        <v>26</v>
      </c>
      <c r="S76" s="1" t="s">
        <v>187</v>
      </c>
      <c r="T76" s="1" t="s">
        <v>27</v>
      </c>
      <c r="U76" s="1" t="s">
        <v>28</v>
      </c>
      <c r="V76" s="1" t="s">
        <v>77</v>
      </c>
      <c r="W76" s="1">
        <v>22</v>
      </c>
      <c r="X76" s="23">
        <v>35.93</v>
      </c>
      <c r="Y76" s="23">
        <v>29.375</v>
      </c>
      <c r="Z76" s="23">
        <v>0.94</v>
      </c>
      <c r="AA76" s="1">
        <v>1.87</v>
      </c>
      <c r="AB76" s="1" t="s">
        <v>42</v>
      </c>
      <c r="AC76" s="1" t="s">
        <v>58</v>
      </c>
      <c r="AD76" s="1" t="s">
        <v>32</v>
      </c>
      <c r="AE76" s="1">
        <f>SQRT(AL76)*Z76</f>
        <v>2.4870062324007152</v>
      </c>
      <c r="AF76" s="1">
        <f>SQRT(AM76)*AA76</f>
        <v>6.2020883579645982</v>
      </c>
      <c r="AL76" s="4">
        <v>7</v>
      </c>
      <c r="AM76" s="4">
        <v>11</v>
      </c>
      <c r="AN76" s="1" t="s">
        <v>94</v>
      </c>
    </row>
    <row r="77" spans="1:42">
      <c r="A77" s="1" t="s">
        <v>137</v>
      </c>
      <c r="B77" s="1">
        <v>69</v>
      </c>
      <c r="C77" s="1">
        <v>20</v>
      </c>
      <c r="D77" s="1">
        <v>20</v>
      </c>
      <c r="E77" s="1" t="s">
        <v>139</v>
      </c>
      <c r="F77" s="1">
        <v>12</v>
      </c>
      <c r="G77" s="1" t="s">
        <v>364</v>
      </c>
      <c r="H77" s="1" t="s">
        <v>364</v>
      </c>
      <c r="I77" s="1" t="s">
        <v>275</v>
      </c>
      <c r="J77" s="1" t="s">
        <v>251</v>
      </c>
      <c r="K77" s="1" t="s">
        <v>534</v>
      </c>
      <c r="L77" s="1" t="s">
        <v>298</v>
      </c>
      <c r="M77" s="1" t="s">
        <v>61</v>
      </c>
      <c r="N77" s="1" t="s">
        <v>371</v>
      </c>
      <c r="O77" s="1" t="s">
        <v>39</v>
      </c>
      <c r="P77" s="1" t="s">
        <v>100</v>
      </c>
      <c r="Q77" s="1" t="s">
        <v>110</v>
      </c>
      <c r="R77" s="1" t="s">
        <v>138</v>
      </c>
      <c r="S77" s="1" t="s">
        <v>187</v>
      </c>
      <c r="T77" s="1" t="s">
        <v>27</v>
      </c>
      <c r="U77" s="1" t="s">
        <v>28</v>
      </c>
      <c r="V77" s="1" t="s">
        <v>77</v>
      </c>
      <c r="W77" s="1">
        <v>22</v>
      </c>
      <c r="X77" s="1">
        <v>1.91</v>
      </c>
      <c r="Y77" s="1">
        <v>1.54</v>
      </c>
      <c r="Z77" s="1">
        <v>0.52500000000000002</v>
      </c>
      <c r="AA77" s="1">
        <v>0.39500000000000002</v>
      </c>
      <c r="AB77" s="1" t="s">
        <v>42</v>
      </c>
      <c r="AC77" s="1" t="s">
        <v>105</v>
      </c>
      <c r="AD77" s="1" t="s">
        <v>43</v>
      </c>
      <c r="AE77" s="1">
        <f>SQRT(AL77)*Z77</f>
        <v>1.5750000000000002</v>
      </c>
      <c r="AF77" s="1">
        <f>SQRT(AM77)*AA77</f>
        <v>1.1850000000000001</v>
      </c>
      <c r="AL77" s="4">
        <v>9</v>
      </c>
      <c r="AM77" s="4">
        <v>9</v>
      </c>
      <c r="AN77" s="1" t="s">
        <v>223</v>
      </c>
      <c r="AO77" s="1" t="s">
        <v>297</v>
      </c>
    </row>
    <row r="78" spans="1:42">
      <c r="A78" s="1" t="s">
        <v>137</v>
      </c>
      <c r="B78" s="1">
        <v>67</v>
      </c>
      <c r="C78" s="1">
        <v>20</v>
      </c>
      <c r="D78" s="1">
        <v>20</v>
      </c>
      <c r="E78" s="1" t="s">
        <v>139</v>
      </c>
      <c r="F78" s="1">
        <v>12</v>
      </c>
      <c r="G78" s="1" t="s">
        <v>364</v>
      </c>
      <c r="H78" s="1" t="s">
        <v>364</v>
      </c>
      <c r="I78" s="1" t="s">
        <v>275</v>
      </c>
      <c r="J78" s="1" t="s">
        <v>251</v>
      </c>
      <c r="K78" s="1" t="s">
        <v>534</v>
      </c>
      <c r="L78" s="1" t="s">
        <v>140</v>
      </c>
      <c r="M78" s="1" t="s">
        <v>61</v>
      </c>
      <c r="N78" s="1" t="s">
        <v>371</v>
      </c>
      <c r="O78" s="1" t="s">
        <v>39</v>
      </c>
      <c r="P78" s="1" t="s">
        <v>100</v>
      </c>
      <c r="Q78" s="1" t="s">
        <v>110</v>
      </c>
      <c r="R78" s="1" t="s">
        <v>138</v>
      </c>
      <c r="S78" s="1" t="s">
        <v>187</v>
      </c>
      <c r="T78" s="1" t="s">
        <v>27</v>
      </c>
      <c r="U78" s="1" t="s">
        <v>28</v>
      </c>
      <c r="V78" s="1" t="s">
        <v>77</v>
      </c>
      <c r="W78" s="1">
        <v>22</v>
      </c>
      <c r="X78" s="1">
        <v>1.6060000000000001</v>
      </c>
      <c r="Y78" s="1">
        <v>1.3240000000000001</v>
      </c>
      <c r="Z78" s="1">
        <v>0.28000000000000003</v>
      </c>
      <c r="AA78" s="1">
        <v>0.2</v>
      </c>
      <c r="AB78" s="1" t="s">
        <v>42</v>
      </c>
      <c r="AC78" s="1" t="s">
        <v>105</v>
      </c>
      <c r="AD78" s="1" t="s">
        <v>43</v>
      </c>
      <c r="AE78" s="1">
        <f>SQRT(AL78)*Z78</f>
        <v>0.88543774484714632</v>
      </c>
      <c r="AF78" s="1">
        <f>SQRT(AM78)*AA78</f>
        <v>0.60000000000000009</v>
      </c>
      <c r="AL78" s="4">
        <v>10</v>
      </c>
      <c r="AM78" s="4">
        <v>9</v>
      </c>
      <c r="AN78" s="1" t="s">
        <v>223</v>
      </c>
      <c r="AO78" s="1" t="s">
        <v>297</v>
      </c>
    </row>
    <row r="79" spans="1:42">
      <c r="A79" s="1" t="s">
        <v>137</v>
      </c>
      <c r="B79" s="1">
        <v>68</v>
      </c>
      <c r="C79" s="1">
        <v>20</v>
      </c>
      <c r="D79" s="1">
        <v>20</v>
      </c>
      <c r="E79" s="1" t="s">
        <v>221</v>
      </c>
      <c r="F79" s="1">
        <v>17</v>
      </c>
      <c r="G79" s="1" t="s">
        <v>364</v>
      </c>
      <c r="H79" s="1" t="s">
        <v>364</v>
      </c>
      <c r="I79" s="1" t="s">
        <v>275</v>
      </c>
      <c r="J79" s="1" t="s">
        <v>251</v>
      </c>
      <c r="K79" s="1" t="s">
        <v>534</v>
      </c>
      <c r="L79" s="1" t="s">
        <v>140</v>
      </c>
      <c r="M79" s="1" t="s">
        <v>61</v>
      </c>
      <c r="N79" s="1" t="s">
        <v>371</v>
      </c>
      <c r="O79" s="1" t="s">
        <v>39</v>
      </c>
      <c r="P79" s="1" t="s">
        <v>100</v>
      </c>
      <c r="Q79" s="1" t="s">
        <v>110</v>
      </c>
      <c r="R79" s="1" t="s">
        <v>138</v>
      </c>
      <c r="S79" s="1" t="s">
        <v>187</v>
      </c>
      <c r="T79" s="1" t="s">
        <v>27</v>
      </c>
      <c r="U79" s="1" t="s">
        <v>28</v>
      </c>
      <c r="V79" s="1" t="s">
        <v>77</v>
      </c>
      <c r="W79" s="1">
        <v>22</v>
      </c>
      <c r="X79" s="1">
        <v>1.53</v>
      </c>
      <c r="Y79" s="1">
        <v>1.28</v>
      </c>
      <c r="Z79" s="1">
        <v>0.22</v>
      </c>
      <c r="AA79" s="1">
        <v>0.19</v>
      </c>
      <c r="AB79" s="1" t="s">
        <v>42</v>
      </c>
      <c r="AC79" s="1" t="s">
        <v>105</v>
      </c>
      <c r="AD79" s="1" t="s">
        <v>43</v>
      </c>
      <c r="AE79" s="1">
        <f>SQRT(AL79)*Z79</f>
        <v>0.66</v>
      </c>
      <c r="AF79" s="1">
        <f>SQRT(AM79)*AA79</f>
        <v>0.50269274910227224</v>
      </c>
      <c r="AL79" s="4">
        <v>9</v>
      </c>
      <c r="AM79" s="4">
        <v>7</v>
      </c>
      <c r="AN79" s="1" t="s">
        <v>224</v>
      </c>
    </row>
    <row r="80" spans="1:42">
      <c r="A80" s="1" t="s">
        <v>137</v>
      </c>
      <c r="B80" s="1">
        <v>70</v>
      </c>
      <c r="C80" s="1">
        <v>20</v>
      </c>
      <c r="D80" s="1">
        <v>20</v>
      </c>
      <c r="E80" s="1" t="s">
        <v>221</v>
      </c>
      <c r="F80" s="1">
        <v>17</v>
      </c>
      <c r="G80" s="1" t="s">
        <v>364</v>
      </c>
      <c r="H80" s="1" t="s">
        <v>364</v>
      </c>
      <c r="I80" s="1" t="s">
        <v>275</v>
      </c>
      <c r="J80" s="1" t="s">
        <v>251</v>
      </c>
      <c r="K80" s="1" t="s">
        <v>534</v>
      </c>
      <c r="L80" s="1" t="s">
        <v>299</v>
      </c>
      <c r="M80" s="1" t="s">
        <v>61</v>
      </c>
      <c r="N80" s="1" t="s">
        <v>371</v>
      </c>
      <c r="O80" s="1" t="s">
        <v>39</v>
      </c>
      <c r="P80" s="1" t="s">
        <v>100</v>
      </c>
      <c r="Q80" s="1" t="s">
        <v>110</v>
      </c>
      <c r="R80" s="1" t="s">
        <v>138</v>
      </c>
      <c r="S80" s="1" t="s">
        <v>187</v>
      </c>
      <c r="T80" s="1" t="s">
        <v>27</v>
      </c>
      <c r="U80" s="1" t="s">
        <v>28</v>
      </c>
      <c r="V80" s="1" t="s">
        <v>77</v>
      </c>
      <c r="W80" s="1">
        <v>22</v>
      </c>
      <c r="X80" s="1">
        <v>2.09</v>
      </c>
      <c r="Y80" s="1">
        <v>1.35</v>
      </c>
      <c r="Z80" s="1">
        <v>0.34699999999999998</v>
      </c>
      <c r="AA80" s="1">
        <v>0.66</v>
      </c>
      <c r="AB80" s="1" t="s">
        <v>42</v>
      </c>
      <c r="AC80" s="1" t="s">
        <v>105</v>
      </c>
      <c r="AD80" s="1" t="s">
        <v>43</v>
      </c>
      <c r="AE80" s="1">
        <f>SQRT(AL80)*Z80</f>
        <v>1.0409999999999999</v>
      </c>
      <c r="AF80" s="1">
        <f>SQRT(AM80)*AA80</f>
        <v>1.7461958653026299</v>
      </c>
      <c r="AL80" s="4">
        <v>9</v>
      </c>
      <c r="AM80" s="4">
        <v>7</v>
      </c>
      <c r="AN80" s="1" t="s">
        <v>224</v>
      </c>
    </row>
    <row r="81" spans="1:42">
      <c r="A81" s="1" t="s">
        <v>362</v>
      </c>
      <c r="B81" s="1">
        <v>139</v>
      </c>
      <c r="C81" s="1">
        <v>59</v>
      </c>
      <c r="D81" s="1">
        <v>59</v>
      </c>
      <c r="E81" s="1" t="s">
        <v>363</v>
      </c>
      <c r="F81" s="1">
        <v>13</v>
      </c>
      <c r="G81" s="1" t="s">
        <v>364</v>
      </c>
      <c r="H81" s="1" t="s">
        <v>364</v>
      </c>
      <c r="I81" s="1" t="s">
        <v>276</v>
      </c>
      <c r="J81" s="1" t="s">
        <v>247</v>
      </c>
      <c r="K81" s="1" t="s">
        <v>374</v>
      </c>
      <c r="L81" s="1" t="s">
        <v>374</v>
      </c>
      <c r="M81" s="1" t="s">
        <v>261</v>
      </c>
      <c r="N81" s="1" t="s">
        <v>356</v>
      </c>
      <c r="O81" s="1" t="s">
        <v>39</v>
      </c>
      <c r="P81" s="1" t="s">
        <v>24</v>
      </c>
      <c r="Q81" s="1" t="s">
        <v>25</v>
      </c>
      <c r="R81" s="1" t="s">
        <v>365</v>
      </c>
      <c r="S81" s="1" t="s">
        <v>187</v>
      </c>
      <c r="V81" s="1" t="s">
        <v>366</v>
      </c>
      <c r="W81" s="1">
        <v>8</v>
      </c>
      <c r="X81" s="1">
        <v>57.12</v>
      </c>
      <c r="Y81" s="1">
        <v>46.17</v>
      </c>
      <c r="Z81" s="1" t="s">
        <v>411</v>
      </c>
      <c r="AA81" s="1" t="s">
        <v>412</v>
      </c>
      <c r="AB81" s="1" t="s">
        <v>406</v>
      </c>
      <c r="AC81" s="1" t="s">
        <v>413</v>
      </c>
      <c r="AD81" s="1" t="s">
        <v>408</v>
      </c>
      <c r="AE81" s="1">
        <f>AG81/1.313</f>
        <v>14.965727341964961</v>
      </c>
      <c r="AF81" s="1">
        <f>AH81/1.313</f>
        <v>8.1797410510281754</v>
      </c>
      <c r="AG81" s="1">
        <f>72.71-53.06</f>
        <v>19.649999999999991</v>
      </c>
      <c r="AH81" s="1">
        <f>50.19-39.45</f>
        <v>10.739999999999995</v>
      </c>
      <c r="AL81" s="1">
        <v>13</v>
      </c>
      <c r="AM81" s="1">
        <v>16</v>
      </c>
      <c r="AN81" s="1" t="s">
        <v>211</v>
      </c>
    </row>
    <row r="82" spans="1:42">
      <c r="A82" s="1" t="s">
        <v>375</v>
      </c>
      <c r="B82" s="1">
        <v>148</v>
      </c>
      <c r="C82" s="1">
        <v>63</v>
      </c>
      <c r="D82" s="1">
        <v>63</v>
      </c>
      <c r="E82" s="1" t="s">
        <v>426</v>
      </c>
      <c r="F82" s="1">
        <v>23</v>
      </c>
      <c r="G82" s="1" t="s">
        <v>364</v>
      </c>
      <c r="H82" s="1" t="s">
        <v>364</v>
      </c>
      <c r="I82" s="1" t="s">
        <v>276</v>
      </c>
      <c r="J82" s="1" t="s">
        <v>247</v>
      </c>
      <c r="K82" s="1" t="s">
        <v>374</v>
      </c>
      <c r="L82" s="1" t="s">
        <v>374</v>
      </c>
      <c r="M82" s="1" t="s">
        <v>261</v>
      </c>
      <c r="N82" s="1" t="s">
        <v>371</v>
      </c>
      <c r="O82" s="1" t="s">
        <v>39</v>
      </c>
      <c r="P82" s="1" t="s">
        <v>24</v>
      </c>
      <c r="Q82" s="1" t="s">
        <v>25</v>
      </c>
      <c r="R82" s="1" t="s">
        <v>376</v>
      </c>
      <c r="S82" s="1" t="s">
        <v>187</v>
      </c>
      <c r="T82" s="1" t="s">
        <v>27</v>
      </c>
      <c r="U82" s="1" t="s">
        <v>28</v>
      </c>
      <c r="V82" s="1" t="s">
        <v>425</v>
      </c>
      <c r="W82" s="1">
        <v>43</v>
      </c>
      <c r="X82" s="6">
        <v>68.571249804473595</v>
      </c>
      <c r="Y82" s="1">
        <v>23.41936493</v>
      </c>
      <c r="Z82" s="1">
        <v>5.2595025809479097</v>
      </c>
      <c r="AA82" s="1">
        <v>8.499296105114901</v>
      </c>
      <c r="AB82" s="1" t="s">
        <v>42</v>
      </c>
      <c r="AC82" s="1" t="s">
        <v>413</v>
      </c>
      <c r="AD82" s="1" t="s">
        <v>336</v>
      </c>
      <c r="AE82" s="1">
        <f>SQRT(AL82)*Z82</f>
        <v>11.760605298835117</v>
      </c>
      <c r="AF82" s="1">
        <f>SQRT(AM82)*AA82</f>
        <v>19.005003851936117</v>
      </c>
      <c r="AL82" s="1">
        <v>5</v>
      </c>
      <c r="AM82" s="1">
        <v>5</v>
      </c>
      <c r="AN82" s="1" t="s">
        <v>427</v>
      </c>
    </row>
    <row r="83" spans="1:42">
      <c r="A83" s="1" t="s">
        <v>375</v>
      </c>
      <c r="B83" s="1">
        <v>149</v>
      </c>
      <c r="C83" s="1">
        <v>64</v>
      </c>
      <c r="D83" s="1">
        <v>63</v>
      </c>
      <c r="E83" s="1" t="s">
        <v>426</v>
      </c>
      <c r="F83" s="1">
        <v>23</v>
      </c>
      <c r="G83" s="1" t="s">
        <v>364</v>
      </c>
      <c r="H83" s="1" t="s">
        <v>364</v>
      </c>
      <c r="I83" s="1" t="s">
        <v>276</v>
      </c>
      <c r="J83" s="1" t="s">
        <v>247</v>
      </c>
      <c r="K83" s="1" t="s">
        <v>374</v>
      </c>
      <c r="L83" s="1" t="s">
        <v>374</v>
      </c>
      <c r="M83" s="1" t="s">
        <v>261</v>
      </c>
      <c r="N83" s="1" t="s">
        <v>64</v>
      </c>
      <c r="O83" s="1" t="s">
        <v>39</v>
      </c>
      <c r="P83" s="1" t="s">
        <v>24</v>
      </c>
      <c r="Q83" s="1" t="s">
        <v>25</v>
      </c>
      <c r="R83" s="1" t="s">
        <v>376</v>
      </c>
      <c r="S83" s="1" t="s">
        <v>187</v>
      </c>
      <c r="T83" s="1" t="s">
        <v>27</v>
      </c>
      <c r="U83" s="1" t="s">
        <v>28</v>
      </c>
      <c r="V83" s="1" t="s">
        <v>425</v>
      </c>
      <c r="W83" s="1">
        <v>43</v>
      </c>
      <c r="X83" s="6">
        <v>63.776005005474701</v>
      </c>
      <c r="Y83" s="1">
        <v>23.41936493</v>
      </c>
      <c r="Z83" s="1">
        <v>13.3358360707023</v>
      </c>
      <c r="AA83" s="1">
        <v>8.499296105114901</v>
      </c>
      <c r="AB83" s="1" t="s">
        <v>42</v>
      </c>
      <c r="AC83" s="1" t="s">
        <v>413</v>
      </c>
      <c r="AD83" s="1" t="s">
        <v>336</v>
      </c>
      <c r="AE83" s="1">
        <f>SQRT(AL83)*Z83</f>
        <v>26.671672141404599</v>
      </c>
      <c r="AF83" s="1">
        <f>SQRT(AM83)*AA83</f>
        <v>19.005003851936117</v>
      </c>
      <c r="AL83" s="1">
        <v>4</v>
      </c>
      <c r="AM83" s="1">
        <v>5</v>
      </c>
      <c r="AN83" s="1" t="s">
        <v>427</v>
      </c>
    </row>
    <row r="84" spans="1:42">
      <c r="A84" s="1" t="s">
        <v>123</v>
      </c>
      <c r="B84" s="1">
        <v>57</v>
      </c>
      <c r="C84" s="1">
        <v>50</v>
      </c>
      <c r="D84" s="1">
        <v>50</v>
      </c>
      <c r="E84" s="1" t="s">
        <v>126</v>
      </c>
      <c r="F84" s="1">
        <v>18</v>
      </c>
      <c r="G84" s="1" t="s">
        <v>217</v>
      </c>
      <c r="H84" s="1" t="s">
        <v>471</v>
      </c>
      <c r="I84" s="1" t="s">
        <v>276</v>
      </c>
      <c r="J84" s="1" t="s">
        <v>251</v>
      </c>
      <c r="K84" s="1" t="s">
        <v>218</v>
      </c>
      <c r="L84" s="1" t="s">
        <v>218</v>
      </c>
      <c r="M84" s="1" t="s">
        <v>61</v>
      </c>
      <c r="N84" s="1" t="s">
        <v>371</v>
      </c>
      <c r="O84" s="1" t="s">
        <v>40</v>
      </c>
      <c r="P84" s="1" t="s">
        <v>24</v>
      </c>
      <c r="Q84" s="1" t="s">
        <v>25</v>
      </c>
      <c r="R84" s="1" t="s">
        <v>26</v>
      </c>
      <c r="S84" s="1" t="s">
        <v>187</v>
      </c>
      <c r="V84" s="1" t="s">
        <v>38</v>
      </c>
      <c r="W84" s="1">
        <v>4</v>
      </c>
      <c r="X84" s="6">
        <v>0.22390729493653599</v>
      </c>
      <c r="Y84" s="6">
        <v>0.17730994950184201</v>
      </c>
      <c r="Z84" s="1">
        <v>3.6645284563942004E-2</v>
      </c>
      <c r="AA84" s="1">
        <v>4.0819059642418998E-2</v>
      </c>
      <c r="AB84" s="1" t="s">
        <v>42</v>
      </c>
      <c r="AC84" s="1" t="s">
        <v>287</v>
      </c>
      <c r="AD84" s="1" t="s">
        <v>288</v>
      </c>
      <c r="AE84" s="1">
        <f>Z84/(2*1.96)</f>
        <v>9.3482868785566345E-3</v>
      </c>
      <c r="AF84" s="1">
        <f>AA84/(2*1.96)</f>
        <v>1.0413025418984439E-2</v>
      </c>
      <c r="AL84" s="4">
        <v>10</v>
      </c>
      <c r="AM84" s="4">
        <v>11</v>
      </c>
      <c r="AN84" s="1" t="s">
        <v>289</v>
      </c>
      <c r="AO84" s="1" t="s">
        <v>290</v>
      </c>
      <c r="AP84" s="1" t="s">
        <v>124</v>
      </c>
    </row>
    <row r="85" spans="1:42">
      <c r="A85" s="1" t="s">
        <v>157</v>
      </c>
      <c r="B85" s="1">
        <v>30</v>
      </c>
      <c r="C85" s="1">
        <v>34</v>
      </c>
      <c r="D85" s="1">
        <v>34</v>
      </c>
      <c r="E85" s="1" t="s">
        <v>126</v>
      </c>
      <c r="F85" s="1">
        <v>18</v>
      </c>
      <c r="G85" s="1" t="s">
        <v>198</v>
      </c>
      <c r="H85" s="1" t="s">
        <v>198</v>
      </c>
      <c r="I85" s="1" t="s">
        <v>272</v>
      </c>
      <c r="J85" s="1" t="s">
        <v>247</v>
      </c>
      <c r="K85" s="1" t="s">
        <v>535</v>
      </c>
      <c r="L85" s="1" t="s">
        <v>200</v>
      </c>
      <c r="M85" s="1" t="s">
        <v>61</v>
      </c>
      <c r="N85" s="1" t="s">
        <v>371</v>
      </c>
      <c r="O85" s="1" t="s">
        <v>39</v>
      </c>
      <c r="P85" s="1" t="s">
        <v>100</v>
      </c>
      <c r="Q85" s="1" t="s">
        <v>110</v>
      </c>
      <c r="R85" s="1" t="s">
        <v>101</v>
      </c>
      <c r="S85" s="1" t="s">
        <v>187</v>
      </c>
      <c r="V85" s="1" t="s">
        <v>55</v>
      </c>
      <c r="W85" s="1">
        <v>52</v>
      </c>
      <c r="X85" s="6">
        <v>435.45640326975399</v>
      </c>
      <c r="Y85" s="6">
        <v>52.247956403269697</v>
      </c>
      <c r="Z85" s="1">
        <v>95.742506811989983</v>
      </c>
      <c r="AA85" s="1">
        <v>12.074250681198905</v>
      </c>
      <c r="AB85" s="1" t="s">
        <v>42</v>
      </c>
      <c r="AC85" s="1" t="s">
        <v>208</v>
      </c>
      <c r="AD85" s="1" t="s">
        <v>202</v>
      </c>
      <c r="AE85" s="1">
        <v>95.742506811989983</v>
      </c>
      <c r="AF85" s="1">
        <v>12.074250681198905</v>
      </c>
      <c r="AL85" s="4">
        <v>6</v>
      </c>
      <c r="AM85" s="4">
        <v>6</v>
      </c>
      <c r="AN85" s="1" t="s">
        <v>204</v>
      </c>
      <c r="AO85" s="1" t="s">
        <v>206</v>
      </c>
      <c r="AP85" s="1" t="s">
        <v>271</v>
      </c>
    </row>
    <row r="86" spans="1:42">
      <c r="A86" s="1" t="s">
        <v>157</v>
      </c>
      <c r="B86" s="1">
        <v>31</v>
      </c>
      <c r="C86" s="1">
        <v>34</v>
      </c>
      <c r="D86" s="1">
        <v>34</v>
      </c>
      <c r="E86" s="1" t="s">
        <v>270</v>
      </c>
      <c r="F86" s="1">
        <v>22</v>
      </c>
      <c r="G86" s="1" t="s">
        <v>198</v>
      </c>
      <c r="H86" s="1" t="s">
        <v>198</v>
      </c>
      <c r="I86" s="1" t="s">
        <v>272</v>
      </c>
      <c r="J86" s="1" t="s">
        <v>247</v>
      </c>
      <c r="K86" s="1" t="s">
        <v>535</v>
      </c>
      <c r="L86" s="1" t="s">
        <v>200</v>
      </c>
      <c r="M86" s="1" t="s">
        <v>61</v>
      </c>
      <c r="N86" s="1" t="s">
        <v>371</v>
      </c>
      <c r="O86" s="1" t="s">
        <v>39</v>
      </c>
      <c r="P86" s="1" t="s">
        <v>100</v>
      </c>
      <c r="Q86" s="1" t="s">
        <v>110</v>
      </c>
      <c r="R86" s="1" t="s">
        <v>101</v>
      </c>
      <c r="S86" s="1" t="s">
        <v>187</v>
      </c>
      <c r="V86" s="1" t="s">
        <v>55</v>
      </c>
      <c r="W86" s="1">
        <v>52</v>
      </c>
      <c r="X86" s="6">
        <v>213.77724795640299</v>
      </c>
      <c r="Y86" s="6">
        <v>51.7540871934604</v>
      </c>
      <c r="Z86" s="1">
        <v>55.057901907357035</v>
      </c>
      <c r="AA86" s="1">
        <v>20.452997275204403</v>
      </c>
      <c r="AB86" s="1" t="s">
        <v>42</v>
      </c>
      <c r="AC86" s="1" t="s">
        <v>208</v>
      </c>
      <c r="AD86" s="1" t="s">
        <v>202</v>
      </c>
      <c r="AE86" s="1">
        <v>55.057901907357035</v>
      </c>
      <c r="AF86" s="1">
        <v>20.452997275204403</v>
      </c>
      <c r="AL86" s="4">
        <v>6</v>
      </c>
      <c r="AM86" s="4">
        <v>4</v>
      </c>
      <c r="AN86" s="1" t="s">
        <v>204</v>
      </c>
      <c r="AO86" s="1" t="s">
        <v>206</v>
      </c>
      <c r="AP86" s="1" t="s">
        <v>271</v>
      </c>
    </row>
    <row r="87" spans="1:42">
      <c r="A87" s="1" t="s">
        <v>157</v>
      </c>
      <c r="B87" s="1">
        <v>32</v>
      </c>
      <c r="C87" s="1">
        <v>34</v>
      </c>
      <c r="D87" s="1">
        <v>34</v>
      </c>
      <c r="E87" s="1" t="s">
        <v>93</v>
      </c>
      <c r="F87" s="1">
        <v>24</v>
      </c>
      <c r="G87" s="1" t="s">
        <v>198</v>
      </c>
      <c r="H87" s="1" t="s">
        <v>198</v>
      </c>
      <c r="I87" s="1" t="s">
        <v>272</v>
      </c>
      <c r="J87" s="1" t="s">
        <v>247</v>
      </c>
      <c r="K87" s="1" t="s">
        <v>535</v>
      </c>
      <c r="L87" s="1" t="s">
        <v>201</v>
      </c>
      <c r="M87" s="1" t="s">
        <v>61</v>
      </c>
      <c r="N87" s="1" t="s">
        <v>371</v>
      </c>
      <c r="O87" s="1" t="s">
        <v>39</v>
      </c>
      <c r="P87" s="1" t="s">
        <v>100</v>
      </c>
      <c r="Q87" s="1" t="s">
        <v>110</v>
      </c>
      <c r="R87" s="1" t="s">
        <v>101</v>
      </c>
      <c r="S87" s="1" t="s">
        <v>187</v>
      </c>
      <c r="V87" s="1" t="s">
        <v>55</v>
      </c>
      <c r="W87" s="1">
        <v>52</v>
      </c>
      <c r="X87" s="6">
        <v>367.54087193460401</v>
      </c>
      <c r="Y87" s="6">
        <v>139.816076294277</v>
      </c>
      <c r="Z87" s="1">
        <v>76.720027247956978</v>
      </c>
      <c r="AA87" s="1">
        <v>44.856948228882999</v>
      </c>
      <c r="AB87" s="1" t="s">
        <v>42</v>
      </c>
      <c r="AC87" s="1" t="s">
        <v>208</v>
      </c>
      <c r="AD87" s="1" t="s">
        <v>202</v>
      </c>
      <c r="AE87" s="1">
        <v>76.720027247956978</v>
      </c>
      <c r="AF87" s="1">
        <v>44.856948228882999</v>
      </c>
      <c r="AL87" s="4">
        <v>6</v>
      </c>
      <c r="AM87" s="4">
        <v>5</v>
      </c>
      <c r="AN87" s="1" t="s">
        <v>204</v>
      </c>
    </row>
    <row r="88" spans="1:42">
      <c r="A88" s="1" t="s">
        <v>157</v>
      </c>
      <c r="B88" s="1">
        <v>27</v>
      </c>
      <c r="C88" s="1">
        <v>34</v>
      </c>
      <c r="D88" s="1">
        <v>34</v>
      </c>
      <c r="E88" s="1" t="s">
        <v>126</v>
      </c>
      <c r="F88" s="1">
        <v>18</v>
      </c>
      <c r="G88" s="1" t="s">
        <v>198</v>
      </c>
      <c r="H88" s="1" t="s">
        <v>198</v>
      </c>
      <c r="I88" s="1" t="s">
        <v>272</v>
      </c>
      <c r="J88" s="1" t="s">
        <v>247</v>
      </c>
      <c r="K88" s="1" t="s">
        <v>535</v>
      </c>
      <c r="L88" s="1" t="s">
        <v>199</v>
      </c>
      <c r="M88" s="1" t="s">
        <v>61</v>
      </c>
      <c r="N88" s="1" t="s">
        <v>371</v>
      </c>
      <c r="O88" s="1" t="s">
        <v>39</v>
      </c>
      <c r="P88" s="1" t="s">
        <v>100</v>
      </c>
      <c r="Q88" s="1" t="s">
        <v>110</v>
      </c>
      <c r="R88" s="1" t="s">
        <v>101</v>
      </c>
      <c r="S88" s="1" t="s">
        <v>187</v>
      </c>
      <c r="V88" s="1" t="s">
        <v>55</v>
      </c>
      <c r="W88" s="1">
        <v>52</v>
      </c>
      <c r="X88" s="6">
        <v>446.52458695864698</v>
      </c>
      <c r="Y88" s="6">
        <v>180.41841822270001</v>
      </c>
      <c r="Z88" s="1">
        <v>215.66135497115999</v>
      </c>
      <c r="AA88" s="1">
        <v>69.214977026101991</v>
      </c>
      <c r="AB88" s="1" t="s">
        <v>42</v>
      </c>
      <c r="AC88" s="1" t="s">
        <v>104</v>
      </c>
      <c r="AD88" s="1" t="s">
        <v>202</v>
      </c>
      <c r="AE88" s="1">
        <v>215.66135497115999</v>
      </c>
      <c r="AF88" s="1">
        <v>69.214977026101991</v>
      </c>
      <c r="AL88" s="4">
        <v>6</v>
      </c>
      <c r="AM88" s="4">
        <v>6</v>
      </c>
      <c r="AN88" s="1" t="s">
        <v>203</v>
      </c>
      <c r="AO88" s="1" t="s">
        <v>205</v>
      </c>
    </row>
    <row r="89" spans="1:42">
      <c r="A89" s="1" t="s">
        <v>157</v>
      </c>
      <c r="B89" s="1">
        <v>28</v>
      </c>
      <c r="C89" s="1">
        <v>34</v>
      </c>
      <c r="D89" s="1">
        <v>34</v>
      </c>
      <c r="E89" s="1" t="s">
        <v>270</v>
      </c>
      <c r="F89" s="1">
        <v>22</v>
      </c>
      <c r="G89" s="1" t="s">
        <v>198</v>
      </c>
      <c r="H89" s="1" t="s">
        <v>198</v>
      </c>
      <c r="I89" s="1" t="s">
        <v>272</v>
      </c>
      <c r="J89" s="1" t="s">
        <v>247</v>
      </c>
      <c r="K89" s="1" t="s">
        <v>535</v>
      </c>
      <c r="L89" s="1" t="s">
        <v>199</v>
      </c>
      <c r="M89" s="1" t="s">
        <v>61</v>
      </c>
      <c r="N89" s="1" t="s">
        <v>371</v>
      </c>
      <c r="O89" s="1" t="s">
        <v>39</v>
      </c>
      <c r="P89" s="1" t="s">
        <v>100</v>
      </c>
      <c r="Q89" s="1" t="s">
        <v>110</v>
      </c>
      <c r="R89" s="1" t="s">
        <v>101</v>
      </c>
      <c r="S89" s="1" t="s">
        <v>187</v>
      </c>
      <c r="V89" s="1" t="s">
        <v>55</v>
      </c>
      <c r="W89" s="1">
        <v>52</v>
      </c>
      <c r="X89" s="6">
        <v>141.75383712972899</v>
      </c>
      <c r="Y89" s="6">
        <v>138.087789617753</v>
      </c>
      <c r="Z89" s="1">
        <v>54.257503177241006</v>
      </c>
      <c r="AA89" s="1">
        <v>92.286636034802996</v>
      </c>
      <c r="AB89" s="1" t="s">
        <v>42</v>
      </c>
      <c r="AC89" s="1" t="s">
        <v>104</v>
      </c>
      <c r="AD89" s="1" t="s">
        <v>202</v>
      </c>
      <c r="AE89" s="1">
        <v>54.257503177241006</v>
      </c>
      <c r="AF89" s="1">
        <v>92.286636034802996</v>
      </c>
      <c r="AL89" s="4">
        <v>6</v>
      </c>
      <c r="AM89" s="4">
        <v>4</v>
      </c>
      <c r="AN89" s="1" t="s">
        <v>203</v>
      </c>
      <c r="AO89" s="1" t="s">
        <v>205</v>
      </c>
    </row>
    <row r="90" spans="1:42">
      <c r="A90" s="1" t="s">
        <v>157</v>
      </c>
      <c r="B90" s="1">
        <v>29</v>
      </c>
      <c r="C90" s="1">
        <v>34</v>
      </c>
      <c r="D90" s="1">
        <v>34</v>
      </c>
      <c r="E90" s="1" t="s">
        <v>93</v>
      </c>
      <c r="F90" s="1">
        <v>24</v>
      </c>
      <c r="G90" s="1" t="s">
        <v>198</v>
      </c>
      <c r="H90" s="1" t="s">
        <v>198</v>
      </c>
      <c r="I90" s="1" t="s">
        <v>272</v>
      </c>
      <c r="J90" s="1" t="s">
        <v>247</v>
      </c>
      <c r="K90" s="1" t="s">
        <v>535</v>
      </c>
      <c r="L90" s="1" t="s">
        <v>199</v>
      </c>
      <c r="M90" s="1" t="s">
        <v>61</v>
      </c>
      <c r="N90" s="1" t="s">
        <v>371</v>
      </c>
      <c r="O90" s="1" t="s">
        <v>39</v>
      </c>
      <c r="P90" s="1" t="s">
        <v>100</v>
      </c>
      <c r="Q90" s="1" t="s">
        <v>110</v>
      </c>
      <c r="R90" s="1" t="s">
        <v>101</v>
      </c>
      <c r="S90" s="1" t="s">
        <v>187</v>
      </c>
      <c r="V90" s="1" t="s">
        <v>55</v>
      </c>
      <c r="W90" s="1">
        <v>52</v>
      </c>
      <c r="X90" s="6">
        <v>584.51461530941401</v>
      </c>
      <c r="Y90" s="6">
        <v>438.94808876722999</v>
      </c>
      <c r="Z90" s="1">
        <v>182.22700166194102</v>
      </c>
      <c r="AA90" s="1">
        <v>185.45312347248006</v>
      </c>
      <c r="AB90" s="1" t="s">
        <v>42</v>
      </c>
      <c r="AC90" s="1" t="s">
        <v>104</v>
      </c>
      <c r="AD90" s="1" t="s">
        <v>202</v>
      </c>
      <c r="AE90" s="1">
        <v>182.22700166194102</v>
      </c>
      <c r="AF90" s="1">
        <v>185.45312347248006</v>
      </c>
      <c r="AL90" s="4">
        <v>6</v>
      </c>
      <c r="AM90" s="4">
        <v>5</v>
      </c>
      <c r="AN90" s="1" t="s">
        <v>203</v>
      </c>
      <c r="AO90" s="1" t="s">
        <v>205</v>
      </c>
    </row>
    <row r="91" spans="1:42">
      <c r="A91" s="1" t="s">
        <v>188</v>
      </c>
      <c r="B91" s="1">
        <v>2</v>
      </c>
      <c r="C91" s="1">
        <v>7</v>
      </c>
      <c r="D91" s="1">
        <v>7</v>
      </c>
      <c r="E91" s="1" t="s">
        <v>55</v>
      </c>
      <c r="F91" s="1">
        <v>12</v>
      </c>
      <c r="G91" s="1" t="s">
        <v>72</v>
      </c>
      <c r="H91" s="1" t="s">
        <v>464</v>
      </c>
      <c r="I91" s="1" t="s">
        <v>261</v>
      </c>
      <c r="J91" s="1" t="s">
        <v>247</v>
      </c>
      <c r="K91" s="1" t="s">
        <v>536</v>
      </c>
      <c r="L91" s="1" t="s">
        <v>193</v>
      </c>
      <c r="M91" s="1" t="s">
        <v>61</v>
      </c>
      <c r="N91" s="1" t="s">
        <v>371</v>
      </c>
      <c r="O91" s="1" t="s">
        <v>39</v>
      </c>
      <c r="P91" s="1" t="s">
        <v>24</v>
      </c>
      <c r="Q91" s="1" t="s">
        <v>25</v>
      </c>
      <c r="R91" s="1" t="s">
        <v>26</v>
      </c>
      <c r="S91" s="1" t="s">
        <v>187</v>
      </c>
      <c r="T91" s="1" t="s">
        <v>27</v>
      </c>
      <c r="U91" s="1" t="s">
        <v>28</v>
      </c>
      <c r="V91" s="1" t="s">
        <v>71</v>
      </c>
      <c r="W91" s="1">
        <v>3.5</v>
      </c>
      <c r="X91" s="1">
        <v>19.55</v>
      </c>
      <c r="Y91" s="1">
        <v>15.16</v>
      </c>
      <c r="Z91" s="1">
        <v>1.071</v>
      </c>
      <c r="AA91" s="1">
        <v>0.94</v>
      </c>
      <c r="AB91" s="1" t="s">
        <v>42</v>
      </c>
      <c r="AC91" s="1" t="s">
        <v>73</v>
      </c>
      <c r="AD91" s="1" t="s">
        <v>32</v>
      </c>
      <c r="AE91" s="1">
        <f>SQRT(AL91)*Z91</f>
        <v>3.3867993740403342</v>
      </c>
      <c r="AF91" s="1">
        <f>SQRT(AM91)*AA91</f>
        <v>2.9725410005582766</v>
      </c>
      <c r="AL91" s="4">
        <v>10</v>
      </c>
      <c r="AM91" s="4">
        <v>10</v>
      </c>
      <c r="AN91" s="1" t="s">
        <v>141</v>
      </c>
      <c r="AO91" s="1" t="s">
        <v>248</v>
      </c>
      <c r="AP91" s="1" t="s">
        <v>259</v>
      </c>
    </row>
    <row r="92" spans="1:42">
      <c r="A92" s="1" t="s">
        <v>188</v>
      </c>
      <c r="B92" s="1">
        <v>4</v>
      </c>
      <c r="C92" s="1">
        <v>8</v>
      </c>
      <c r="D92" s="1">
        <v>8</v>
      </c>
      <c r="E92" s="1" t="s">
        <v>55</v>
      </c>
      <c r="F92" s="1">
        <v>12</v>
      </c>
      <c r="G92" s="1" t="s">
        <v>72</v>
      </c>
      <c r="H92" s="1" t="s">
        <v>464</v>
      </c>
      <c r="I92" s="1" t="s">
        <v>261</v>
      </c>
      <c r="J92" s="1" t="s">
        <v>247</v>
      </c>
      <c r="K92" s="1" t="s">
        <v>536</v>
      </c>
      <c r="L92" s="1" t="s">
        <v>193</v>
      </c>
      <c r="M92" s="1" t="s">
        <v>61</v>
      </c>
      <c r="N92" s="1" t="s">
        <v>371</v>
      </c>
      <c r="O92" s="1" t="s">
        <v>40</v>
      </c>
      <c r="P92" s="1" t="s">
        <v>24</v>
      </c>
      <c r="Q92" s="1" t="s">
        <v>25</v>
      </c>
      <c r="R92" s="1" t="s">
        <v>26</v>
      </c>
      <c r="S92" s="1" t="s">
        <v>187</v>
      </c>
      <c r="T92" s="1" t="s">
        <v>27</v>
      </c>
      <c r="U92" s="1" t="s">
        <v>28</v>
      </c>
      <c r="V92" s="1" t="s">
        <v>71</v>
      </c>
      <c r="W92" s="1">
        <v>3.5</v>
      </c>
      <c r="X92" s="1">
        <v>14.76</v>
      </c>
      <c r="Y92" s="1">
        <v>14.89</v>
      </c>
      <c r="Z92" s="1">
        <v>0.66</v>
      </c>
      <c r="AA92" s="1">
        <v>0.8</v>
      </c>
      <c r="AB92" s="1" t="s">
        <v>42</v>
      </c>
      <c r="AC92" s="1" t="s">
        <v>73</v>
      </c>
      <c r="AD92" s="1" t="s">
        <v>32</v>
      </c>
      <c r="AE92" s="1">
        <f>SQRT(AL92)*Z92</f>
        <v>2.1889723616345638</v>
      </c>
      <c r="AF92" s="1">
        <f>SQRT(AM92)*AA92</f>
        <v>2.529822128134704</v>
      </c>
      <c r="AL92" s="4">
        <v>11</v>
      </c>
      <c r="AM92" s="4">
        <v>10</v>
      </c>
      <c r="AN92" s="1" t="s">
        <v>141</v>
      </c>
      <c r="AO92" s="1" t="s">
        <v>248</v>
      </c>
      <c r="AP92" s="1" t="s">
        <v>259</v>
      </c>
    </row>
    <row r="93" spans="1:42">
      <c r="A93" s="1" t="s">
        <v>370</v>
      </c>
      <c r="B93" s="1">
        <v>142</v>
      </c>
      <c r="C93" s="1">
        <v>30</v>
      </c>
      <c r="D93" s="1">
        <v>30</v>
      </c>
      <c r="E93" s="1" t="s">
        <v>270</v>
      </c>
      <c r="F93" s="1">
        <v>22</v>
      </c>
      <c r="G93" s="1" t="s">
        <v>72</v>
      </c>
      <c r="H93" s="1" t="s">
        <v>464</v>
      </c>
      <c r="I93" s="1" t="s">
        <v>276</v>
      </c>
      <c r="J93" s="1" t="s">
        <v>251</v>
      </c>
      <c r="K93" s="1" t="s">
        <v>537</v>
      </c>
      <c r="L93" s="1" t="s">
        <v>420</v>
      </c>
      <c r="M93" s="1" t="s">
        <v>261</v>
      </c>
      <c r="N93" s="1" t="s">
        <v>371</v>
      </c>
      <c r="O93" s="1" t="s">
        <v>40</v>
      </c>
      <c r="P93" s="1" t="s">
        <v>24</v>
      </c>
      <c r="Q93" s="1" t="s">
        <v>25</v>
      </c>
      <c r="R93" s="1" t="s">
        <v>351</v>
      </c>
      <c r="S93" s="1" t="s">
        <v>187</v>
      </c>
      <c r="T93" s="1" t="s">
        <v>27</v>
      </c>
      <c r="U93" s="1" t="s">
        <v>28</v>
      </c>
      <c r="V93" s="1" t="s">
        <v>352</v>
      </c>
      <c r="W93" s="1">
        <v>7.5</v>
      </c>
      <c r="X93" s="6">
        <v>9337.9349016047599</v>
      </c>
      <c r="Y93" s="6">
        <v>9880.6440415476209</v>
      </c>
      <c r="Z93" s="1">
        <v>981.81623988674073</v>
      </c>
      <c r="AA93" s="1">
        <v>676.35043123007927</v>
      </c>
      <c r="AB93" s="1" t="s">
        <v>42</v>
      </c>
      <c r="AC93" s="1" t="s">
        <v>421</v>
      </c>
      <c r="AD93" s="1" t="s">
        <v>32</v>
      </c>
      <c r="AE93" s="1">
        <f>SQRT(AL93)*Z93</f>
        <v>2776.9956844119697</v>
      </c>
      <c r="AF93" s="1">
        <f>SQRT(AM93)*AA93</f>
        <v>2029.0512936902378</v>
      </c>
      <c r="AL93" s="1">
        <v>8</v>
      </c>
      <c r="AM93" s="1">
        <v>9</v>
      </c>
      <c r="AN93" s="1" t="s">
        <v>422</v>
      </c>
    </row>
    <row r="94" spans="1:42">
      <c r="A94" s="1" t="s">
        <v>370</v>
      </c>
      <c r="B94" s="1">
        <v>143</v>
      </c>
      <c r="C94" s="1">
        <v>31</v>
      </c>
      <c r="D94" s="1">
        <v>31</v>
      </c>
      <c r="E94" s="1" t="s">
        <v>270</v>
      </c>
      <c r="F94" s="1">
        <v>22</v>
      </c>
      <c r="G94" s="1" t="s">
        <v>72</v>
      </c>
      <c r="H94" s="1" t="s">
        <v>464</v>
      </c>
      <c r="I94" s="1" t="s">
        <v>276</v>
      </c>
      <c r="J94" s="1" t="s">
        <v>251</v>
      </c>
      <c r="K94" s="1" t="s">
        <v>537</v>
      </c>
      <c r="L94" s="1" t="s">
        <v>420</v>
      </c>
      <c r="M94" s="1" t="s">
        <v>261</v>
      </c>
      <c r="N94" s="1" t="s">
        <v>371</v>
      </c>
      <c r="O94" s="1" t="s">
        <v>39</v>
      </c>
      <c r="P94" s="1" t="s">
        <v>24</v>
      </c>
      <c r="Q94" s="1" t="s">
        <v>25</v>
      </c>
      <c r="R94" s="1" t="s">
        <v>351</v>
      </c>
      <c r="S94" s="1" t="s">
        <v>187</v>
      </c>
      <c r="T94" s="1" t="s">
        <v>27</v>
      </c>
      <c r="U94" s="1" t="s">
        <v>28</v>
      </c>
      <c r="V94" s="1" t="s">
        <v>352</v>
      </c>
      <c r="W94" s="1">
        <v>7.5</v>
      </c>
      <c r="X94" s="1">
        <v>7309</v>
      </c>
      <c r="Y94" s="1">
        <v>8483</v>
      </c>
      <c r="Z94" s="1">
        <v>281.10000000000002</v>
      </c>
      <c r="AA94" s="1">
        <v>557.9</v>
      </c>
      <c r="AB94" s="1" t="s">
        <v>42</v>
      </c>
      <c r="AC94" s="1" t="s">
        <v>421</v>
      </c>
      <c r="AD94" s="1" t="s">
        <v>32</v>
      </c>
      <c r="AE94" s="1">
        <f>SQRT(AL94)*Z94</f>
        <v>843.30000000000007</v>
      </c>
      <c r="AF94" s="1">
        <f>SQRT(AM94)*AA94</f>
        <v>1932.622291085353</v>
      </c>
      <c r="AL94" s="1">
        <v>9</v>
      </c>
      <c r="AM94" s="1">
        <v>12</v>
      </c>
      <c r="AN94" s="1" t="s">
        <v>422</v>
      </c>
    </row>
    <row r="95" spans="1:42">
      <c r="A95" s="1" t="s">
        <v>372</v>
      </c>
      <c r="B95" s="1">
        <v>144</v>
      </c>
      <c r="C95" s="1">
        <v>61</v>
      </c>
      <c r="D95" s="1">
        <v>61</v>
      </c>
      <c r="E95" s="1" t="s">
        <v>126</v>
      </c>
      <c r="F95" s="1">
        <v>18</v>
      </c>
      <c r="G95" s="1" t="s">
        <v>72</v>
      </c>
      <c r="H95" s="1" t="s">
        <v>464</v>
      </c>
      <c r="I95" s="1" t="s">
        <v>276</v>
      </c>
      <c r="J95" s="1" t="s">
        <v>251</v>
      </c>
      <c r="K95" s="1" t="s">
        <v>537</v>
      </c>
      <c r="L95" s="1" t="s">
        <v>420</v>
      </c>
      <c r="M95" s="1" t="s">
        <v>261</v>
      </c>
      <c r="N95" s="1" t="s">
        <v>371</v>
      </c>
      <c r="O95" s="1" t="s">
        <v>40</v>
      </c>
      <c r="P95" s="1" t="s">
        <v>100</v>
      </c>
      <c r="Q95" s="1" t="s">
        <v>110</v>
      </c>
      <c r="R95" s="1" t="s">
        <v>209</v>
      </c>
      <c r="S95" s="1" t="s">
        <v>187</v>
      </c>
      <c r="V95" s="1" t="s">
        <v>373</v>
      </c>
      <c r="W95" s="1">
        <v>4</v>
      </c>
      <c r="X95" s="23">
        <v>203.4</v>
      </c>
      <c r="Y95" s="23">
        <v>216.2</v>
      </c>
      <c r="Z95" s="23">
        <v>212.15</v>
      </c>
      <c r="AA95" s="1">
        <v>226.78</v>
      </c>
      <c r="AB95" s="1" t="s">
        <v>42</v>
      </c>
      <c r="AC95" s="1" t="s">
        <v>421</v>
      </c>
      <c r="AD95" s="1" t="s">
        <v>32</v>
      </c>
      <c r="AE95" s="1">
        <f>SQRT(AL95)*Z95</f>
        <v>1081.7569898087092</v>
      </c>
      <c r="AF95" s="1">
        <f>SQRT(AM95)*AA95</f>
        <v>962.14605502491145</v>
      </c>
      <c r="AL95" s="1">
        <v>26</v>
      </c>
      <c r="AM95" s="1">
        <v>18</v>
      </c>
      <c r="AN95" s="1" t="s">
        <v>423</v>
      </c>
    </row>
    <row r="96" spans="1:42">
      <c r="A96" s="1" t="s">
        <v>188</v>
      </c>
      <c r="B96" s="1">
        <v>5</v>
      </c>
      <c r="C96" s="1">
        <v>7</v>
      </c>
      <c r="D96" s="1">
        <v>7</v>
      </c>
      <c r="E96" s="1" t="s">
        <v>55</v>
      </c>
      <c r="F96" s="1">
        <v>12</v>
      </c>
      <c r="G96" s="1" t="s">
        <v>72</v>
      </c>
      <c r="H96" s="1" t="s">
        <v>464</v>
      </c>
      <c r="I96" s="1" t="s">
        <v>276</v>
      </c>
      <c r="J96" s="1" t="s">
        <v>251</v>
      </c>
      <c r="K96" s="1" t="s">
        <v>538</v>
      </c>
      <c r="L96" s="1" t="s">
        <v>249</v>
      </c>
      <c r="M96" s="1" t="s">
        <v>61</v>
      </c>
      <c r="N96" s="1" t="s">
        <v>371</v>
      </c>
      <c r="O96" s="1" t="s">
        <v>39</v>
      </c>
      <c r="P96" s="1" t="s">
        <v>24</v>
      </c>
      <c r="Q96" s="1" t="s">
        <v>25</v>
      </c>
      <c r="R96" s="1" t="s">
        <v>26</v>
      </c>
      <c r="S96" s="1" t="s">
        <v>187</v>
      </c>
      <c r="T96" s="1" t="s">
        <v>27</v>
      </c>
      <c r="U96" s="1" t="s">
        <v>28</v>
      </c>
      <c r="V96" s="1" t="s">
        <v>71</v>
      </c>
      <c r="W96" s="1">
        <v>3.5</v>
      </c>
      <c r="X96" s="1">
        <v>5102</v>
      </c>
      <c r="Y96" s="1">
        <v>4895</v>
      </c>
      <c r="Z96" s="1">
        <v>206</v>
      </c>
      <c r="AA96" s="1">
        <v>187</v>
      </c>
      <c r="AB96" s="1" t="s">
        <v>42</v>
      </c>
      <c r="AC96" s="1" t="s">
        <v>250</v>
      </c>
      <c r="AD96" s="1" t="s">
        <v>32</v>
      </c>
      <c r="AE96" s="1">
        <f>SQRT(AL96)*Z96</f>
        <v>600.58804516906594</v>
      </c>
      <c r="AF96" s="1">
        <f>SQRT(AM96)*AA96</f>
        <v>545.19400216803558</v>
      </c>
      <c r="AI96" s="4" t="s">
        <v>253</v>
      </c>
      <c r="AJ96" s="4" t="s">
        <v>253</v>
      </c>
      <c r="AL96" s="4">
        <v>8.5</v>
      </c>
      <c r="AM96" s="4">
        <v>8.5</v>
      </c>
      <c r="AN96" s="1" t="s">
        <v>252</v>
      </c>
      <c r="AP96" s="1" t="s">
        <v>259</v>
      </c>
    </row>
    <row r="97" spans="1:42">
      <c r="A97" s="1" t="s">
        <v>188</v>
      </c>
      <c r="B97" s="1">
        <v>6</v>
      </c>
      <c r="C97" s="1">
        <v>8</v>
      </c>
      <c r="D97" s="1">
        <v>8</v>
      </c>
      <c r="E97" s="1" t="s">
        <v>207</v>
      </c>
      <c r="F97" s="1">
        <v>13</v>
      </c>
      <c r="G97" s="1" t="s">
        <v>72</v>
      </c>
      <c r="H97" s="1" t="s">
        <v>464</v>
      </c>
      <c r="I97" s="1" t="s">
        <v>276</v>
      </c>
      <c r="J97" s="1" t="s">
        <v>251</v>
      </c>
      <c r="K97" s="1" t="s">
        <v>538</v>
      </c>
      <c r="L97" s="1" t="s">
        <v>249</v>
      </c>
      <c r="M97" s="1" t="s">
        <v>61</v>
      </c>
      <c r="N97" s="1" t="s">
        <v>371</v>
      </c>
      <c r="O97" s="1" t="s">
        <v>40</v>
      </c>
      <c r="P97" s="1" t="s">
        <v>24</v>
      </c>
      <c r="Q97" s="1" t="s">
        <v>25</v>
      </c>
      <c r="R97" s="1" t="s">
        <v>26</v>
      </c>
      <c r="S97" s="1" t="s">
        <v>187</v>
      </c>
      <c r="T97" s="1" t="s">
        <v>27</v>
      </c>
      <c r="U97" s="1" t="s">
        <v>28</v>
      </c>
      <c r="V97" s="1" t="s">
        <v>71</v>
      </c>
      <c r="W97" s="1">
        <v>3.5</v>
      </c>
      <c r="X97" s="1">
        <v>5567</v>
      </c>
      <c r="Y97" s="1">
        <v>5380</v>
      </c>
      <c r="Z97" s="1">
        <v>192</v>
      </c>
      <c r="AA97" s="1">
        <v>378</v>
      </c>
      <c r="AB97" s="1" t="s">
        <v>42</v>
      </c>
      <c r="AC97" s="1" t="s">
        <v>250</v>
      </c>
      <c r="AD97" s="1" t="s">
        <v>32</v>
      </c>
      <c r="AE97" s="1">
        <f>SQRT(AL97)*Z97</f>
        <v>559.77138190514893</v>
      </c>
      <c r="AF97" s="1">
        <f>SQRT(AM97)*AA97</f>
        <v>1102.0499081257619</v>
      </c>
      <c r="AI97" s="4" t="s">
        <v>254</v>
      </c>
      <c r="AJ97" s="4" t="s">
        <v>254</v>
      </c>
      <c r="AL97" s="4">
        <v>8.5</v>
      </c>
      <c r="AM97" s="4">
        <v>8.5</v>
      </c>
      <c r="AN97" s="1" t="s">
        <v>252</v>
      </c>
      <c r="AP97" s="1" t="s">
        <v>259</v>
      </c>
    </row>
    <row r="98" spans="1:42">
      <c r="A98" s="1" t="s">
        <v>176</v>
      </c>
      <c r="B98" s="1">
        <v>44</v>
      </c>
      <c r="C98" s="1">
        <v>30</v>
      </c>
      <c r="D98" s="1">
        <v>30</v>
      </c>
      <c r="E98" s="1" t="s">
        <v>129</v>
      </c>
      <c r="F98" s="1">
        <v>23</v>
      </c>
      <c r="G98" s="1" t="s">
        <v>167</v>
      </c>
      <c r="H98" s="1" t="s">
        <v>558</v>
      </c>
      <c r="I98" s="1" t="s">
        <v>275</v>
      </c>
      <c r="J98" s="1" t="s">
        <v>247</v>
      </c>
      <c r="K98" s="1" t="s">
        <v>540</v>
      </c>
      <c r="L98" s="1" t="s">
        <v>178</v>
      </c>
      <c r="M98" s="1" t="s">
        <v>61</v>
      </c>
      <c r="N98" s="1" t="s">
        <v>371</v>
      </c>
      <c r="O98" s="1" t="s">
        <v>40</v>
      </c>
      <c r="P98" s="1" t="s">
        <v>24</v>
      </c>
      <c r="Q98" s="1" t="s">
        <v>25</v>
      </c>
      <c r="R98" s="1" t="s">
        <v>181</v>
      </c>
      <c r="S98" s="1" t="s">
        <v>187</v>
      </c>
      <c r="T98" s="1" t="s">
        <v>27</v>
      </c>
      <c r="U98" s="1" t="s">
        <v>28</v>
      </c>
      <c r="V98" s="1" t="s">
        <v>75</v>
      </c>
      <c r="W98" s="1">
        <v>12</v>
      </c>
      <c r="X98" s="1">
        <v>0.123</v>
      </c>
      <c r="Y98" s="1">
        <v>0.14599999999999999</v>
      </c>
      <c r="Z98" s="1">
        <v>5.0000000000000001E-3</v>
      </c>
      <c r="AA98" s="1">
        <v>7.0000000000000001E-3</v>
      </c>
      <c r="AB98" s="1" t="s">
        <v>42</v>
      </c>
      <c r="AC98" s="1" t="s">
        <v>46</v>
      </c>
      <c r="AD98" s="1" t="s">
        <v>32</v>
      </c>
      <c r="AE98" s="1">
        <f>SQRT(AL98)*Z98</f>
        <v>1.8708286933869708E-2</v>
      </c>
      <c r="AF98" s="1">
        <f>SQRT(AM98)*AA98</f>
        <v>2.5238858928247926E-2</v>
      </c>
      <c r="AL98" s="4">
        <v>14</v>
      </c>
      <c r="AM98" s="4">
        <v>13</v>
      </c>
      <c r="AN98" s="1" t="s">
        <v>177</v>
      </c>
      <c r="AO98" s="1" t="s">
        <v>286</v>
      </c>
    </row>
    <row r="99" spans="1:42">
      <c r="A99" s="1" t="s">
        <v>176</v>
      </c>
      <c r="B99" s="1">
        <v>47</v>
      </c>
      <c r="C99" s="1">
        <v>31</v>
      </c>
      <c r="D99" s="1">
        <v>31</v>
      </c>
      <c r="E99" s="1" t="s">
        <v>129</v>
      </c>
      <c r="F99" s="1">
        <v>23</v>
      </c>
      <c r="G99" s="1" t="s">
        <v>167</v>
      </c>
      <c r="H99" s="1" t="s">
        <v>558</v>
      </c>
      <c r="I99" s="1" t="s">
        <v>275</v>
      </c>
      <c r="J99" s="1" t="s">
        <v>247</v>
      </c>
      <c r="K99" s="1" t="s">
        <v>540</v>
      </c>
      <c r="L99" s="1" t="s">
        <v>178</v>
      </c>
      <c r="M99" s="1" t="s">
        <v>61</v>
      </c>
      <c r="N99" s="1" t="s">
        <v>371</v>
      </c>
      <c r="O99" s="1" t="s">
        <v>39</v>
      </c>
      <c r="P99" s="1" t="s">
        <v>24</v>
      </c>
      <c r="Q99" s="1" t="s">
        <v>25</v>
      </c>
      <c r="R99" s="1" t="s">
        <v>181</v>
      </c>
      <c r="S99" s="1" t="s">
        <v>187</v>
      </c>
      <c r="T99" s="1" t="s">
        <v>27</v>
      </c>
      <c r="U99" s="1" t="s">
        <v>28</v>
      </c>
      <c r="V99" s="1" t="s">
        <v>75</v>
      </c>
      <c r="W99" s="1">
        <v>12</v>
      </c>
      <c r="X99" s="1">
        <v>0.11799999999999999</v>
      </c>
      <c r="Y99" s="1">
        <v>0.111</v>
      </c>
      <c r="Z99" s="1">
        <v>4.0000000000000001E-3</v>
      </c>
      <c r="AA99" s="1">
        <v>6.0000000000000001E-3</v>
      </c>
      <c r="AB99" s="1" t="s">
        <v>42</v>
      </c>
      <c r="AC99" s="1" t="s">
        <v>46</v>
      </c>
      <c r="AD99" s="1" t="s">
        <v>32</v>
      </c>
      <c r="AE99" s="1">
        <f>SQRT(AL99)*Z99</f>
        <v>1.3266499161421599E-2</v>
      </c>
      <c r="AF99" s="1">
        <f>SQRT(AM99)*AA99</f>
        <v>2.1633307652783935E-2</v>
      </c>
      <c r="AL99" s="4">
        <v>11</v>
      </c>
      <c r="AM99" s="4">
        <v>13</v>
      </c>
      <c r="AN99" s="1" t="s">
        <v>177</v>
      </c>
      <c r="AO99" s="1" t="s">
        <v>286</v>
      </c>
    </row>
    <row r="100" spans="1:42">
      <c r="A100" s="1" t="s">
        <v>176</v>
      </c>
      <c r="B100" s="1">
        <v>45</v>
      </c>
      <c r="C100" s="1">
        <v>30</v>
      </c>
      <c r="D100" s="1">
        <v>30</v>
      </c>
      <c r="E100" s="1" t="s">
        <v>129</v>
      </c>
      <c r="F100" s="1">
        <v>23</v>
      </c>
      <c r="G100" s="1" t="s">
        <v>167</v>
      </c>
      <c r="H100" s="1" t="s">
        <v>558</v>
      </c>
      <c r="I100" s="1" t="s">
        <v>275</v>
      </c>
      <c r="J100" s="1" t="s">
        <v>247</v>
      </c>
      <c r="K100" s="1" t="s">
        <v>539</v>
      </c>
      <c r="L100" s="1" t="s">
        <v>179</v>
      </c>
      <c r="M100" s="1" t="s">
        <v>61</v>
      </c>
      <c r="N100" s="1" t="s">
        <v>371</v>
      </c>
      <c r="O100" s="1" t="s">
        <v>40</v>
      </c>
      <c r="P100" s="1" t="s">
        <v>24</v>
      </c>
      <c r="Q100" s="1" t="s">
        <v>25</v>
      </c>
      <c r="R100" s="1" t="s">
        <v>181</v>
      </c>
      <c r="S100" s="1" t="s">
        <v>187</v>
      </c>
      <c r="T100" s="1" t="s">
        <v>27</v>
      </c>
      <c r="U100" s="1" t="s">
        <v>28</v>
      </c>
      <c r="V100" s="1" t="s">
        <v>75</v>
      </c>
      <c r="W100" s="1">
        <v>12</v>
      </c>
      <c r="X100" s="1">
        <v>2153</v>
      </c>
      <c r="Y100" s="1">
        <v>2461</v>
      </c>
      <c r="Z100" s="1">
        <v>70</v>
      </c>
      <c r="AA100" s="1">
        <v>108</v>
      </c>
      <c r="AB100" s="1" t="s">
        <v>42</v>
      </c>
      <c r="AC100" s="1" t="s">
        <v>182</v>
      </c>
      <c r="AD100" s="1" t="s">
        <v>32</v>
      </c>
      <c r="AE100" s="1">
        <f>SQRT(AL100)*Z100</f>
        <v>252.38858928247924</v>
      </c>
      <c r="AF100" s="1">
        <f>SQRT(AM100)*AA100</f>
        <v>418.28220139040104</v>
      </c>
      <c r="AL100" s="4">
        <v>13</v>
      </c>
      <c r="AM100" s="4">
        <v>15</v>
      </c>
      <c r="AN100" s="1" t="s">
        <v>177</v>
      </c>
      <c r="AO100" s="1" t="s">
        <v>286</v>
      </c>
    </row>
    <row r="101" spans="1:42">
      <c r="A101" s="1" t="s">
        <v>176</v>
      </c>
      <c r="B101" s="1">
        <v>48</v>
      </c>
      <c r="C101" s="1">
        <v>31</v>
      </c>
      <c r="D101" s="1">
        <v>31</v>
      </c>
      <c r="E101" s="1" t="s">
        <v>129</v>
      </c>
      <c r="F101" s="1">
        <v>23</v>
      </c>
      <c r="G101" s="1" t="s">
        <v>167</v>
      </c>
      <c r="H101" s="1" t="s">
        <v>558</v>
      </c>
      <c r="I101" s="1" t="s">
        <v>275</v>
      </c>
      <c r="J101" s="1" t="s">
        <v>247</v>
      </c>
      <c r="K101" s="1" t="s">
        <v>539</v>
      </c>
      <c r="L101" s="1" t="s">
        <v>179</v>
      </c>
      <c r="M101" s="1" t="s">
        <v>61</v>
      </c>
      <c r="N101" s="1" t="s">
        <v>371</v>
      </c>
      <c r="O101" s="1" t="s">
        <v>39</v>
      </c>
      <c r="P101" s="1" t="s">
        <v>24</v>
      </c>
      <c r="Q101" s="1" t="s">
        <v>25</v>
      </c>
      <c r="R101" s="1" t="s">
        <v>181</v>
      </c>
      <c r="S101" s="1" t="s">
        <v>187</v>
      </c>
      <c r="T101" s="1" t="s">
        <v>27</v>
      </c>
      <c r="U101" s="1" t="s">
        <v>28</v>
      </c>
      <c r="V101" s="1" t="s">
        <v>75</v>
      </c>
      <c r="W101" s="1">
        <v>12</v>
      </c>
      <c r="X101" s="1">
        <v>2130</v>
      </c>
      <c r="Y101" s="1">
        <v>2029</v>
      </c>
      <c r="Z101" s="1">
        <v>168</v>
      </c>
      <c r="AA101" s="1">
        <v>93</v>
      </c>
      <c r="AB101" s="1" t="s">
        <v>42</v>
      </c>
      <c r="AC101" s="1" t="s">
        <v>182</v>
      </c>
      <c r="AD101" s="1" t="s">
        <v>32</v>
      </c>
      <c r="AE101" s="1">
        <f>SQRT(AL101)*Z101</f>
        <v>531.26264690828771</v>
      </c>
      <c r="AF101" s="1">
        <f>SQRT(AM101)*AA101</f>
        <v>308.44610550305219</v>
      </c>
      <c r="AL101" s="4">
        <v>10</v>
      </c>
      <c r="AM101" s="4">
        <v>11</v>
      </c>
      <c r="AN101" s="1" t="s">
        <v>177</v>
      </c>
      <c r="AO101" s="1" t="s">
        <v>286</v>
      </c>
    </row>
    <row r="102" spans="1:42">
      <c r="A102" s="1" t="s">
        <v>309</v>
      </c>
      <c r="B102" s="1">
        <v>80</v>
      </c>
      <c r="C102" s="1">
        <v>4</v>
      </c>
      <c r="D102" s="1">
        <v>4</v>
      </c>
      <c r="E102" s="1" t="s">
        <v>65</v>
      </c>
      <c r="F102" s="1" t="s">
        <v>518</v>
      </c>
      <c r="G102" s="1" t="s">
        <v>461</v>
      </c>
      <c r="H102" s="1" t="s">
        <v>468</v>
      </c>
      <c r="I102" s="1" t="s">
        <v>275</v>
      </c>
      <c r="J102" s="1" t="s">
        <v>251</v>
      </c>
      <c r="K102" s="13" t="s">
        <v>542</v>
      </c>
      <c r="L102" s="1" t="s">
        <v>312</v>
      </c>
      <c r="M102" s="1" t="s">
        <v>61</v>
      </c>
      <c r="N102" s="1" t="s">
        <v>371</v>
      </c>
      <c r="O102" s="1" t="s">
        <v>39</v>
      </c>
      <c r="P102" s="1" t="s">
        <v>24</v>
      </c>
      <c r="Q102" s="1" t="s">
        <v>25</v>
      </c>
      <c r="R102" s="1" t="s">
        <v>62</v>
      </c>
      <c r="S102" s="1" t="s">
        <v>187</v>
      </c>
      <c r="T102" s="1" t="s">
        <v>27</v>
      </c>
      <c r="U102" s="1" t="s">
        <v>28</v>
      </c>
      <c r="V102" s="1" t="s">
        <v>63</v>
      </c>
      <c r="W102" s="1">
        <v>3</v>
      </c>
      <c r="X102" s="1">
        <v>0.38</v>
      </c>
      <c r="Y102" s="1">
        <v>0.44</v>
      </c>
      <c r="AB102" s="1" t="s">
        <v>257</v>
      </c>
      <c r="AL102" s="4">
        <v>34</v>
      </c>
      <c r="AM102" s="4">
        <v>25</v>
      </c>
      <c r="AN102" s="1" t="s">
        <v>160</v>
      </c>
    </row>
    <row r="103" spans="1:42">
      <c r="A103" s="1" t="s">
        <v>309</v>
      </c>
      <c r="B103" s="1">
        <v>79</v>
      </c>
      <c r="C103" s="1">
        <v>4</v>
      </c>
      <c r="D103" s="1">
        <v>4</v>
      </c>
      <c r="E103" s="1" t="s">
        <v>65</v>
      </c>
      <c r="F103" s="1" t="s">
        <v>518</v>
      </c>
      <c r="G103" s="1" t="s">
        <v>461</v>
      </c>
      <c r="H103" s="1" t="s">
        <v>468</v>
      </c>
      <c r="I103" s="1" t="s">
        <v>275</v>
      </c>
      <c r="J103" s="1" t="s">
        <v>251</v>
      </c>
      <c r="K103" s="13" t="s">
        <v>542</v>
      </c>
      <c r="L103" s="1" t="s">
        <v>311</v>
      </c>
      <c r="M103" s="1" t="s">
        <v>61</v>
      </c>
      <c r="N103" s="1" t="s">
        <v>371</v>
      </c>
      <c r="O103" s="1" t="s">
        <v>39</v>
      </c>
      <c r="P103" s="1" t="s">
        <v>24</v>
      </c>
      <c r="Q103" s="1" t="s">
        <v>25</v>
      </c>
      <c r="R103" s="1" t="s">
        <v>62</v>
      </c>
      <c r="S103" s="1" t="s">
        <v>187</v>
      </c>
      <c r="T103" s="1" t="s">
        <v>27</v>
      </c>
      <c r="U103" s="1" t="s">
        <v>28</v>
      </c>
      <c r="V103" s="1" t="s">
        <v>63</v>
      </c>
      <c r="W103" s="1">
        <v>3</v>
      </c>
      <c r="X103" s="1">
        <v>0.41</v>
      </c>
      <c r="Y103" s="1">
        <v>0.84</v>
      </c>
      <c r="AB103" s="1" t="s">
        <v>257</v>
      </c>
      <c r="AL103" s="4">
        <v>34</v>
      </c>
      <c r="AM103" s="4">
        <v>25</v>
      </c>
      <c r="AN103" s="1" t="s">
        <v>160</v>
      </c>
    </row>
    <row r="104" spans="1:42">
      <c r="A104" s="1" t="s">
        <v>309</v>
      </c>
      <c r="B104" s="1">
        <v>78</v>
      </c>
      <c r="C104" s="1">
        <v>4</v>
      </c>
      <c r="D104" s="1">
        <v>4</v>
      </c>
      <c r="E104" s="1" t="s">
        <v>65</v>
      </c>
      <c r="F104" s="1" t="s">
        <v>518</v>
      </c>
      <c r="G104" s="1" t="s">
        <v>461</v>
      </c>
      <c r="H104" s="1" t="s">
        <v>468</v>
      </c>
      <c r="I104" s="1" t="s">
        <v>275</v>
      </c>
      <c r="J104" s="1" t="s">
        <v>251</v>
      </c>
      <c r="K104" s="13" t="s">
        <v>542</v>
      </c>
      <c r="L104" s="1" t="s">
        <v>310</v>
      </c>
      <c r="M104" s="1" t="s">
        <v>61</v>
      </c>
      <c r="N104" s="1" t="s">
        <v>371</v>
      </c>
      <c r="O104" s="1" t="s">
        <v>39</v>
      </c>
      <c r="P104" s="1" t="s">
        <v>24</v>
      </c>
      <c r="Q104" s="1" t="s">
        <v>25</v>
      </c>
      <c r="R104" s="1" t="s">
        <v>62</v>
      </c>
      <c r="S104" s="1" t="s">
        <v>187</v>
      </c>
      <c r="T104" s="1" t="s">
        <v>27</v>
      </c>
      <c r="U104" s="1" t="s">
        <v>28</v>
      </c>
      <c r="V104" s="1" t="s">
        <v>63</v>
      </c>
      <c r="W104" s="1">
        <v>3</v>
      </c>
      <c r="X104" s="1">
        <v>0.73</v>
      </c>
      <c r="Y104" s="1">
        <v>0.57999999999999996</v>
      </c>
      <c r="AB104" s="1" t="s">
        <v>257</v>
      </c>
      <c r="AL104" s="4">
        <v>30</v>
      </c>
      <c r="AM104" s="4">
        <v>24</v>
      </c>
      <c r="AN104" s="1" t="s">
        <v>160</v>
      </c>
    </row>
    <row r="105" spans="1:42">
      <c r="A105" s="1" t="s">
        <v>493</v>
      </c>
      <c r="B105" s="1">
        <v>196</v>
      </c>
      <c r="C105" s="1">
        <v>76</v>
      </c>
      <c r="D105" s="1">
        <v>76</v>
      </c>
      <c r="E105" s="1" t="s">
        <v>256</v>
      </c>
      <c r="F105" s="1" t="s">
        <v>518</v>
      </c>
      <c r="G105" s="1" t="s">
        <v>461</v>
      </c>
      <c r="H105" s="1" t="s">
        <v>468</v>
      </c>
      <c r="I105" s="1" t="s">
        <v>276</v>
      </c>
      <c r="J105" s="1" t="s">
        <v>251</v>
      </c>
      <c r="K105" s="13" t="s">
        <v>542</v>
      </c>
      <c r="L105" s="13" t="s">
        <v>504</v>
      </c>
      <c r="M105" s="1" t="s">
        <v>61</v>
      </c>
      <c r="N105" s="1" t="s">
        <v>64</v>
      </c>
      <c r="O105" s="1" t="s">
        <v>39</v>
      </c>
      <c r="P105" s="1" t="s">
        <v>24</v>
      </c>
      <c r="Q105" s="1" t="s">
        <v>25</v>
      </c>
      <c r="R105" s="1" t="s">
        <v>494</v>
      </c>
      <c r="S105" s="1" t="s">
        <v>187</v>
      </c>
      <c r="V105" s="1" t="s">
        <v>495</v>
      </c>
      <c r="W105" s="1">
        <v>5.5</v>
      </c>
      <c r="X105" s="6">
        <v>0.22900000000000001</v>
      </c>
      <c r="Y105" s="6">
        <v>0.128</v>
      </c>
      <c r="AB105" s="1" t="s">
        <v>257</v>
      </c>
      <c r="AL105" s="4">
        <v>109</v>
      </c>
      <c r="AM105" s="4">
        <v>103</v>
      </c>
      <c r="AN105" s="1" t="s">
        <v>459</v>
      </c>
      <c r="AO105" s="1" t="s">
        <v>496</v>
      </c>
    </row>
    <row r="106" spans="1:42">
      <c r="A106" s="1" t="s">
        <v>493</v>
      </c>
      <c r="B106" s="1">
        <v>198</v>
      </c>
      <c r="C106" s="1">
        <v>76</v>
      </c>
      <c r="D106" s="1">
        <v>76</v>
      </c>
      <c r="E106" s="1" t="s">
        <v>256</v>
      </c>
      <c r="F106" s="1" t="s">
        <v>518</v>
      </c>
      <c r="G106" s="1" t="s">
        <v>461</v>
      </c>
      <c r="H106" s="1" t="s">
        <v>468</v>
      </c>
      <c r="I106" s="1" t="s">
        <v>276</v>
      </c>
      <c r="J106" s="1" t="s">
        <v>251</v>
      </c>
      <c r="K106" s="13" t="s">
        <v>542</v>
      </c>
      <c r="L106" s="13" t="s">
        <v>506</v>
      </c>
      <c r="M106" s="1" t="s">
        <v>61</v>
      </c>
      <c r="N106" s="1" t="s">
        <v>64</v>
      </c>
      <c r="O106" s="1" t="s">
        <v>39</v>
      </c>
      <c r="P106" s="1" t="s">
        <v>24</v>
      </c>
      <c r="Q106" s="1" t="s">
        <v>25</v>
      </c>
      <c r="R106" s="1" t="s">
        <v>494</v>
      </c>
      <c r="S106" s="1" t="s">
        <v>187</v>
      </c>
      <c r="V106" s="1" t="s">
        <v>495</v>
      </c>
      <c r="W106" s="1">
        <v>5.5</v>
      </c>
      <c r="X106" s="6">
        <v>0.11</v>
      </c>
      <c r="Y106" s="6">
        <v>3.6999999999999998E-2</v>
      </c>
      <c r="AB106" s="1" t="s">
        <v>257</v>
      </c>
      <c r="AL106" s="4">
        <v>109</v>
      </c>
      <c r="AM106" s="4">
        <v>103</v>
      </c>
      <c r="AN106" s="1" t="s">
        <v>459</v>
      </c>
      <c r="AO106" s="1" t="s">
        <v>496</v>
      </c>
      <c r="AP106" s="1" t="s">
        <v>507</v>
      </c>
    </row>
    <row r="107" spans="1:42">
      <c r="A107" s="1" t="s">
        <v>452</v>
      </c>
      <c r="B107" s="1">
        <v>167</v>
      </c>
      <c r="C107" s="1">
        <v>68</v>
      </c>
      <c r="D107" s="1">
        <v>68</v>
      </c>
      <c r="E107" s="1" t="s">
        <v>453</v>
      </c>
      <c r="F107" s="1" t="s">
        <v>518</v>
      </c>
      <c r="G107" s="1" t="s">
        <v>461</v>
      </c>
      <c r="H107" s="1" t="s">
        <v>468</v>
      </c>
      <c r="I107" s="1" t="s">
        <v>276</v>
      </c>
      <c r="J107" s="1" t="s">
        <v>251</v>
      </c>
      <c r="K107" s="1" t="s">
        <v>541</v>
      </c>
      <c r="L107" s="1" t="s">
        <v>456</v>
      </c>
      <c r="M107" s="1" t="s">
        <v>61</v>
      </c>
      <c r="N107" s="1" t="s">
        <v>64</v>
      </c>
      <c r="O107" s="1" t="s">
        <v>40</v>
      </c>
      <c r="P107" s="1" t="s">
        <v>100</v>
      </c>
      <c r="Q107" s="1" t="s">
        <v>110</v>
      </c>
      <c r="R107" s="1" t="s">
        <v>454</v>
      </c>
      <c r="S107" s="1" t="s">
        <v>187</v>
      </c>
      <c r="V107" s="1" t="s">
        <v>455</v>
      </c>
      <c r="W107" s="1">
        <v>6</v>
      </c>
      <c r="X107" s="1">
        <v>0.25</v>
      </c>
      <c r="Y107" s="1">
        <v>0.23899999999999999</v>
      </c>
      <c r="AB107" s="1" t="s">
        <v>142</v>
      </c>
      <c r="AL107" s="1">
        <v>48</v>
      </c>
      <c r="AM107" s="1">
        <v>46</v>
      </c>
      <c r="AN107" s="1" t="s">
        <v>459</v>
      </c>
      <c r="AO107" s="1" t="s">
        <v>458</v>
      </c>
    </row>
    <row r="108" spans="1:42">
      <c r="A108" s="1" t="s">
        <v>493</v>
      </c>
      <c r="B108" s="1">
        <v>195</v>
      </c>
      <c r="C108" s="1">
        <v>76</v>
      </c>
      <c r="D108" s="1">
        <v>76</v>
      </c>
      <c r="E108" s="1" t="s">
        <v>256</v>
      </c>
      <c r="F108" s="1" t="s">
        <v>518</v>
      </c>
      <c r="G108" s="1" t="s">
        <v>461</v>
      </c>
      <c r="H108" s="1" t="s">
        <v>468</v>
      </c>
      <c r="I108" s="1" t="s">
        <v>276</v>
      </c>
      <c r="J108" s="1" t="s">
        <v>251</v>
      </c>
      <c r="K108" s="1" t="s">
        <v>541</v>
      </c>
      <c r="L108" s="13" t="s">
        <v>503</v>
      </c>
      <c r="M108" s="1" t="s">
        <v>61</v>
      </c>
      <c r="N108" s="1" t="s">
        <v>64</v>
      </c>
      <c r="O108" s="1" t="s">
        <v>39</v>
      </c>
      <c r="P108" s="1" t="s">
        <v>24</v>
      </c>
      <c r="Q108" s="1" t="s">
        <v>25</v>
      </c>
      <c r="R108" s="1" t="s">
        <v>494</v>
      </c>
      <c r="S108" s="1" t="s">
        <v>187</v>
      </c>
      <c r="V108" s="1" t="s">
        <v>495</v>
      </c>
      <c r="W108" s="1">
        <v>5.5</v>
      </c>
      <c r="X108" s="6">
        <v>0.45</v>
      </c>
      <c r="Y108" s="6">
        <v>0.67</v>
      </c>
      <c r="AB108" s="1" t="s">
        <v>257</v>
      </c>
      <c r="AL108" s="4">
        <v>109</v>
      </c>
      <c r="AM108" s="4">
        <v>103</v>
      </c>
      <c r="AN108" s="1" t="s">
        <v>459</v>
      </c>
      <c r="AO108" s="1" t="s">
        <v>496</v>
      </c>
    </row>
    <row r="109" spans="1:42">
      <c r="A109" s="1" t="s">
        <v>493</v>
      </c>
      <c r="B109" s="1">
        <v>197</v>
      </c>
      <c r="C109" s="1">
        <v>76</v>
      </c>
      <c r="D109" s="1">
        <v>76</v>
      </c>
      <c r="E109" s="1" t="s">
        <v>256</v>
      </c>
      <c r="F109" s="1" t="s">
        <v>518</v>
      </c>
      <c r="G109" s="1" t="s">
        <v>461</v>
      </c>
      <c r="H109" s="1" t="s">
        <v>468</v>
      </c>
      <c r="I109" s="1" t="s">
        <v>276</v>
      </c>
      <c r="J109" s="1" t="s">
        <v>251</v>
      </c>
      <c r="K109" s="13" t="s">
        <v>505</v>
      </c>
      <c r="L109" s="13" t="s">
        <v>505</v>
      </c>
      <c r="M109" s="1" t="s">
        <v>61</v>
      </c>
      <c r="N109" s="1" t="s">
        <v>64</v>
      </c>
      <c r="O109" s="1" t="s">
        <v>39</v>
      </c>
      <c r="P109" s="1" t="s">
        <v>24</v>
      </c>
      <c r="Q109" s="1" t="s">
        <v>25</v>
      </c>
      <c r="R109" s="1" t="s">
        <v>494</v>
      </c>
      <c r="S109" s="1" t="s">
        <v>187</v>
      </c>
      <c r="V109" s="1" t="s">
        <v>495</v>
      </c>
      <c r="W109" s="1">
        <v>5.5</v>
      </c>
      <c r="X109" s="6">
        <v>2.8000000000000001E-2</v>
      </c>
      <c r="Y109" s="6">
        <v>6.8000000000000005E-2</v>
      </c>
      <c r="AB109" s="1" t="s">
        <v>257</v>
      </c>
      <c r="AL109" s="4">
        <v>109</v>
      </c>
      <c r="AM109" s="4">
        <v>103</v>
      </c>
      <c r="AN109" s="1" t="s">
        <v>459</v>
      </c>
      <c r="AO109" s="1" t="s">
        <v>496</v>
      </c>
    </row>
    <row r="110" spans="1:42">
      <c r="A110" s="26" t="s">
        <v>452</v>
      </c>
      <c r="B110" s="26">
        <v>166</v>
      </c>
      <c r="C110" s="26">
        <v>68</v>
      </c>
      <c r="D110" s="26">
        <v>68</v>
      </c>
      <c r="E110" s="26" t="s">
        <v>453</v>
      </c>
      <c r="F110" s="26" t="s">
        <v>518</v>
      </c>
      <c r="G110" s="26" t="s">
        <v>461</v>
      </c>
      <c r="H110" s="26" t="s">
        <v>467</v>
      </c>
      <c r="I110" s="26" t="s">
        <v>276</v>
      </c>
      <c r="J110" s="26" t="s">
        <v>251</v>
      </c>
      <c r="K110" s="26" t="s">
        <v>550</v>
      </c>
      <c r="L110" s="26" t="s">
        <v>460</v>
      </c>
      <c r="M110" s="26" t="s">
        <v>61</v>
      </c>
      <c r="N110" s="26" t="s">
        <v>64</v>
      </c>
      <c r="O110" s="26" t="s">
        <v>40</v>
      </c>
      <c r="P110" s="26" t="s">
        <v>100</v>
      </c>
      <c r="Q110" s="26" t="s">
        <v>110</v>
      </c>
      <c r="R110" s="26" t="s">
        <v>454</v>
      </c>
      <c r="S110" s="26" t="s">
        <v>187</v>
      </c>
      <c r="T110" s="26"/>
      <c r="U110" s="26"/>
      <c r="V110" s="26" t="s">
        <v>455</v>
      </c>
      <c r="W110" s="26">
        <v>6</v>
      </c>
      <c r="X110" s="26">
        <v>0.104</v>
      </c>
      <c r="Y110" s="26">
        <v>8.6999999999999994E-2</v>
      </c>
      <c r="Z110" s="26"/>
      <c r="AA110" s="26"/>
      <c r="AB110" s="26" t="s">
        <v>142</v>
      </c>
      <c r="AC110" s="26"/>
      <c r="AD110" s="26"/>
      <c r="AE110" s="26"/>
      <c r="AF110" s="26"/>
      <c r="AG110" s="26"/>
      <c r="AH110" s="26"/>
      <c r="AI110" s="26"/>
      <c r="AJ110" s="26"/>
      <c r="AK110" s="26"/>
      <c r="AL110" s="26">
        <v>48</v>
      </c>
      <c r="AM110" s="26">
        <v>46</v>
      </c>
      <c r="AN110" s="26" t="s">
        <v>459</v>
      </c>
      <c r="AO110" s="26" t="s">
        <v>458</v>
      </c>
      <c r="AP110" s="26"/>
    </row>
    <row r="111" spans="1:42">
      <c r="A111" s="1" t="s">
        <v>54</v>
      </c>
      <c r="B111" s="1">
        <v>60</v>
      </c>
      <c r="C111" s="1">
        <v>3</v>
      </c>
      <c r="D111" s="1">
        <v>3</v>
      </c>
      <c r="E111" s="1" t="s">
        <v>55</v>
      </c>
      <c r="F111" s="1">
        <v>12</v>
      </c>
      <c r="G111" s="1" t="s">
        <v>60</v>
      </c>
      <c r="H111" s="1" t="s">
        <v>468</v>
      </c>
      <c r="I111" s="1" t="s">
        <v>275</v>
      </c>
      <c r="J111" s="1" t="s">
        <v>251</v>
      </c>
      <c r="K111" s="1" t="s">
        <v>541</v>
      </c>
      <c r="L111" s="1" t="s">
        <v>291</v>
      </c>
      <c r="M111" s="1" t="s">
        <v>61</v>
      </c>
      <c r="N111" s="1" t="s">
        <v>371</v>
      </c>
      <c r="O111" s="1" t="s">
        <v>40</v>
      </c>
      <c r="P111" s="1" t="s">
        <v>24</v>
      </c>
      <c r="Q111" s="1" t="s">
        <v>25</v>
      </c>
      <c r="R111" s="1" t="s">
        <v>59</v>
      </c>
      <c r="S111" s="1" t="s">
        <v>187</v>
      </c>
      <c r="T111" s="1" t="s">
        <v>27</v>
      </c>
      <c r="U111" s="1" t="s">
        <v>28</v>
      </c>
      <c r="V111" s="1" t="s">
        <v>38</v>
      </c>
      <c r="W111" s="1">
        <v>4</v>
      </c>
      <c r="X111" s="1">
        <v>0.999</v>
      </c>
      <c r="Y111" s="1">
        <v>1</v>
      </c>
      <c r="Z111" s="1">
        <v>4.1000000000000002E-2</v>
      </c>
      <c r="AA111" s="1">
        <v>2.4E-2</v>
      </c>
      <c r="AB111" s="1" t="s">
        <v>42</v>
      </c>
      <c r="AC111" s="1" t="s">
        <v>36</v>
      </c>
      <c r="AD111" s="1" t="s">
        <v>32</v>
      </c>
      <c r="AE111" s="1">
        <f>SQRT(AL111)*Z111</f>
        <v>0.1004290794541103</v>
      </c>
      <c r="AF111" s="1">
        <f>SQRT(AM111)*AA111</f>
        <v>5.8787753826796268E-2</v>
      </c>
      <c r="AL111" s="4">
        <v>6</v>
      </c>
      <c r="AM111" s="4">
        <v>6</v>
      </c>
      <c r="AN111" s="1" t="s">
        <v>219</v>
      </c>
    </row>
    <row r="112" spans="1:42">
      <c r="A112" s="1" t="s">
        <v>80</v>
      </c>
      <c r="B112" s="1">
        <v>117</v>
      </c>
      <c r="C112" s="1">
        <v>9</v>
      </c>
      <c r="D112" s="1">
        <v>9</v>
      </c>
      <c r="E112" s="1" t="s">
        <v>81</v>
      </c>
      <c r="F112" s="1">
        <v>20</v>
      </c>
      <c r="G112" s="1" t="s">
        <v>82</v>
      </c>
      <c r="H112" s="1" t="s">
        <v>468</v>
      </c>
      <c r="I112" s="1" t="s">
        <v>275</v>
      </c>
      <c r="J112" s="1" t="s">
        <v>251</v>
      </c>
      <c r="K112" s="1" t="s">
        <v>541</v>
      </c>
      <c r="L112" s="1" t="s">
        <v>469</v>
      </c>
      <c r="M112" s="1" t="s">
        <v>61</v>
      </c>
      <c r="N112" s="1" t="s">
        <v>371</v>
      </c>
      <c r="O112" s="1" t="s">
        <v>39</v>
      </c>
      <c r="P112" s="1" t="s">
        <v>24</v>
      </c>
      <c r="Q112" s="1" t="s">
        <v>25</v>
      </c>
      <c r="R112" s="1" t="s">
        <v>26</v>
      </c>
      <c r="S112" s="1" t="s">
        <v>187</v>
      </c>
      <c r="T112" s="1" t="s">
        <v>27</v>
      </c>
      <c r="U112" s="1" t="s">
        <v>28</v>
      </c>
      <c r="V112" s="1" t="s">
        <v>84</v>
      </c>
      <c r="W112" s="1">
        <v>26</v>
      </c>
      <c r="X112" s="1">
        <v>2.4700000000000002</v>
      </c>
      <c r="Y112" s="1">
        <v>2.75</v>
      </c>
      <c r="Z112" s="1">
        <v>0.4</v>
      </c>
      <c r="AA112" s="1">
        <v>0.3</v>
      </c>
      <c r="AB112" s="1" t="s">
        <v>42</v>
      </c>
      <c r="AC112" s="1" t="s">
        <v>89</v>
      </c>
      <c r="AD112" s="1" t="s">
        <v>43</v>
      </c>
      <c r="AE112" s="1">
        <f>SQRT(AL112)*Z112</f>
        <v>1.3266499161421601</v>
      </c>
      <c r="AF112" s="1">
        <f>SQRT(AM112)*AA112</f>
        <v>0.99498743710661985</v>
      </c>
      <c r="AL112" s="4">
        <v>11</v>
      </c>
      <c r="AM112" s="4">
        <v>11</v>
      </c>
      <c r="AN112" s="1" t="s">
        <v>90</v>
      </c>
    </row>
    <row r="113" spans="1:42">
      <c r="A113" s="1" t="s">
        <v>80</v>
      </c>
      <c r="B113" s="1">
        <v>115</v>
      </c>
      <c r="C113" s="1">
        <v>9</v>
      </c>
      <c r="D113" s="1">
        <v>9</v>
      </c>
      <c r="E113" s="1" t="s">
        <v>81</v>
      </c>
      <c r="F113" s="1">
        <v>20</v>
      </c>
      <c r="G113" s="1" t="s">
        <v>82</v>
      </c>
      <c r="H113" s="1" t="s">
        <v>468</v>
      </c>
      <c r="I113" s="1" t="s">
        <v>275</v>
      </c>
      <c r="J113" s="1" t="s">
        <v>247</v>
      </c>
      <c r="K113" s="1" t="s">
        <v>541</v>
      </c>
      <c r="L113" s="1" t="s">
        <v>554</v>
      </c>
      <c r="M113" s="1" t="s">
        <v>61</v>
      </c>
      <c r="N113" s="1" t="s">
        <v>371</v>
      </c>
      <c r="O113" s="1" t="s">
        <v>39</v>
      </c>
      <c r="P113" s="1" t="s">
        <v>24</v>
      </c>
      <c r="Q113" s="1" t="s">
        <v>25</v>
      </c>
      <c r="R113" s="1" t="s">
        <v>26</v>
      </c>
      <c r="S113" s="1" t="s">
        <v>187</v>
      </c>
      <c r="T113" s="1" t="s">
        <v>27</v>
      </c>
      <c r="U113" s="1" t="s">
        <v>28</v>
      </c>
      <c r="V113" s="1" t="s">
        <v>84</v>
      </c>
      <c r="W113" s="1">
        <v>26</v>
      </c>
      <c r="X113" s="1">
        <v>6.9</v>
      </c>
      <c r="Y113" s="1">
        <v>6.5</v>
      </c>
      <c r="Z113" s="1">
        <v>0.6</v>
      </c>
      <c r="AA113" s="1">
        <v>0.6</v>
      </c>
      <c r="AB113" s="1" t="s">
        <v>42</v>
      </c>
      <c r="AC113" s="1" t="s">
        <v>86</v>
      </c>
      <c r="AD113" s="1" t="s">
        <v>43</v>
      </c>
      <c r="AE113" s="1">
        <f>SQRT(AL113)*Z113</f>
        <v>1.9899748742132397</v>
      </c>
      <c r="AF113" s="1">
        <f>SQRT(AM113)*AA113</f>
        <v>1.9899748742132397</v>
      </c>
      <c r="AL113" s="4">
        <v>11</v>
      </c>
      <c r="AM113" s="4">
        <v>11</v>
      </c>
      <c r="AN113" s="1" t="s">
        <v>85</v>
      </c>
    </row>
    <row r="114" spans="1:42">
      <c r="A114" s="1" t="s">
        <v>80</v>
      </c>
      <c r="B114" s="1">
        <v>116</v>
      </c>
      <c r="C114" s="1">
        <v>9</v>
      </c>
      <c r="D114" s="1">
        <v>9</v>
      </c>
      <c r="E114" s="1" t="s">
        <v>81</v>
      </c>
      <c r="F114" s="1">
        <v>20</v>
      </c>
      <c r="G114" s="1" t="s">
        <v>82</v>
      </c>
      <c r="H114" s="1" t="s">
        <v>468</v>
      </c>
      <c r="I114" s="1" t="s">
        <v>275</v>
      </c>
      <c r="J114" s="1" t="s">
        <v>251</v>
      </c>
      <c r="K114" s="1" t="s">
        <v>541</v>
      </c>
      <c r="L114" s="1" t="s">
        <v>87</v>
      </c>
      <c r="M114" s="1" t="s">
        <v>61</v>
      </c>
      <c r="N114" s="1" t="s">
        <v>371</v>
      </c>
      <c r="O114" s="1" t="s">
        <v>39</v>
      </c>
      <c r="P114" s="1" t="s">
        <v>24</v>
      </c>
      <c r="Q114" s="1" t="s">
        <v>25</v>
      </c>
      <c r="R114" s="1" t="s">
        <v>26</v>
      </c>
      <c r="S114" s="1" t="s">
        <v>187</v>
      </c>
      <c r="T114" s="1" t="s">
        <v>27</v>
      </c>
      <c r="U114" s="1" t="s">
        <v>28</v>
      </c>
      <c r="V114" s="1" t="s">
        <v>84</v>
      </c>
      <c r="W114" s="1">
        <v>26</v>
      </c>
      <c r="X114" s="1">
        <v>2</v>
      </c>
      <c r="Y114" s="1">
        <v>2.2000000000000002</v>
      </c>
      <c r="Z114" s="1">
        <v>0.4</v>
      </c>
      <c r="AA114" s="1">
        <v>0.5</v>
      </c>
      <c r="AB114" s="1" t="s">
        <v>42</v>
      </c>
      <c r="AC114" s="1" t="s">
        <v>88</v>
      </c>
      <c r="AD114" s="1" t="s">
        <v>43</v>
      </c>
      <c r="AE114" s="1">
        <f>SQRT(AL114)*Z114</f>
        <v>1.3266499161421601</v>
      </c>
      <c r="AF114" s="1">
        <f>SQRT(AM114)*AA114</f>
        <v>1.6583123951776999</v>
      </c>
      <c r="AL114" s="4">
        <v>11</v>
      </c>
      <c r="AM114" s="4">
        <v>11</v>
      </c>
      <c r="AN114" s="1" t="s">
        <v>85</v>
      </c>
    </row>
    <row r="115" spans="1:42">
      <c r="A115" s="1" t="s">
        <v>109</v>
      </c>
      <c r="B115" s="1">
        <v>109</v>
      </c>
      <c r="C115" s="1">
        <v>13</v>
      </c>
      <c r="D115" s="1">
        <v>13</v>
      </c>
      <c r="E115" s="1" t="s">
        <v>112</v>
      </c>
      <c r="F115" s="1">
        <v>19</v>
      </c>
      <c r="G115" s="1" t="s">
        <v>60</v>
      </c>
      <c r="H115" s="1" t="s">
        <v>468</v>
      </c>
      <c r="I115" s="1" t="s">
        <v>275</v>
      </c>
      <c r="J115" s="1" t="s">
        <v>247</v>
      </c>
      <c r="K115" s="1" t="s">
        <v>541</v>
      </c>
      <c r="L115" s="1" t="s">
        <v>554</v>
      </c>
      <c r="M115" s="1" t="s">
        <v>61</v>
      </c>
      <c r="N115" s="1" t="s">
        <v>64</v>
      </c>
      <c r="O115" s="1" t="s">
        <v>39</v>
      </c>
      <c r="P115" s="1" t="s">
        <v>100</v>
      </c>
      <c r="Q115" s="1" t="s">
        <v>110</v>
      </c>
      <c r="R115" s="1" t="s">
        <v>101</v>
      </c>
      <c r="S115" s="1" t="s">
        <v>187</v>
      </c>
      <c r="T115" s="1" t="s">
        <v>27</v>
      </c>
      <c r="U115" s="1" t="s">
        <v>28</v>
      </c>
      <c r="V115" s="1" t="s">
        <v>111</v>
      </c>
      <c r="W115" s="1">
        <v>10</v>
      </c>
      <c r="X115" s="1">
        <v>91</v>
      </c>
      <c r="Y115" s="1">
        <v>92</v>
      </c>
      <c r="Z115" s="1">
        <v>2</v>
      </c>
      <c r="AA115" s="1">
        <v>1</v>
      </c>
      <c r="AB115" s="1" t="s">
        <v>42</v>
      </c>
      <c r="AC115" s="1" t="s">
        <v>332</v>
      </c>
      <c r="AD115" s="1" t="s">
        <v>510</v>
      </c>
      <c r="AE115" s="1">
        <f>SQRT(AL115)*Z115</f>
        <v>4.4721359549995796</v>
      </c>
      <c r="AF115" s="1">
        <f>SQRT(AM115)*AA115</f>
        <v>2</v>
      </c>
      <c r="AL115" s="4">
        <v>5</v>
      </c>
      <c r="AM115" s="4">
        <v>4</v>
      </c>
      <c r="AN115" s="1" t="s">
        <v>85</v>
      </c>
      <c r="AO115" s="1" t="s">
        <v>333</v>
      </c>
    </row>
    <row r="116" spans="1:42">
      <c r="A116" s="1" t="s">
        <v>109</v>
      </c>
      <c r="B116" s="1">
        <v>110</v>
      </c>
      <c r="C116" s="1">
        <v>14</v>
      </c>
      <c r="D116" s="1">
        <v>14</v>
      </c>
      <c r="E116" s="1" t="s">
        <v>112</v>
      </c>
      <c r="F116" s="1">
        <v>19</v>
      </c>
      <c r="G116" s="1" t="s">
        <v>60</v>
      </c>
      <c r="H116" s="1" t="s">
        <v>468</v>
      </c>
      <c r="I116" s="1" t="s">
        <v>275</v>
      </c>
      <c r="J116" s="1" t="s">
        <v>247</v>
      </c>
      <c r="K116" s="1" t="s">
        <v>541</v>
      </c>
      <c r="L116" s="1" t="s">
        <v>83</v>
      </c>
      <c r="M116" s="1" t="s">
        <v>61</v>
      </c>
      <c r="N116" s="1" t="s">
        <v>64</v>
      </c>
      <c r="O116" s="1" t="s">
        <v>40</v>
      </c>
      <c r="P116" s="1" t="s">
        <v>100</v>
      </c>
      <c r="Q116" s="1" t="s">
        <v>110</v>
      </c>
      <c r="R116" s="1" t="s">
        <v>101</v>
      </c>
      <c r="S116" s="1" t="s">
        <v>187</v>
      </c>
      <c r="T116" s="1" t="s">
        <v>27</v>
      </c>
      <c r="U116" s="1" t="s">
        <v>28</v>
      </c>
      <c r="V116" s="1" t="s">
        <v>111</v>
      </c>
      <c r="W116" s="1">
        <v>10</v>
      </c>
      <c r="X116" s="1">
        <v>83</v>
      </c>
      <c r="Y116" s="1">
        <v>92</v>
      </c>
      <c r="Z116" s="1">
        <v>2</v>
      </c>
      <c r="AA116" s="1">
        <v>2</v>
      </c>
      <c r="AB116" s="1" t="s">
        <v>42</v>
      </c>
      <c r="AC116" s="1" t="s">
        <v>332</v>
      </c>
      <c r="AD116" s="1" t="s">
        <v>510</v>
      </c>
      <c r="AE116" s="1">
        <f>SQRT(AL116)*Z116</f>
        <v>5.2915026221291814</v>
      </c>
      <c r="AF116" s="1">
        <f>SQRT(AM116)*AA116</f>
        <v>3.4641016151377544</v>
      </c>
      <c r="AL116" s="4">
        <v>7</v>
      </c>
      <c r="AM116" s="4">
        <v>3</v>
      </c>
      <c r="AN116" s="1" t="s">
        <v>85</v>
      </c>
    </row>
    <row r="117" spans="1:42">
      <c r="A117" s="1" t="s">
        <v>389</v>
      </c>
      <c r="B117" s="1">
        <v>128</v>
      </c>
      <c r="C117" s="1">
        <v>30</v>
      </c>
      <c r="D117" s="1">
        <v>30</v>
      </c>
      <c r="E117" s="1" t="s">
        <v>349</v>
      </c>
      <c r="F117" s="1">
        <v>25</v>
      </c>
      <c r="G117" s="1" t="s">
        <v>60</v>
      </c>
      <c r="H117" s="1" t="s">
        <v>468</v>
      </c>
      <c r="I117" s="1" t="s">
        <v>276</v>
      </c>
      <c r="J117" s="1" t="s">
        <v>251</v>
      </c>
      <c r="K117" s="1" t="s">
        <v>543</v>
      </c>
      <c r="L117" s="1" t="s">
        <v>350</v>
      </c>
      <c r="M117" s="1" t="s">
        <v>261</v>
      </c>
      <c r="N117" s="1" t="s">
        <v>371</v>
      </c>
      <c r="O117" s="1" t="s">
        <v>40</v>
      </c>
      <c r="P117" s="1" t="s">
        <v>24</v>
      </c>
      <c r="Q117" s="1" t="s">
        <v>25</v>
      </c>
      <c r="R117" s="1" t="s">
        <v>351</v>
      </c>
      <c r="S117" s="1" t="s">
        <v>187</v>
      </c>
      <c r="T117" s="1" t="s">
        <v>27</v>
      </c>
      <c r="U117" s="1" t="s">
        <v>28</v>
      </c>
      <c r="V117" s="1" t="s">
        <v>352</v>
      </c>
      <c r="W117" s="1">
        <v>7.5</v>
      </c>
      <c r="X117" s="10">
        <v>2.285714285714286</v>
      </c>
      <c r="Y117" s="10">
        <v>1.5384615384615385</v>
      </c>
      <c r="Z117" s="10">
        <v>0.473803541479343</v>
      </c>
      <c r="AA117" s="10">
        <v>0.41779924966154675</v>
      </c>
      <c r="AB117" s="1" t="s">
        <v>42</v>
      </c>
      <c r="AC117" s="1" t="s">
        <v>390</v>
      </c>
      <c r="AD117" s="1" t="s">
        <v>32</v>
      </c>
      <c r="AE117" s="1">
        <f>SQRT(AL117)*Z117</f>
        <v>1.7728105208558373</v>
      </c>
      <c r="AF117" s="1">
        <f>SQRT(AM117)*AA117</f>
        <v>1.5063966175050876</v>
      </c>
      <c r="AL117" s="1">
        <v>14</v>
      </c>
      <c r="AM117" s="1">
        <v>13</v>
      </c>
      <c r="AN117" s="1" t="s">
        <v>391</v>
      </c>
      <c r="AO117" s="1" t="s">
        <v>392</v>
      </c>
    </row>
    <row r="118" spans="1:42">
      <c r="A118" s="1" t="s">
        <v>389</v>
      </c>
      <c r="B118" s="1">
        <v>129</v>
      </c>
      <c r="C118" s="1">
        <v>30</v>
      </c>
      <c r="D118" s="1">
        <v>30</v>
      </c>
      <c r="E118" s="1" t="s">
        <v>349</v>
      </c>
      <c r="F118" s="1">
        <v>25</v>
      </c>
      <c r="G118" s="1" t="s">
        <v>60</v>
      </c>
      <c r="H118" s="1" t="s">
        <v>468</v>
      </c>
      <c r="I118" s="1" t="s">
        <v>276</v>
      </c>
      <c r="J118" s="1" t="s">
        <v>251</v>
      </c>
      <c r="K118" s="1" t="s">
        <v>543</v>
      </c>
      <c r="L118" s="1" t="s">
        <v>393</v>
      </c>
      <c r="M118" s="1" t="s">
        <v>261</v>
      </c>
      <c r="N118" s="1" t="s">
        <v>371</v>
      </c>
      <c r="O118" s="1" t="s">
        <v>40</v>
      </c>
      <c r="P118" s="1" t="s">
        <v>24</v>
      </c>
      <c r="Q118" s="1" t="s">
        <v>25</v>
      </c>
      <c r="R118" s="1" t="s">
        <v>351</v>
      </c>
      <c r="S118" s="1" t="s">
        <v>187</v>
      </c>
      <c r="T118" s="1" t="s">
        <v>27</v>
      </c>
      <c r="U118" s="1" t="s">
        <v>28</v>
      </c>
      <c r="V118" s="1" t="s">
        <v>352</v>
      </c>
      <c r="W118" s="1">
        <v>7.5</v>
      </c>
      <c r="X118" s="11">
        <v>1.7142857142857144</v>
      </c>
      <c r="Y118" s="11">
        <v>1.6923076923076923</v>
      </c>
      <c r="Z118" s="11">
        <v>0.56867468276640054</v>
      </c>
      <c r="AA118" s="17">
        <v>0.56867468276640099</v>
      </c>
      <c r="AB118" s="1" t="s">
        <v>42</v>
      </c>
      <c r="AC118" s="1" t="s">
        <v>390</v>
      </c>
      <c r="AD118" s="1" t="s">
        <v>32</v>
      </c>
      <c r="AE118" s="1">
        <f>SQRT(AL118)*Z118</f>
        <v>2.1277858274442303</v>
      </c>
      <c r="AF118" s="1">
        <f>SQRT(AM118)*AA118</f>
        <v>2.0503857277724764</v>
      </c>
      <c r="AL118" s="1">
        <v>14</v>
      </c>
      <c r="AM118" s="1">
        <v>13</v>
      </c>
      <c r="AN118" s="1" t="s">
        <v>391</v>
      </c>
      <c r="AO118" s="1" t="s">
        <v>392</v>
      </c>
    </row>
    <row r="119" spans="1:42">
      <c r="A119" s="1" t="s">
        <v>389</v>
      </c>
      <c r="B119" s="1">
        <v>130</v>
      </c>
      <c r="C119" s="1">
        <v>31</v>
      </c>
      <c r="D119" s="1">
        <v>31</v>
      </c>
      <c r="E119" s="1" t="s">
        <v>349</v>
      </c>
      <c r="F119" s="1">
        <v>25</v>
      </c>
      <c r="G119" s="1" t="s">
        <v>60</v>
      </c>
      <c r="H119" s="1" t="s">
        <v>468</v>
      </c>
      <c r="I119" s="1" t="s">
        <v>276</v>
      </c>
      <c r="J119" s="1" t="s">
        <v>251</v>
      </c>
      <c r="K119" s="1" t="s">
        <v>543</v>
      </c>
      <c r="L119" s="1" t="s">
        <v>350</v>
      </c>
      <c r="M119" s="1" t="s">
        <v>261</v>
      </c>
      <c r="N119" s="1" t="s">
        <v>371</v>
      </c>
      <c r="O119" s="1" t="s">
        <v>39</v>
      </c>
      <c r="P119" s="1" t="s">
        <v>24</v>
      </c>
      <c r="Q119" s="1" t="s">
        <v>25</v>
      </c>
      <c r="R119" s="1" t="s">
        <v>351</v>
      </c>
      <c r="S119" s="1" t="s">
        <v>187</v>
      </c>
      <c r="T119" s="1" t="s">
        <v>27</v>
      </c>
      <c r="U119" s="1" t="s">
        <v>28</v>
      </c>
      <c r="V119" s="1" t="s">
        <v>352</v>
      </c>
      <c r="W119" s="1">
        <v>7.5</v>
      </c>
      <c r="X119" s="10">
        <v>1.5714285714285716</v>
      </c>
      <c r="Y119" s="18">
        <v>1.125</v>
      </c>
      <c r="Z119" s="10">
        <v>0.37378794179549341</v>
      </c>
      <c r="AA119" s="10">
        <v>0.34003676271838607</v>
      </c>
      <c r="AB119" s="1" t="s">
        <v>42</v>
      </c>
      <c r="AC119" s="1" t="s">
        <v>390</v>
      </c>
      <c r="AD119" s="1" t="s">
        <v>32</v>
      </c>
      <c r="AE119" s="1">
        <f>SQRT(AL119)*Z119</f>
        <v>1.3985864135061359</v>
      </c>
      <c r="AF119" s="1">
        <f>SQRT(AM119)*AA119</f>
        <v>1.3601470508735443</v>
      </c>
      <c r="AL119" s="1">
        <v>14</v>
      </c>
      <c r="AM119" s="1">
        <v>16</v>
      </c>
      <c r="AN119" s="1" t="s">
        <v>391</v>
      </c>
      <c r="AO119" s="1" t="s">
        <v>392</v>
      </c>
    </row>
    <row r="120" spans="1:42">
      <c r="A120" s="1" t="s">
        <v>389</v>
      </c>
      <c r="B120" s="1">
        <v>131</v>
      </c>
      <c r="C120" s="1">
        <v>31</v>
      </c>
      <c r="D120" s="1">
        <v>31</v>
      </c>
      <c r="E120" s="1" t="s">
        <v>349</v>
      </c>
      <c r="F120" s="1">
        <v>25</v>
      </c>
      <c r="G120" s="1" t="s">
        <v>60</v>
      </c>
      <c r="H120" s="1" t="s">
        <v>468</v>
      </c>
      <c r="I120" s="1" t="s">
        <v>276</v>
      </c>
      <c r="J120" s="1" t="s">
        <v>251</v>
      </c>
      <c r="K120" s="1" t="s">
        <v>543</v>
      </c>
      <c r="L120" s="1" t="s">
        <v>393</v>
      </c>
      <c r="M120" s="1" t="s">
        <v>261</v>
      </c>
      <c r="N120" s="1" t="s">
        <v>371</v>
      </c>
      <c r="O120" s="1" t="s">
        <v>39</v>
      </c>
      <c r="P120" s="1" t="s">
        <v>24</v>
      </c>
      <c r="Q120" s="1" t="s">
        <v>25</v>
      </c>
      <c r="R120" s="1" t="s">
        <v>351</v>
      </c>
      <c r="S120" s="1" t="s">
        <v>187</v>
      </c>
      <c r="T120" s="1" t="s">
        <v>27</v>
      </c>
      <c r="U120" s="1" t="s">
        <v>28</v>
      </c>
      <c r="V120" s="1" t="s">
        <v>352</v>
      </c>
      <c r="W120" s="1">
        <v>7.5</v>
      </c>
      <c r="X120" s="11">
        <v>1</v>
      </c>
      <c r="Y120" s="19">
        <v>0.875</v>
      </c>
      <c r="Z120" s="11">
        <v>0.36313651960128146</v>
      </c>
      <c r="AA120" s="11">
        <v>0.25617376914898998</v>
      </c>
      <c r="AB120" s="1" t="s">
        <v>42</v>
      </c>
      <c r="AC120" s="1" t="s">
        <v>390</v>
      </c>
      <c r="AD120" s="1" t="s">
        <v>32</v>
      </c>
      <c r="AE120" s="1">
        <f>SQRT(AL120)*Z120</f>
        <v>1.3587324409735149</v>
      </c>
      <c r="AF120" s="1">
        <f>SQRT(AM120)*AA120</f>
        <v>1.0246950765959599</v>
      </c>
      <c r="AL120" s="1">
        <v>14</v>
      </c>
      <c r="AM120" s="1">
        <v>16</v>
      </c>
      <c r="AN120" s="1" t="s">
        <v>391</v>
      </c>
      <c r="AO120" s="1" t="s">
        <v>392</v>
      </c>
    </row>
    <row r="121" spans="1:42">
      <c r="A121" s="1" t="s">
        <v>377</v>
      </c>
      <c r="B121" s="1">
        <v>162</v>
      </c>
      <c r="C121" s="1">
        <v>65</v>
      </c>
      <c r="D121" s="1">
        <v>65</v>
      </c>
      <c r="E121" s="1" t="s">
        <v>439</v>
      </c>
      <c r="F121" s="1">
        <v>27</v>
      </c>
      <c r="G121" s="1" t="s">
        <v>60</v>
      </c>
      <c r="H121" s="1" t="s">
        <v>468</v>
      </c>
      <c r="I121" s="1" t="s">
        <v>276</v>
      </c>
      <c r="J121" s="1" t="s">
        <v>247</v>
      </c>
      <c r="K121" s="1" t="s">
        <v>544</v>
      </c>
      <c r="L121" s="1" t="s">
        <v>441</v>
      </c>
      <c r="M121" s="1" t="s">
        <v>261</v>
      </c>
      <c r="N121" s="1" t="s">
        <v>371</v>
      </c>
      <c r="O121" s="1" t="s">
        <v>39</v>
      </c>
      <c r="P121" s="1" t="s">
        <v>24</v>
      </c>
      <c r="Q121" s="1" t="s">
        <v>25</v>
      </c>
      <c r="R121" s="1" t="s">
        <v>379</v>
      </c>
      <c r="S121" s="1" t="s">
        <v>187</v>
      </c>
      <c r="T121" s="1" t="s">
        <v>27</v>
      </c>
      <c r="U121" s="1" t="s">
        <v>28</v>
      </c>
      <c r="V121" s="1" t="s">
        <v>380</v>
      </c>
      <c r="W121" s="1">
        <v>3</v>
      </c>
      <c r="X121" s="1">
        <v>7.1</v>
      </c>
      <c r="Y121" s="1">
        <v>7</v>
      </c>
      <c r="Z121" s="1">
        <v>1.1000000000000001</v>
      </c>
      <c r="AA121" s="1">
        <v>0.7</v>
      </c>
      <c r="AB121" s="1" t="s">
        <v>42</v>
      </c>
      <c r="AC121" s="1" t="s">
        <v>442</v>
      </c>
      <c r="AD121" s="1" t="s">
        <v>381</v>
      </c>
      <c r="AE121" s="1">
        <f>SQRT(AL121)*Z121</f>
        <v>4.1158231254513362</v>
      </c>
      <c r="AF121" s="1">
        <f>SQRT(AM121)*AA121</f>
        <v>2.5238858928247923</v>
      </c>
      <c r="AL121" s="1">
        <v>14</v>
      </c>
      <c r="AM121" s="1">
        <v>13</v>
      </c>
      <c r="AN121" s="1" t="s">
        <v>437</v>
      </c>
      <c r="AO121" s="1" t="s">
        <v>443</v>
      </c>
      <c r="AP121" s="1" t="s">
        <v>445</v>
      </c>
    </row>
    <row r="122" spans="1:42">
      <c r="A122" s="1" t="s">
        <v>245</v>
      </c>
      <c r="B122" s="1">
        <v>122</v>
      </c>
      <c r="C122" s="1">
        <v>53</v>
      </c>
      <c r="D122" s="1">
        <v>53</v>
      </c>
      <c r="E122" s="1" t="s">
        <v>237</v>
      </c>
      <c r="F122" s="1">
        <v>14.5</v>
      </c>
      <c r="G122" s="1" t="s">
        <v>113</v>
      </c>
      <c r="H122" s="1" t="s">
        <v>555</v>
      </c>
      <c r="I122" s="1" t="s">
        <v>275</v>
      </c>
      <c r="J122" s="1" t="s">
        <v>247</v>
      </c>
      <c r="K122" s="1" t="s">
        <v>545</v>
      </c>
      <c r="L122" s="1" t="s">
        <v>347</v>
      </c>
      <c r="M122" s="1" t="s">
        <v>61</v>
      </c>
      <c r="N122" s="1" t="s">
        <v>371</v>
      </c>
      <c r="O122" s="1" t="s">
        <v>40</v>
      </c>
      <c r="P122" s="1" t="s">
        <v>24</v>
      </c>
      <c r="Q122" s="1" t="s">
        <v>25</v>
      </c>
      <c r="R122" s="1" t="s">
        <v>26</v>
      </c>
      <c r="S122" s="1" t="s">
        <v>187</v>
      </c>
      <c r="V122" s="1" t="s">
        <v>148</v>
      </c>
      <c r="W122" s="1">
        <v>35</v>
      </c>
      <c r="X122" s="1">
        <v>7.67</v>
      </c>
      <c r="Y122" s="1">
        <v>9.08</v>
      </c>
      <c r="Z122" s="1">
        <v>1.9</v>
      </c>
      <c r="AA122" s="1">
        <v>1.1000000000000001</v>
      </c>
      <c r="AB122" s="1" t="s">
        <v>42</v>
      </c>
      <c r="AC122" s="1" t="s">
        <v>104</v>
      </c>
      <c r="AD122" s="1" t="s">
        <v>32</v>
      </c>
      <c r="AE122" s="1">
        <f>SQRT(AL122)*Z122</f>
        <v>5.3740115370177612</v>
      </c>
      <c r="AF122" s="1">
        <f>SQRT(AM122)*AA122</f>
        <v>3.1112698372208096</v>
      </c>
      <c r="AL122" s="4">
        <v>8</v>
      </c>
      <c r="AM122" s="4">
        <v>8</v>
      </c>
      <c r="AN122" s="1" t="s">
        <v>244</v>
      </c>
    </row>
    <row r="123" spans="1:42">
      <c r="A123" s="1" t="s">
        <v>245</v>
      </c>
      <c r="B123" s="1">
        <v>127</v>
      </c>
      <c r="C123" s="1">
        <v>54</v>
      </c>
      <c r="D123" s="1">
        <v>54</v>
      </c>
      <c r="E123" s="1" t="s">
        <v>335</v>
      </c>
      <c r="F123" s="1">
        <v>18</v>
      </c>
      <c r="G123" s="1" t="s">
        <v>113</v>
      </c>
      <c r="H123" s="1" t="s">
        <v>555</v>
      </c>
      <c r="I123" s="1" t="s">
        <v>275</v>
      </c>
      <c r="J123" s="1" t="s">
        <v>247</v>
      </c>
      <c r="K123" s="1" t="s">
        <v>545</v>
      </c>
      <c r="L123" s="1" t="s">
        <v>347</v>
      </c>
      <c r="M123" s="1" t="s">
        <v>261</v>
      </c>
      <c r="N123" s="1" t="s">
        <v>371</v>
      </c>
      <c r="O123" s="1" t="s">
        <v>40</v>
      </c>
      <c r="P123" s="1" t="s">
        <v>24</v>
      </c>
      <c r="Q123" s="1" t="s">
        <v>25</v>
      </c>
      <c r="R123" s="1" t="s">
        <v>26</v>
      </c>
      <c r="S123" s="1" t="s">
        <v>187</v>
      </c>
      <c r="T123" s="1" t="s">
        <v>27</v>
      </c>
      <c r="U123" s="1" t="s">
        <v>28</v>
      </c>
      <c r="V123" s="1" t="s">
        <v>147</v>
      </c>
      <c r="W123" s="1">
        <v>35</v>
      </c>
      <c r="X123" s="6">
        <v>6.6192971123711004</v>
      </c>
      <c r="Y123" s="6">
        <v>5.9996650637575</v>
      </c>
      <c r="Z123" s="1">
        <v>1.469891624201539</v>
      </c>
      <c r="AA123" s="1">
        <v>1.3184525945596803</v>
      </c>
      <c r="AB123" s="1" t="s">
        <v>42</v>
      </c>
      <c r="AC123" s="1" t="s">
        <v>240</v>
      </c>
      <c r="AD123" s="1" t="s">
        <v>336</v>
      </c>
      <c r="AE123" s="1">
        <f>SQRT(AL123)*Z123</f>
        <v>4.1574813403288662</v>
      </c>
      <c r="AF123" s="1">
        <f>SQRT(AM123)*AA123</f>
        <v>3.7291470811445913</v>
      </c>
      <c r="AL123" s="1">
        <v>8</v>
      </c>
      <c r="AM123" s="1">
        <v>8</v>
      </c>
      <c r="AN123" s="1" t="s">
        <v>346</v>
      </c>
    </row>
    <row r="124" spans="1:42">
      <c r="A124" s="1" t="s">
        <v>115</v>
      </c>
      <c r="B124" s="1">
        <v>73</v>
      </c>
      <c r="C124" s="1">
        <v>15</v>
      </c>
      <c r="D124" s="1">
        <v>15</v>
      </c>
      <c r="E124" s="1" t="s">
        <v>93</v>
      </c>
      <c r="F124" s="1">
        <v>24</v>
      </c>
      <c r="G124" s="1" t="s">
        <v>113</v>
      </c>
      <c r="H124" s="1" t="s">
        <v>555</v>
      </c>
      <c r="I124" s="1" t="s">
        <v>275</v>
      </c>
      <c r="J124" s="1" t="s">
        <v>251</v>
      </c>
      <c r="K124" s="1" t="s">
        <v>546</v>
      </c>
      <c r="L124" s="1" t="s">
        <v>114</v>
      </c>
      <c r="M124" s="1" t="s">
        <v>61</v>
      </c>
      <c r="N124" s="1" t="s">
        <v>64</v>
      </c>
      <c r="O124" s="1" t="s">
        <v>39</v>
      </c>
      <c r="P124" s="1" t="s">
        <v>100</v>
      </c>
      <c r="Q124" s="1" t="s">
        <v>110</v>
      </c>
      <c r="R124" s="1" t="s">
        <v>116</v>
      </c>
      <c r="S124" s="1" t="s">
        <v>187</v>
      </c>
      <c r="T124" s="1" t="s">
        <v>27</v>
      </c>
      <c r="U124" s="1" t="s">
        <v>28</v>
      </c>
      <c r="V124" s="1" t="s">
        <v>117</v>
      </c>
      <c r="W124" s="1">
        <v>5</v>
      </c>
      <c r="X124" s="1">
        <v>0.14000000000000001</v>
      </c>
      <c r="Y124" s="1">
        <v>0</v>
      </c>
      <c r="AB124" s="1" t="s">
        <v>142</v>
      </c>
      <c r="AL124" s="4">
        <v>1111</v>
      </c>
      <c r="AM124" s="4">
        <v>56</v>
      </c>
      <c r="AN124" s="1" t="s">
        <v>85</v>
      </c>
      <c r="AO124" s="1" t="s">
        <v>301</v>
      </c>
    </row>
    <row r="125" spans="1:42">
      <c r="A125" s="1" t="s">
        <v>115</v>
      </c>
      <c r="B125" s="1">
        <v>74</v>
      </c>
      <c r="C125" s="1">
        <v>16</v>
      </c>
      <c r="D125" s="1">
        <v>16</v>
      </c>
      <c r="E125" s="1" t="s">
        <v>93</v>
      </c>
      <c r="F125" s="1">
        <v>24</v>
      </c>
      <c r="G125" s="1" t="s">
        <v>113</v>
      </c>
      <c r="H125" s="1" t="s">
        <v>555</v>
      </c>
      <c r="I125" s="1" t="s">
        <v>275</v>
      </c>
      <c r="J125" s="1" t="s">
        <v>251</v>
      </c>
      <c r="K125" s="1" t="s">
        <v>546</v>
      </c>
      <c r="L125" s="1" t="s">
        <v>114</v>
      </c>
      <c r="M125" s="1" t="s">
        <v>61</v>
      </c>
      <c r="N125" s="1" t="s">
        <v>64</v>
      </c>
      <c r="O125" s="1" t="s">
        <v>40</v>
      </c>
      <c r="P125" s="1" t="s">
        <v>100</v>
      </c>
      <c r="Q125" s="1" t="s">
        <v>110</v>
      </c>
      <c r="R125" s="1" t="s">
        <v>116</v>
      </c>
      <c r="S125" s="1" t="s">
        <v>187</v>
      </c>
      <c r="T125" s="1" t="s">
        <v>27</v>
      </c>
      <c r="U125" s="1" t="s">
        <v>28</v>
      </c>
      <c r="V125" s="1" t="s">
        <v>117</v>
      </c>
      <c r="W125" s="1">
        <v>5</v>
      </c>
      <c r="X125" s="23">
        <v>0.04</v>
      </c>
      <c r="Y125" s="23">
        <v>0</v>
      </c>
      <c r="AB125" s="1" t="s">
        <v>142</v>
      </c>
      <c r="AL125" s="4">
        <v>1111</v>
      </c>
      <c r="AM125" s="4">
        <v>54</v>
      </c>
      <c r="AN125" s="1" t="s">
        <v>85</v>
      </c>
      <c r="AO125" s="1" t="s">
        <v>301</v>
      </c>
    </row>
    <row r="126" spans="1:42">
      <c r="A126" s="1" t="s">
        <v>377</v>
      </c>
      <c r="B126" s="1">
        <v>155</v>
      </c>
      <c r="C126" s="1">
        <v>65</v>
      </c>
      <c r="D126" s="1">
        <v>65</v>
      </c>
      <c r="E126" s="1" t="s">
        <v>429</v>
      </c>
      <c r="F126" s="1">
        <v>14</v>
      </c>
      <c r="G126" s="1" t="s">
        <v>167</v>
      </c>
      <c r="H126" s="1" t="s">
        <v>557</v>
      </c>
      <c r="I126" s="1" t="s">
        <v>276</v>
      </c>
      <c r="J126" s="1" t="s">
        <v>247</v>
      </c>
      <c r="K126" s="1" t="s">
        <v>433</v>
      </c>
      <c r="L126" s="1" t="s">
        <v>433</v>
      </c>
      <c r="M126" s="1" t="s">
        <v>261</v>
      </c>
      <c r="N126" s="1" t="s">
        <v>371</v>
      </c>
      <c r="O126" s="1" t="s">
        <v>39</v>
      </c>
      <c r="P126" s="1" t="s">
        <v>24</v>
      </c>
      <c r="Q126" s="1" t="s">
        <v>25</v>
      </c>
      <c r="R126" s="1" t="s">
        <v>379</v>
      </c>
      <c r="S126" s="1" t="s">
        <v>187</v>
      </c>
      <c r="T126" s="1" t="s">
        <v>27</v>
      </c>
      <c r="U126" s="1" t="s">
        <v>28</v>
      </c>
      <c r="V126" s="1" t="s">
        <v>380</v>
      </c>
      <c r="W126" s="1">
        <v>3</v>
      </c>
      <c r="X126" s="6">
        <v>82.060308103528499</v>
      </c>
      <c r="Y126" s="6">
        <v>67.698650406309994</v>
      </c>
      <c r="Z126" s="1">
        <v>11.420832189778395</v>
      </c>
      <c r="AA126" s="1">
        <v>10.970370989105405</v>
      </c>
      <c r="AB126" s="1" t="s">
        <v>42</v>
      </c>
      <c r="AC126" s="1" t="s">
        <v>319</v>
      </c>
      <c r="AD126" s="1" t="s">
        <v>381</v>
      </c>
      <c r="AE126" s="1">
        <f>SQRT(AL126)*Z126</f>
        <v>44.232692870841312</v>
      </c>
      <c r="AF126" s="1">
        <f>SQRT(AM126)*AA126</f>
        <v>42.488064142522219</v>
      </c>
      <c r="AL126" s="1">
        <v>15</v>
      </c>
      <c r="AM126" s="1">
        <v>15</v>
      </c>
      <c r="AN126" s="1" t="s">
        <v>434</v>
      </c>
    </row>
    <row r="127" spans="1:42">
      <c r="A127" s="1" t="s">
        <v>377</v>
      </c>
      <c r="B127" s="1">
        <v>156</v>
      </c>
      <c r="C127" s="1">
        <v>65</v>
      </c>
      <c r="D127" s="1">
        <v>65</v>
      </c>
      <c r="E127" s="1" t="s">
        <v>430</v>
      </c>
      <c r="F127" s="1">
        <v>20</v>
      </c>
      <c r="G127" s="1" t="s">
        <v>167</v>
      </c>
      <c r="H127" s="1" t="s">
        <v>557</v>
      </c>
      <c r="I127" s="1" t="s">
        <v>276</v>
      </c>
      <c r="J127" s="1" t="s">
        <v>247</v>
      </c>
      <c r="K127" s="1" t="s">
        <v>433</v>
      </c>
      <c r="L127" s="1" t="s">
        <v>433</v>
      </c>
      <c r="M127" s="1" t="s">
        <v>261</v>
      </c>
      <c r="N127" s="1" t="s">
        <v>371</v>
      </c>
      <c r="O127" s="1" t="s">
        <v>39</v>
      </c>
      <c r="P127" s="1" t="s">
        <v>24</v>
      </c>
      <c r="Q127" s="1" t="s">
        <v>25</v>
      </c>
      <c r="R127" s="1" t="s">
        <v>379</v>
      </c>
      <c r="S127" s="1" t="s">
        <v>187</v>
      </c>
      <c r="T127" s="1" t="s">
        <v>27</v>
      </c>
      <c r="U127" s="1" t="s">
        <v>28</v>
      </c>
      <c r="V127" s="1" t="s">
        <v>380</v>
      </c>
      <c r="W127" s="1">
        <v>3</v>
      </c>
      <c r="X127" s="24">
        <v>47.101535744543703</v>
      </c>
      <c r="Y127" s="6">
        <v>61.228118325119603</v>
      </c>
      <c r="Z127" s="1">
        <v>8.1554359629129962</v>
      </c>
      <c r="AA127" s="1">
        <v>5.723542116630604</v>
      </c>
      <c r="AB127" s="1" t="s">
        <v>42</v>
      </c>
      <c r="AC127" s="1" t="s">
        <v>319</v>
      </c>
      <c r="AD127" s="1" t="s">
        <v>381</v>
      </c>
      <c r="AE127" s="1">
        <f>SQRT(AL127)*Z127</f>
        <v>31.585867665423084</v>
      </c>
      <c r="AF127" s="1">
        <f>SQRT(AM127)*AA127</f>
        <v>22.16718329902708</v>
      </c>
      <c r="AL127" s="1">
        <v>15</v>
      </c>
      <c r="AM127" s="1">
        <v>15</v>
      </c>
      <c r="AN127" s="1" t="s">
        <v>434</v>
      </c>
    </row>
    <row r="128" spans="1:42">
      <c r="A128" s="1" t="s">
        <v>377</v>
      </c>
      <c r="B128" s="1">
        <v>157</v>
      </c>
      <c r="C128" s="1">
        <v>65</v>
      </c>
      <c r="D128" s="1">
        <v>65</v>
      </c>
      <c r="E128" s="1" t="s">
        <v>378</v>
      </c>
      <c r="F128" s="1">
        <v>26</v>
      </c>
      <c r="G128" s="1" t="s">
        <v>167</v>
      </c>
      <c r="H128" s="1" t="s">
        <v>557</v>
      </c>
      <c r="I128" s="1" t="s">
        <v>276</v>
      </c>
      <c r="J128" s="1" t="s">
        <v>247</v>
      </c>
      <c r="K128" s="1" t="s">
        <v>433</v>
      </c>
      <c r="L128" s="1" t="s">
        <v>433</v>
      </c>
      <c r="M128" s="1" t="s">
        <v>261</v>
      </c>
      <c r="N128" s="1" t="s">
        <v>371</v>
      </c>
      <c r="O128" s="1" t="s">
        <v>39</v>
      </c>
      <c r="P128" s="1" t="s">
        <v>24</v>
      </c>
      <c r="Q128" s="1" t="s">
        <v>25</v>
      </c>
      <c r="R128" s="1" t="s">
        <v>379</v>
      </c>
      <c r="S128" s="1" t="s">
        <v>187</v>
      </c>
      <c r="T128" s="1" t="s">
        <v>27</v>
      </c>
      <c r="U128" s="1" t="s">
        <v>28</v>
      </c>
      <c r="V128" s="1" t="s">
        <v>380</v>
      </c>
      <c r="W128" s="1">
        <v>3</v>
      </c>
      <c r="X128" s="6">
        <v>14.176103480782301</v>
      </c>
      <c r="Y128" s="6">
        <v>48.2608021192558</v>
      </c>
      <c r="Z128" s="1">
        <v>5.1979046096200978</v>
      </c>
      <c r="AA128" s="1">
        <v>9.2371394818801988</v>
      </c>
      <c r="AB128" s="1" t="s">
        <v>42</v>
      </c>
      <c r="AC128" s="1" t="s">
        <v>319</v>
      </c>
      <c r="AD128" s="1" t="s">
        <v>381</v>
      </c>
      <c r="AE128" s="1">
        <f>SQRT(AL128)*Z128</f>
        <v>20.131397988233402</v>
      </c>
      <c r="AF128" s="1">
        <f>SQRT(AM128)*AA128</f>
        <v>35.775287379917017</v>
      </c>
      <c r="AL128" s="1">
        <v>15</v>
      </c>
      <c r="AM128" s="1">
        <v>15</v>
      </c>
      <c r="AN128" s="1" t="s">
        <v>434</v>
      </c>
    </row>
    <row r="129" spans="1:42">
      <c r="A129" s="1" t="s">
        <v>184</v>
      </c>
      <c r="B129" s="1">
        <v>51</v>
      </c>
      <c r="C129" s="1">
        <v>33</v>
      </c>
      <c r="D129" s="1">
        <v>33</v>
      </c>
      <c r="E129" s="1" t="s">
        <v>185</v>
      </c>
      <c r="F129" s="1">
        <v>24.5</v>
      </c>
      <c r="G129" s="1" t="s">
        <v>167</v>
      </c>
      <c r="H129" s="1" t="s">
        <v>557</v>
      </c>
      <c r="I129" s="1" t="s">
        <v>275</v>
      </c>
      <c r="J129" s="1" t="s">
        <v>247</v>
      </c>
      <c r="K129" s="1" t="s">
        <v>547</v>
      </c>
      <c r="L129" s="1" t="s">
        <v>186</v>
      </c>
      <c r="M129" s="1" t="s">
        <v>61</v>
      </c>
      <c r="N129" s="1" t="s">
        <v>64</v>
      </c>
      <c r="O129" s="1" t="s">
        <v>40</v>
      </c>
      <c r="P129" s="1" t="s">
        <v>24</v>
      </c>
      <c r="Q129" s="1" t="s">
        <v>25</v>
      </c>
      <c r="R129" s="1" t="s">
        <v>26</v>
      </c>
      <c r="S129" s="1" t="s">
        <v>187</v>
      </c>
      <c r="T129" s="1" t="s">
        <v>27</v>
      </c>
      <c r="U129" s="1" t="s">
        <v>28</v>
      </c>
      <c r="V129" s="1" t="s">
        <v>29</v>
      </c>
      <c r="W129" s="1">
        <v>7</v>
      </c>
      <c r="X129" s="1">
        <v>29.81</v>
      </c>
      <c r="Y129" s="1">
        <v>32.69</v>
      </c>
      <c r="Z129" s="1">
        <v>2.63</v>
      </c>
      <c r="AA129" s="1">
        <v>3</v>
      </c>
      <c r="AB129" s="1" t="s">
        <v>42</v>
      </c>
      <c r="AC129" s="1" t="s">
        <v>183</v>
      </c>
      <c r="AD129" s="1" t="s">
        <v>32</v>
      </c>
      <c r="AE129" s="1">
        <f>SQRT(AL129)*Z129</f>
        <v>13.916651896199747</v>
      </c>
      <c r="AF129" s="1">
        <f>SQRT(AM129)*AA129</f>
        <v>15.874507866387544</v>
      </c>
      <c r="AL129" s="4">
        <v>28</v>
      </c>
      <c r="AM129" s="4">
        <v>28</v>
      </c>
      <c r="AN129" s="1" t="s">
        <v>211</v>
      </c>
      <c r="AO129" s="1" t="s">
        <v>516</v>
      </c>
    </row>
    <row r="130" spans="1:42">
      <c r="A130" s="1" t="s">
        <v>375</v>
      </c>
      <c r="B130" s="1">
        <v>150</v>
      </c>
      <c r="C130" s="1">
        <v>63</v>
      </c>
      <c r="D130" s="1">
        <v>63</v>
      </c>
      <c r="E130" s="1" t="s">
        <v>426</v>
      </c>
      <c r="F130" s="1">
        <v>23</v>
      </c>
      <c r="G130" s="1" t="s">
        <v>167</v>
      </c>
      <c r="H130" s="1" t="s">
        <v>557</v>
      </c>
      <c r="I130" s="1" t="s">
        <v>276</v>
      </c>
      <c r="J130" s="1" t="s">
        <v>247</v>
      </c>
      <c r="K130" s="1" t="s">
        <v>547</v>
      </c>
      <c r="L130" s="1" t="s">
        <v>428</v>
      </c>
      <c r="M130" s="1" t="s">
        <v>261</v>
      </c>
      <c r="N130" s="1" t="s">
        <v>371</v>
      </c>
      <c r="O130" s="1" t="s">
        <v>39</v>
      </c>
      <c r="P130" s="1" t="s">
        <v>24</v>
      </c>
      <c r="Q130" s="1" t="s">
        <v>25</v>
      </c>
      <c r="R130" s="1" t="s">
        <v>376</v>
      </c>
      <c r="S130" s="1" t="s">
        <v>187</v>
      </c>
      <c r="T130" s="1" t="s">
        <v>27</v>
      </c>
      <c r="U130" s="1" t="s">
        <v>28</v>
      </c>
      <c r="V130" s="1" t="s">
        <v>425</v>
      </c>
      <c r="W130" s="1">
        <v>43</v>
      </c>
      <c r="X130" s="6">
        <v>26.199000000000002</v>
      </c>
      <c r="Y130" s="1">
        <v>5.6870000000000003</v>
      </c>
      <c r="Z130" s="1">
        <v>5.1929999999999996</v>
      </c>
      <c r="AA130" s="1">
        <v>1.8220000000000001</v>
      </c>
      <c r="AB130" s="1" t="s">
        <v>42</v>
      </c>
      <c r="AC130" s="1" t="s">
        <v>319</v>
      </c>
      <c r="AD130" s="1" t="s">
        <v>336</v>
      </c>
      <c r="AE130" s="1">
        <f>SQRT(AL130)*Z130</f>
        <v>11.611901007156408</v>
      </c>
      <c r="AF130" s="1">
        <f>SQRT(AM130)*AA130</f>
        <v>4.0741158550046173</v>
      </c>
      <c r="AL130" s="1">
        <v>5</v>
      </c>
      <c r="AM130" s="1">
        <v>5</v>
      </c>
      <c r="AN130" s="1" t="s">
        <v>427</v>
      </c>
    </row>
    <row r="131" spans="1:42">
      <c r="A131" s="1" t="s">
        <v>375</v>
      </c>
      <c r="B131" s="1">
        <v>151</v>
      </c>
      <c r="C131" s="1">
        <v>64</v>
      </c>
      <c r="D131" s="1">
        <v>63</v>
      </c>
      <c r="E131" s="1" t="s">
        <v>426</v>
      </c>
      <c r="F131" s="1">
        <v>23</v>
      </c>
      <c r="G131" s="1" t="s">
        <v>167</v>
      </c>
      <c r="H131" s="1" t="s">
        <v>557</v>
      </c>
      <c r="I131" s="1" t="s">
        <v>276</v>
      </c>
      <c r="J131" s="1" t="s">
        <v>247</v>
      </c>
      <c r="K131" s="1" t="s">
        <v>547</v>
      </c>
      <c r="L131" s="1" t="s">
        <v>428</v>
      </c>
      <c r="M131" s="1" t="s">
        <v>261</v>
      </c>
      <c r="N131" s="1" t="s">
        <v>64</v>
      </c>
      <c r="O131" s="1" t="s">
        <v>39</v>
      </c>
      <c r="P131" s="1" t="s">
        <v>24</v>
      </c>
      <c r="Q131" s="1" t="s">
        <v>25</v>
      </c>
      <c r="R131" s="1" t="s">
        <v>376</v>
      </c>
      <c r="S131" s="1" t="s">
        <v>187</v>
      </c>
      <c r="T131" s="1" t="s">
        <v>27</v>
      </c>
      <c r="U131" s="1" t="s">
        <v>28</v>
      </c>
      <c r="V131" s="1" t="s">
        <v>425</v>
      </c>
      <c r="W131" s="1">
        <v>43</v>
      </c>
      <c r="X131" s="6">
        <v>22.411473598231801</v>
      </c>
      <c r="Y131" s="1">
        <v>5.6870000000000003</v>
      </c>
      <c r="Z131" s="1">
        <v>1.004</v>
      </c>
      <c r="AA131" s="1">
        <v>1.8220000000000001</v>
      </c>
      <c r="AB131" s="1" t="s">
        <v>42</v>
      </c>
      <c r="AC131" s="1" t="s">
        <v>319</v>
      </c>
      <c r="AD131" s="1" t="s">
        <v>336</v>
      </c>
      <c r="AE131" s="1">
        <f>SQRT(AL131)*Z131</f>
        <v>2.008</v>
      </c>
      <c r="AF131" s="1">
        <f>SQRT(AM131)*AA131</f>
        <v>4.0741158550046173</v>
      </c>
      <c r="AL131" s="1">
        <v>4</v>
      </c>
      <c r="AM131" s="1">
        <v>5</v>
      </c>
      <c r="AN131" s="1" t="s">
        <v>427</v>
      </c>
    </row>
    <row r="132" spans="1:42">
      <c r="A132" s="1" t="s">
        <v>377</v>
      </c>
      <c r="B132" s="1">
        <v>159</v>
      </c>
      <c r="C132" s="1">
        <v>65</v>
      </c>
      <c r="D132" s="1">
        <v>65</v>
      </c>
      <c r="E132" s="1" t="s">
        <v>435</v>
      </c>
      <c r="F132" s="1">
        <v>12</v>
      </c>
      <c r="G132" s="1" t="s">
        <v>167</v>
      </c>
      <c r="H132" s="1" t="s">
        <v>557</v>
      </c>
      <c r="I132" s="1" t="s">
        <v>276</v>
      </c>
      <c r="J132" s="1" t="s">
        <v>247</v>
      </c>
      <c r="K132" s="1" t="s">
        <v>547</v>
      </c>
      <c r="L132" s="1" t="s">
        <v>438</v>
      </c>
      <c r="M132" s="1" t="s">
        <v>261</v>
      </c>
      <c r="N132" s="1" t="s">
        <v>371</v>
      </c>
      <c r="O132" s="1" t="s">
        <v>39</v>
      </c>
      <c r="P132" s="1" t="s">
        <v>24</v>
      </c>
      <c r="Q132" s="1" t="s">
        <v>25</v>
      </c>
      <c r="R132" s="1" t="s">
        <v>379</v>
      </c>
      <c r="S132" s="1" t="s">
        <v>187</v>
      </c>
      <c r="T132" s="1" t="s">
        <v>27</v>
      </c>
      <c r="U132" s="1" t="s">
        <v>28</v>
      </c>
      <c r="V132" s="1" t="s">
        <v>380</v>
      </c>
      <c r="W132" s="1">
        <v>3</v>
      </c>
      <c r="X132" s="1">
        <v>137.80000000000001</v>
      </c>
      <c r="Y132" s="1">
        <v>104.2</v>
      </c>
      <c r="Z132" s="1">
        <v>24.4</v>
      </c>
      <c r="AA132" s="1">
        <v>18.5</v>
      </c>
      <c r="AB132" s="1" t="s">
        <v>42</v>
      </c>
      <c r="AC132" s="1" t="s">
        <v>388</v>
      </c>
      <c r="AD132" s="1" t="s">
        <v>381</v>
      </c>
      <c r="AE132" s="1">
        <f>SQRT(AL132)*Z132</f>
        <v>77.159574908108453</v>
      </c>
      <c r="AF132" s="1">
        <f>SQRT(AM132)*AA132</f>
        <v>58.502136713115021</v>
      </c>
      <c r="AL132" s="1">
        <v>10</v>
      </c>
      <c r="AM132" s="1">
        <v>10</v>
      </c>
      <c r="AN132" s="1" t="s">
        <v>444</v>
      </c>
    </row>
    <row r="133" spans="1:42">
      <c r="A133" s="1" t="s">
        <v>377</v>
      </c>
      <c r="B133" s="1">
        <v>160</v>
      </c>
      <c r="C133" s="1">
        <v>65</v>
      </c>
      <c r="D133" s="1">
        <v>65</v>
      </c>
      <c r="E133" s="1" t="s">
        <v>436</v>
      </c>
      <c r="F133" s="1">
        <v>18</v>
      </c>
      <c r="G133" s="1" t="s">
        <v>167</v>
      </c>
      <c r="H133" s="1" t="s">
        <v>557</v>
      </c>
      <c r="I133" s="1" t="s">
        <v>276</v>
      </c>
      <c r="J133" s="1" t="s">
        <v>247</v>
      </c>
      <c r="K133" s="1" t="s">
        <v>547</v>
      </c>
      <c r="L133" s="1" t="s">
        <v>438</v>
      </c>
      <c r="M133" s="1" t="s">
        <v>261</v>
      </c>
      <c r="N133" s="1" t="s">
        <v>371</v>
      </c>
      <c r="O133" s="1" t="s">
        <v>39</v>
      </c>
      <c r="P133" s="1" t="s">
        <v>24</v>
      </c>
      <c r="Q133" s="1" t="s">
        <v>25</v>
      </c>
      <c r="R133" s="1" t="s">
        <v>379</v>
      </c>
      <c r="S133" s="1" t="s">
        <v>187</v>
      </c>
      <c r="T133" s="1" t="s">
        <v>27</v>
      </c>
      <c r="U133" s="1" t="s">
        <v>28</v>
      </c>
      <c r="V133" s="1" t="s">
        <v>380</v>
      </c>
      <c r="W133" s="1">
        <v>3</v>
      </c>
      <c r="X133" s="1">
        <v>15.6</v>
      </c>
      <c r="Y133" s="1">
        <v>20.399999999999999</v>
      </c>
      <c r="Z133" s="1">
        <v>5.2</v>
      </c>
      <c r="AA133" s="1">
        <v>6.2</v>
      </c>
      <c r="AB133" s="1" t="s">
        <v>42</v>
      </c>
      <c r="AC133" s="1" t="s">
        <v>388</v>
      </c>
      <c r="AD133" s="1" t="s">
        <v>381</v>
      </c>
      <c r="AE133" s="1">
        <f>SQRT(AL133)*Z133</f>
        <v>18.013328398716322</v>
      </c>
      <c r="AF133" s="1">
        <f>SQRT(AM133)*AA133</f>
        <v>21.477430013854079</v>
      </c>
      <c r="AL133" s="1">
        <v>12</v>
      </c>
      <c r="AM133" s="1">
        <v>12</v>
      </c>
      <c r="AN133" s="1" t="s">
        <v>444</v>
      </c>
    </row>
    <row r="134" spans="1:42">
      <c r="A134" s="1" t="s">
        <v>163</v>
      </c>
      <c r="B134" s="1">
        <v>93</v>
      </c>
      <c r="C134" s="1">
        <v>27</v>
      </c>
      <c r="D134" s="1">
        <v>27</v>
      </c>
      <c r="E134" s="1" t="s">
        <v>93</v>
      </c>
      <c r="F134" s="1">
        <v>24</v>
      </c>
      <c r="G134" s="1" t="s">
        <v>167</v>
      </c>
      <c r="H134" s="1" t="s">
        <v>557</v>
      </c>
      <c r="I134" s="1" t="s">
        <v>275</v>
      </c>
      <c r="J134" s="1" t="s">
        <v>247</v>
      </c>
      <c r="K134" s="1" t="s">
        <v>341</v>
      </c>
      <c r="L134" s="1" t="s">
        <v>320</v>
      </c>
      <c r="M134" s="1" t="s">
        <v>61</v>
      </c>
      <c r="N134" s="1" t="s">
        <v>371</v>
      </c>
      <c r="O134" s="1" t="s">
        <v>40</v>
      </c>
      <c r="P134" s="1" t="s">
        <v>100</v>
      </c>
      <c r="Q134" s="1" t="s">
        <v>110</v>
      </c>
      <c r="R134" s="1" t="s">
        <v>146</v>
      </c>
      <c r="S134" s="1" t="s">
        <v>187</v>
      </c>
      <c r="T134" s="1" t="s">
        <v>27</v>
      </c>
      <c r="U134" s="1" t="s">
        <v>28</v>
      </c>
      <c r="V134" s="1" t="s">
        <v>164</v>
      </c>
      <c r="W134" s="1">
        <v>0.14000000000000001</v>
      </c>
      <c r="X134" s="1">
        <v>6.24</v>
      </c>
      <c r="Y134" s="1">
        <v>24.75</v>
      </c>
      <c r="Z134" s="1">
        <v>1.34</v>
      </c>
      <c r="AA134" s="1">
        <v>10.49</v>
      </c>
      <c r="AB134" s="1" t="s">
        <v>42</v>
      </c>
      <c r="AC134" s="1" t="s">
        <v>319</v>
      </c>
      <c r="AD134" s="1" t="s">
        <v>32</v>
      </c>
      <c r="AE134" s="1">
        <f>SQRT(AL134)*Z134</f>
        <v>5.36</v>
      </c>
      <c r="AF134" s="1">
        <f>SQRT(AM134)*AA134</f>
        <v>39.249985987258647</v>
      </c>
      <c r="AL134" s="4">
        <v>16</v>
      </c>
      <c r="AM134" s="4">
        <v>14</v>
      </c>
      <c r="AN134" s="1" t="s">
        <v>98</v>
      </c>
    </row>
    <row r="135" spans="1:42" s="26" customFormat="1">
      <c r="A135" s="1" t="s">
        <v>176</v>
      </c>
      <c r="B135" s="1">
        <v>46</v>
      </c>
      <c r="C135" s="1">
        <v>30</v>
      </c>
      <c r="D135" s="1">
        <v>30</v>
      </c>
      <c r="E135" s="1" t="s">
        <v>129</v>
      </c>
      <c r="F135" s="1">
        <v>23</v>
      </c>
      <c r="G135" s="1" t="s">
        <v>167</v>
      </c>
      <c r="H135" s="1" t="s">
        <v>557</v>
      </c>
      <c r="I135" s="1" t="s">
        <v>275</v>
      </c>
      <c r="J135" s="1" t="s">
        <v>247</v>
      </c>
      <c r="K135" s="1" t="s">
        <v>341</v>
      </c>
      <c r="L135" s="1" t="s">
        <v>180</v>
      </c>
      <c r="M135" s="1" t="s">
        <v>61</v>
      </c>
      <c r="N135" s="1" t="s">
        <v>371</v>
      </c>
      <c r="O135" s="1" t="s">
        <v>40</v>
      </c>
      <c r="P135" s="1" t="s">
        <v>24</v>
      </c>
      <c r="Q135" s="1" t="s">
        <v>25</v>
      </c>
      <c r="R135" s="1" t="s">
        <v>181</v>
      </c>
      <c r="S135" s="1" t="s">
        <v>187</v>
      </c>
      <c r="T135" s="1" t="s">
        <v>27</v>
      </c>
      <c r="U135" s="1" t="s">
        <v>28</v>
      </c>
      <c r="V135" s="1" t="s">
        <v>75</v>
      </c>
      <c r="W135" s="1">
        <v>12</v>
      </c>
      <c r="X135" s="1">
        <v>48.21</v>
      </c>
      <c r="Y135" s="1">
        <v>71.59</v>
      </c>
      <c r="Z135" s="1">
        <v>7.79</v>
      </c>
      <c r="AA135" s="1">
        <v>13.88</v>
      </c>
      <c r="AB135" s="1" t="s">
        <v>42</v>
      </c>
      <c r="AC135" s="1" t="s">
        <v>183</v>
      </c>
      <c r="AD135" s="1" t="s">
        <v>32</v>
      </c>
      <c r="AE135" s="1">
        <f>SQRT(AL135)*Z135</f>
        <v>29.147511042969004</v>
      </c>
      <c r="AF135" s="1">
        <f>SQRT(AM135)*AA135</f>
        <v>53.757008845358953</v>
      </c>
      <c r="AG135" s="1"/>
      <c r="AH135" s="1"/>
      <c r="AI135" s="1"/>
      <c r="AJ135" s="1"/>
      <c r="AK135" s="1"/>
      <c r="AL135" s="4">
        <v>14</v>
      </c>
      <c r="AM135" s="4">
        <v>15</v>
      </c>
      <c r="AN135" s="1" t="s">
        <v>177</v>
      </c>
      <c r="AO135" s="1" t="s">
        <v>286</v>
      </c>
      <c r="AP135" s="1"/>
    </row>
    <row r="136" spans="1:42">
      <c r="A136" s="1" t="s">
        <v>176</v>
      </c>
      <c r="B136" s="1">
        <v>49</v>
      </c>
      <c r="C136" s="1">
        <v>31</v>
      </c>
      <c r="D136" s="1">
        <v>31</v>
      </c>
      <c r="E136" s="1" t="s">
        <v>129</v>
      </c>
      <c r="F136" s="1">
        <v>23</v>
      </c>
      <c r="G136" s="1" t="s">
        <v>167</v>
      </c>
      <c r="H136" s="1" t="s">
        <v>557</v>
      </c>
      <c r="I136" s="1" t="s">
        <v>275</v>
      </c>
      <c r="J136" s="1" t="s">
        <v>247</v>
      </c>
      <c r="K136" s="1" t="s">
        <v>341</v>
      </c>
      <c r="L136" s="1" t="s">
        <v>180</v>
      </c>
      <c r="M136" s="1" t="s">
        <v>61</v>
      </c>
      <c r="N136" s="1" t="s">
        <v>371</v>
      </c>
      <c r="O136" s="1" t="s">
        <v>39</v>
      </c>
      <c r="P136" s="1" t="s">
        <v>24</v>
      </c>
      <c r="Q136" s="1" t="s">
        <v>25</v>
      </c>
      <c r="R136" s="1" t="s">
        <v>181</v>
      </c>
      <c r="S136" s="1" t="s">
        <v>187</v>
      </c>
      <c r="T136" s="1" t="s">
        <v>27</v>
      </c>
      <c r="U136" s="1" t="s">
        <v>28</v>
      </c>
      <c r="V136" s="1" t="s">
        <v>75</v>
      </c>
      <c r="W136" s="1">
        <v>12</v>
      </c>
      <c r="X136" s="1">
        <v>63.65</v>
      </c>
      <c r="Y136" s="1">
        <v>57</v>
      </c>
      <c r="Z136" s="1">
        <v>12.63</v>
      </c>
      <c r="AA136" s="1">
        <v>9.3699999999999992</v>
      </c>
      <c r="AB136" s="1" t="s">
        <v>42</v>
      </c>
      <c r="AC136" s="1" t="s">
        <v>183</v>
      </c>
      <c r="AD136" s="1" t="s">
        <v>32</v>
      </c>
      <c r="AE136" s="1">
        <f>SQRT(AL136)*Z136</f>
        <v>47.257132794954885</v>
      </c>
      <c r="AF136" s="1">
        <f>SQRT(AM136)*AA136</f>
        <v>37.479999999999997</v>
      </c>
      <c r="AL136" s="4">
        <v>14</v>
      </c>
      <c r="AM136" s="4">
        <v>16</v>
      </c>
      <c r="AN136" s="1" t="s">
        <v>177</v>
      </c>
      <c r="AO136" s="1" t="s">
        <v>286</v>
      </c>
    </row>
    <row r="137" spans="1:42">
      <c r="A137" s="1" t="s">
        <v>245</v>
      </c>
      <c r="B137" s="1">
        <v>123</v>
      </c>
      <c r="C137" s="1">
        <v>54</v>
      </c>
      <c r="D137" s="1">
        <v>54</v>
      </c>
      <c r="E137" s="1" t="s">
        <v>335</v>
      </c>
      <c r="F137" s="1">
        <v>18</v>
      </c>
      <c r="G137" s="1" t="s">
        <v>167</v>
      </c>
      <c r="H137" s="1" t="s">
        <v>557</v>
      </c>
      <c r="I137" s="1" t="s">
        <v>275</v>
      </c>
      <c r="J137" s="1" t="s">
        <v>247</v>
      </c>
      <c r="K137" s="1" t="s">
        <v>341</v>
      </c>
      <c r="L137" s="1" t="s">
        <v>341</v>
      </c>
      <c r="M137" s="1" t="s">
        <v>261</v>
      </c>
      <c r="N137" s="1" t="s">
        <v>371</v>
      </c>
      <c r="O137" s="1" t="s">
        <v>40</v>
      </c>
      <c r="P137" s="1" t="s">
        <v>24</v>
      </c>
      <c r="Q137" s="1" t="s">
        <v>25</v>
      </c>
      <c r="R137" s="1" t="s">
        <v>26</v>
      </c>
      <c r="S137" s="1" t="s">
        <v>187</v>
      </c>
      <c r="T137" s="1" t="s">
        <v>27</v>
      </c>
      <c r="U137" s="1" t="s">
        <v>28</v>
      </c>
      <c r="V137" s="1" t="s">
        <v>147</v>
      </c>
      <c r="W137" s="1">
        <v>35</v>
      </c>
      <c r="X137" s="1">
        <v>21.96</v>
      </c>
      <c r="Y137" s="1">
        <v>25.15</v>
      </c>
      <c r="Z137" s="1">
        <f>23.93-X137</f>
        <v>1.9699999999999989</v>
      </c>
      <c r="AA137" s="1">
        <f>27.6-Y137</f>
        <v>2.4500000000000028</v>
      </c>
      <c r="AB137" s="1" t="s">
        <v>42</v>
      </c>
      <c r="AC137" s="1" t="s">
        <v>210</v>
      </c>
      <c r="AD137" s="1" t="s">
        <v>336</v>
      </c>
      <c r="AE137" s="1">
        <f>SQRT(AL137)*Z137</f>
        <v>5.5720014357499918</v>
      </c>
      <c r="AF137" s="1">
        <f>SQRT(AM137)*AA137</f>
        <v>6.9296464556281743</v>
      </c>
      <c r="AL137" s="1">
        <v>8</v>
      </c>
      <c r="AM137" s="1">
        <v>8</v>
      </c>
      <c r="AN137" s="1" t="s">
        <v>342</v>
      </c>
    </row>
    <row r="138" spans="1:42">
      <c r="A138" s="1" t="s">
        <v>245</v>
      </c>
      <c r="B138" s="1">
        <v>120</v>
      </c>
      <c r="C138" s="1">
        <v>53</v>
      </c>
      <c r="D138" s="1">
        <v>53</v>
      </c>
      <c r="E138" s="1" t="s">
        <v>237</v>
      </c>
      <c r="F138" s="1">
        <v>14.5</v>
      </c>
      <c r="G138" s="1" t="s">
        <v>167</v>
      </c>
      <c r="H138" s="1" t="s">
        <v>557</v>
      </c>
      <c r="I138" s="1" t="s">
        <v>275</v>
      </c>
      <c r="J138" s="1" t="s">
        <v>247</v>
      </c>
      <c r="K138" s="1" t="s">
        <v>548</v>
      </c>
      <c r="L138" s="1" t="s">
        <v>339</v>
      </c>
      <c r="M138" s="1" t="s">
        <v>61</v>
      </c>
      <c r="N138" s="1" t="s">
        <v>371</v>
      </c>
      <c r="O138" s="1" t="s">
        <v>40</v>
      </c>
      <c r="P138" s="1" t="s">
        <v>24</v>
      </c>
      <c r="Q138" s="1" t="s">
        <v>25</v>
      </c>
      <c r="R138" s="1" t="s">
        <v>26</v>
      </c>
      <c r="S138" s="1" t="s">
        <v>187</v>
      </c>
      <c r="V138" s="1" t="s">
        <v>148</v>
      </c>
      <c r="W138" s="1">
        <v>35</v>
      </c>
      <c r="X138" s="1">
        <v>3.1480000000000001</v>
      </c>
      <c r="Y138" s="1">
        <v>3.9569999999999999</v>
      </c>
      <c r="Z138" s="1">
        <v>0.19900000000000001</v>
      </c>
      <c r="AA138" s="1">
        <v>0.28399999999999997</v>
      </c>
      <c r="AB138" s="1" t="s">
        <v>42</v>
      </c>
      <c r="AC138" s="1" t="s">
        <v>240</v>
      </c>
      <c r="AD138" s="1" t="s">
        <v>32</v>
      </c>
      <c r="AE138" s="1">
        <f>SQRT(AL138)*Z138</f>
        <v>0.56285699782449194</v>
      </c>
      <c r="AF138" s="1">
        <f>SQRT(AM138)*AA138</f>
        <v>0.80327330342791792</v>
      </c>
      <c r="AL138" s="4">
        <v>8</v>
      </c>
      <c r="AM138" s="4">
        <v>8</v>
      </c>
      <c r="AN138" s="1" t="s">
        <v>242</v>
      </c>
    </row>
    <row r="139" spans="1:42">
      <c r="A139" s="1" t="s">
        <v>191</v>
      </c>
      <c r="B139" s="1">
        <v>119</v>
      </c>
      <c r="C139" s="1">
        <v>53</v>
      </c>
      <c r="D139" s="1">
        <v>53</v>
      </c>
      <c r="E139" s="1" t="s">
        <v>237</v>
      </c>
      <c r="F139" s="1">
        <v>14.5</v>
      </c>
      <c r="G139" s="1" t="s">
        <v>167</v>
      </c>
      <c r="H139" s="1" t="s">
        <v>557</v>
      </c>
      <c r="I139" s="1" t="s">
        <v>275</v>
      </c>
      <c r="J139" s="1" t="s">
        <v>247</v>
      </c>
      <c r="K139" s="1" t="s">
        <v>548</v>
      </c>
      <c r="L139" s="1" t="s">
        <v>337</v>
      </c>
      <c r="M139" s="1" t="s">
        <v>61</v>
      </c>
      <c r="N139" s="1" t="s">
        <v>371</v>
      </c>
      <c r="O139" s="1" t="s">
        <v>40</v>
      </c>
      <c r="P139" s="1" t="s">
        <v>24</v>
      </c>
      <c r="Q139" s="1" t="s">
        <v>25</v>
      </c>
      <c r="R139" s="1" t="s">
        <v>26</v>
      </c>
      <c r="S139" s="1" t="s">
        <v>187</v>
      </c>
      <c r="V139" s="1" t="s">
        <v>148</v>
      </c>
      <c r="W139" s="1">
        <v>35</v>
      </c>
      <c r="X139" s="23">
        <v>2.15</v>
      </c>
      <c r="Y139" s="23">
        <v>3.08</v>
      </c>
      <c r="Z139" s="1">
        <v>0.2</v>
      </c>
      <c r="AA139" s="1">
        <v>0.23300000000000001</v>
      </c>
      <c r="AB139" s="1" t="s">
        <v>42</v>
      </c>
      <c r="AC139" s="1" t="s">
        <v>239</v>
      </c>
      <c r="AD139" s="1" t="s">
        <v>32</v>
      </c>
      <c r="AE139" s="1">
        <f>SQRT(AL139)*Z139</f>
        <v>0.56568542494923812</v>
      </c>
      <c r="AF139" s="1">
        <f>SQRT(AM139)*AA139</f>
        <v>0.6590235200658624</v>
      </c>
      <c r="AL139" s="4">
        <v>8</v>
      </c>
      <c r="AM139" s="4">
        <v>8</v>
      </c>
      <c r="AN139" s="1" t="s">
        <v>241</v>
      </c>
    </row>
    <row r="140" spans="1:42">
      <c r="A140" s="1" t="s">
        <v>245</v>
      </c>
      <c r="B140" s="1">
        <v>124</v>
      </c>
      <c r="C140" s="1">
        <v>54</v>
      </c>
      <c r="D140" s="1">
        <v>54</v>
      </c>
      <c r="E140" s="1" t="s">
        <v>335</v>
      </c>
      <c r="F140" s="1">
        <v>18</v>
      </c>
      <c r="G140" s="1" t="s">
        <v>167</v>
      </c>
      <c r="H140" s="1" t="s">
        <v>557</v>
      </c>
      <c r="I140" s="1" t="s">
        <v>275</v>
      </c>
      <c r="J140" s="1" t="s">
        <v>247</v>
      </c>
      <c r="K140" s="1" t="s">
        <v>548</v>
      </c>
      <c r="L140" s="1" t="s">
        <v>337</v>
      </c>
      <c r="M140" s="1" t="s">
        <v>261</v>
      </c>
      <c r="N140" s="1" t="s">
        <v>371</v>
      </c>
      <c r="O140" s="1" t="s">
        <v>40</v>
      </c>
      <c r="P140" s="1" t="s">
        <v>24</v>
      </c>
      <c r="Q140" s="1" t="s">
        <v>25</v>
      </c>
      <c r="R140" s="1" t="s">
        <v>26</v>
      </c>
      <c r="S140" s="1" t="s">
        <v>187</v>
      </c>
      <c r="T140" s="1" t="s">
        <v>27</v>
      </c>
      <c r="U140" s="1" t="s">
        <v>28</v>
      </c>
      <c r="V140" s="1" t="s">
        <v>147</v>
      </c>
      <c r="W140" s="1">
        <v>35</v>
      </c>
      <c r="X140" s="1">
        <v>1.28</v>
      </c>
      <c r="Y140" s="1">
        <v>1.32</v>
      </c>
      <c r="Z140" s="1">
        <f>1.45-X140</f>
        <v>0.16999999999999993</v>
      </c>
      <c r="AA140" s="1">
        <f>1.45-Y140</f>
        <v>0.12999999999999989</v>
      </c>
      <c r="AB140" s="1" t="s">
        <v>42</v>
      </c>
      <c r="AC140" s="1" t="s">
        <v>338</v>
      </c>
      <c r="AD140" s="1" t="s">
        <v>336</v>
      </c>
      <c r="AE140" s="1">
        <f>SQRT(AL140)*Z140</f>
        <v>0.48083261120685217</v>
      </c>
      <c r="AF140" s="1">
        <f>SQRT(AM140)*AA140</f>
        <v>0.36769552621700441</v>
      </c>
      <c r="AL140" s="1">
        <v>8</v>
      </c>
      <c r="AM140" s="1">
        <v>8</v>
      </c>
      <c r="AN140" s="1" t="s">
        <v>343</v>
      </c>
    </row>
    <row r="141" spans="1:42">
      <c r="A141" s="1" t="s">
        <v>245</v>
      </c>
      <c r="B141" s="1">
        <v>125</v>
      </c>
      <c r="C141" s="1">
        <v>54</v>
      </c>
      <c r="D141" s="1">
        <v>54</v>
      </c>
      <c r="E141" s="1" t="s">
        <v>335</v>
      </c>
      <c r="F141" s="1">
        <v>18</v>
      </c>
      <c r="G141" s="1" t="s">
        <v>167</v>
      </c>
      <c r="H141" s="1" t="s">
        <v>557</v>
      </c>
      <c r="I141" s="1" t="s">
        <v>275</v>
      </c>
      <c r="J141" s="1" t="s">
        <v>247</v>
      </c>
      <c r="K141" s="1" t="s">
        <v>548</v>
      </c>
      <c r="L141" s="1" t="s">
        <v>339</v>
      </c>
      <c r="M141" s="1" t="s">
        <v>261</v>
      </c>
      <c r="N141" s="1" t="s">
        <v>371</v>
      </c>
      <c r="O141" s="1" t="s">
        <v>40</v>
      </c>
      <c r="P141" s="1" t="s">
        <v>24</v>
      </c>
      <c r="Q141" s="1" t="s">
        <v>25</v>
      </c>
      <c r="R141" s="1" t="s">
        <v>26</v>
      </c>
      <c r="S141" s="1" t="s">
        <v>187</v>
      </c>
      <c r="T141" s="1" t="s">
        <v>27</v>
      </c>
      <c r="U141" s="1" t="s">
        <v>28</v>
      </c>
      <c r="V141" s="1" t="s">
        <v>147</v>
      </c>
      <c r="W141" s="1">
        <v>35</v>
      </c>
      <c r="X141" s="1">
        <v>2.27</v>
      </c>
      <c r="Y141" s="1">
        <v>2.33</v>
      </c>
      <c r="Z141" s="1">
        <f>2.53-X141</f>
        <v>0.25999999999999979</v>
      </c>
      <c r="AA141" s="1">
        <f>2.65-Y141</f>
        <v>0.31999999999999984</v>
      </c>
      <c r="AB141" s="1" t="s">
        <v>42</v>
      </c>
      <c r="AC141" s="1" t="s">
        <v>240</v>
      </c>
      <c r="AD141" s="1" t="s">
        <v>336</v>
      </c>
      <c r="AE141" s="1">
        <f>SQRT(AL141)*Z141</f>
        <v>0.73539105243400882</v>
      </c>
      <c r="AF141" s="1">
        <f>SQRT(AM141)*AA141</f>
        <v>0.9050966799187804</v>
      </c>
      <c r="AL141" s="1">
        <v>8</v>
      </c>
      <c r="AM141" s="1">
        <v>8</v>
      </c>
      <c r="AN141" s="1" t="s">
        <v>344</v>
      </c>
    </row>
    <row r="142" spans="1:42">
      <c r="A142" s="1" t="s">
        <v>377</v>
      </c>
      <c r="B142" s="1">
        <v>158</v>
      </c>
      <c r="C142" s="1">
        <v>65</v>
      </c>
      <c r="D142" s="1">
        <v>65</v>
      </c>
      <c r="E142" s="1" t="s">
        <v>384</v>
      </c>
      <c r="F142" s="1">
        <v>28</v>
      </c>
      <c r="G142" s="1" t="s">
        <v>167</v>
      </c>
      <c r="H142" s="1" t="s">
        <v>557</v>
      </c>
      <c r="I142" s="1" t="s">
        <v>275</v>
      </c>
      <c r="J142" s="1" t="s">
        <v>247</v>
      </c>
      <c r="K142" s="1" t="s">
        <v>548</v>
      </c>
      <c r="L142" s="1" t="s">
        <v>385</v>
      </c>
      <c r="M142" s="1" t="s">
        <v>261</v>
      </c>
      <c r="N142" s="1" t="s">
        <v>371</v>
      </c>
      <c r="O142" s="1" t="s">
        <v>39</v>
      </c>
      <c r="P142" s="1" t="s">
        <v>24</v>
      </c>
      <c r="Q142" s="1" t="s">
        <v>25</v>
      </c>
      <c r="R142" s="1" t="s">
        <v>379</v>
      </c>
      <c r="S142" s="1" t="s">
        <v>187</v>
      </c>
      <c r="T142" s="1" t="s">
        <v>27</v>
      </c>
      <c r="U142" s="1" t="s">
        <v>28</v>
      </c>
      <c r="V142" s="1" t="s">
        <v>380</v>
      </c>
      <c r="W142" s="1">
        <v>3</v>
      </c>
      <c r="X142" s="1">
        <v>25.7</v>
      </c>
      <c r="Y142" s="1">
        <v>30.3</v>
      </c>
      <c r="Z142" s="1">
        <v>1.8000000000000007</v>
      </c>
      <c r="AA142" s="1">
        <v>1.6999999999999993</v>
      </c>
      <c r="AB142" s="1" t="s">
        <v>42</v>
      </c>
      <c r="AC142" s="1" t="s">
        <v>386</v>
      </c>
      <c r="AD142" s="1" t="s">
        <v>381</v>
      </c>
      <c r="AE142" s="1">
        <f>SQRT(AL142)*Z142</f>
        <v>5.6920997883030857</v>
      </c>
      <c r="AF142" s="1">
        <f>SQRT(AM142)*AA142</f>
        <v>5.3758720222862433</v>
      </c>
      <c r="AL142" s="1">
        <v>10</v>
      </c>
      <c r="AM142" s="1">
        <v>10</v>
      </c>
      <c r="AN142" s="1" t="s">
        <v>387</v>
      </c>
    </row>
    <row r="143" spans="1:42">
      <c r="A143" s="1" t="s">
        <v>309</v>
      </c>
      <c r="B143" s="1">
        <v>81</v>
      </c>
      <c r="C143" s="1">
        <v>4</v>
      </c>
      <c r="D143" s="1">
        <v>4</v>
      </c>
      <c r="E143" s="1" t="s">
        <v>65</v>
      </c>
      <c r="F143" s="1" t="s">
        <v>518</v>
      </c>
      <c r="G143" s="1" t="s">
        <v>461</v>
      </c>
      <c r="H143" s="1" t="s">
        <v>470</v>
      </c>
      <c r="I143" s="1" t="s">
        <v>275</v>
      </c>
      <c r="J143" s="1" t="s">
        <v>251</v>
      </c>
      <c r="K143" s="1" t="s">
        <v>549</v>
      </c>
      <c r="L143" s="1" t="s">
        <v>313</v>
      </c>
      <c r="M143" s="1" t="s">
        <v>61</v>
      </c>
      <c r="N143" s="1" t="s">
        <v>371</v>
      </c>
      <c r="O143" s="1" t="s">
        <v>39</v>
      </c>
      <c r="P143" s="1" t="s">
        <v>24</v>
      </c>
      <c r="Q143" s="1" t="s">
        <v>25</v>
      </c>
      <c r="R143" s="1" t="s">
        <v>62</v>
      </c>
      <c r="S143" s="1" t="s">
        <v>187</v>
      </c>
      <c r="T143" s="1" t="s">
        <v>27</v>
      </c>
      <c r="U143" s="1" t="s">
        <v>28</v>
      </c>
      <c r="V143" s="1" t="s">
        <v>63</v>
      </c>
      <c r="W143" s="1">
        <v>3</v>
      </c>
      <c r="X143" s="1">
        <v>5.8999999999999997E-2</v>
      </c>
      <c r="Y143" s="1">
        <v>0</v>
      </c>
      <c r="AB143" s="1" t="s">
        <v>257</v>
      </c>
      <c r="AL143" s="4">
        <v>34</v>
      </c>
      <c r="AM143" s="4">
        <v>25</v>
      </c>
      <c r="AN143" s="1" t="s">
        <v>160</v>
      </c>
    </row>
    <row r="144" spans="1:42">
      <c r="A144" s="1" t="s">
        <v>158</v>
      </c>
      <c r="B144" s="1">
        <v>61</v>
      </c>
      <c r="C144" s="1">
        <v>26</v>
      </c>
      <c r="D144" s="1">
        <v>26</v>
      </c>
      <c r="E144" s="1" t="s">
        <v>292</v>
      </c>
      <c r="F144" s="1" t="s">
        <v>518</v>
      </c>
      <c r="G144" s="1" t="s">
        <v>461</v>
      </c>
      <c r="H144" s="1" t="s">
        <v>470</v>
      </c>
      <c r="I144" s="1" t="s">
        <v>275</v>
      </c>
      <c r="J144" s="1" t="s">
        <v>251</v>
      </c>
      <c r="K144" s="1" t="s">
        <v>549</v>
      </c>
      <c r="L144" s="1" t="s">
        <v>92</v>
      </c>
      <c r="M144" s="1" t="s">
        <v>61</v>
      </c>
      <c r="N144" s="1" t="s">
        <v>64</v>
      </c>
      <c r="O144" s="1" t="s">
        <v>39</v>
      </c>
      <c r="P144" s="1" t="s">
        <v>100</v>
      </c>
      <c r="Q144" s="1" t="s">
        <v>110</v>
      </c>
      <c r="R144" s="1" t="s">
        <v>146</v>
      </c>
      <c r="S144" s="1" t="s">
        <v>187</v>
      </c>
      <c r="T144" s="1" t="s">
        <v>27</v>
      </c>
      <c r="U144" s="1" t="s">
        <v>28</v>
      </c>
      <c r="V144" s="1" t="s">
        <v>159</v>
      </c>
      <c r="W144" s="1">
        <v>13</v>
      </c>
      <c r="X144" s="1">
        <v>0.41699999999999998</v>
      </c>
      <c r="Y144" s="1">
        <v>8.3000000000000004E-2</v>
      </c>
      <c r="AB144" s="1" t="s">
        <v>257</v>
      </c>
      <c r="AC144" s="1" t="s">
        <v>142</v>
      </c>
      <c r="AL144" s="4">
        <v>12</v>
      </c>
      <c r="AM144" s="4">
        <v>12</v>
      </c>
      <c r="AN144" s="1" t="s">
        <v>162</v>
      </c>
      <c r="AO144" s="1" t="s">
        <v>294</v>
      </c>
    </row>
    <row r="145" spans="1:42">
      <c r="A145" s="1" t="s">
        <v>170</v>
      </c>
      <c r="B145" s="1">
        <v>35</v>
      </c>
      <c r="C145" s="1">
        <v>28</v>
      </c>
      <c r="D145" s="1">
        <v>28</v>
      </c>
      <c r="E145" s="1" t="s">
        <v>277</v>
      </c>
      <c r="F145" s="1" t="s">
        <v>518</v>
      </c>
      <c r="G145" s="1" t="s">
        <v>461</v>
      </c>
      <c r="H145" s="1" t="s">
        <v>470</v>
      </c>
      <c r="I145" s="1" t="s">
        <v>278</v>
      </c>
      <c r="J145" s="1" t="s">
        <v>251</v>
      </c>
      <c r="K145" s="1" t="s">
        <v>549</v>
      </c>
      <c r="L145" s="1" t="s">
        <v>92</v>
      </c>
      <c r="M145" s="1" t="s">
        <v>172</v>
      </c>
      <c r="N145" s="1" t="s">
        <v>64</v>
      </c>
      <c r="O145" s="1" t="s">
        <v>39</v>
      </c>
      <c r="P145" s="1" t="s">
        <v>100</v>
      </c>
      <c r="Q145" s="1" t="s">
        <v>110</v>
      </c>
      <c r="R145" s="1" t="s">
        <v>171</v>
      </c>
      <c r="S145" s="1" t="s">
        <v>187</v>
      </c>
      <c r="T145" s="1" t="s">
        <v>27</v>
      </c>
      <c r="U145" s="1" t="s">
        <v>28</v>
      </c>
      <c r="V145" s="1" t="s">
        <v>173</v>
      </c>
      <c r="W145" s="1">
        <v>11</v>
      </c>
      <c r="X145" s="1">
        <v>0.65200000000000002</v>
      </c>
      <c r="Y145" s="1">
        <v>3.9E-2</v>
      </c>
      <c r="Z145" s="1" t="s">
        <v>174</v>
      </c>
      <c r="AA145" s="1" t="s">
        <v>174</v>
      </c>
      <c r="AB145" s="1" t="s">
        <v>257</v>
      </c>
      <c r="AC145" s="1" t="s">
        <v>36</v>
      </c>
      <c r="AL145" s="4">
        <v>46</v>
      </c>
      <c r="AM145" s="4">
        <v>45</v>
      </c>
      <c r="AN145" s="1" t="s">
        <v>175</v>
      </c>
    </row>
    <row r="146" spans="1:42">
      <c r="A146" s="1" t="s">
        <v>91</v>
      </c>
      <c r="B146" s="1">
        <v>102</v>
      </c>
      <c r="C146" s="1">
        <v>53</v>
      </c>
      <c r="D146" s="1">
        <v>53</v>
      </c>
      <c r="E146" s="1" t="s">
        <v>65</v>
      </c>
      <c r="F146" s="1" t="s">
        <v>518</v>
      </c>
      <c r="G146" s="1" t="s">
        <v>461</v>
      </c>
      <c r="H146" s="1" t="s">
        <v>470</v>
      </c>
      <c r="I146" s="1" t="s">
        <v>275</v>
      </c>
      <c r="J146" s="1" t="s">
        <v>251</v>
      </c>
      <c r="K146" s="1" t="s">
        <v>549</v>
      </c>
      <c r="L146" s="1" t="s">
        <v>92</v>
      </c>
      <c r="M146" s="1" t="s">
        <v>61</v>
      </c>
      <c r="N146" s="1" t="s">
        <v>64</v>
      </c>
      <c r="O146" s="1" t="s">
        <v>39</v>
      </c>
      <c r="P146" s="1" t="s">
        <v>24</v>
      </c>
      <c r="Q146" s="1" t="s">
        <v>25</v>
      </c>
      <c r="R146" s="1" t="s">
        <v>74</v>
      </c>
      <c r="S146" s="1" t="s">
        <v>187</v>
      </c>
      <c r="T146" s="1" t="s">
        <v>27</v>
      </c>
      <c r="U146" s="1" t="s">
        <v>28</v>
      </c>
      <c r="V146" s="1" t="s">
        <v>75</v>
      </c>
      <c r="W146" s="1">
        <v>12</v>
      </c>
      <c r="X146" s="1">
        <v>0.92</v>
      </c>
      <c r="Y146" s="1">
        <v>0.62</v>
      </c>
      <c r="AB146" s="1" t="s">
        <v>257</v>
      </c>
      <c r="AL146" s="4">
        <v>39</v>
      </c>
      <c r="AM146" s="4">
        <v>37</v>
      </c>
      <c r="AN146" s="1" t="s">
        <v>160</v>
      </c>
    </row>
    <row r="147" spans="1:42">
      <c r="A147" s="1" t="s">
        <v>91</v>
      </c>
      <c r="B147" s="1">
        <v>103</v>
      </c>
      <c r="C147" s="1">
        <v>54</v>
      </c>
      <c r="D147" s="1">
        <v>53</v>
      </c>
      <c r="E147" s="1" t="s">
        <v>65</v>
      </c>
      <c r="F147" s="1" t="s">
        <v>518</v>
      </c>
      <c r="G147" s="1" t="s">
        <v>461</v>
      </c>
      <c r="H147" s="1" t="s">
        <v>470</v>
      </c>
      <c r="I147" s="1" t="s">
        <v>275</v>
      </c>
      <c r="J147" s="1" t="s">
        <v>251</v>
      </c>
      <c r="K147" s="1" t="s">
        <v>549</v>
      </c>
      <c r="L147" s="1" t="s">
        <v>92</v>
      </c>
      <c r="M147" s="1" t="s">
        <v>61</v>
      </c>
      <c r="N147" s="1" t="s">
        <v>64</v>
      </c>
      <c r="O147" s="1" t="s">
        <v>39</v>
      </c>
      <c r="P147" s="1" t="s">
        <v>24</v>
      </c>
      <c r="Q147" s="1" t="s">
        <v>25</v>
      </c>
      <c r="R147" s="1" t="s">
        <v>74</v>
      </c>
      <c r="S147" s="1" t="s">
        <v>187</v>
      </c>
      <c r="T147" s="1" t="s">
        <v>27</v>
      </c>
      <c r="U147" s="1" t="s">
        <v>28</v>
      </c>
      <c r="V147" s="1" t="s">
        <v>76</v>
      </c>
      <c r="W147" s="1">
        <v>16</v>
      </c>
      <c r="X147" s="1">
        <v>0.92</v>
      </c>
      <c r="Y147" s="1">
        <v>0.72</v>
      </c>
      <c r="AB147" s="1" t="s">
        <v>257</v>
      </c>
      <c r="AL147" s="4">
        <v>39</v>
      </c>
      <c r="AM147" s="4">
        <v>39</v>
      </c>
      <c r="AN147" s="1" t="s">
        <v>160</v>
      </c>
    </row>
    <row r="148" spans="1:42">
      <c r="A148" s="1" t="s">
        <v>91</v>
      </c>
      <c r="B148" s="1">
        <v>104</v>
      </c>
      <c r="C148" s="1">
        <v>55</v>
      </c>
      <c r="D148" s="1">
        <v>53</v>
      </c>
      <c r="E148" s="1" t="s">
        <v>65</v>
      </c>
      <c r="F148" s="1" t="s">
        <v>518</v>
      </c>
      <c r="G148" s="1" t="s">
        <v>461</v>
      </c>
      <c r="H148" s="1" t="s">
        <v>470</v>
      </c>
      <c r="I148" s="1" t="s">
        <v>275</v>
      </c>
      <c r="J148" s="1" t="s">
        <v>251</v>
      </c>
      <c r="K148" s="1" t="s">
        <v>549</v>
      </c>
      <c r="L148" s="1" t="s">
        <v>92</v>
      </c>
      <c r="M148" s="1" t="s">
        <v>61</v>
      </c>
      <c r="N148" s="1" t="s">
        <v>64</v>
      </c>
      <c r="O148" s="1" t="s">
        <v>39</v>
      </c>
      <c r="P148" s="1" t="s">
        <v>24</v>
      </c>
      <c r="Q148" s="1" t="s">
        <v>25</v>
      </c>
      <c r="R148" s="1" t="s">
        <v>74</v>
      </c>
      <c r="S148" s="1" t="s">
        <v>187</v>
      </c>
      <c r="T148" s="1" t="s">
        <v>27</v>
      </c>
      <c r="U148" s="1" t="s">
        <v>28</v>
      </c>
      <c r="V148" s="1" t="s">
        <v>77</v>
      </c>
      <c r="W148" s="1">
        <v>22</v>
      </c>
      <c r="X148" s="1">
        <v>0.92</v>
      </c>
      <c r="Y148" s="1">
        <v>0.73</v>
      </c>
      <c r="AB148" s="1" t="s">
        <v>257</v>
      </c>
      <c r="AL148" s="4">
        <v>39</v>
      </c>
      <c r="AM148" s="4">
        <v>37</v>
      </c>
      <c r="AN148" s="1" t="s">
        <v>160</v>
      </c>
    </row>
    <row r="149" spans="1:42">
      <c r="A149" s="1" t="s">
        <v>156</v>
      </c>
      <c r="B149" s="1">
        <v>105</v>
      </c>
      <c r="C149" s="1">
        <v>56</v>
      </c>
      <c r="D149" s="1">
        <v>54</v>
      </c>
      <c r="E149" s="1" t="s">
        <v>65</v>
      </c>
      <c r="F149" s="1" t="s">
        <v>518</v>
      </c>
      <c r="G149" s="1" t="s">
        <v>461</v>
      </c>
      <c r="H149" s="1" t="s">
        <v>470</v>
      </c>
      <c r="I149" s="1" t="s">
        <v>275</v>
      </c>
      <c r="J149" s="1" t="s">
        <v>251</v>
      </c>
      <c r="K149" s="1" t="s">
        <v>549</v>
      </c>
      <c r="L149" s="1" t="s">
        <v>92</v>
      </c>
      <c r="M149" s="1" t="s">
        <v>61</v>
      </c>
      <c r="N149" s="1" t="s">
        <v>371</v>
      </c>
      <c r="O149" s="1" t="s">
        <v>39</v>
      </c>
      <c r="P149" s="1" t="s">
        <v>100</v>
      </c>
      <c r="Q149" s="1" t="s">
        <v>110</v>
      </c>
      <c r="R149" s="1" t="s">
        <v>146</v>
      </c>
      <c r="S149" s="1" t="s">
        <v>187</v>
      </c>
      <c r="T149" s="1" t="s">
        <v>27</v>
      </c>
      <c r="U149" s="1" t="s">
        <v>28</v>
      </c>
      <c r="V149" s="1" t="s">
        <v>134</v>
      </c>
      <c r="W149" s="1">
        <v>4</v>
      </c>
      <c r="X149" s="1">
        <v>1</v>
      </c>
      <c r="Y149" s="1">
        <v>0</v>
      </c>
      <c r="AB149" s="1" t="s">
        <v>257</v>
      </c>
      <c r="AL149" s="4">
        <v>12</v>
      </c>
      <c r="AM149" s="4">
        <v>6</v>
      </c>
      <c r="AN149" s="1" t="s">
        <v>230</v>
      </c>
    </row>
    <row r="150" spans="1:42">
      <c r="A150" s="1" t="s">
        <v>156</v>
      </c>
      <c r="B150" s="1">
        <v>106</v>
      </c>
      <c r="C150" s="1">
        <v>57</v>
      </c>
      <c r="D150" s="1">
        <v>54</v>
      </c>
      <c r="E150" s="1" t="s">
        <v>65</v>
      </c>
      <c r="F150" s="1" t="s">
        <v>518</v>
      </c>
      <c r="G150" s="1" t="s">
        <v>461</v>
      </c>
      <c r="H150" s="1" t="s">
        <v>470</v>
      </c>
      <c r="I150" s="1" t="s">
        <v>275</v>
      </c>
      <c r="J150" s="1" t="s">
        <v>251</v>
      </c>
      <c r="K150" s="1" t="s">
        <v>549</v>
      </c>
      <c r="L150" s="1" t="s">
        <v>92</v>
      </c>
      <c r="M150" s="1" t="s">
        <v>61</v>
      </c>
      <c r="N150" s="1" t="s">
        <v>64</v>
      </c>
      <c r="O150" s="1" t="s">
        <v>39</v>
      </c>
      <c r="P150" s="1" t="s">
        <v>100</v>
      </c>
      <c r="Q150" s="1" t="s">
        <v>110</v>
      </c>
      <c r="R150" s="1" t="s">
        <v>146</v>
      </c>
      <c r="S150" s="1" t="s">
        <v>187</v>
      </c>
      <c r="V150" s="1" t="s">
        <v>134</v>
      </c>
      <c r="W150" s="1">
        <v>4</v>
      </c>
      <c r="X150" s="1">
        <v>1</v>
      </c>
      <c r="Y150" s="1">
        <v>0</v>
      </c>
      <c r="AB150" s="1" t="s">
        <v>257</v>
      </c>
      <c r="AL150" s="4">
        <v>6</v>
      </c>
      <c r="AM150" s="4">
        <v>6</v>
      </c>
      <c r="AN150" s="1" t="s">
        <v>328</v>
      </c>
    </row>
    <row r="151" spans="1:42">
      <c r="A151" s="1" t="s">
        <v>156</v>
      </c>
      <c r="B151" s="1">
        <v>107</v>
      </c>
      <c r="C151" s="1">
        <v>58</v>
      </c>
      <c r="D151" s="1">
        <v>55</v>
      </c>
      <c r="E151" s="1" t="s">
        <v>65</v>
      </c>
      <c r="F151" s="1" t="s">
        <v>518</v>
      </c>
      <c r="G151" s="1" t="s">
        <v>461</v>
      </c>
      <c r="H151" s="1" t="s">
        <v>470</v>
      </c>
      <c r="I151" s="1" t="s">
        <v>275</v>
      </c>
      <c r="J151" s="1" t="s">
        <v>251</v>
      </c>
      <c r="K151" s="1" t="s">
        <v>549</v>
      </c>
      <c r="L151" s="1" t="s">
        <v>92</v>
      </c>
      <c r="M151" s="1" t="s">
        <v>61</v>
      </c>
      <c r="N151" s="1" t="s">
        <v>371</v>
      </c>
      <c r="O151" s="1" t="s">
        <v>39</v>
      </c>
      <c r="P151" s="1" t="s">
        <v>100</v>
      </c>
      <c r="Q151" s="1" t="s">
        <v>110</v>
      </c>
      <c r="R151" s="1" t="s">
        <v>146</v>
      </c>
      <c r="S151" s="1" t="s">
        <v>187</v>
      </c>
      <c r="V151" s="1" t="s">
        <v>326</v>
      </c>
      <c r="W151" s="1">
        <v>4.5</v>
      </c>
      <c r="X151" s="1">
        <v>1</v>
      </c>
      <c r="Y151" s="1">
        <v>0.14299999999999999</v>
      </c>
      <c r="AB151" s="1" t="s">
        <v>257</v>
      </c>
      <c r="AL151" s="4">
        <v>7</v>
      </c>
      <c r="AM151" s="4">
        <v>7</v>
      </c>
      <c r="AN151" s="1" t="s">
        <v>327</v>
      </c>
    </row>
    <row r="152" spans="1:42">
      <c r="A152" s="1" t="s">
        <v>493</v>
      </c>
      <c r="B152" s="1">
        <v>192</v>
      </c>
      <c r="C152" s="1">
        <v>76</v>
      </c>
      <c r="D152" s="1">
        <v>76</v>
      </c>
      <c r="E152" s="1" t="s">
        <v>256</v>
      </c>
      <c r="F152" s="1" t="s">
        <v>518</v>
      </c>
      <c r="G152" s="1" t="s">
        <v>461</v>
      </c>
      <c r="H152" s="1" t="s">
        <v>467</v>
      </c>
      <c r="I152" s="1" t="s">
        <v>276</v>
      </c>
      <c r="J152" s="1" t="s">
        <v>251</v>
      </c>
      <c r="K152" s="13" t="s">
        <v>500</v>
      </c>
      <c r="L152" s="13" t="s">
        <v>500</v>
      </c>
      <c r="M152" s="1" t="s">
        <v>61</v>
      </c>
      <c r="N152" s="1" t="s">
        <v>64</v>
      </c>
      <c r="O152" s="1" t="s">
        <v>39</v>
      </c>
      <c r="P152" s="1" t="s">
        <v>24</v>
      </c>
      <c r="Q152" s="1" t="s">
        <v>25</v>
      </c>
      <c r="R152" s="1" t="s">
        <v>494</v>
      </c>
      <c r="S152" s="1" t="s">
        <v>187</v>
      </c>
      <c r="V152" s="1" t="s">
        <v>495</v>
      </c>
      <c r="W152" s="1">
        <v>5.5</v>
      </c>
      <c r="X152" s="1">
        <v>8.9999999999999993E-3</v>
      </c>
      <c r="Y152" s="6">
        <v>6.4199999999999993E-2</v>
      </c>
      <c r="AB152" s="1" t="s">
        <v>257</v>
      </c>
      <c r="AL152" s="4">
        <v>109</v>
      </c>
      <c r="AM152" s="4">
        <v>103</v>
      </c>
      <c r="AN152" s="1" t="s">
        <v>459</v>
      </c>
      <c r="AO152" s="1" t="s">
        <v>496</v>
      </c>
    </row>
    <row r="153" spans="1:42">
      <c r="A153" s="1" t="s">
        <v>493</v>
      </c>
      <c r="B153" s="1">
        <v>191</v>
      </c>
      <c r="C153" s="1">
        <v>76</v>
      </c>
      <c r="D153" s="1">
        <v>76</v>
      </c>
      <c r="E153" s="1" t="s">
        <v>256</v>
      </c>
      <c r="F153" s="1" t="s">
        <v>518</v>
      </c>
      <c r="G153" s="1" t="s">
        <v>461</v>
      </c>
      <c r="H153" s="1" t="s">
        <v>467</v>
      </c>
      <c r="I153" s="1" t="s">
        <v>276</v>
      </c>
      <c r="J153" s="1" t="s">
        <v>251</v>
      </c>
      <c r="K153" s="13" t="s">
        <v>499</v>
      </c>
      <c r="L153" s="13" t="s">
        <v>499</v>
      </c>
      <c r="M153" s="1" t="s">
        <v>61</v>
      </c>
      <c r="N153" s="1" t="s">
        <v>64</v>
      </c>
      <c r="O153" s="1" t="s">
        <v>39</v>
      </c>
      <c r="P153" s="1" t="s">
        <v>24</v>
      </c>
      <c r="Q153" s="1" t="s">
        <v>25</v>
      </c>
      <c r="R153" s="1" t="s">
        <v>494</v>
      </c>
      <c r="S153" s="1" t="s">
        <v>187</v>
      </c>
      <c r="V153" s="1" t="s">
        <v>495</v>
      </c>
      <c r="W153" s="1">
        <v>5.5</v>
      </c>
      <c r="X153" s="6">
        <v>8.9999999999999993E-3</v>
      </c>
      <c r="Y153" s="6">
        <v>4.9000000000000002E-2</v>
      </c>
      <c r="AB153" s="1" t="s">
        <v>257</v>
      </c>
      <c r="AL153" s="4">
        <v>109</v>
      </c>
      <c r="AM153" s="4">
        <v>103</v>
      </c>
      <c r="AN153" s="1" t="s">
        <v>459</v>
      </c>
      <c r="AO153" s="1" t="s">
        <v>496</v>
      </c>
    </row>
    <row r="154" spans="1:42">
      <c r="A154" s="1" t="s">
        <v>483</v>
      </c>
      <c r="B154" s="1">
        <v>183</v>
      </c>
      <c r="C154" s="1">
        <v>72</v>
      </c>
      <c r="D154" s="1">
        <v>72</v>
      </c>
      <c r="E154" s="1" t="s">
        <v>256</v>
      </c>
      <c r="F154" s="1" t="s">
        <v>518</v>
      </c>
      <c r="G154" s="1" t="s">
        <v>461</v>
      </c>
      <c r="H154" s="1" t="s">
        <v>467</v>
      </c>
      <c r="I154" s="1" t="s">
        <v>276</v>
      </c>
      <c r="J154" s="1" t="s">
        <v>251</v>
      </c>
      <c r="K154" s="1" t="s">
        <v>543</v>
      </c>
      <c r="L154" s="13" t="s">
        <v>484</v>
      </c>
      <c r="M154" s="1" t="s">
        <v>61</v>
      </c>
      <c r="N154" s="1" t="s">
        <v>64</v>
      </c>
      <c r="O154" s="1" t="s">
        <v>39</v>
      </c>
      <c r="P154" s="1" t="s">
        <v>24</v>
      </c>
      <c r="Q154" s="1" t="s">
        <v>25</v>
      </c>
      <c r="R154" s="1" t="s">
        <v>232</v>
      </c>
      <c r="S154" s="1" t="s">
        <v>187</v>
      </c>
      <c r="V154" s="1" t="s">
        <v>485</v>
      </c>
      <c r="W154" s="1">
        <v>12</v>
      </c>
      <c r="X154" s="6">
        <v>0.245</v>
      </c>
      <c r="Y154" s="6">
        <v>0.25</v>
      </c>
      <c r="AB154" s="1" t="s">
        <v>257</v>
      </c>
      <c r="AL154" s="1">
        <v>110</v>
      </c>
      <c r="AM154" s="1">
        <v>32</v>
      </c>
      <c r="AN154" s="1" t="s">
        <v>155</v>
      </c>
      <c r="AO154" s="1" t="s">
        <v>486</v>
      </c>
    </row>
    <row r="155" spans="1:42">
      <c r="A155" s="1" t="s">
        <v>493</v>
      </c>
      <c r="B155" s="1">
        <v>189</v>
      </c>
      <c r="C155" s="1">
        <v>76</v>
      </c>
      <c r="D155" s="1">
        <v>76</v>
      </c>
      <c r="E155" s="1" t="s">
        <v>256</v>
      </c>
      <c r="F155" s="1" t="s">
        <v>518</v>
      </c>
      <c r="G155" s="1" t="s">
        <v>461</v>
      </c>
      <c r="H155" s="1" t="s">
        <v>467</v>
      </c>
      <c r="I155" s="1" t="s">
        <v>276</v>
      </c>
      <c r="J155" s="1" t="s">
        <v>251</v>
      </c>
      <c r="K155" s="13" t="s">
        <v>498</v>
      </c>
      <c r="L155" s="13" t="s">
        <v>498</v>
      </c>
      <c r="M155" s="1" t="s">
        <v>61</v>
      </c>
      <c r="N155" s="1" t="s">
        <v>64</v>
      </c>
      <c r="O155" s="1" t="s">
        <v>39</v>
      </c>
      <c r="P155" s="1" t="s">
        <v>24</v>
      </c>
      <c r="Q155" s="1" t="s">
        <v>25</v>
      </c>
      <c r="R155" s="1" t="s">
        <v>494</v>
      </c>
      <c r="S155" s="1" t="s">
        <v>187</v>
      </c>
      <c r="V155" s="1" t="s">
        <v>495</v>
      </c>
      <c r="W155" s="1">
        <v>5.5</v>
      </c>
      <c r="X155" s="24">
        <v>0.128</v>
      </c>
      <c r="Y155" s="24">
        <v>3.9E-2</v>
      </c>
      <c r="AB155" s="1" t="s">
        <v>257</v>
      </c>
      <c r="AL155" s="4">
        <v>109</v>
      </c>
      <c r="AM155" s="4">
        <v>103</v>
      </c>
      <c r="AN155" s="1" t="s">
        <v>459</v>
      </c>
      <c r="AO155" s="1" t="s">
        <v>496</v>
      </c>
    </row>
    <row r="156" spans="1:42" customFormat="1">
      <c r="A156" s="23" t="s">
        <v>493</v>
      </c>
      <c r="B156" s="1">
        <v>190</v>
      </c>
      <c r="C156" s="1">
        <v>76</v>
      </c>
      <c r="D156" s="1">
        <v>76</v>
      </c>
      <c r="E156" s="23" t="s">
        <v>256</v>
      </c>
      <c r="F156" s="1" t="s">
        <v>518</v>
      </c>
      <c r="G156" s="23" t="s">
        <v>461</v>
      </c>
      <c r="H156" s="1" t="s">
        <v>467</v>
      </c>
      <c r="I156" s="23" t="s">
        <v>276</v>
      </c>
      <c r="J156" s="5" t="s">
        <v>251</v>
      </c>
      <c r="K156" s="27" t="s">
        <v>498</v>
      </c>
      <c r="L156" s="27" t="s">
        <v>498</v>
      </c>
      <c r="M156" s="23" t="s">
        <v>61</v>
      </c>
      <c r="N156" s="1" t="s">
        <v>64</v>
      </c>
      <c r="O156" s="1" t="s">
        <v>39</v>
      </c>
      <c r="P156" s="1" t="s">
        <v>24</v>
      </c>
      <c r="Q156" s="1" t="s">
        <v>25</v>
      </c>
      <c r="R156" s="23" t="s">
        <v>494</v>
      </c>
      <c r="S156" s="1" t="s">
        <v>187</v>
      </c>
      <c r="T156" s="23"/>
      <c r="U156" s="23"/>
      <c r="V156" s="23" t="s">
        <v>495</v>
      </c>
      <c r="W156" s="1">
        <v>5.5</v>
      </c>
      <c r="X156" s="28">
        <v>0.128</v>
      </c>
      <c r="Y156" s="28">
        <v>3.9E-2</v>
      </c>
      <c r="Z156" s="7"/>
      <c r="AA156" s="7"/>
      <c r="AB156" s="5" t="s">
        <v>257</v>
      </c>
      <c r="AC156" s="5"/>
      <c r="AD156" s="5"/>
      <c r="AE156" s="23"/>
      <c r="AF156" s="23"/>
      <c r="AG156" s="23"/>
      <c r="AH156" s="23"/>
      <c r="AI156" s="23"/>
      <c r="AJ156" s="23"/>
      <c r="AK156" s="23"/>
      <c r="AL156" s="15">
        <v>109</v>
      </c>
      <c r="AM156" s="15">
        <v>103</v>
      </c>
      <c r="AN156" s="5" t="s">
        <v>459</v>
      </c>
      <c r="AO156" s="23" t="s">
        <v>496</v>
      </c>
      <c r="AP156" s="23"/>
    </row>
    <row r="157" spans="1:42" customFormat="1">
      <c r="A157" s="23" t="s">
        <v>158</v>
      </c>
      <c r="B157" s="1">
        <v>62</v>
      </c>
      <c r="C157" s="1">
        <v>26</v>
      </c>
      <c r="D157" s="1">
        <v>26</v>
      </c>
      <c r="E157" s="23" t="s">
        <v>293</v>
      </c>
      <c r="F157" s="1" t="s">
        <v>518</v>
      </c>
      <c r="G157" s="23" t="s">
        <v>461</v>
      </c>
      <c r="H157" s="1" t="s">
        <v>467</v>
      </c>
      <c r="I157" s="23" t="s">
        <v>275</v>
      </c>
      <c r="J157" s="5" t="s">
        <v>251</v>
      </c>
      <c r="K157" s="23" t="s">
        <v>161</v>
      </c>
      <c r="L157" s="23" t="s">
        <v>161</v>
      </c>
      <c r="M157" s="23" t="s">
        <v>61</v>
      </c>
      <c r="N157" s="1" t="s">
        <v>64</v>
      </c>
      <c r="O157" s="1" t="s">
        <v>39</v>
      </c>
      <c r="P157" s="1" t="s">
        <v>100</v>
      </c>
      <c r="Q157" s="1" t="s">
        <v>110</v>
      </c>
      <c r="R157" s="23" t="s">
        <v>146</v>
      </c>
      <c r="S157" s="1" t="s">
        <v>187</v>
      </c>
      <c r="T157" s="23" t="s">
        <v>27</v>
      </c>
      <c r="U157" s="23" t="s">
        <v>28</v>
      </c>
      <c r="V157" s="23" t="s">
        <v>159</v>
      </c>
      <c r="W157" s="1">
        <v>13</v>
      </c>
      <c r="X157" s="8">
        <v>0.75</v>
      </c>
      <c r="Y157" s="8">
        <v>0</v>
      </c>
      <c r="Z157" s="8"/>
      <c r="AA157" s="8"/>
      <c r="AB157" s="5" t="s">
        <v>257</v>
      </c>
      <c r="AC157" s="23" t="s">
        <v>142</v>
      </c>
      <c r="AD157" s="5"/>
      <c r="AE157" s="23"/>
      <c r="AF157" s="23"/>
      <c r="AG157" s="23"/>
      <c r="AH157" s="23"/>
      <c r="AI157" s="23"/>
      <c r="AJ157" s="23"/>
      <c r="AK157" s="23"/>
      <c r="AL157" s="15">
        <v>8</v>
      </c>
      <c r="AM157" s="15">
        <v>12</v>
      </c>
      <c r="AN157" s="5" t="s">
        <v>160</v>
      </c>
      <c r="AO157" s="23"/>
      <c r="AP157" s="23"/>
    </row>
    <row r="158" spans="1:42" customFormat="1">
      <c r="A158" s="23" t="s">
        <v>493</v>
      </c>
      <c r="B158" s="1">
        <v>193</v>
      </c>
      <c r="C158" s="1">
        <v>76</v>
      </c>
      <c r="D158" s="1">
        <v>76</v>
      </c>
      <c r="E158" s="23" t="s">
        <v>256</v>
      </c>
      <c r="F158" s="1" t="s">
        <v>518</v>
      </c>
      <c r="G158" s="23" t="s">
        <v>461</v>
      </c>
      <c r="H158" s="1" t="s">
        <v>467</v>
      </c>
      <c r="I158" s="23" t="s">
        <v>276</v>
      </c>
      <c r="J158" s="5" t="s">
        <v>251</v>
      </c>
      <c r="K158" s="23" t="s">
        <v>161</v>
      </c>
      <c r="L158" s="27" t="s">
        <v>501</v>
      </c>
      <c r="M158" s="23" t="s">
        <v>61</v>
      </c>
      <c r="N158" s="1" t="s">
        <v>64</v>
      </c>
      <c r="O158" s="1" t="s">
        <v>39</v>
      </c>
      <c r="P158" s="1" t="s">
        <v>24</v>
      </c>
      <c r="Q158" s="1" t="s">
        <v>25</v>
      </c>
      <c r="R158" s="23" t="s">
        <v>494</v>
      </c>
      <c r="S158" s="1" t="s">
        <v>187</v>
      </c>
      <c r="T158" s="23"/>
      <c r="U158" s="23"/>
      <c r="V158" s="23" t="s">
        <v>495</v>
      </c>
      <c r="W158" s="5">
        <v>5.5</v>
      </c>
      <c r="X158" s="28">
        <v>8.3000000000000004E-2</v>
      </c>
      <c r="Y158" s="29">
        <v>2.8000000000000001E-2</v>
      </c>
      <c r="Z158" s="7"/>
      <c r="AA158" s="7"/>
      <c r="AB158" s="5" t="s">
        <v>257</v>
      </c>
      <c r="AC158" s="5"/>
      <c r="AD158" s="5"/>
      <c r="AE158" s="23"/>
      <c r="AF158" s="23"/>
      <c r="AG158" s="23"/>
      <c r="AH158" s="23"/>
      <c r="AI158" s="23"/>
      <c r="AJ158" s="23"/>
      <c r="AK158" s="23"/>
      <c r="AL158" s="15">
        <v>109</v>
      </c>
      <c r="AM158" s="15">
        <v>103</v>
      </c>
      <c r="AN158" s="5" t="s">
        <v>459</v>
      </c>
      <c r="AO158" s="23" t="s">
        <v>496</v>
      </c>
      <c r="AP158" s="23"/>
    </row>
    <row r="159" spans="1:42" customFormat="1">
      <c r="A159" s="23" t="s">
        <v>452</v>
      </c>
      <c r="B159" s="1">
        <v>168</v>
      </c>
      <c r="C159" s="1">
        <v>68</v>
      </c>
      <c r="D159" s="1">
        <v>68</v>
      </c>
      <c r="E159" s="23" t="s">
        <v>453</v>
      </c>
      <c r="F159" s="1" t="s">
        <v>518</v>
      </c>
      <c r="G159" s="23" t="s">
        <v>461</v>
      </c>
      <c r="H159" s="1" t="s">
        <v>467</v>
      </c>
      <c r="I159" s="23" t="s">
        <v>276</v>
      </c>
      <c r="J159" s="5" t="s">
        <v>251</v>
      </c>
      <c r="K159" s="1" t="s">
        <v>457</v>
      </c>
      <c r="L159" s="23" t="s">
        <v>457</v>
      </c>
      <c r="M159" s="23" t="s">
        <v>61</v>
      </c>
      <c r="N159" s="1" t="s">
        <v>64</v>
      </c>
      <c r="O159" s="1" t="s">
        <v>40</v>
      </c>
      <c r="P159" s="1" t="s">
        <v>100</v>
      </c>
      <c r="Q159" s="1" t="s">
        <v>110</v>
      </c>
      <c r="R159" s="23" t="s">
        <v>454</v>
      </c>
      <c r="S159" s="1" t="s">
        <v>187</v>
      </c>
      <c r="T159" s="23"/>
      <c r="U159" s="23"/>
      <c r="V159" s="23" t="s">
        <v>455</v>
      </c>
      <c r="W159" s="5">
        <v>6</v>
      </c>
      <c r="X159" s="8">
        <v>8.5000000000000006E-2</v>
      </c>
      <c r="Y159" s="9">
        <v>0.217</v>
      </c>
      <c r="Z159" s="8"/>
      <c r="AA159" s="8"/>
      <c r="AB159" s="5" t="s">
        <v>142</v>
      </c>
      <c r="AC159" s="23"/>
      <c r="AD159" s="5"/>
      <c r="AE159" s="23"/>
      <c r="AF159" s="23"/>
      <c r="AG159" s="23"/>
      <c r="AH159" s="23"/>
      <c r="AI159" s="23"/>
      <c r="AJ159" s="23"/>
      <c r="AK159" s="23"/>
      <c r="AL159" s="5">
        <v>48</v>
      </c>
      <c r="AM159" s="5">
        <v>46</v>
      </c>
      <c r="AN159" s="5" t="s">
        <v>459</v>
      </c>
      <c r="AO159" s="23" t="s">
        <v>458</v>
      </c>
      <c r="AP159" s="23"/>
    </row>
    <row r="160" spans="1:42" customFormat="1">
      <c r="A160" s="23" t="s">
        <v>188</v>
      </c>
      <c r="B160" s="1">
        <v>7</v>
      </c>
      <c r="C160" s="23">
        <v>7</v>
      </c>
      <c r="D160" s="23">
        <v>7</v>
      </c>
      <c r="E160" s="23" t="s">
        <v>256</v>
      </c>
      <c r="F160" s="1" t="s">
        <v>518</v>
      </c>
      <c r="G160" s="1" t="s">
        <v>461</v>
      </c>
      <c r="H160" s="1" t="s">
        <v>467</v>
      </c>
      <c r="I160" s="23" t="s">
        <v>261</v>
      </c>
      <c r="J160" s="23" t="s">
        <v>251</v>
      </c>
      <c r="K160" s="1" t="s">
        <v>550</v>
      </c>
      <c r="L160" s="23" t="s">
        <v>255</v>
      </c>
      <c r="M160" s="23" t="s">
        <v>61</v>
      </c>
      <c r="N160" s="1" t="s">
        <v>371</v>
      </c>
      <c r="O160" s="1" t="s">
        <v>39</v>
      </c>
      <c r="P160" s="1" t="s">
        <v>24</v>
      </c>
      <c r="Q160" s="1" t="s">
        <v>25</v>
      </c>
      <c r="R160" s="23" t="s">
        <v>26</v>
      </c>
      <c r="S160" s="1" t="s">
        <v>187</v>
      </c>
      <c r="T160" s="23" t="s">
        <v>27</v>
      </c>
      <c r="U160" s="23" t="s">
        <v>28</v>
      </c>
      <c r="V160" s="23" t="s">
        <v>71</v>
      </c>
      <c r="W160" s="5">
        <v>3.5</v>
      </c>
      <c r="X160" s="23">
        <v>0.5</v>
      </c>
      <c r="Y160" s="23">
        <v>0.59</v>
      </c>
      <c r="Z160" s="23"/>
      <c r="AA160" s="23"/>
      <c r="AB160" s="23" t="s">
        <v>257</v>
      </c>
      <c r="AC160" s="23" t="s">
        <v>258</v>
      </c>
      <c r="AD160" s="23"/>
      <c r="AE160" s="23"/>
      <c r="AF160" s="23"/>
      <c r="AG160" s="23"/>
      <c r="AH160" s="23"/>
      <c r="AI160" s="23"/>
      <c r="AJ160" s="23"/>
      <c r="AK160" s="23"/>
      <c r="AL160" s="25">
        <v>22</v>
      </c>
      <c r="AM160" s="25">
        <v>17</v>
      </c>
      <c r="AN160" s="23" t="s">
        <v>252</v>
      </c>
      <c r="AO160" s="23"/>
      <c r="AP160" s="23" t="s">
        <v>259</v>
      </c>
    </row>
    <row r="161" spans="1:42" customFormat="1">
      <c r="A161" s="23" t="s">
        <v>188</v>
      </c>
      <c r="B161" s="1">
        <v>8</v>
      </c>
      <c r="C161" s="23">
        <v>8</v>
      </c>
      <c r="D161" s="23">
        <v>8</v>
      </c>
      <c r="E161" s="23" t="s">
        <v>256</v>
      </c>
      <c r="F161" s="1" t="s">
        <v>518</v>
      </c>
      <c r="G161" s="1" t="s">
        <v>461</v>
      </c>
      <c r="H161" s="1" t="s">
        <v>467</v>
      </c>
      <c r="I161" s="23" t="s">
        <v>261</v>
      </c>
      <c r="J161" s="23" t="s">
        <v>251</v>
      </c>
      <c r="K161" s="1" t="s">
        <v>550</v>
      </c>
      <c r="L161" s="23" t="s">
        <v>255</v>
      </c>
      <c r="M161" s="23" t="s">
        <v>61</v>
      </c>
      <c r="N161" s="1" t="s">
        <v>371</v>
      </c>
      <c r="O161" s="1" t="s">
        <v>40</v>
      </c>
      <c r="P161" s="1" t="s">
        <v>24</v>
      </c>
      <c r="Q161" s="1" t="s">
        <v>25</v>
      </c>
      <c r="R161" s="23" t="s">
        <v>26</v>
      </c>
      <c r="S161" s="1" t="s">
        <v>187</v>
      </c>
      <c r="T161" s="23" t="s">
        <v>27</v>
      </c>
      <c r="U161" s="23" t="s">
        <v>28</v>
      </c>
      <c r="V161" s="23" t="s">
        <v>71</v>
      </c>
      <c r="W161" s="5">
        <v>3.5</v>
      </c>
      <c r="X161" s="23">
        <v>0.42</v>
      </c>
      <c r="Y161" s="23">
        <v>0.48</v>
      </c>
      <c r="Z161" s="23"/>
      <c r="AA161" s="23"/>
      <c r="AB161" s="23" t="s">
        <v>257</v>
      </c>
      <c r="AC161" s="23" t="s">
        <v>258</v>
      </c>
      <c r="AD161" s="23"/>
      <c r="AE161" s="23"/>
      <c r="AF161" s="23"/>
      <c r="AG161" s="23"/>
      <c r="AH161" s="23"/>
      <c r="AI161" s="23"/>
      <c r="AJ161" s="23"/>
      <c r="AK161" s="23"/>
      <c r="AL161" s="25">
        <v>12</v>
      </c>
      <c r="AM161" s="25">
        <v>21</v>
      </c>
      <c r="AN161" s="23" t="s">
        <v>252</v>
      </c>
      <c r="AO161" s="23"/>
      <c r="AP161" s="23" t="s">
        <v>259</v>
      </c>
    </row>
    <row r="162" spans="1:42" customFormat="1">
      <c r="A162" s="23" t="s">
        <v>118</v>
      </c>
      <c r="B162" s="1">
        <v>111</v>
      </c>
      <c r="C162" s="23">
        <v>17</v>
      </c>
      <c r="D162" s="23">
        <v>17</v>
      </c>
      <c r="E162" s="23" t="s">
        <v>65</v>
      </c>
      <c r="F162" s="1" t="s">
        <v>518</v>
      </c>
      <c r="G162" s="1" t="s">
        <v>461</v>
      </c>
      <c r="H162" s="1" t="s">
        <v>467</v>
      </c>
      <c r="I162" s="23" t="s">
        <v>275</v>
      </c>
      <c r="J162" s="23" t="s">
        <v>251</v>
      </c>
      <c r="K162" s="1" t="s">
        <v>550</v>
      </c>
      <c r="L162" s="23" t="s">
        <v>233</v>
      </c>
      <c r="M162" s="23" t="s">
        <v>61</v>
      </c>
      <c r="N162" s="1" t="s">
        <v>64</v>
      </c>
      <c r="O162" s="1" t="s">
        <v>39</v>
      </c>
      <c r="P162" s="1" t="s">
        <v>24</v>
      </c>
      <c r="Q162" s="1" t="s">
        <v>25</v>
      </c>
      <c r="R162" s="23" t="s">
        <v>234</v>
      </c>
      <c r="S162" s="1" t="s">
        <v>187</v>
      </c>
      <c r="T162" s="23" t="s">
        <v>27</v>
      </c>
      <c r="U162" s="23" t="s">
        <v>28</v>
      </c>
      <c r="V162" s="23" t="s">
        <v>119</v>
      </c>
      <c r="W162" s="5">
        <v>7</v>
      </c>
      <c r="X162" s="23">
        <v>0.90400000000000003</v>
      </c>
      <c r="Y162" s="23">
        <v>0.85299999999999998</v>
      </c>
      <c r="Z162" s="23"/>
      <c r="AA162" s="23"/>
      <c r="AB162" s="23" t="s">
        <v>257</v>
      </c>
      <c r="AC162" s="23"/>
      <c r="AD162" s="23"/>
      <c r="AE162" s="23"/>
      <c r="AF162" s="23"/>
      <c r="AG162" s="23"/>
      <c r="AH162" s="23"/>
      <c r="AI162" s="23"/>
      <c r="AJ162" s="23"/>
      <c r="AK162" s="23"/>
      <c r="AL162" s="25">
        <v>831</v>
      </c>
      <c r="AM162" s="25">
        <v>326</v>
      </c>
      <c r="AN162" s="23" t="s">
        <v>121</v>
      </c>
      <c r="AO162" s="23" t="s">
        <v>334</v>
      </c>
      <c r="AP162" s="23"/>
    </row>
    <row r="163" spans="1:42" customFormat="1">
      <c r="A163" s="23" t="s">
        <v>118</v>
      </c>
      <c r="B163" s="1">
        <v>113</v>
      </c>
      <c r="C163" s="23">
        <v>18</v>
      </c>
      <c r="D163" s="23">
        <v>18</v>
      </c>
      <c r="E163" s="23" t="s">
        <v>65</v>
      </c>
      <c r="F163" s="1" t="s">
        <v>518</v>
      </c>
      <c r="G163" s="1" t="s">
        <v>461</v>
      </c>
      <c r="H163" s="1" t="s">
        <v>467</v>
      </c>
      <c r="I163" s="23" t="s">
        <v>275</v>
      </c>
      <c r="J163" s="23" t="s">
        <v>251</v>
      </c>
      <c r="K163" s="23" t="s">
        <v>550</v>
      </c>
      <c r="L163" s="23" t="s">
        <v>233</v>
      </c>
      <c r="M163" s="23" t="s">
        <v>61</v>
      </c>
      <c r="N163" s="1" t="s">
        <v>64</v>
      </c>
      <c r="O163" s="1" t="s">
        <v>39</v>
      </c>
      <c r="P163" s="1" t="s">
        <v>24</v>
      </c>
      <c r="Q163" s="1" t="s">
        <v>25</v>
      </c>
      <c r="R163" s="23" t="s">
        <v>120</v>
      </c>
      <c r="S163" s="1" t="s">
        <v>187</v>
      </c>
      <c r="T163" s="23" t="s">
        <v>27</v>
      </c>
      <c r="U163" s="23" t="s">
        <v>28</v>
      </c>
      <c r="V163" s="23" t="s">
        <v>119</v>
      </c>
      <c r="W163" s="5">
        <v>7</v>
      </c>
      <c r="X163" s="23">
        <v>0.76200000000000001</v>
      </c>
      <c r="Y163" s="23">
        <v>0.77100000000000002</v>
      </c>
      <c r="Z163" s="23"/>
      <c r="AA163" s="23"/>
      <c r="AB163" s="23" t="s">
        <v>257</v>
      </c>
      <c r="AC163" s="23"/>
      <c r="AD163" s="23"/>
      <c r="AE163" s="23"/>
      <c r="AF163" s="23"/>
      <c r="AG163" s="23"/>
      <c r="AH163" s="23"/>
      <c r="AI163" s="23"/>
      <c r="AJ163" s="23"/>
      <c r="AK163" s="23"/>
      <c r="AL163" s="25">
        <v>745</v>
      </c>
      <c r="AM163" s="25">
        <v>337</v>
      </c>
      <c r="AN163" s="23" t="s">
        <v>122</v>
      </c>
      <c r="AO163" s="23" t="s">
        <v>334</v>
      </c>
      <c r="AP163" s="23"/>
    </row>
    <row r="164" spans="1:42" customFormat="1">
      <c r="A164" s="23" t="s">
        <v>190</v>
      </c>
      <c r="B164" s="1">
        <v>108</v>
      </c>
      <c r="C164" s="23">
        <v>59</v>
      </c>
      <c r="D164" s="23">
        <v>59</v>
      </c>
      <c r="E164" s="23" t="s">
        <v>65</v>
      </c>
      <c r="F164" s="1" t="s">
        <v>518</v>
      </c>
      <c r="G164" s="1" t="s">
        <v>461</v>
      </c>
      <c r="H164" s="1" t="s">
        <v>467</v>
      </c>
      <c r="I164" s="23" t="s">
        <v>276</v>
      </c>
      <c r="J164" s="23" t="s">
        <v>251</v>
      </c>
      <c r="K164" s="27" t="s">
        <v>502</v>
      </c>
      <c r="L164" s="23" t="s">
        <v>329</v>
      </c>
      <c r="M164" s="23" t="s">
        <v>61</v>
      </c>
      <c r="N164" s="1" t="s">
        <v>64</v>
      </c>
      <c r="O164" s="1" t="s">
        <v>39</v>
      </c>
      <c r="P164" s="1" t="s">
        <v>24</v>
      </c>
      <c r="Q164" s="1" t="s">
        <v>25</v>
      </c>
      <c r="R164" s="23" t="s">
        <v>232</v>
      </c>
      <c r="S164" s="1" t="s">
        <v>187</v>
      </c>
      <c r="T164" s="23"/>
      <c r="U164" s="23"/>
      <c r="V164" s="23" t="s">
        <v>231</v>
      </c>
      <c r="W164" s="5">
        <v>9</v>
      </c>
      <c r="X164" s="23">
        <v>0.127</v>
      </c>
      <c r="Y164" s="23">
        <v>6.25E-2</v>
      </c>
      <c r="Z164" s="23"/>
      <c r="AA164" s="23"/>
      <c r="AB164" s="23" t="s">
        <v>257</v>
      </c>
      <c r="AC164" s="23"/>
      <c r="AD164" s="23"/>
      <c r="AE164" s="23"/>
      <c r="AF164" s="23"/>
      <c r="AG164" s="23"/>
      <c r="AH164" s="23"/>
      <c r="AI164" s="23"/>
      <c r="AJ164" s="23"/>
      <c r="AK164" s="23"/>
      <c r="AL164" s="25">
        <v>110</v>
      </c>
      <c r="AM164" s="25">
        <v>32</v>
      </c>
      <c r="AN164" s="23" t="s">
        <v>330</v>
      </c>
      <c r="AO164" s="23" t="s">
        <v>331</v>
      </c>
      <c r="AP164" s="23"/>
    </row>
    <row r="165" spans="1:42" customFormat="1">
      <c r="A165" s="23" t="s">
        <v>493</v>
      </c>
      <c r="B165" s="1">
        <v>194</v>
      </c>
      <c r="C165" s="23">
        <v>76</v>
      </c>
      <c r="D165" s="23">
        <v>76</v>
      </c>
      <c r="E165" s="23" t="s">
        <v>256</v>
      </c>
      <c r="F165" s="1" t="s">
        <v>518</v>
      </c>
      <c r="G165" s="1" t="s">
        <v>461</v>
      </c>
      <c r="H165" s="1" t="s">
        <v>467</v>
      </c>
      <c r="I165" s="23" t="s">
        <v>276</v>
      </c>
      <c r="J165" s="23" t="s">
        <v>251</v>
      </c>
      <c r="K165" s="13" t="s">
        <v>502</v>
      </c>
      <c r="L165" s="27" t="s">
        <v>502</v>
      </c>
      <c r="M165" s="23" t="s">
        <v>61</v>
      </c>
      <c r="N165" s="1" t="s">
        <v>64</v>
      </c>
      <c r="O165" s="1" t="s">
        <v>39</v>
      </c>
      <c r="P165" s="1" t="s">
        <v>24</v>
      </c>
      <c r="Q165" s="1" t="s">
        <v>25</v>
      </c>
      <c r="R165" s="23" t="s">
        <v>494</v>
      </c>
      <c r="S165" s="1" t="s">
        <v>187</v>
      </c>
      <c r="T165" s="23"/>
      <c r="U165" s="23"/>
      <c r="V165" s="23" t="s">
        <v>495</v>
      </c>
      <c r="W165" s="5">
        <v>5.5</v>
      </c>
      <c r="X165" s="24">
        <v>0.248</v>
      </c>
      <c r="Y165" s="24">
        <v>0.34</v>
      </c>
      <c r="Z165" s="23"/>
      <c r="AA165" s="23"/>
      <c r="AB165" s="23" t="s">
        <v>257</v>
      </c>
      <c r="AC165" s="23"/>
      <c r="AD165" s="23"/>
      <c r="AE165" s="23"/>
      <c r="AF165" s="23"/>
      <c r="AG165" s="23"/>
      <c r="AH165" s="23"/>
      <c r="AI165" s="23"/>
      <c r="AJ165" s="23"/>
      <c r="AK165" s="23"/>
      <c r="AL165" s="25">
        <v>109</v>
      </c>
      <c r="AM165" s="25">
        <v>103</v>
      </c>
      <c r="AN165" s="23" t="s">
        <v>459</v>
      </c>
      <c r="AO165" s="23" t="s">
        <v>496</v>
      </c>
      <c r="AP165" s="23"/>
    </row>
    <row r="166" spans="1:42" customFormat="1">
      <c r="A166" s="23" t="s">
        <v>493</v>
      </c>
      <c r="B166" s="1">
        <v>188</v>
      </c>
      <c r="C166" s="23">
        <v>76</v>
      </c>
      <c r="D166" s="23">
        <v>76</v>
      </c>
      <c r="E166" s="23" t="s">
        <v>256</v>
      </c>
      <c r="F166" s="23" t="s">
        <v>518</v>
      </c>
      <c r="G166" s="1" t="s">
        <v>461</v>
      </c>
      <c r="H166" s="1" t="s">
        <v>467</v>
      </c>
      <c r="I166" s="23" t="s">
        <v>276</v>
      </c>
      <c r="J166" s="23" t="s">
        <v>251</v>
      </c>
      <c r="K166" s="13" t="s">
        <v>497</v>
      </c>
      <c r="L166" s="27" t="s">
        <v>497</v>
      </c>
      <c r="M166" s="23" t="s">
        <v>61</v>
      </c>
      <c r="N166" s="1" t="s">
        <v>64</v>
      </c>
      <c r="O166" s="1" t="s">
        <v>39</v>
      </c>
      <c r="P166" s="1" t="s">
        <v>24</v>
      </c>
      <c r="Q166" s="1" t="s">
        <v>25</v>
      </c>
      <c r="R166" s="23" t="s">
        <v>494</v>
      </c>
      <c r="S166" s="1" t="s">
        <v>187</v>
      </c>
      <c r="T166" s="23"/>
      <c r="U166" s="23"/>
      <c r="V166" s="23" t="s">
        <v>495</v>
      </c>
      <c r="W166" s="5">
        <v>5.5</v>
      </c>
      <c r="X166" s="24">
        <v>0.59699999999999998</v>
      </c>
      <c r="Y166" s="24">
        <v>0.65</v>
      </c>
      <c r="Z166" s="23"/>
      <c r="AA166" s="23"/>
      <c r="AB166" s="23" t="s">
        <v>257</v>
      </c>
      <c r="AC166" s="23"/>
      <c r="AD166" s="23"/>
      <c r="AE166" s="23"/>
      <c r="AF166" s="23"/>
      <c r="AG166" s="23"/>
      <c r="AH166" s="23"/>
      <c r="AI166" s="23"/>
      <c r="AJ166" s="23"/>
      <c r="AK166" s="23"/>
      <c r="AL166" s="25">
        <v>109</v>
      </c>
      <c r="AM166" s="25">
        <v>103</v>
      </c>
      <c r="AN166" s="23" t="s">
        <v>459</v>
      </c>
      <c r="AO166" s="23" t="s">
        <v>496</v>
      </c>
      <c r="AP166" s="23"/>
    </row>
    <row r="167" spans="1:42" customFormat="1">
      <c r="A167" t="s">
        <v>170</v>
      </c>
      <c r="B167" s="1">
        <v>36</v>
      </c>
      <c r="C167" s="23">
        <v>28</v>
      </c>
      <c r="D167" s="23">
        <v>29</v>
      </c>
      <c r="E167" t="s">
        <v>277</v>
      </c>
      <c r="F167" s="23" t="s">
        <v>518</v>
      </c>
      <c r="G167" s="1" t="s">
        <v>461</v>
      </c>
      <c r="H167" s="1" t="s">
        <v>467</v>
      </c>
      <c r="I167" t="s">
        <v>278</v>
      </c>
      <c r="J167" s="23" t="s">
        <v>251</v>
      </c>
      <c r="K167" s="23" t="s">
        <v>279</v>
      </c>
      <c r="L167" t="s">
        <v>279</v>
      </c>
      <c r="M167" t="s">
        <v>172</v>
      </c>
      <c r="N167" s="1" t="s">
        <v>64</v>
      </c>
      <c r="O167" s="1" t="s">
        <v>39</v>
      </c>
      <c r="P167" s="1" t="s">
        <v>100</v>
      </c>
      <c r="Q167" s="1" t="s">
        <v>110</v>
      </c>
      <c r="R167" t="s">
        <v>171</v>
      </c>
      <c r="S167" s="1" t="s">
        <v>187</v>
      </c>
      <c r="T167" t="s">
        <v>27</v>
      </c>
      <c r="U167" t="s">
        <v>28</v>
      </c>
      <c r="V167" t="s">
        <v>173</v>
      </c>
      <c r="W167" s="5">
        <v>11</v>
      </c>
      <c r="X167" s="23">
        <f>30/548</f>
        <v>5.4744525547445258E-2</v>
      </c>
      <c r="Y167" s="23">
        <f>6/44</f>
        <v>0.13636363636363635</v>
      </c>
      <c r="Z167" s="23"/>
      <c r="AA167" s="23"/>
      <c r="AB167" s="23" t="s">
        <v>257</v>
      </c>
      <c r="AC167" s="23" t="s">
        <v>105</v>
      </c>
      <c r="AD167" s="23"/>
      <c r="AL167" s="25">
        <v>548</v>
      </c>
      <c r="AM167" s="25">
        <v>44</v>
      </c>
      <c r="AN167" s="23" t="s">
        <v>212</v>
      </c>
      <c r="AO167" t="s">
        <v>280</v>
      </c>
    </row>
    <row r="168" spans="1:42" customFormat="1">
      <c r="A168" s="23" t="s">
        <v>118</v>
      </c>
      <c r="B168" s="1">
        <v>112</v>
      </c>
      <c r="C168" s="23">
        <v>17</v>
      </c>
      <c r="D168" s="23">
        <v>17</v>
      </c>
      <c r="E168" s="23" t="s">
        <v>65</v>
      </c>
      <c r="F168" s="1" t="s">
        <v>518</v>
      </c>
      <c r="G168" s="1" t="s">
        <v>461</v>
      </c>
      <c r="H168" s="23" t="s">
        <v>467</v>
      </c>
      <c r="I168" s="23" t="s">
        <v>275</v>
      </c>
      <c r="J168" s="23" t="s">
        <v>251</v>
      </c>
      <c r="K168" s="27" t="s">
        <v>235</v>
      </c>
      <c r="L168" s="23" t="s">
        <v>235</v>
      </c>
      <c r="M168" s="23" t="s">
        <v>61</v>
      </c>
      <c r="N168" s="1" t="s">
        <v>64</v>
      </c>
      <c r="O168" s="1" t="s">
        <v>39</v>
      </c>
      <c r="P168" s="1" t="s">
        <v>24</v>
      </c>
      <c r="Q168" s="1" t="s">
        <v>25</v>
      </c>
      <c r="R168" s="23" t="s">
        <v>234</v>
      </c>
      <c r="S168" s="1" t="s">
        <v>187</v>
      </c>
      <c r="T168" s="23" t="s">
        <v>27</v>
      </c>
      <c r="U168" s="23" t="s">
        <v>28</v>
      </c>
      <c r="V168" s="23" t="s">
        <v>119</v>
      </c>
      <c r="W168" s="5">
        <v>7</v>
      </c>
      <c r="X168">
        <v>1.4E-2</v>
      </c>
      <c r="Y168">
        <v>2.1000000000000001E-2</v>
      </c>
      <c r="Z168" s="23"/>
      <c r="AA168" s="23"/>
      <c r="AB168" s="23" t="s">
        <v>257</v>
      </c>
      <c r="AC168" s="23"/>
      <c r="AD168" s="23"/>
      <c r="AE168" s="23"/>
      <c r="AF168" s="23"/>
      <c r="AG168" s="23"/>
      <c r="AH168" s="23"/>
      <c r="AI168" s="23"/>
      <c r="AJ168" s="23"/>
      <c r="AK168" s="23"/>
      <c r="AL168" s="25">
        <v>831</v>
      </c>
      <c r="AM168" s="25">
        <v>326</v>
      </c>
      <c r="AN168" s="23" t="s">
        <v>121</v>
      </c>
      <c r="AO168" s="23" t="s">
        <v>334</v>
      </c>
      <c r="AP168" s="23"/>
    </row>
    <row r="169" spans="1:42" customFormat="1">
      <c r="A169" t="s">
        <v>118</v>
      </c>
      <c r="B169" s="1">
        <v>114</v>
      </c>
      <c r="C169" s="1">
        <v>18</v>
      </c>
      <c r="D169" s="1">
        <v>18</v>
      </c>
      <c r="E169" t="s">
        <v>65</v>
      </c>
      <c r="F169" s="1" t="s">
        <v>518</v>
      </c>
      <c r="G169" s="1" t="s">
        <v>461</v>
      </c>
      <c r="H169" s="1" t="s">
        <v>467</v>
      </c>
      <c r="I169" t="s">
        <v>275</v>
      </c>
      <c r="J169" s="23" t="s">
        <v>251</v>
      </c>
      <c r="K169" s="20" t="s">
        <v>235</v>
      </c>
      <c r="L169" t="s">
        <v>235</v>
      </c>
      <c r="M169" t="s">
        <v>61</v>
      </c>
      <c r="N169" s="1" t="s">
        <v>64</v>
      </c>
      <c r="O169" s="1" t="s">
        <v>39</v>
      </c>
      <c r="P169" s="1" t="s">
        <v>24</v>
      </c>
      <c r="Q169" s="1" t="s">
        <v>25</v>
      </c>
      <c r="R169" s="1" t="s">
        <v>120</v>
      </c>
      <c r="S169" s="1" t="s">
        <v>187</v>
      </c>
      <c r="T169" t="s">
        <v>27</v>
      </c>
      <c r="U169" t="s">
        <v>28</v>
      </c>
      <c r="V169" t="s">
        <v>119</v>
      </c>
      <c r="W169" s="5">
        <v>7</v>
      </c>
      <c r="X169" s="23">
        <v>9.5000000000000001E-2</v>
      </c>
      <c r="Y169" s="23">
        <v>2.7E-2</v>
      </c>
      <c r="Z169" s="23"/>
      <c r="AA169" s="23"/>
      <c r="AB169" s="23" t="s">
        <v>257</v>
      </c>
      <c r="AD169" s="23"/>
      <c r="AL169" s="25">
        <v>745</v>
      </c>
      <c r="AM169" s="25">
        <v>337</v>
      </c>
      <c r="AN169" s="23" t="s">
        <v>236</v>
      </c>
      <c r="AO169" t="s">
        <v>334</v>
      </c>
    </row>
    <row r="170" spans="1:42" customFormat="1">
      <c r="A170" t="s">
        <v>493</v>
      </c>
      <c r="B170" s="1">
        <v>187</v>
      </c>
      <c r="C170" s="1">
        <v>76</v>
      </c>
      <c r="D170" s="1">
        <v>76</v>
      </c>
      <c r="E170" t="s">
        <v>256</v>
      </c>
      <c r="F170" s="1" t="s">
        <v>518</v>
      </c>
      <c r="G170" s="1" t="s">
        <v>461</v>
      </c>
      <c r="H170" s="1" t="s">
        <v>467</v>
      </c>
      <c r="I170" t="s">
        <v>276</v>
      </c>
      <c r="J170" t="s">
        <v>251</v>
      </c>
      <c r="K170" s="20" t="s">
        <v>235</v>
      </c>
      <c r="L170" s="20" t="s">
        <v>235</v>
      </c>
      <c r="M170" t="s">
        <v>61</v>
      </c>
      <c r="N170" s="1" t="s">
        <v>64</v>
      </c>
      <c r="O170" s="1" t="s">
        <v>39</v>
      </c>
      <c r="P170" s="1" t="s">
        <v>24</v>
      </c>
      <c r="Q170" s="1" t="s">
        <v>25</v>
      </c>
      <c r="R170" s="1" t="s">
        <v>494</v>
      </c>
      <c r="S170" s="1" t="s">
        <v>187</v>
      </c>
      <c r="V170" t="s">
        <v>495</v>
      </c>
      <c r="W170" s="5">
        <v>5.5</v>
      </c>
      <c r="X170" s="21">
        <v>0.16500000000000001</v>
      </c>
      <c r="Y170" s="21">
        <v>7.8E-2</v>
      </c>
      <c r="AB170" t="s">
        <v>257</v>
      </c>
      <c r="AL170" s="22">
        <v>109</v>
      </c>
      <c r="AM170" s="22">
        <v>103</v>
      </c>
      <c r="AN170" t="s">
        <v>459</v>
      </c>
      <c r="AO170" t="s">
        <v>496</v>
      </c>
    </row>
    <row r="171" spans="1:42" customFormat="1">
      <c r="A171" s="23" t="s">
        <v>487</v>
      </c>
      <c r="B171" s="1">
        <v>184</v>
      </c>
      <c r="C171" s="1">
        <v>73</v>
      </c>
      <c r="D171" s="1">
        <v>73</v>
      </c>
      <c r="E171" s="23" t="s">
        <v>488</v>
      </c>
      <c r="F171" s="1">
        <v>15</v>
      </c>
      <c r="G171" s="1" t="s">
        <v>60</v>
      </c>
      <c r="H171" s="1" t="s">
        <v>467</v>
      </c>
      <c r="I171" s="23" t="s">
        <v>276</v>
      </c>
      <c r="J171" s="23" t="s">
        <v>251</v>
      </c>
      <c r="K171" s="23" t="s">
        <v>543</v>
      </c>
      <c r="L171" s="27" t="s">
        <v>484</v>
      </c>
      <c r="M171" s="23" t="s">
        <v>61</v>
      </c>
      <c r="N171" s="1" t="s">
        <v>64</v>
      </c>
      <c r="O171" s="1" t="s">
        <v>40</v>
      </c>
      <c r="P171" s="1" t="s">
        <v>24</v>
      </c>
      <c r="Q171" s="1" t="s">
        <v>25</v>
      </c>
      <c r="R171" s="1" t="s">
        <v>489</v>
      </c>
      <c r="S171" s="1" t="s">
        <v>187</v>
      </c>
      <c r="T171" s="23"/>
      <c r="U171" s="23"/>
      <c r="V171" s="23" t="s">
        <v>490</v>
      </c>
      <c r="W171" s="5">
        <v>14</v>
      </c>
      <c r="X171" s="24">
        <v>0.12</v>
      </c>
      <c r="Y171" s="24">
        <v>0</v>
      </c>
      <c r="Z171" s="23"/>
      <c r="AA171" s="23"/>
      <c r="AB171" s="23" t="s">
        <v>257</v>
      </c>
      <c r="AC171" s="23"/>
      <c r="AD171" s="23"/>
      <c r="AE171" s="23"/>
      <c r="AF171" s="23"/>
      <c r="AG171" s="23"/>
      <c r="AH171" s="23"/>
      <c r="AI171" s="23"/>
      <c r="AJ171" s="23"/>
      <c r="AK171" s="23"/>
      <c r="AL171" s="23">
        <v>38</v>
      </c>
      <c r="AM171" s="23">
        <v>36</v>
      </c>
      <c r="AN171" s="23" t="s">
        <v>155</v>
      </c>
      <c r="AO171" s="23"/>
      <c r="AP171" s="23"/>
    </row>
    <row r="172" spans="1:42" customFormat="1">
      <c r="A172" s="23" t="s">
        <v>487</v>
      </c>
      <c r="B172" s="1">
        <v>185</v>
      </c>
      <c r="C172" s="1">
        <v>74</v>
      </c>
      <c r="D172" s="1">
        <v>74</v>
      </c>
      <c r="E172" s="23" t="s">
        <v>488</v>
      </c>
      <c r="F172" s="23">
        <v>15</v>
      </c>
      <c r="G172" s="1" t="s">
        <v>60</v>
      </c>
      <c r="H172" s="1" t="s">
        <v>467</v>
      </c>
      <c r="I172" s="23" t="s">
        <v>276</v>
      </c>
      <c r="J172" s="23" t="s">
        <v>251</v>
      </c>
      <c r="K172" s="23" t="s">
        <v>543</v>
      </c>
      <c r="L172" s="27" t="s">
        <v>484</v>
      </c>
      <c r="M172" s="23" t="s">
        <v>61</v>
      </c>
      <c r="N172" s="1" t="s">
        <v>64</v>
      </c>
      <c r="O172" s="1" t="s">
        <v>40</v>
      </c>
      <c r="P172" s="1" t="s">
        <v>24</v>
      </c>
      <c r="Q172" s="1" t="s">
        <v>25</v>
      </c>
      <c r="R172" s="1" t="s">
        <v>489</v>
      </c>
      <c r="S172" s="1" t="s">
        <v>187</v>
      </c>
      <c r="T172" s="23"/>
      <c r="U172" s="23"/>
      <c r="V172" s="23" t="s">
        <v>492</v>
      </c>
      <c r="W172" s="5">
        <v>14</v>
      </c>
      <c r="X172" s="21">
        <v>0.27</v>
      </c>
      <c r="Y172" s="21">
        <v>0.18</v>
      </c>
      <c r="AA172" s="23"/>
      <c r="AB172" s="23" t="s">
        <v>257</v>
      </c>
      <c r="AC172" s="23"/>
      <c r="AD172" s="23"/>
      <c r="AE172" s="23"/>
      <c r="AF172" s="23"/>
      <c r="AG172" s="23"/>
      <c r="AH172" s="23"/>
      <c r="AI172" s="23"/>
      <c r="AJ172" s="23"/>
      <c r="AK172" s="23"/>
      <c r="AL172" s="23">
        <v>86</v>
      </c>
      <c r="AM172" s="23">
        <v>60</v>
      </c>
      <c r="AN172" s="23" t="s">
        <v>155</v>
      </c>
      <c r="AO172" s="23"/>
      <c r="AP172" s="23"/>
    </row>
    <row r="173" spans="1:42" customFormat="1">
      <c r="A173" s="23" t="s">
        <v>487</v>
      </c>
      <c r="B173" s="1">
        <v>186</v>
      </c>
      <c r="C173" s="1">
        <v>75</v>
      </c>
      <c r="D173" s="1">
        <v>75</v>
      </c>
      <c r="E173" s="23" t="s">
        <v>488</v>
      </c>
      <c r="F173" s="23">
        <v>15</v>
      </c>
      <c r="G173" s="1" t="s">
        <v>60</v>
      </c>
      <c r="H173" s="1" t="s">
        <v>467</v>
      </c>
      <c r="I173" s="23" t="s">
        <v>276</v>
      </c>
      <c r="J173" s="23" t="s">
        <v>251</v>
      </c>
      <c r="K173" s="23" t="s">
        <v>543</v>
      </c>
      <c r="L173" s="27" t="s">
        <v>484</v>
      </c>
      <c r="M173" s="23" t="s">
        <v>61</v>
      </c>
      <c r="N173" s="1" t="s">
        <v>64</v>
      </c>
      <c r="O173" s="1" t="s">
        <v>40</v>
      </c>
      <c r="P173" s="1" t="s">
        <v>24</v>
      </c>
      <c r="Q173" s="1" t="s">
        <v>25</v>
      </c>
      <c r="R173" s="1" t="s">
        <v>62</v>
      </c>
      <c r="S173" s="1" t="s">
        <v>187</v>
      </c>
      <c r="T173" s="23"/>
      <c r="U173" s="23"/>
      <c r="V173" s="23" t="s">
        <v>491</v>
      </c>
      <c r="W173" s="5">
        <v>14</v>
      </c>
      <c r="X173" s="24">
        <v>0.28999999999999998</v>
      </c>
      <c r="Y173" s="24">
        <v>0.2</v>
      </c>
      <c r="Z173" s="23"/>
      <c r="AA173" s="23"/>
      <c r="AB173" s="23" t="s">
        <v>257</v>
      </c>
      <c r="AC173" s="23"/>
      <c r="AD173" s="23"/>
      <c r="AE173" s="23"/>
      <c r="AF173" s="23"/>
      <c r="AG173" s="23"/>
      <c r="AH173" s="23"/>
      <c r="AI173" s="23"/>
      <c r="AJ173" s="23"/>
      <c r="AK173" s="23"/>
      <c r="AL173" s="23">
        <v>48</v>
      </c>
      <c r="AM173" s="23">
        <v>32</v>
      </c>
      <c r="AN173" s="23" t="s">
        <v>155</v>
      </c>
      <c r="AO173" s="23"/>
      <c r="AP173" s="23"/>
    </row>
    <row r="174" spans="1:42" customFormat="1">
      <c r="A174" s="23" t="s">
        <v>377</v>
      </c>
      <c r="B174" s="1">
        <v>161</v>
      </c>
      <c r="C174" s="1">
        <v>65</v>
      </c>
      <c r="D174" s="1">
        <v>65</v>
      </c>
      <c r="E174" s="23" t="s">
        <v>439</v>
      </c>
      <c r="F174" s="23">
        <v>27</v>
      </c>
      <c r="G174" s="1" t="s">
        <v>60</v>
      </c>
      <c r="H174" s="1" t="s">
        <v>467</v>
      </c>
      <c r="I174" s="23" t="s">
        <v>276</v>
      </c>
      <c r="J174" s="23" t="s">
        <v>247</v>
      </c>
      <c r="K174" s="23" t="s">
        <v>550</v>
      </c>
      <c r="L174" s="23" t="s">
        <v>440</v>
      </c>
      <c r="M174" s="23" t="s">
        <v>261</v>
      </c>
      <c r="N174" s="1" t="s">
        <v>371</v>
      </c>
      <c r="O174" s="1" t="s">
        <v>39</v>
      </c>
      <c r="P174" s="1" t="s">
        <v>24</v>
      </c>
      <c r="Q174" s="1" t="s">
        <v>25</v>
      </c>
      <c r="R174" s="1" t="s">
        <v>379</v>
      </c>
      <c r="S174" s="1" t="s">
        <v>187</v>
      </c>
      <c r="T174" s="23" t="s">
        <v>27</v>
      </c>
      <c r="U174" s="23" t="s">
        <v>28</v>
      </c>
      <c r="V174" s="23" t="s">
        <v>380</v>
      </c>
      <c r="W174" s="5">
        <v>3</v>
      </c>
      <c r="X174" s="23">
        <v>2.2999999999999998</v>
      </c>
      <c r="Y174" s="23">
        <v>1.2</v>
      </c>
      <c r="Z174" s="23">
        <v>0.5</v>
      </c>
      <c r="AA174" s="23">
        <v>0.2</v>
      </c>
      <c r="AB174" s="23" t="s">
        <v>42</v>
      </c>
      <c r="AC174" s="23" t="s">
        <v>442</v>
      </c>
      <c r="AD174" s="23" t="s">
        <v>381</v>
      </c>
      <c r="AE174" s="23">
        <f>SQRT(AL174)*Z174</f>
        <v>1.8708286933869707</v>
      </c>
      <c r="AF174" s="23">
        <f>SQRT(AM174)*AA174</f>
        <v>0.72111025509279791</v>
      </c>
      <c r="AG174" s="23"/>
      <c r="AH174" s="23"/>
      <c r="AI174" s="23"/>
      <c r="AJ174" s="23"/>
      <c r="AK174" s="23"/>
      <c r="AL174" s="23">
        <v>14</v>
      </c>
      <c r="AM174" s="23">
        <v>13</v>
      </c>
      <c r="AN174" s="23" t="s">
        <v>437</v>
      </c>
      <c r="AO174" s="23" t="s">
        <v>443</v>
      </c>
      <c r="AP174" s="23" t="s">
        <v>445</v>
      </c>
    </row>
    <row r="175" spans="1:42" customFormat="1">
      <c r="A175" s="23" t="s">
        <v>353</v>
      </c>
      <c r="B175" s="1">
        <v>133</v>
      </c>
      <c r="C175" s="1">
        <v>77</v>
      </c>
      <c r="D175" s="1">
        <v>77</v>
      </c>
      <c r="E175" s="23" t="s">
        <v>354</v>
      </c>
      <c r="F175" s="1">
        <v>30</v>
      </c>
      <c r="G175" s="1" t="s">
        <v>72</v>
      </c>
      <c r="H175" s="1" t="s">
        <v>556</v>
      </c>
      <c r="I175" s="23" t="s">
        <v>276</v>
      </c>
      <c r="J175" s="23" t="s">
        <v>247</v>
      </c>
      <c r="K175" s="23" t="s">
        <v>552</v>
      </c>
      <c r="L175" s="23" t="s">
        <v>394</v>
      </c>
      <c r="M175" s="23" t="s">
        <v>261</v>
      </c>
      <c r="N175" s="1" t="s">
        <v>356</v>
      </c>
      <c r="O175" s="1" t="s">
        <v>40</v>
      </c>
      <c r="P175" s="1" t="s">
        <v>100</v>
      </c>
      <c r="Q175" s="1" t="s">
        <v>110</v>
      </c>
      <c r="R175" s="1" t="s">
        <v>357</v>
      </c>
      <c r="S175" s="1" t="s">
        <v>187</v>
      </c>
      <c r="T175" s="23" t="s">
        <v>27</v>
      </c>
      <c r="U175" s="23" t="s">
        <v>28</v>
      </c>
      <c r="V175" s="23" t="s">
        <v>358</v>
      </c>
      <c r="W175" s="5">
        <v>6.5</v>
      </c>
      <c r="X175" s="24">
        <v>1.7093772369362901</v>
      </c>
      <c r="Y175" s="24">
        <v>2.1870866141732201</v>
      </c>
      <c r="Z175" s="23">
        <v>0.62259126700070988</v>
      </c>
      <c r="AA175" s="23">
        <v>0.62144595561919003</v>
      </c>
      <c r="AB175" s="23" t="s">
        <v>359</v>
      </c>
      <c r="AC175" s="23" t="s">
        <v>265</v>
      </c>
      <c r="AD175" s="23" t="s">
        <v>336</v>
      </c>
      <c r="AE175" s="23">
        <f>SQRT(AL175)*Z175</f>
        <v>2.4112856085879248</v>
      </c>
      <c r="AF175" s="23">
        <f>SQRT(AM175)*AA175</f>
        <v>2.3252378503233331</v>
      </c>
      <c r="AG175" s="23"/>
      <c r="AH175" s="23"/>
      <c r="AI175" s="23"/>
      <c r="AJ175" s="23"/>
      <c r="AK175" s="23"/>
      <c r="AL175" s="23">
        <v>15</v>
      </c>
      <c r="AM175" s="23">
        <v>14</v>
      </c>
      <c r="AN175" s="23" t="s">
        <v>396</v>
      </c>
      <c r="AO175" s="23"/>
      <c r="AP175" s="23"/>
    </row>
    <row r="176" spans="1:42" customFormat="1">
      <c r="A176" s="23" t="s">
        <v>353</v>
      </c>
      <c r="B176" s="1">
        <v>132</v>
      </c>
      <c r="C176" s="1">
        <v>77</v>
      </c>
      <c r="D176" s="1">
        <v>77</v>
      </c>
      <c r="E176" s="23" t="s">
        <v>354</v>
      </c>
      <c r="F176" s="1">
        <v>30</v>
      </c>
      <c r="G176" s="1" t="s">
        <v>72</v>
      </c>
      <c r="H176" s="1" t="s">
        <v>556</v>
      </c>
      <c r="I176" s="23" t="s">
        <v>275</v>
      </c>
      <c r="J176" s="23" t="s">
        <v>247</v>
      </c>
      <c r="K176" s="23" t="s">
        <v>552</v>
      </c>
      <c r="L176" s="23" t="s">
        <v>355</v>
      </c>
      <c r="M176" s="23" t="s">
        <v>261</v>
      </c>
      <c r="N176" s="1" t="s">
        <v>356</v>
      </c>
      <c r="O176" s="1" t="s">
        <v>40</v>
      </c>
      <c r="P176" s="1" t="s">
        <v>100</v>
      </c>
      <c r="Q176" s="1" t="s">
        <v>110</v>
      </c>
      <c r="R176" s="1" t="s">
        <v>357</v>
      </c>
      <c r="S176" s="1" t="s">
        <v>187</v>
      </c>
      <c r="T176" s="23" t="s">
        <v>27</v>
      </c>
      <c r="U176" s="23" t="s">
        <v>28</v>
      </c>
      <c r="V176" s="23" t="s">
        <v>358</v>
      </c>
      <c r="W176" s="5">
        <v>6.5</v>
      </c>
      <c r="X176" s="23">
        <v>977.6</v>
      </c>
      <c r="Y176" s="23">
        <v>639</v>
      </c>
      <c r="Z176" s="23">
        <v>159.39999999999998</v>
      </c>
      <c r="AA176" s="23">
        <v>115</v>
      </c>
      <c r="AB176" s="23" t="s">
        <v>359</v>
      </c>
      <c r="AC176" s="23" t="s">
        <v>265</v>
      </c>
      <c r="AD176" s="23" t="s">
        <v>336</v>
      </c>
      <c r="AE176" s="23">
        <f>SQRT(AL176)*Z176</f>
        <v>617.35354538546221</v>
      </c>
      <c r="AF176" s="23">
        <f>SQRT(AM176)*AA176</f>
        <v>430.29059947900328</v>
      </c>
      <c r="AG176" s="23"/>
      <c r="AH176" s="23"/>
      <c r="AI176" s="23"/>
      <c r="AJ176" s="23"/>
      <c r="AK176" s="23"/>
      <c r="AL176" s="23">
        <v>15</v>
      </c>
      <c r="AM176" s="23">
        <v>14</v>
      </c>
      <c r="AN176" s="23" t="s">
        <v>395</v>
      </c>
      <c r="AO176" s="23" t="s">
        <v>402</v>
      </c>
      <c r="AP176" s="23"/>
    </row>
    <row r="177" spans="1:42" customFormat="1">
      <c r="A177" s="23" t="s">
        <v>361</v>
      </c>
      <c r="B177" s="1">
        <v>136</v>
      </c>
      <c r="C177" s="1">
        <v>77</v>
      </c>
      <c r="D177" s="1">
        <v>77</v>
      </c>
      <c r="E177" s="23" t="s">
        <v>354</v>
      </c>
      <c r="F177" s="1">
        <v>30</v>
      </c>
      <c r="G177" s="1" t="s">
        <v>72</v>
      </c>
      <c r="H177" s="1" t="s">
        <v>556</v>
      </c>
      <c r="I177" s="23" t="s">
        <v>275</v>
      </c>
      <c r="J177" s="23" t="s">
        <v>247</v>
      </c>
      <c r="K177" s="23" t="s">
        <v>552</v>
      </c>
      <c r="L177" s="23" t="s">
        <v>355</v>
      </c>
      <c r="M177" s="23" t="s">
        <v>261</v>
      </c>
      <c r="N177" s="1" t="s">
        <v>371</v>
      </c>
      <c r="O177" s="1" t="s">
        <v>40</v>
      </c>
      <c r="P177" s="1" t="s">
        <v>100</v>
      </c>
      <c r="Q177" s="1" t="s">
        <v>110</v>
      </c>
      <c r="R177" s="1" t="s">
        <v>357</v>
      </c>
      <c r="S177" s="1" t="s">
        <v>187</v>
      </c>
      <c r="T177" s="23" t="s">
        <v>27</v>
      </c>
      <c r="U177" s="23" t="s">
        <v>28</v>
      </c>
      <c r="V177" s="23" t="s">
        <v>358</v>
      </c>
      <c r="W177" s="5">
        <v>6.5</v>
      </c>
      <c r="X177" s="23">
        <v>1081</v>
      </c>
      <c r="Y177" s="23">
        <v>888.9</v>
      </c>
      <c r="Z177" s="23">
        <v>626.90000000000009</v>
      </c>
      <c r="AA177" s="23">
        <v>456.9</v>
      </c>
      <c r="AB177" s="23" t="s">
        <v>359</v>
      </c>
      <c r="AC177" s="23" t="s">
        <v>265</v>
      </c>
      <c r="AD177" s="23" t="s">
        <v>70</v>
      </c>
      <c r="AE177" s="23">
        <v>626.90000000000009</v>
      </c>
      <c r="AF177" s="23">
        <v>456.9</v>
      </c>
      <c r="AG177" s="23"/>
      <c r="AH177" s="23"/>
      <c r="AI177" s="23"/>
      <c r="AJ177" s="23"/>
      <c r="AK177" s="23"/>
      <c r="AL177" s="23">
        <v>7</v>
      </c>
      <c r="AM177" s="23">
        <v>3</v>
      </c>
      <c r="AN177" s="23" t="s">
        <v>403</v>
      </c>
      <c r="AO177" s="23" t="s">
        <v>401</v>
      </c>
      <c r="AP177" s="23"/>
    </row>
    <row r="178" spans="1:42" customFormat="1">
      <c r="A178" s="23" t="s">
        <v>515</v>
      </c>
      <c r="B178" s="1">
        <v>77</v>
      </c>
      <c r="C178" s="1">
        <v>12</v>
      </c>
      <c r="D178" s="1">
        <v>12</v>
      </c>
      <c r="E178" s="23" t="s">
        <v>126</v>
      </c>
      <c r="F178" s="1">
        <v>18</v>
      </c>
      <c r="G178" s="1" t="s">
        <v>72</v>
      </c>
      <c r="H178" s="1" t="s">
        <v>556</v>
      </c>
      <c r="I178" s="23" t="s">
        <v>275</v>
      </c>
      <c r="J178" s="23" t="s">
        <v>247</v>
      </c>
      <c r="K178" s="23" t="s">
        <v>552</v>
      </c>
      <c r="L178" s="23" t="s">
        <v>103</v>
      </c>
      <c r="M178" s="23" t="s">
        <v>61</v>
      </c>
      <c r="N178" s="1" t="s">
        <v>371</v>
      </c>
      <c r="O178" s="1" t="s">
        <v>39</v>
      </c>
      <c r="P178" s="1" t="s">
        <v>100</v>
      </c>
      <c r="Q178" s="1" t="s">
        <v>110</v>
      </c>
      <c r="R178" s="1" t="s">
        <v>101</v>
      </c>
      <c r="S178" s="1" t="s">
        <v>187</v>
      </c>
      <c r="T178" s="23" t="s">
        <v>27</v>
      </c>
      <c r="U178" s="23" t="s">
        <v>28</v>
      </c>
      <c r="V178" s="23" t="s">
        <v>75</v>
      </c>
      <c r="W178" s="5">
        <v>12</v>
      </c>
      <c r="X178">
        <v>55.6</v>
      </c>
      <c r="Y178">
        <v>47.93</v>
      </c>
      <c r="Z178" s="23">
        <v>5.68</v>
      </c>
      <c r="AA178" s="23">
        <v>3.05</v>
      </c>
      <c r="AB178" s="23" t="s">
        <v>106</v>
      </c>
      <c r="AC178" s="23" t="s">
        <v>105</v>
      </c>
      <c r="AD178" s="23" t="s">
        <v>32</v>
      </c>
      <c r="AE178" s="23">
        <f>SQRT(AL178)*Z178</f>
        <v>19.676097173982445</v>
      </c>
      <c r="AF178" s="23">
        <f>SQRT(AM178)*AA178</f>
        <v>10.565509926170151</v>
      </c>
      <c r="AG178" s="23"/>
      <c r="AH178" s="23"/>
      <c r="AI178" s="23"/>
      <c r="AJ178" s="23"/>
      <c r="AK178" s="23"/>
      <c r="AL178" s="25">
        <v>12</v>
      </c>
      <c r="AM178" s="25">
        <v>12</v>
      </c>
      <c r="AN178" s="23" t="s">
        <v>107</v>
      </c>
      <c r="AO178" s="23"/>
      <c r="AP178" s="23"/>
    </row>
    <row r="179" spans="1:42" customFormat="1">
      <c r="A179" s="23" t="s">
        <v>163</v>
      </c>
      <c r="B179" s="1">
        <v>92</v>
      </c>
      <c r="C179" s="1">
        <v>27</v>
      </c>
      <c r="D179" s="1">
        <v>27</v>
      </c>
      <c r="E179" s="23" t="s">
        <v>93</v>
      </c>
      <c r="F179" s="1">
        <v>24</v>
      </c>
      <c r="G179" s="1" t="s">
        <v>72</v>
      </c>
      <c r="H179" s="1" t="s">
        <v>556</v>
      </c>
      <c r="I179" s="23" t="s">
        <v>275</v>
      </c>
      <c r="J179" s="23" t="s">
        <v>247</v>
      </c>
      <c r="K179" s="23" t="s">
        <v>552</v>
      </c>
      <c r="L179" s="23" t="s">
        <v>166</v>
      </c>
      <c r="M179" s="23" t="s">
        <v>61</v>
      </c>
      <c r="N179" s="1" t="s">
        <v>371</v>
      </c>
      <c r="O179" s="1" t="s">
        <v>40</v>
      </c>
      <c r="P179" s="1" t="s">
        <v>100</v>
      </c>
      <c r="Q179" s="1" t="s">
        <v>110</v>
      </c>
      <c r="R179" s="1" t="s">
        <v>146</v>
      </c>
      <c r="S179" s="1" t="s">
        <v>187</v>
      </c>
      <c r="T179" s="23" t="s">
        <v>27</v>
      </c>
      <c r="U179" s="23" t="s">
        <v>28</v>
      </c>
      <c r="V179" s="23" t="s">
        <v>164</v>
      </c>
      <c r="W179" s="5">
        <v>0.14000000000000001</v>
      </c>
      <c r="X179" s="23">
        <v>3.84</v>
      </c>
      <c r="Y179" s="23">
        <v>6.58</v>
      </c>
      <c r="Z179" s="23">
        <v>1.06</v>
      </c>
      <c r="AA179" s="23">
        <v>1.61</v>
      </c>
      <c r="AB179" s="23" t="s">
        <v>42</v>
      </c>
      <c r="AC179" s="23" t="s">
        <v>105</v>
      </c>
      <c r="AD179" s="23" t="s">
        <v>32</v>
      </c>
      <c r="AE179" s="23">
        <f>SQRT(AL179)*Z179</f>
        <v>4.24</v>
      </c>
      <c r="AF179" s="23">
        <f>SQRT(AM179)*AA179</f>
        <v>6.0240683927060461</v>
      </c>
      <c r="AG179" s="23"/>
      <c r="AH179" s="23"/>
      <c r="AI179" s="23"/>
      <c r="AJ179" s="23"/>
      <c r="AK179" s="23"/>
      <c r="AL179" s="25">
        <v>16</v>
      </c>
      <c r="AM179" s="25">
        <v>14</v>
      </c>
      <c r="AN179" s="23" t="s">
        <v>168</v>
      </c>
      <c r="AO179" s="23" t="s">
        <v>318</v>
      </c>
      <c r="AP179" s="23"/>
    </row>
    <row r="180" spans="1:42" customFormat="1">
      <c r="A180" s="23" t="s">
        <v>163</v>
      </c>
      <c r="B180" s="1">
        <v>91</v>
      </c>
      <c r="C180" s="1">
        <v>27</v>
      </c>
      <c r="D180" s="1">
        <v>27</v>
      </c>
      <c r="E180" s="23" t="s">
        <v>93</v>
      </c>
      <c r="F180" s="1">
        <v>24</v>
      </c>
      <c r="G180" s="1" t="s">
        <v>72</v>
      </c>
      <c r="H180" s="1" t="s">
        <v>556</v>
      </c>
      <c r="I180" s="5" t="s">
        <v>275</v>
      </c>
      <c r="J180" s="23" t="s">
        <v>247</v>
      </c>
      <c r="K180" s="23" t="s">
        <v>552</v>
      </c>
      <c r="L180" s="23" t="s">
        <v>165</v>
      </c>
      <c r="M180" s="23" t="s">
        <v>61</v>
      </c>
      <c r="N180" s="1" t="s">
        <v>371</v>
      </c>
      <c r="O180" s="1" t="s">
        <v>40</v>
      </c>
      <c r="P180" s="1" t="s">
        <v>100</v>
      </c>
      <c r="Q180" s="1" t="s">
        <v>110</v>
      </c>
      <c r="R180" s="1" t="s">
        <v>146</v>
      </c>
      <c r="S180" s="1" t="s">
        <v>187</v>
      </c>
      <c r="T180" s="23" t="s">
        <v>27</v>
      </c>
      <c r="U180" s="23" t="s">
        <v>28</v>
      </c>
      <c r="V180" s="23" t="s">
        <v>164</v>
      </c>
      <c r="W180" s="5">
        <v>0.14000000000000001</v>
      </c>
      <c r="X180">
        <v>25.22</v>
      </c>
      <c r="Y180" s="23">
        <v>42.26</v>
      </c>
      <c r="Z180" s="23">
        <v>3.06</v>
      </c>
      <c r="AA180" s="23">
        <v>4.32</v>
      </c>
      <c r="AB180" s="23" t="s">
        <v>42</v>
      </c>
      <c r="AC180" s="23" t="s">
        <v>105</v>
      </c>
      <c r="AD180" s="23" t="s">
        <v>32</v>
      </c>
      <c r="AE180" s="23">
        <f>SQRT(AL180)*Z180</f>
        <v>12.24</v>
      </c>
      <c r="AF180" s="23">
        <f>SQRT(AM180)*AA180</f>
        <v>16.163959910863429</v>
      </c>
      <c r="AG180" s="23"/>
      <c r="AH180" s="23"/>
      <c r="AI180" s="23"/>
      <c r="AJ180" s="23"/>
      <c r="AK180" s="23"/>
      <c r="AL180" s="25">
        <v>16</v>
      </c>
      <c r="AM180" s="25">
        <v>14</v>
      </c>
      <c r="AN180" s="23" t="s">
        <v>168</v>
      </c>
      <c r="AO180" s="23"/>
      <c r="AP180" s="23"/>
    </row>
    <row r="181" spans="1:42" customFormat="1">
      <c r="A181" s="23" t="s">
        <v>189</v>
      </c>
      <c r="B181" s="1">
        <v>33</v>
      </c>
      <c r="C181" s="5">
        <v>35</v>
      </c>
      <c r="D181" s="5">
        <v>35</v>
      </c>
      <c r="E181" s="23" t="s">
        <v>55</v>
      </c>
      <c r="F181" s="1">
        <v>12</v>
      </c>
      <c r="G181" s="1" t="s">
        <v>72</v>
      </c>
      <c r="H181" s="1" t="s">
        <v>556</v>
      </c>
      <c r="I181" s="12" t="s">
        <v>275</v>
      </c>
      <c r="J181" s="23" t="s">
        <v>247</v>
      </c>
      <c r="K181" s="23" t="s">
        <v>552</v>
      </c>
      <c r="L181" s="23" t="s">
        <v>273</v>
      </c>
      <c r="M181" s="23" t="s">
        <v>61</v>
      </c>
      <c r="N181" s="1" t="s">
        <v>371</v>
      </c>
      <c r="O181" s="1" t="s">
        <v>40</v>
      </c>
      <c r="P181" s="1" t="s">
        <v>100</v>
      </c>
      <c r="Q181" s="1" t="s">
        <v>110</v>
      </c>
      <c r="R181" s="5" t="s">
        <v>209</v>
      </c>
      <c r="S181" s="1" t="s">
        <v>187</v>
      </c>
      <c r="T181" s="23"/>
      <c r="U181" s="23"/>
      <c r="V181" s="23" t="s">
        <v>134</v>
      </c>
      <c r="W181" s="5">
        <v>4</v>
      </c>
      <c r="X181" s="23">
        <v>9.5399999999999991</v>
      </c>
      <c r="Y181" s="23">
        <v>9.7799999999999994</v>
      </c>
      <c r="Z181" s="23">
        <v>0.95</v>
      </c>
      <c r="AA181" s="23">
        <v>1.39</v>
      </c>
      <c r="AB181" s="23" t="s">
        <v>42</v>
      </c>
      <c r="AC181" s="23" t="s">
        <v>210</v>
      </c>
      <c r="AD181" s="23" t="s">
        <v>32</v>
      </c>
      <c r="AE181" s="23">
        <f>SQRT(AL181)*Z181</f>
        <v>4.6540305112880374</v>
      </c>
      <c r="AF181" s="23">
        <f>SQRT(AM181)*AA181</f>
        <v>6.809581484937234</v>
      </c>
      <c r="AG181" s="23"/>
      <c r="AH181" s="23"/>
      <c r="AI181" s="23"/>
      <c r="AJ181" s="23"/>
      <c r="AK181" s="23"/>
      <c r="AL181" s="25">
        <v>24</v>
      </c>
      <c r="AM181" s="25">
        <v>24</v>
      </c>
      <c r="AN181" s="23" t="s">
        <v>211</v>
      </c>
      <c r="AO181" s="23"/>
      <c r="AP181" s="23"/>
    </row>
    <row r="182" spans="1:42" customFormat="1">
      <c r="A182" s="23" t="s">
        <v>447</v>
      </c>
      <c r="B182" s="1">
        <v>164</v>
      </c>
      <c r="C182" s="5">
        <v>67</v>
      </c>
      <c r="D182" s="5">
        <v>67</v>
      </c>
      <c r="E182" s="23" t="s">
        <v>126</v>
      </c>
      <c r="F182" s="1">
        <v>18</v>
      </c>
      <c r="G182" s="1" t="s">
        <v>72</v>
      </c>
      <c r="H182" s="1" t="s">
        <v>556</v>
      </c>
      <c r="I182" s="12" t="s">
        <v>276</v>
      </c>
      <c r="J182" s="23" t="s">
        <v>247</v>
      </c>
      <c r="K182" s="23" t="s">
        <v>552</v>
      </c>
      <c r="L182" s="23" t="s">
        <v>424</v>
      </c>
      <c r="M182" s="23" t="s">
        <v>61</v>
      </c>
      <c r="N182" s="1" t="s">
        <v>371</v>
      </c>
      <c r="O182" s="1" t="s">
        <v>39</v>
      </c>
      <c r="P182" s="1" t="s">
        <v>100</v>
      </c>
      <c r="Q182" s="1" t="s">
        <v>110</v>
      </c>
      <c r="R182" s="5" t="s">
        <v>101</v>
      </c>
      <c r="S182" s="1" t="s">
        <v>187</v>
      </c>
      <c r="T182" s="23"/>
      <c r="U182" s="23"/>
      <c r="V182" s="23" t="s">
        <v>75</v>
      </c>
      <c r="W182" s="5">
        <v>12</v>
      </c>
      <c r="X182" s="23">
        <v>56.34</v>
      </c>
      <c r="Y182" s="23">
        <v>48.22</v>
      </c>
      <c r="Z182" s="23">
        <v>5.33</v>
      </c>
      <c r="AA182" s="23">
        <v>3.33</v>
      </c>
      <c r="AB182" s="23" t="s">
        <v>42</v>
      </c>
      <c r="AC182" s="23" t="s">
        <v>448</v>
      </c>
      <c r="AD182" s="23" t="s">
        <v>32</v>
      </c>
      <c r="AE182" s="23">
        <f>SQRT(AL182)*Z182</f>
        <v>19.583670493551509</v>
      </c>
      <c r="AF182" s="23">
        <f>SQRT(AM182)*AA182</f>
        <v>12.235201265201976</v>
      </c>
      <c r="AG182" s="23"/>
      <c r="AH182" s="23"/>
      <c r="AI182" s="30" t="s">
        <v>449</v>
      </c>
      <c r="AJ182" s="23" t="s">
        <v>449</v>
      </c>
      <c r="AK182" s="23"/>
      <c r="AL182" s="25">
        <v>13.5</v>
      </c>
      <c r="AM182" s="25">
        <v>13.5</v>
      </c>
      <c r="AN182" s="23" t="s">
        <v>162</v>
      </c>
      <c r="AO182" s="23"/>
      <c r="AP182" s="23"/>
    </row>
    <row r="183" spans="1:42" customFormat="1">
      <c r="A183" s="23" t="s">
        <v>447</v>
      </c>
      <c r="B183" s="1">
        <v>165</v>
      </c>
      <c r="C183" s="5">
        <v>67</v>
      </c>
      <c r="D183" s="5">
        <v>67</v>
      </c>
      <c r="E183" s="23" t="s">
        <v>126</v>
      </c>
      <c r="F183" s="1">
        <v>18</v>
      </c>
      <c r="G183" s="1" t="s">
        <v>72</v>
      </c>
      <c r="H183" s="1" t="s">
        <v>556</v>
      </c>
      <c r="I183" s="12" t="s">
        <v>276</v>
      </c>
      <c r="J183" s="23" t="s">
        <v>247</v>
      </c>
      <c r="K183" s="23" t="s">
        <v>552</v>
      </c>
      <c r="L183" s="23" t="s">
        <v>450</v>
      </c>
      <c r="M183" s="23" t="s">
        <v>61</v>
      </c>
      <c r="N183" s="1" t="s">
        <v>371</v>
      </c>
      <c r="O183" s="1" t="s">
        <v>39</v>
      </c>
      <c r="P183" s="1" t="s">
        <v>100</v>
      </c>
      <c r="Q183" s="1" t="s">
        <v>110</v>
      </c>
      <c r="R183" s="5" t="s">
        <v>101</v>
      </c>
      <c r="S183" s="1" t="s">
        <v>187</v>
      </c>
      <c r="T183" s="23"/>
      <c r="U183" s="23"/>
      <c r="V183" s="23" t="s">
        <v>75</v>
      </c>
      <c r="W183" s="5">
        <v>12</v>
      </c>
      <c r="X183" s="23">
        <v>16.079999999999998</v>
      </c>
      <c r="Y183" s="23">
        <v>17.100000000000001</v>
      </c>
      <c r="Z183" s="23">
        <v>2.37</v>
      </c>
      <c r="AA183" s="23">
        <v>1.73</v>
      </c>
      <c r="AB183" s="23" t="s">
        <v>42</v>
      </c>
      <c r="AC183" s="23" t="s">
        <v>451</v>
      </c>
      <c r="AD183" s="23" t="s">
        <v>32</v>
      </c>
      <c r="AE183" s="23">
        <f>SQRT(AL183)*Z183</f>
        <v>8.7079360355941979</v>
      </c>
      <c r="AF183" s="23">
        <f>SQRT(AM183)*AA183</f>
        <v>6.3564258825223474</v>
      </c>
      <c r="AG183" s="23"/>
      <c r="AH183" s="23"/>
      <c r="AI183" s="30" t="s">
        <v>449</v>
      </c>
      <c r="AJ183" s="23" t="s">
        <v>449</v>
      </c>
      <c r="AK183" s="23"/>
      <c r="AL183" s="25">
        <v>13.5</v>
      </c>
      <c r="AM183" s="25">
        <v>13.5</v>
      </c>
      <c r="AN183" s="23" t="s">
        <v>162</v>
      </c>
      <c r="AO183" s="23"/>
      <c r="AP183" s="23"/>
    </row>
    <row r="184" spans="1:42" customFormat="1">
      <c r="A184" t="s">
        <v>188</v>
      </c>
      <c r="B184" s="1">
        <v>1</v>
      </c>
      <c r="C184" s="5">
        <v>7</v>
      </c>
      <c r="D184" s="5">
        <v>7</v>
      </c>
      <c r="E184" t="s">
        <v>55</v>
      </c>
      <c r="F184" s="1">
        <v>12</v>
      </c>
      <c r="G184" s="1" t="s">
        <v>72</v>
      </c>
      <c r="H184" s="1" t="s">
        <v>556</v>
      </c>
      <c r="I184" s="12" t="s">
        <v>261</v>
      </c>
      <c r="J184" t="s">
        <v>247</v>
      </c>
      <c r="K184" t="s">
        <v>551</v>
      </c>
      <c r="L184" t="s">
        <v>192</v>
      </c>
      <c r="M184" t="s">
        <v>61</v>
      </c>
      <c r="N184" s="1" t="s">
        <v>371</v>
      </c>
      <c r="O184" s="1" t="s">
        <v>39</v>
      </c>
      <c r="P184" s="1" t="s">
        <v>24</v>
      </c>
      <c r="Q184" s="1" t="s">
        <v>25</v>
      </c>
      <c r="R184" s="5" t="s">
        <v>26</v>
      </c>
      <c r="S184" s="1" t="s">
        <v>187</v>
      </c>
      <c r="T184" t="s">
        <v>27</v>
      </c>
      <c r="U184" t="s">
        <v>28</v>
      </c>
      <c r="V184" t="s">
        <v>71</v>
      </c>
      <c r="W184" s="5">
        <v>3.5</v>
      </c>
      <c r="X184">
        <v>32.700000000000003</v>
      </c>
      <c r="Y184">
        <v>20.309999999999999</v>
      </c>
      <c r="Z184">
        <v>4.0999999999999996</v>
      </c>
      <c r="AA184">
        <v>2.5499999999999998</v>
      </c>
      <c r="AB184" t="s">
        <v>42</v>
      </c>
      <c r="AC184" t="s">
        <v>246</v>
      </c>
      <c r="AD184" t="s">
        <v>32</v>
      </c>
      <c r="AE184">
        <f>SQRT(AL184)*Z184</f>
        <v>12.965338406690355</v>
      </c>
      <c r="AF184">
        <f>SQRT(AM184)*AA184</f>
        <v>8.0638080334293676</v>
      </c>
      <c r="AL184" s="22">
        <v>10</v>
      </c>
      <c r="AM184" s="22">
        <v>10</v>
      </c>
      <c r="AN184" t="s">
        <v>141</v>
      </c>
      <c r="AO184" t="s">
        <v>248</v>
      </c>
      <c r="AP184" t="s">
        <v>259</v>
      </c>
    </row>
    <row r="185" spans="1:42" customFormat="1">
      <c r="A185" t="s">
        <v>188</v>
      </c>
      <c r="B185" s="1">
        <v>3</v>
      </c>
      <c r="C185" s="5">
        <v>8</v>
      </c>
      <c r="D185" s="5">
        <v>8</v>
      </c>
      <c r="E185" t="s">
        <v>55</v>
      </c>
      <c r="F185" s="1">
        <v>12</v>
      </c>
      <c r="G185" s="1" t="s">
        <v>72</v>
      </c>
      <c r="H185" s="1" t="s">
        <v>556</v>
      </c>
      <c r="I185" s="12" t="s">
        <v>261</v>
      </c>
      <c r="J185" t="s">
        <v>247</v>
      </c>
      <c r="K185" t="s">
        <v>551</v>
      </c>
      <c r="L185" t="s">
        <v>192</v>
      </c>
      <c r="M185" t="s">
        <v>61</v>
      </c>
      <c r="N185" s="1" t="s">
        <v>371</v>
      </c>
      <c r="O185" s="1" t="s">
        <v>40</v>
      </c>
      <c r="P185" s="1" t="s">
        <v>24</v>
      </c>
      <c r="Q185" s="1" t="s">
        <v>25</v>
      </c>
      <c r="R185" s="5" t="s">
        <v>26</v>
      </c>
      <c r="S185" s="1" t="s">
        <v>187</v>
      </c>
      <c r="T185" t="s">
        <v>27</v>
      </c>
      <c r="U185" t="s">
        <v>28</v>
      </c>
      <c r="V185" t="s">
        <v>71</v>
      </c>
      <c r="W185" s="5">
        <v>3.5</v>
      </c>
      <c r="X185">
        <v>19.36</v>
      </c>
      <c r="Y185">
        <v>20.63</v>
      </c>
      <c r="Z185">
        <v>2.54</v>
      </c>
      <c r="AA185">
        <v>4.13</v>
      </c>
      <c r="AB185" t="s">
        <v>42</v>
      </c>
      <c r="AC185" t="s">
        <v>246</v>
      </c>
      <c r="AD185" t="s">
        <v>32</v>
      </c>
      <c r="AE185">
        <f>SQRT(AL185)*Z185</f>
        <v>8.4242269675027153</v>
      </c>
      <c r="AF185">
        <f>SQRT(AM185)*AA185</f>
        <v>13.060206736495408</v>
      </c>
      <c r="AL185" s="22">
        <v>11</v>
      </c>
      <c r="AM185" s="22">
        <v>10</v>
      </c>
      <c r="AN185" t="s">
        <v>141</v>
      </c>
      <c r="AO185" t="s">
        <v>248</v>
      </c>
      <c r="AP185" t="s">
        <v>259</v>
      </c>
    </row>
    <row r="186" spans="1:42" customFormat="1">
      <c r="A186" t="s">
        <v>353</v>
      </c>
      <c r="B186" s="1">
        <v>135</v>
      </c>
      <c r="C186" s="5">
        <v>77</v>
      </c>
      <c r="D186" s="5">
        <v>77</v>
      </c>
      <c r="E186" t="s">
        <v>354</v>
      </c>
      <c r="F186" s="1">
        <v>30</v>
      </c>
      <c r="G186" s="1" t="s">
        <v>72</v>
      </c>
      <c r="H186" s="1" t="s">
        <v>556</v>
      </c>
      <c r="I186" s="12" t="s">
        <v>275</v>
      </c>
      <c r="J186" t="s">
        <v>247</v>
      </c>
      <c r="K186" t="s">
        <v>553</v>
      </c>
      <c r="L186" t="s">
        <v>400</v>
      </c>
      <c r="M186" t="s">
        <v>261</v>
      </c>
      <c r="N186" s="23" t="s">
        <v>356</v>
      </c>
      <c r="O186" s="1" t="s">
        <v>40</v>
      </c>
      <c r="P186" s="1" t="s">
        <v>100</v>
      </c>
      <c r="Q186" s="1" t="s">
        <v>110</v>
      </c>
      <c r="R186" s="5" t="s">
        <v>357</v>
      </c>
      <c r="S186" s="1" t="s">
        <v>187</v>
      </c>
      <c r="T186" t="s">
        <v>27</v>
      </c>
      <c r="U186" t="s">
        <v>28</v>
      </c>
      <c r="V186" t="s">
        <v>358</v>
      </c>
      <c r="W186" s="5">
        <v>6.5</v>
      </c>
      <c r="X186">
        <v>14.2</v>
      </c>
      <c r="Y186">
        <v>10.199999999999999</v>
      </c>
      <c r="Z186">
        <v>1.6000000000000014</v>
      </c>
      <c r="AA186">
        <v>0.80000000000000071</v>
      </c>
      <c r="AB186" t="s">
        <v>359</v>
      </c>
      <c r="AC186" t="s">
        <v>210</v>
      </c>
      <c r="AD186" t="s">
        <v>336</v>
      </c>
      <c r="AE186">
        <f>SQRT(AL186)*Z186</f>
        <v>6.1967733539318726</v>
      </c>
      <c r="AF186">
        <f>SQRT(AM186)*AA186</f>
        <v>2.9933259094191556</v>
      </c>
      <c r="AL186">
        <v>15</v>
      </c>
      <c r="AM186">
        <v>14</v>
      </c>
      <c r="AN186" t="s">
        <v>399</v>
      </c>
      <c r="AO186" t="s">
        <v>402</v>
      </c>
    </row>
    <row r="187" spans="1:42" customFormat="1">
      <c r="A187" t="s">
        <v>143</v>
      </c>
      <c r="B187" s="1">
        <v>98</v>
      </c>
      <c r="C187" s="5">
        <v>21</v>
      </c>
      <c r="D187" s="5">
        <v>21</v>
      </c>
      <c r="E187" t="s">
        <v>207</v>
      </c>
      <c r="F187" s="1">
        <v>13</v>
      </c>
      <c r="G187" s="1" t="s">
        <v>72</v>
      </c>
      <c r="H187" s="1" t="s">
        <v>556</v>
      </c>
      <c r="I187" s="12" t="s">
        <v>276</v>
      </c>
      <c r="J187" t="s">
        <v>247</v>
      </c>
      <c r="K187" t="s">
        <v>553</v>
      </c>
      <c r="L187" t="s">
        <v>145</v>
      </c>
      <c r="M187" t="s">
        <v>61</v>
      </c>
      <c r="N187" s="23" t="s">
        <v>64</v>
      </c>
      <c r="O187" s="1" t="s">
        <v>39</v>
      </c>
      <c r="P187" s="1" t="s">
        <v>100</v>
      </c>
      <c r="Q187" s="1" t="s">
        <v>110</v>
      </c>
      <c r="R187" s="5" t="s">
        <v>101</v>
      </c>
      <c r="S187" s="1" t="s">
        <v>187</v>
      </c>
      <c r="T187" t="s">
        <v>27</v>
      </c>
      <c r="U187" t="s">
        <v>28</v>
      </c>
      <c r="V187" t="s">
        <v>75</v>
      </c>
      <c r="W187" s="5">
        <v>12</v>
      </c>
      <c r="X187">
        <v>306.3</v>
      </c>
      <c r="Y187">
        <v>354.5</v>
      </c>
      <c r="Z187">
        <v>12</v>
      </c>
      <c r="AA187">
        <v>22.6</v>
      </c>
      <c r="AB187" t="s">
        <v>42</v>
      </c>
      <c r="AC187" t="s">
        <v>105</v>
      </c>
      <c r="AD187" t="s">
        <v>32</v>
      </c>
      <c r="AE187">
        <f>SQRT(AL187)*Z187</f>
        <v>26.832815729997478</v>
      </c>
      <c r="AF187">
        <f>SQRT(AM187)*AA187</f>
        <v>50.535136291495256</v>
      </c>
      <c r="AL187" s="22">
        <v>5</v>
      </c>
      <c r="AM187" s="22">
        <v>5</v>
      </c>
      <c r="AN187" t="s">
        <v>144</v>
      </c>
    </row>
    <row r="188" spans="1:42" customFormat="1">
      <c r="A188" t="s">
        <v>143</v>
      </c>
      <c r="B188" s="1">
        <v>99</v>
      </c>
      <c r="C188" s="5">
        <v>21</v>
      </c>
      <c r="D188" s="5">
        <v>21</v>
      </c>
      <c r="E188" t="s">
        <v>126</v>
      </c>
      <c r="F188" s="1">
        <v>18</v>
      </c>
      <c r="G188" s="1" t="s">
        <v>72</v>
      </c>
      <c r="H188" s="1" t="s">
        <v>556</v>
      </c>
      <c r="I188" s="12" t="s">
        <v>275</v>
      </c>
      <c r="J188" t="s">
        <v>247</v>
      </c>
      <c r="K188" t="s">
        <v>553</v>
      </c>
      <c r="L188" t="s">
        <v>145</v>
      </c>
      <c r="M188" t="s">
        <v>61</v>
      </c>
      <c r="N188" s="23" t="s">
        <v>64</v>
      </c>
      <c r="O188" s="1" t="s">
        <v>39</v>
      </c>
      <c r="P188" s="1" t="s">
        <v>100</v>
      </c>
      <c r="Q188" s="1" t="s">
        <v>110</v>
      </c>
      <c r="R188" s="5" t="s">
        <v>101</v>
      </c>
      <c r="S188" s="1" t="s">
        <v>187</v>
      </c>
      <c r="T188" t="s">
        <v>27</v>
      </c>
      <c r="U188" t="s">
        <v>28</v>
      </c>
      <c r="V188" t="s">
        <v>75</v>
      </c>
      <c r="W188" s="5">
        <v>12</v>
      </c>
      <c r="X188">
        <v>343.5</v>
      </c>
      <c r="Y188">
        <v>318.2</v>
      </c>
      <c r="Z188">
        <v>12.6</v>
      </c>
      <c r="AA188">
        <v>16.8</v>
      </c>
      <c r="AB188" t="s">
        <v>42</v>
      </c>
      <c r="AC188" t="s">
        <v>105</v>
      </c>
      <c r="AD188" t="s">
        <v>32</v>
      </c>
      <c r="AE188">
        <f>SQRT(AL188)*Z188</f>
        <v>28.174456516497351</v>
      </c>
      <c r="AF188">
        <f>SQRT(AM188)*AA188</f>
        <v>37.56594202199647</v>
      </c>
      <c r="AL188" s="22">
        <v>5</v>
      </c>
      <c r="AM188" s="22">
        <v>5</v>
      </c>
      <c r="AN188" t="s">
        <v>144</v>
      </c>
    </row>
    <row r="189" spans="1:42" customFormat="1">
      <c r="A189" t="s">
        <v>189</v>
      </c>
      <c r="B189" s="1">
        <v>34</v>
      </c>
      <c r="C189" s="5">
        <v>35</v>
      </c>
      <c r="D189" s="5">
        <v>35</v>
      </c>
      <c r="E189" t="s">
        <v>55</v>
      </c>
      <c r="F189" s="1">
        <v>12</v>
      </c>
      <c r="G189" s="1" t="s">
        <v>72</v>
      </c>
      <c r="H189" s="1" t="s">
        <v>556</v>
      </c>
      <c r="I189" s="12" t="s">
        <v>276</v>
      </c>
      <c r="J189" t="s">
        <v>247</v>
      </c>
      <c r="K189" t="s">
        <v>553</v>
      </c>
      <c r="L189" t="s">
        <v>274</v>
      </c>
      <c r="M189" t="s">
        <v>61</v>
      </c>
      <c r="N189" s="23" t="s">
        <v>371</v>
      </c>
      <c r="O189" s="1" t="s">
        <v>40</v>
      </c>
      <c r="P189" s="1" t="s">
        <v>100</v>
      </c>
      <c r="Q189" s="1" t="s">
        <v>110</v>
      </c>
      <c r="R189" s="5" t="s">
        <v>209</v>
      </c>
      <c r="S189" s="1" t="s">
        <v>187</v>
      </c>
      <c r="V189" t="s">
        <v>134</v>
      </c>
      <c r="W189" s="5">
        <v>4</v>
      </c>
      <c r="X189">
        <v>0.59099999999999997</v>
      </c>
      <c r="Y189">
        <v>0.68</v>
      </c>
      <c r="Z189">
        <v>6.9599999999999995E-2</v>
      </c>
      <c r="AA189">
        <v>6.9500000000000006E-2</v>
      </c>
      <c r="AB189" t="s">
        <v>42</v>
      </c>
      <c r="AC189" t="s">
        <v>210</v>
      </c>
      <c r="AD189" t="s">
        <v>32</v>
      </c>
      <c r="AE189">
        <f>SQRT(AL189)*Z189</f>
        <v>0.34096897219541833</v>
      </c>
      <c r="AF189">
        <f>SQRT(AM189)*AA189</f>
        <v>0.34047907424686175</v>
      </c>
      <c r="AL189" s="22">
        <v>24</v>
      </c>
      <c r="AM189" s="22">
        <v>24</v>
      </c>
      <c r="AN189" t="s">
        <v>211</v>
      </c>
    </row>
    <row r="190" spans="1:42" customFormat="1">
      <c r="A190" t="s">
        <v>191</v>
      </c>
      <c r="B190" s="1">
        <v>118</v>
      </c>
      <c r="C190" s="5">
        <v>53</v>
      </c>
      <c r="D190" s="5">
        <v>53</v>
      </c>
      <c r="E190" t="s">
        <v>237</v>
      </c>
      <c r="F190" s="1">
        <v>14.5</v>
      </c>
      <c r="G190" s="1" t="s">
        <v>72</v>
      </c>
      <c r="H190" s="1" t="s">
        <v>556</v>
      </c>
      <c r="I190" s="12" t="s">
        <v>275</v>
      </c>
      <c r="J190" t="s">
        <v>247</v>
      </c>
      <c r="K190" t="s">
        <v>553</v>
      </c>
      <c r="L190" t="s">
        <v>463</v>
      </c>
      <c r="M190" t="s">
        <v>61</v>
      </c>
      <c r="N190" s="23" t="s">
        <v>371</v>
      </c>
      <c r="O190" s="1" t="s">
        <v>40</v>
      </c>
      <c r="P190" s="1" t="s">
        <v>24</v>
      </c>
      <c r="Q190" s="1" t="s">
        <v>25</v>
      </c>
      <c r="R190" s="5" t="s">
        <v>26</v>
      </c>
      <c r="S190" s="1" t="s">
        <v>187</v>
      </c>
      <c r="V190" t="s">
        <v>148</v>
      </c>
      <c r="W190" s="5">
        <v>35</v>
      </c>
      <c r="X190">
        <v>26.15</v>
      </c>
      <c r="Y190">
        <v>39.22</v>
      </c>
      <c r="Z190">
        <v>2.1800000000000002</v>
      </c>
      <c r="AA190">
        <v>4.79</v>
      </c>
      <c r="AB190" t="s">
        <v>42</v>
      </c>
      <c r="AC190" t="s">
        <v>210</v>
      </c>
      <c r="AD190" t="s">
        <v>32</v>
      </c>
      <c r="AE190">
        <f>SQRT(AL190)*Z190</f>
        <v>6.1659711319466952</v>
      </c>
      <c r="AF190">
        <f>SQRT(AM190)*AA190</f>
        <v>13.548165927534251</v>
      </c>
      <c r="AL190" s="22">
        <v>8</v>
      </c>
      <c r="AM190" s="22">
        <v>8</v>
      </c>
      <c r="AN190" t="s">
        <v>238</v>
      </c>
    </row>
    <row r="191" spans="1:42" customFormat="1">
      <c r="A191" t="s">
        <v>163</v>
      </c>
      <c r="B191" s="1">
        <v>94</v>
      </c>
      <c r="C191" s="5">
        <v>27</v>
      </c>
      <c r="D191" s="5">
        <v>27</v>
      </c>
      <c r="E191" t="s">
        <v>93</v>
      </c>
      <c r="F191" s="1">
        <v>24</v>
      </c>
      <c r="G191" s="1" t="s">
        <v>72</v>
      </c>
      <c r="H191" s="1" t="s">
        <v>556</v>
      </c>
      <c r="I191" s="12" t="s">
        <v>275</v>
      </c>
      <c r="J191" t="s">
        <v>247</v>
      </c>
      <c r="K191" t="s">
        <v>382</v>
      </c>
      <c r="L191" t="s">
        <v>322</v>
      </c>
      <c r="M191" t="s">
        <v>61</v>
      </c>
      <c r="N191" s="23" t="s">
        <v>371</v>
      </c>
      <c r="O191" s="1" t="s">
        <v>40</v>
      </c>
      <c r="P191" s="1" t="s">
        <v>100</v>
      </c>
      <c r="Q191" s="1" t="s">
        <v>110</v>
      </c>
      <c r="R191" s="5" t="s">
        <v>146</v>
      </c>
      <c r="S191" s="1" t="s">
        <v>187</v>
      </c>
      <c r="T191" t="s">
        <v>27</v>
      </c>
      <c r="U191" t="s">
        <v>28</v>
      </c>
      <c r="V191" t="s">
        <v>164</v>
      </c>
      <c r="W191" s="5">
        <v>0.14000000000000001</v>
      </c>
      <c r="X191">
        <v>77.8</v>
      </c>
      <c r="Y191">
        <v>83.55</v>
      </c>
      <c r="Z191">
        <v>2.93</v>
      </c>
      <c r="AA191">
        <v>2.15</v>
      </c>
      <c r="AB191" t="s">
        <v>42</v>
      </c>
      <c r="AC191" t="s">
        <v>169</v>
      </c>
      <c r="AD191" t="s">
        <v>32</v>
      </c>
      <c r="AE191">
        <f>SQRT(AL191)*Z191</f>
        <v>11.72</v>
      </c>
      <c r="AF191">
        <f>SQRT(AM191)*AA191</f>
        <v>8.0445633815639734</v>
      </c>
      <c r="AL191" s="22">
        <v>16</v>
      </c>
      <c r="AM191" s="22">
        <v>14</v>
      </c>
      <c r="AN191" t="s">
        <v>107</v>
      </c>
    </row>
    <row r="192" spans="1:42" customFormat="1">
      <c r="A192" t="s">
        <v>163</v>
      </c>
      <c r="B192" s="1">
        <v>95</v>
      </c>
      <c r="C192" s="5">
        <v>27</v>
      </c>
      <c r="D192" s="5">
        <v>27</v>
      </c>
      <c r="E192" t="s">
        <v>93</v>
      </c>
      <c r="F192" s="1">
        <v>24</v>
      </c>
      <c r="G192" s="1" t="s">
        <v>72</v>
      </c>
      <c r="H192" s="1" t="s">
        <v>556</v>
      </c>
      <c r="I192" s="12" t="s">
        <v>276</v>
      </c>
      <c r="J192" t="s">
        <v>247</v>
      </c>
      <c r="K192" t="s">
        <v>382</v>
      </c>
      <c r="L192" t="s">
        <v>321</v>
      </c>
      <c r="M192" t="s">
        <v>61</v>
      </c>
      <c r="N192" s="23" t="s">
        <v>371</v>
      </c>
      <c r="O192" s="1" t="s">
        <v>40</v>
      </c>
      <c r="P192" s="1" t="s">
        <v>100</v>
      </c>
      <c r="Q192" s="1" t="s">
        <v>110</v>
      </c>
      <c r="R192" s="5" t="s">
        <v>146</v>
      </c>
      <c r="S192" s="1" t="s">
        <v>187</v>
      </c>
      <c r="T192" t="s">
        <v>27</v>
      </c>
      <c r="U192" t="s">
        <v>28</v>
      </c>
      <c r="V192" t="s">
        <v>164</v>
      </c>
      <c r="W192" s="5">
        <v>0.14000000000000001</v>
      </c>
      <c r="X192">
        <v>3819.1531460229498</v>
      </c>
      <c r="Y192">
        <v>4563.9592402057697</v>
      </c>
      <c r="Z192">
        <v>465.5223585279</v>
      </c>
      <c r="AA192">
        <v>501.95389790265017</v>
      </c>
      <c r="AB192" t="s">
        <v>42</v>
      </c>
      <c r="AC192" t="s">
        <v>323</v>
      </c>
      <c r="AD192" t="s">
        <v>32</v>
      </c>
      <c r="AE192">
        <f>SQRT(AL192)*Z192</f>
        <v>1862.0894341116</v>
      </c>
      <c r="AF192">
        <f>SQRT(AM192)*AA192</f>
        <v>1878.1395099074239</v>
      </c>
      <c r="AL192" s="22">
        <v>16</v>
      </c>
      <c r="AM192" s="22">
        <v>14</v>
      </c>
      <c r="AN192" t="s">
        <v>107</v>
      </c>
    </row>
    <row r="193" spans="1:41" customFormat="1">
      <c r="A193" t="s">
        <v>377</v>
      </c>
      <c r="B193" s="1">
        <v>152</v>
      </c>
      <c r="C193" s="5">
        <v>65</v>
      </c>
      <c r="D193" s="5">
        <v>65</v>
      </c>
      <c r="E193" t="s">
        <v>429</v>
      </c>
      <c r="F193" s="23">
        <v>14</v>
      </c>
      <c r="G193" s="1" t="s">
        <v>72</v>
      </c>
      <c r="H193" s="1" t="s">
        <v>556</v>
      </c>
      <c r="I193" s="12" t="s">
        <v>276</v>
      </c>
      <c r="J193" t="s">
        <v>247</v>
      </c>
      <c r="K193" t="s">
        <v>382</v>
      </c>
      <c r="L193" t="s">
        <v>382</v>
      </c>
      <c r="M193" t="s">
        <v>261</v>
      </c>
      <c r="N193" t="s">
        <v>371</v>
      </c>
      <c r="O193" s="1" t="s">
        <v>39</v>
      </c>
      <c r="P193" s="1" t="s">
        <v>24</v>
      </c>
      <c r="Q193" s="1" t="s">
        <v>25</v>
      </c>
      <c r="R193" s="5" t="s">
        <v>379</v>
      </c>
      <c r="S193" s="1" t="s">
        <v>187</v>
      </c>
      <c r="T193" t="s">
        <v>27</v>
      </c>
      <c r="U193" t="s">
        <v>28</v>
      </c>
      <c r="V193" t="s">
        <v>380</v>
      </c>
      <c r="W193" s="5">
        <v>3</v>
      </c>
      <c r="X193" s="21">
        <v>4.8245626832791002</v>
      </c>
      <c r="Y193" s="21">
        <v>2.4727543293990601</v>
      </c>
      <c r="Z193">
        <v>0.53303765519454949</v>
      </c>
      <c r="AA193">
        <v>0.34947405278437982</v>
      </c>
      <c r="AB193" t="s">
        <v>42</v>
      </c>
      <c r="AC193" t="s">
        <v>383</v>
      </c>
      <c r="AD193" t="s">
        <v>381</v>
      </c>
      <c r="AE193">
        <f>SQRT(AL193)*Z193</f>
        <v>2.9195674774971554</v>
      </c>
      <c r="AF193">
        <f>SQRT(AM193)*AA193</f>
        <v>1.9141482197275594</v>
      </c>
      <c r="AL193">
        <v>30</v>
      </c>
      <c r="AM193">
        <v>30</v>
      </c>
      <c r="AN193" t="s">
        <v>431</v>
      </c>
      <c r="AO193" t="s">
        <v>432</v>
      </c>
    </row>
    <row r="194" spans="1:41" customFormat="1">
      <c r="A194" t="s">
        <v>377</v>
      </c>
      <c r="B194" s="1">
        <v>153</v>
      </c>
      <c r="C194" s="5">
        <v>65</v>
      </c>
      <c r="D194" s="5">
        <v>65</v>
      </c>
      <c r="E194" t="s">
        <v>430</v>
      </c>
      <c r="F194" s="23">
        <v>20</v>
      </c>
      <c r="G194" s="1" t="s">
        <v>72</v>
      </c>
      <c r="H194" s="1" t="s">
        <v>556</v>
      </c>
      <c r="I194" s="12" t="s">
        <v>276</v>
      </c>
      <c r="J194" t="s">
        <v>247</v>
      </c>
      <c r="K194" t="s">
        <v>382</v>
      </c>
      <c r="L194" t="s">
        <v>382</v>
      </c>
      <c r="M194" t="s">
        <v>261</v>
      </c>
      <c r="N194" t="s">
        <v>371</v>
      </c>
      <c r="O194" s="1" t="s">
        <v>39</v>
      </c>
      <c r="P194" s="1" t="s">
        <v>24</v>
      </c>
      <c r="Q194" s="1" t="s">
        <v>25</v>
      </c>
      <c r="R194" s="5" t="s">
        <v>379</v>
      </c>
      <c r="S194" s="1" t="s">
        <v>187</v>
      </c>
      <c r="T194" t="s">
        <v>27</v>
      </c>
      <c r="U194" t="s">
        <v>28</v>
      </c>
      <c r="V194" t="s">
        <v>380</v>
      </c>
      <c r="W194" s="5">
        <v>3</v>
      </c>
      <c r="X194" s="21">
        <v>3.19962651182469</v>
      </c>
      <c r="Y194" s="21">
        <v>2.1559313131902602</v>
      </c>
      <c r="Z194">
        <v>0.42717710050624991</v>
      </c>
      <c r="AA194">
        <v>0.29447208321782981</v>
      </c>
      <c r="AB194" t="s">
        <v>42</v>
      </c>
      <c r="AC194" t="s">
        <v>383</v>
      </c>
      <c r="AD194" t="s">
        <v>381</v>
      </c>
      <c r="AE194">
        <f>SQRT(AL194)*Z194</f>
        <v>1.8123589472134598</v>
      </c>
      <c r="AF194">
        <f>SQRT(AM194)*AA194</f>
        <v>1.5301218286317952</v>
      </c>
      <c r="AL194">
        <v>18</v>
      </c>
      <c r="AM194">
        <v>27</v>
      </c>
      <c r="AN194" t="s">
        <v>431</v>
      </c>
      <c r="AO194" t="s">
        <v>432</v>
      </c>
    </row>
    <row r="195" spans="1:41" customFormat="1">
      <c r="A195" t="s">
        <v>377</v>
      </c>
      <c r="B195" s="1">
        <v>154</v>
      </c>
      <c r="C195" s="5">
        <v>65</v>
      </c>
      <c r="D195" s="5">
        <v>65</v>
      </c>
      <c r="E195" t="s">
        <v>378</v>
      </c>
      <c r="F195" s="23">
        <v>26</v>
      </c>
      <c r="G195" s="1" t="s">
        <v>72</v>
      </c>
      <c r="H195" s="1" t="s">
        <v>556</v>
      </c>
      <c r="I195" s="12" t="s">
        <v>276</v>
      </c>
      <c r="J195" t="s">
        <v>247</v>
      </c>
      <c r="K195" t="s">
        <v>382</v>
      </c>
      <c r="L195" t="s">
        <v>382</v>
      </c>
      <c r="M195" t="s">
        <v>261</v>
      </c>
      <c r="N195" t="s">
        <v>371</v>
      </c>
      <c r="O195" s="1" t="s">
        <v>39</v>
      </c>
      <c r="P195" s="1" t="s">
        <v>24</v>
      </c>
      <c r="Q195" s="1" t="s">
        <v>25</v>
      </c>
      <c r="R195" s="5" t="s">
        <v>379</v>
      </c>
      <c r="S195" s="1" t="s">
        <v>187</v>
      </c>
      <c r="T195" t="s">
        <v>27</v>
      </c>
      <c r="U195" t="s">
        <v>28</v>
      </c>
      <c r="V195" t="s">
        <v>380</v>
      </c>
      <c r="W195" s="5">
        <v>3</v>
      </c>
      <c r="X195" s="21">
        <v>2.49420072071546</v>
      </c>
      <c r="Y195" s="21">
        <v>1.8164947551172199</v>
      </c>
      <c r="Z195">
        <v>0.42857768116365014</v>
      </c>
      <c r="AA195">
        <v>0.33514727980975989</v>
      </c>
      <c r="AB195" t="s">
        <v>42</v>
      </c>
      <c r="AC195" t="s">
        <v>383</v>
      </c>
      <c r="AD195" t="s">
        <v>381</v>
      </c>
      <c r="AE195">
        <f>SQRT(AL195)*Z195</f>
        <v>1.6035908465324187</v>
      </c>
      <c r="AF195">
        <f>SQRT(AM195)*AA195</f>
        <v>1.460873123893293</v>
      </c>
      <c r="AL195">
        <v>14</v>
      </c>
      <c r="AM195">
        <v>19</v>
      </c>
      <c r="AN195" t="s">
        <v>431</v>
      </c>
      <c r="AO195" t="s">
        <v>432</v>
      </c>
    </row>
  </sheetData>
  <sortState xmlns:xlrd2="http://schemas.microsoft.com/office/spreadsheetml/2017/richdata2" ref="A2:AP195">
    <sortCondition ref="H2:H195"/>
    <sortCondition ref="G2:G195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Neyt</dc:creator>
  <cp:lastModifiedBy>Mike Garratt</cp:lastModifiedBy>
  <dcterms:created xsi:type="dcterms:W3CDTF">2024-07-22T03:21:02Z</dcterms:created>
  <dcterms:modified xsi:type="dcterms:W3CDTF">2025-01-08T21:20:44Z</dcterms:modified>
</cp:coreProperties>
</file>