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showInkAnnotation="0" autoCompressPictures="0"/>
  <mc:AlternateContent xmlns:mc="http://schemas.openxmlformats.org/markup-compatibility/2006">
    <mc:Choice Requires="x15">
      <x15ac:absPath xmlns:x15ac="http://schemas.microsoft.com/office/spreadsheetml/2010/11/ac" url="C:\Users\86188\Desktop\variation_stability\重要的新的variability指标\用于医学mean-lnCVR\Nature ecology and evolution\Ecology_variance\synopsis for Ecology Letter\PubBias\PubBias_SI\"/>
    </mc:Choice>
  </mc:AlternateContent>
  <xr:revisionPtr revIDLastSave="0" documentId="13_ncr:1_{D0CCCD7F-B9AE-4BD5-B92D-FA0016BCCF53}" xr6:coauthVersionLast="46" xr6:coauthVersionMax="46" xr10:uidLastSave="{00000000-0000-0000-0000-000000000000}"/>
  <bookViews>
    <workbookView xWindow="-110" yWindow="-110" windowWidth="19420" windowHeight="10420" tabRatio="500" xr2:uid="{00000000-000D-0000-FFFF-FFFF00000000}"/>
  </bookViews>
  <sheets>
    <sheet name="Sheet1" sheetId="1" r:id="rId1"/>
  </sheets>
  <definedNames>
    <definedName name="_xlnm._FilterDatabase" localSheetId="0" hidden="1">Sheet1!$A$1:$Y$328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328" i="1" l="1"/>
  <c r="U328" i="1"/>
  <c r="V328" i="1" s="1"/>
  <c r="N328" i="1"/>
  <c r="X327" i="1"/>
  <c r="U327" i="1"/>
  <c r="V327" i="1" s="1"/>
  <c r="N327" i="1"/>
  <c r="X326" i="1"/>
  <c r="U326" i="1"/>
  <c r="V326" i="1" s="1"/>
  <c r="N326" i="1"/>
  <c r="X325" i="1"/>
  <c r="U325" i="1"/>
  <c r="V325" i="1" s="1"/>
  <c r="N325" i="1"/>
  <c r="K325" i="1"/>
  <c r="X324" i="1"/>
  <c r="U324" i="1"/>
  <c r="V324" i="1" s="1"/>
  <c r="N324" i="1"/>
  <c r="K324" i="1"/>
  <c r="X323" i="1"/>
  <c r="U323" i="1"/>
  <c r="V323" i="1" s="1"/>
  <c r="N323" i="1"/>
  <c r="X322" i="1"/>
  <c r="U322" i="1"/>
  <c r="V322" i="1" s="1"/>
  <c r="N322" i="1"/>
  <c r="X321" i="1"/>
  <c r="U321" i="1"/>
  <c r="V321" i="1"/>
  <c r="N321" i="1"/>
  <c r="X320" i="1"/>
  <c r="U320" i="1"/>
  <c r="V320" i="1"/>
  <c r="N320" i="1"/>
  <c r="X319" i="1"/>
  <c r="U319" i="1"/>
  <c r="V319" i="1"/>
  <c r="N319" i="1"/>
  <c r="K319" i="1"/>
  <c r="X318" i="1"/>
  <c r="U318" i="1"/>
  <c r="V318" i="1" s="1"/>
  <c r="N318" i="1"/>
  <c r="X317" i="1"/>
  <c r="U317" i="1"/>
  <c r="V317" i="1" s="1"/>
  <c r="N317" i="1"/>
  <c r="K317" i="1"/>
  <c r="X316" i="1"/>
  <c r="U316" i="1"/>
  <c r="V316" i="1" s="1"/>
  <c r="N316" i="1"/>
  <c r="X315" i="1"/>
  <c r="U315" i="1"/>
  <c r="V315" i="1" s="1"/>
  <c r="N315" i="1"/>
  <c r="X314" i="1"/>
  <c r="U314" i="1"/>
  <c r="V314" i="1" s="1"/>
  <c r="N314" i="1"/>
  <c r="X313" i="1"/>
  <c r="U313" i="1"/>
  <c r="V313" i="1" s="1"/>
  <c r="N313" i="1"/>
  <c r="X312" i="1"/>
  <c r="U312" i="1"/>
  <c r="V312" i="1" s="1"/>
  <c r="N312" i="1"/>
  <c r="X311" i="1"/>
  <c r="U311" i="1"/>
  <c r="V311" i="1" s="1"/>
  <c r="N311" i="1"/>
  <c r="X310" i="1"/>
  <c r="U310" i="1"/>
  <c r="V310" i="1" s="1"/>
  <c r="N310" i="1"/>
  <c r="X309" i="1"/>
  <c r="U309" i="1"/>
  <c r="V309" i="1" s="1"/>
  <c r="N309" i="1"/>
  <c r="X308" i="1"/>
  <c r="U308" i="1"/>
  <c r="V308" i="1" s="1"/>
  <c r="N308" i="1"/>
  <c r="X307" i="1"/>
  <c r="U307" i="1"/>
  <c r="V307" i="1" s="1"/>
  <c r="N307" i="1"/>
  <c r="X306" i="1"/>
  <c r="U306" i="1"/>
  <c r="V306" i="1" s="1"/>
  <c r="N306" i="1"/>
  <c r="X305" i="1"/>
  <c r="U305" i="1"/>
  <c r="V305" i="1" s="1"/>
  <c r="N305" i="1"/>
  <c r="X304" i="1"/>
  <c r="U304" i="1"/>
  <c r="V304" i="1" s="1"/>
  <c r="N304" i="1"/>
  <c r="X303" i="1"/>
  <c r="U303" i="1"/>
  <c r="V303" i="1" s="1"/>
  <c r="N303" i="1"/>
  <c r="X302" i="1"/>
  <c r="U302" i="1"/>
  <c r="V302" i="1" s="1"/>
  <c r="N302" i="1"/>
  <c r="X301" i="1"/>
  <c r="U301" i="1"/>
  <c r="V301" i="1" s="1"/>
  <c r="N301" i="1"/>
  <c r="X300" i="1"/>
  <c r="U300" i="1"/>
  <c r="V300" i="1" s="1"/>
  <c r="N300" i="1"/>
  <c r="X299" i="1"/>
  <c r="U299" i="1"/>
  <c r="V299" i="1" s="1"/>
  <c r="N299" i="1"/>
  <c r="X298" i="1"/>
  <c r="U298" i="1"/>
  <c r="V298" i="1" s="1"/>
  <c r="N298" i="1"/>
  <c r="X297" i="1"/>
  <c r="U297" i="1"/>
  <c r="V297" i="1" s="1"/>
  <c r="N297" i="1"/>
  <c r="X296" i="1"/>
  <c r="U296" i="1"/>
  <c r="V296" i="1" s="1"/>
  <c r="N296" i="1"/>
  <c r="X295" i="1"/>
  <c r="U295" i="1"/>
  <c r="V295" i="1" s="1"/>
  <c r="N295" i="1"/>
  <c r="X294" i="1"/>
  <c r="U294" i="1"/>
  <c r="V294" i="1" s="1"/>
  <c r="N294" i="1"/>
  <c r="X293" i="1"/>
  <c r="U293" i="1"/>
  <c r="V293" i="1" s="1"/>
  <c r="N293" i="1"/>
  <c r="X292" i="1"/>
  <c r="U292" i="1"/>
  <c r="V292" i="1" s="1"/>
  <c r="N292" i="1"/>
  <c r="X291" i="1"/>
  <c r="U291" i="1"/>
  <c r="V291" i="1" s="1"/>
  <c r="N291" i="1"/>
  <c r="X290" i="1"/>
  <c r="U290" i="1"/>
  <c r="V290" i="1" s="1"/>
  <c r="N290" i="1"/>
  <c r="X289" i="1"/>
  <c r="U289" i="1"/>
  <c r="V289" i="1" s="1"/>
  <c r="N289" i="1"/>
  <c r="X288" i="1"/>
  <c r="U288" i="1"/>
  <c r="V288" i="1" s="1"/>
  <c r="N288" i="1"/>
  <c r="X287" i="1"/>
  <c r="U287" i="1"/>
  <c r="V287" i="1" s="1"/>
  <c r="N287" i="1"/>
  <c r="K287" i="1"/>
  <c r="X286" i="1"/>
  <c r="U286" i="1"/>
  <c r="V286" i="1" s="1"/>
  <c r="N286" i="1"/>
  <c r="X285" i="1"/>
  <c r="U285" i="1"/>
  <c r="V285" i="1" s="1"/>
  <c r="N285" i="1"/>
  <c r="X284" i="1"/>
  <c r="U284" i="1"/>
  <c r="V284" i="1"/>
  <c r="N284" i="1"/>
  <c r="X283" i="1"/>
  <c r="U283" i="1"/>
  <c r="V283" i="1"/>
  <c r="N283" i="1"/>
  <c r="X282" i="1"/>
  <c r="U282" i="1"/>
  <c r="V282" i="1"/>
  <c r="N282" i="1"/>
  <c r="X281" i="1"/>
  <c r="U281" i="1"/>
  <c r="V281" i="1"/>
  <c r="N281" i="1"/>
  <c r="X280" i="1"/>
  <c r="U280" i="1"/>
  <c r="V280" i="1"/>
  <c r="N280" i="1"/>
  <c r="X279" i="1"/>
  <c r="U279" i="1"/>
  <c r="V279" i="1"/>
  <c r="N279" i="1"/>
  <c r="K279" i="1"/>
  <c r="X278" i="1"/>
  <c r="U278" i="1"/>
  <c r="V278" i="1"/>
  <c r="N278" i="1"/>
  <c r="X277" i="1"/>
  <c r="U277" i="1"/>
  <c r="V277" i="1" s="1"/>
  <c r="N277" i="1"/>
  <c r="X276" i="1"/>
  <c r="U276" i="1"/>
  <c r="V276" i="1"/>
  <c r="N276" i="1"/>
  <c r="X275" i="1"/>
  <c r="U275" i="1"/>
  <c r="V275" i="1" s="1"/>
  <c r="N275" i="1"/>
  <c r="X274" i="1"/>
  <c r="U274" i="1"/>
  <c r="V274" i="1" s="1"/>
  <c r="N274" i="1"/>
  <c r="X273" i="1"/>
  <c r="U273" i="1"/>
  <c r="V273" i="1" s="1"/>
  <c r="N273" i="1"/>
  <c r="X272" i="1"/>
  <c r="U272" i="1"/>
  <c r="V272" i="1"/>
  <c r="N272" i="1"/>
  <c r="X271" i="1"/>
  <c r="U271" i="1"/>
  <c r="V271" i="1" s="1"/>
  <c r="N271" i="1"/>
  <c r="X270" i="1"/>
  <c r="U270" i="1"/>
  <c r="V270" i="1"/>
  <c r="N270" i="1"/>
  <c r="X269" i="1"/>
  <c r="U269" i="1"/>
  <c r="V269" i="1" s="1"/>
  <c r="N269" i="1"/>
  <c r="X268" i="1"/>
  <c r="U268" i="1"/>
  <c r="V268" i="1"/>
  <c r="N268" i="1"/>
  <c r="X267" i="1"/>
  <c r="U267" i="1"/>
  <c r="V267" i="1" s="1"/>
  <c r="N267" i="1"/>
  <c r="X266" i="1"/>
  <c r="U266" i="1"/>
  <c r="V266" i="1" s="1"/>
  <c r="N266" i="1"/>
  <c r="X265" i="1"/>
  <c r="U265" i="1"/>
  <c r="V265" i="1" s="1"/>
  <c r="N265" i="1"/>
  <c r="X264" i="1"/>
  <c r="U264" i="1"/>
  <c r="V264" i="1"/>
  <c r="N264" i="1"/>
  <c r="K264" i="1"/>
  <c r="X263" i="1"/>
  <c r="U263" i="1"/>
  <c r="V263" i="1" s="1"/>
  <c r="N263" i="1"/>
  <c r="X262" i="1"/>
  <c r="U262" i="1"/>
  <c r="V262" i="1" s="1"/>
  <c r="N262" i="1"/>
  <c r="X261" i="1"/>
  <c r="U261" i="1"/>
  <c r="V261" i="1"/>
  <c r="N261" i="1"/>
  <c r="K261" i="1"/>
  <c r="X260" i="1"/>
  <c r="U260" i="1"/>
  <c r="V260" i="1" s="1"/>
  <c r="N260" i="1"/>
  <c r="X259" i="1"/>
  <c r="U259" i="1"/>
  <c r="V259" i="1" s="1"/>
  <c r="N259" i="1"/>
  <c r="X258" i="1"/>
  <c r="U258" i="1"/>
  <c r="V258" i="1" s="1"/>
  <c r="N258" i="1"/>
  <c r="X257" i="1"/>
  <c r="U257" i="1"/>
  <c r="V257" i="1" s="1"/>
  <c r="N257" i="1"/>
  <c r="K257" i="1"/>
  <c r="X256" i="1"/>
  <c r="U256" i="1"/>
  <c r="V256" i="1" s="1"/>
  <c r="N256" i="1"/>
  <c r="X255" i="1"/>
  <c r="U255" i="1"/>
  <c r="V255" i="1" s="1"/>
  <c r="N255" i="1"/>
  <c r="X254" i="1"/>
  <c r="U254" i="1"/>
  <c r="V254" i="1" s="1"/>
  <c r="N254" i="1"/>
  <c r="X253" i="1"/>
  <c r="U253" i="1"/>
  <c r="V253" i="1" s="1"/>
  <c r="N253" i="1"/>
  <c r="X252" i="1"/>
  <c r="U252" i="1"/>
  <c r="V252" i="1" s="1"/>
  <c r="N252" i="1"/>
  <c r="X251" i="1"/>
  <c r="U251" i="1"/>
  <c r="V251" i="1" s="1"/>
  <c r="N251" i="1"/>
  <c r="X250" i="1"/>
  <c r="U250" i="1"/>
  <c r="V250" i="1" s="1"/>
  <c r="N250" i="1"/>
  <c r="X249" i="1"/>
  <c r="U249" i="1"/>
  <c r="V249" i="1" s="1"/>
  <c r="N249" i="1"/>
  <c r="X248" i="1"/>
  <c r="U248" i="1"/>
  <c r="V248" i="1" s="1"/>
  <c r="N248" i="1"/>
  <c r="X247" i="1"/>
  <c r="U247" i="1"/>
  <c r="V247" i="1" s="1"/>
  <c r="N247" i="1"/>
  <c r="K247" i="1"/>
  <c r="X246" i="1"/>
  <c r="U246" i="1"/>
  <c r="V246" i="1" s="1"/>
  <c r="N246" i="1"/>
  <c r="X245" i="1"/>
  <c r="U245" i="1"/>
  <c r="V245" i="1" s="1"/>
  <c r="N245" i="1"/>
  <c r="X244" i="1"/>
  <c r="U244" i="1"/>
  <c r="V244" i="1" s="1"/>
  <c r="N244" i="1"/>
  <c r="X243" i="1"/>
  <c r="U243" i="1"/>
  <c r="V243" i="1" s="1"/>
  <c r="N243" i="1"/>
  <c r="X242" i="1"/>
  <c r="U242" i="1"/>
  <c r="V242" i="1" s="1"/>
  <c r="N242" i="1"/>
  <c r="X241" i="1"/>
  <c r="U241" i="1"/>
  <c r="V241" i="1"/>
  <c r="N241" i="1"/>
  <c r="X240" i="1"/>
  <c r="U240" i="1"/>
  <c r="V240" i="1" s="1"/>
  <c r="N240" i="1"/>
  <c r="X239" i="1"/>
  <c r="U239" i="1"/>
  <c r="V239" i="1"/>
  <c r="N239" i="1"/>
  <c r="X238" i="1"/>
  <c r="U238" i="1"/>
  <c r="V238" i="1" s="1"/>
  <c r="N238" i="1"/>
  <c r="X237" i="1"/>
  <c r="U237" i="1"/>
  <c r="V237" i="1" s="1"/>
  <c r="N237" i="1"/>
  <c r="X236" i="1"/>
  <c r="U236" i="1"/>
  <c r="V236" i="1" s="1"/>
  <c r="N236" i="1"/>
  <c r="X235" i="1"/>
  <c r="U235" i="1"/>
  <c r="V235" i="1" s="1"/>
  <c r="N235" i="1"/>
  <c r="X234" i="1"/>
  <c r="U234" i="1"/>
  <c r="V234" i="1" s="1"/>
  <c r="N234" i="1"/>
  <c r="X233" i="1"/>
  <c r="U233" i="1"/>
  <c r="V233" i="1"/>
  <c r="N233" i="1"/>
  <c r="X232" i="1"/>
  <c r="U232" i="1"/>
  <c r="V232" i="1" s="1"/>
  <c r="N232" i="1"/>
  <c r="X231" i="1"/>
  <c r="U231" i="1"/>
  <c r="V231" i="1"/>
  <c r="N231" i="1"/>
  <c r="X230" i="1"/>
  <c r="U230" i="1"/>
  <c r="V230" i="1" s="1"/>
  <c r="N230" i="1"/>
  <c r="X229" i="1"/>
  <c r="U229" i="1"/>
  <c r="V229" i="1" s="1"/>
  <c r="N229" i="1"/>
  <c r="X228" i="1"/>
  <c r="U228" i="1"/>
  <c r="V228" i="1" s="1"/>
  <c r="N228" i="1"/>
  <c r="X227" i="1"/>
  <c r="U227" i="1"/>
  <c r="V227" i="1" s="1"/>
  <c r="N227" i="1"/>
  <c r="X226" i="1"/>
  <c r="U226" i="1"/>
  <c r="V226" i="1" s="1"/>
  <c r="N226" i="1"/>
  <c r="X225" i="1"/>
  <c r="U225" i="1"/>
  <c r="V225" i="1"/>
  <c r="N225" i="1"/>
  <c r="X224" i="1"/>
  <c r="U224" i="1"/>
  <c r="V224" i="1" s="1"/>
  <c r="N224" i="1"/>
  <c r="X223" i="1"/>
  <c r="U223" i="1"/>
  <c r="V223" i="1"/>
  <c r="N223" i="1"/>
  <c r="X222" i="1"/>
  <c r="U222" i="1"/>
  <c r="V222" i="1" s="1"/>
  <c r="N222" i="1"/>
  <c r="X221" i="1"/>
  <c r="U221" i="1"/>
  <c r="V221" i="1" s="1"/>
  <c r="N221" i="1"/>
  <c r="X220" i="1"/>
  <c r="U220" i="1"/>
  <c r="V220" i="1" s="1"/>
  <c r="N220" i="1"/>
  <c r="X219" i="1"/>
  <c r="U219" i="1"/>
  <c r="V219" i="1" s="1"/>
  <c r="N219" i="1"/>
  <c r="X218" i="1"/>
  <c r="U218" i="1"/>
  <c r="V218" i="1" s="1"/>
  <c r="N218" i="1"/>
  <c r="X217" i="1"/>
  <c r="U217" i="1"/>
  <c r="V217" i="1"/>
  <c r="N217" i="1"/>
  <c r="X216" i="1"/>
  <c r="U216" i="1"/>
  <c r="V216" i="1" s="1"/>
  <c r="N216" i="1"/>
  <c r="X215" i="1"/>
  <c r="U215" i="1"/>
  <c r="V215" i="1"/>
  <c r="N215" i="1"/>
  <c r="X214" i="1"/>
  <c r="U214" i="1"/>
  <c r="V214" i="1" s="1"/>
  <c r="N214" i="1"/>
  <c r="X213" i="1"/>
  <c r="U213" i="1"/>
  <c r="V213" i="1" s="1"/>
  <c r="N213" i="1"/>
  <c r="X212" i="1"/>
  <c r="U212" i="1"/>
  <c r="V212" i="1" s="1"/>
  <c r="N212" i="1"/>
  <c r="X211" i="1"/>
  <c r="U211" i="1"/>
  <c r="V211" i="1" s="1"/>
  <c r="N211" i="1"/>
  <c r="X210" i="1"/>
  <c r="U210" i="1"/>
  <c r="V210" i="1" s="1"/>
  <c r="N210" i="1"/>
  <c r="X209" i="1"/>
  <c r="U209" i="1"/>
  <c r="V209" i="1"/>
  <c r="N209" i="1"/>
  <c r="X208" i="1"/>
  <c r="U208" i="1"/>
  <c r="V208" i="1" s="1"/>
  <c r="N208" i="1"/>
  <c r="X207" i="1"/>
  <c r="U207" i="1"/>
  <c r="V207" i="1"/>
  <c r="N207" i="1"/>
  <c r="X206" i="1"/>
  <c r="U206" i="1"/>
  <c r="V206" i="1" s="1"/>
  <c r="N206" i="1"/>
  <c r="X205" i="1"/>
  <c r="U205" i="1"/>
  <c r="V205" i="1" s="1"/>
  <c r="N205" i="1"/>
  <c r="K205" i="1"/>
  <c r="X204" i="1"/>
  <c r="U204" i="1"/>
  <c r="V204" i="1"/>
  <c r="N204" i="1"/>
  <c r="X203" i="1"/>
  <c r="U203" i="1"/>
  <c r="V203" i="1" s="1"/>
  <c r="N203" i="1"/>
  <c r="X202" i="1"/>
  <c r="U202" i="1"/>
  <c r="V202" i="1" s="1"/>
  <c r="N202" i="1"/>
  <c r="K202" i="1"/>
  <c r="X201" i="1"/>
  <c r="U201" i="1"/>
  <c r="V201" i="1" s="1"/>
  <c r="N201" i="1"/>
  <c r="K201" i="1"/>
  <c r="X200" i="1"/>
  <c r="U200" i="1"/>
  <c r="V200" i="1"/>
  <c r="N200" i="1"/>
  <c r="X199" i="1"/>
  <c r="U199" i="1"/>
  <c r="V199" i="1"/>
  <c r="N199" i="1"/>
  <c r="X198" i="1"/>
  <c r="U198" i="1"/>
  <c r="V198" i="1"/>
  <c r="N198" i="1"/>
  <c r="X197" i="1"/>
  <c r="U197" i="1"/>
  <c r="V197" i="1"/>
  <c r="N197" i="1"/>
  <c r="X196" i="1"/>
  <c r="U196" i="1"/>
  <c r="V196" i="1"/>
  <c r="N196" i="1"/>
  <c r="X195" i="1"/>
  <c r="U195" i="1"/>
  <c r="V195" i="1"/>
  <c r="N195" i="1"/>
  <c r="X194" i="1"/>
  <c r="U194" i="1"/>
  <c r="V194" i="1"/>
  <c r="N194" i="1"/>
  <c r="K194" i="1"/>
  <c r="X193" i="1"/>
  <c r="U193" i="1"/>
  <c r="V193" i="1" s="1"/>
  <c r="N193" i="1"/>
  <c r="X192" i="1"/>
  <c r="U192" i="1"/>
  <c r="V192" i="1"/>
  <c r="N192" i="1"/>
  <c r="X191" i="1"/>
  <c r="U191" i="1"/>
  <c r="V191" i="1" s="1"/>
  <c r="N191" i="1"/>
  <c r="X190" i="1"/>
  <c r="U190" i="1"/>
  <c r="V190" i="1" s="1"/>
  <c r="N190" i="1"/>
  <c r="X189" i="1"/>
  <c r="U189" i="1"/>
  <c r="V189" i="1" s="1"/>
  <c r="N189" i="1"/>
  <c r="X188" i="1"/>
  <c r="U188" i="1"/>
  <c r="V188" i="1" s="1"/>
  <c r="N188" i="1"/>
  <c r="X187" i="1"/>
  <c r="U187" i="1"/>
  <c r="V187" i="1" s="1"/>
  <c r="N187" i="1"/>
  <c r="K187" i="1"/>
  <c r="X186" i="1"/>
  <c r="U186" i="1"/>
  <c r="V186" i="1" s="1"/>
  <c r="N186" i="1"/>
  <c r="X185" i="1"/>
  <c r="U185" i="1"/>
  <c r="V185" i="1"/>
  <c r="N185" i="1"/>
  <c r="X184" i="1"/>
  <c r="U184" i="1"/>
  <c r="V184" i="1" s="1"/>
  <c r="N184" i="1"/>
  <c r="X183" i="1"/>
  <c r="U183" i="1"/>
  <c r="V183" i="1"/>
  <c r="N183" i="1"/>
  <c r="X182" i="1"/>
  <c r="U182" i="1"/>
  <c r="V182" i="1" s="1"/>
  <c r="N182" i="1"/>
  <c r="X181" i="1"/>
  <c r="U181" i="1"/>
  <c r="V181" i="1" s="1"/>
  <c r="N181" i="1"/>
  <c r="K181" i="1"/>
  <c r="X180" i="1"/>
  <c r="U180" i="1"/>
  <c r="V180" i="1" s="1"/>
  <c r="N180" i="1"/>
  <c r="X179" i="1"/>
  <c r="U179" i="1"/>
  <c r="V179" i="1" s="1"/>
  <c r="N179" i="1"/>
  <c r="X178" i="1"/>
  <c r="U178" i="1"/>
  <c r="V178" i="1" s="1"/>
  <c r="N178" i="1"/>
  <c r="X177" i="1"/>
  <c r="U177" i="1"/>
  <c r="V177" i="1" s="1"/>
  <c r="N177" i="1"/>
  <c r="K177" i="1"/>
  <c r="X176" i="1"/>
  <c r="U176" i="1"/>
  <c r="V176" i="1"/>
  <c r="N176" i="1"/>
  <c r="K176" i="1"/>
  <c r="X175" i="1"/>
  <c r="U175" i="1"/>
  <c r="V175" i="1" s="1"/>
  <c r="N175" i="1"/>
  <c r="X174" i="1"/>
  <c r="U174" i="1"/>
  <c r="V174" i="1" s="1"/>
  <c r="N174" i="1"/>
  <c r="X173" i="1"/>
  <c r="U173" i="1"/>
  <c r="V173" i="1"/>
  <c r="N173" i="1"/>
  <c r="X172" i="1"/>
  <c r="U172" i="1"/>
  <c r="V172" i="1" s="1"/>
  <c r="N172" i="1"/>
  <c r="X171" i="1"/>
  <c r="U171" i="1"/>
  <c r="V171" i="1"/>
  <c r="N171" i="1"/>
  <c r="X170" i="1"/>
  <c r="U170" i="1"/>
  <c r="V170" i="1" s="1"/>
  <c r="N170" i="1"/>
  <c r="K170" i="1"/>
  <c r="X169" i="1"/>
  <c r="U169" i="1"/>
  <c r="V169" i="1" s="1"/>
  <c r="N169" i="1"/>
  <c r="K169" i="1"/>
  <c r="X168" i="1"/>
  <c r="U168" i="1"/>
  <c r="V168" i="1" s="1"/>
  <c r="N168" i="1"/>
  <c r="K168" i="1"/>
  <c r="X167" i="1"/>
  <c r="U167" i="1"/>
  <c r="V167" i="1"/>
  <c r="N167" i="1"/>
  <c r="X166" i="1"/>
  <c r="U166" i="1"/>
  <c r="V166" i="1"/>
  <c r="N166" i="1"/>
  <c r="X165" i="1"/>
  <c r="U165" i="1"/>
  <c r="V165" i="1"/>
  <c r="N165" i="1"/>
  <c r="X164" i="1"/>
  <c r="U164" i="1"/>
  <c r="V164" i="1"/>
  <c r="N164" i="1"/>
  <c r="X163" i="1"/>
  <c r="U163" i="1"/>
  <c r="V163" i="1"/>
  <c r="N163" i="1"/>
  <c r="X162" i="1"/>
  <c r="U162" i="1"/>
  <c r="V162" i="1"/>
  <c r="N162" i="1"/>
  <c r="X161" i="1"/>
  <c r="U161" i="1"/>
  <c r="V161" i="1"/>
  <c r="N161" i="1"/>
  <c r="X160" i="1"/>
  <c r="U160" i="1"/>
  <c r="V160" i="1"/>
  <c r="N160" i="1"/>
  <c r="X159" i="1"/>
  <c r="U159" i="1"/>
  <c r="V159" i="1"/>
  <c r="N159" i="1"/>
  <c r="X158" i="1"/>
  <c r="U158" i="1"/>
  <c r="V158" i="1"/>
  <c r="N158" i="1"/>
  <c r="X157" i="1"/>
  <c r="U157" i="1"/>
  <c r="V157" i="1"/>
  <c r="N157" i="1"/>
  <c r="X156" i="1"/>
  <c r="U156" i="1"/>
  <c r="V156" i="1"/>
  <c r="N156" i="1"/>
  <c r="K156" i="1"/>
  <c r="X155" i="1"/>
  <c r="U155" i="1"/>
  <c r="V155" i="1" s="1"/>
  <c r="N155" i="1"/>
  <c r="K155" i="1"/>
  <c r="X154" i="1"/>
  <c r="U154" i="1"/>
  <c r="V154" i="1" s="1"/>
  <c r="N154" i="1"/>
  <c r="X153" i="1"/>
  <c r="U153" i="1"/>
  <c r="V153" i="1"/>
  <c r="N153" i="1"/>
  <c r="K153" i="1"/>
  <c r="X152" i="1"/>
  <c r="U152" i="1"/>
  <c r="V152" i="1" s="1"/>
  <c r="N152" i="1"/>
  <c r="K152" i="1"/>
  <c r="X151" i="1"/>
  <c r="U151" i="1"/>
  <c r="V151" i="1"/>
  <c r="N151" i="1"/>
  <c r="X150" i="1"/>
  <c r="U150" i="1"/>
  <c r="V150" i="1"/>
  <c r="N150" i="1"/>
  <c r="X149" i="1"/>
  <c r="U149" i="1"/>
  <c r="V149" i="1"/>
  <c r="N149" i="1"/>
  <c r="X148" i="1"/>
  <c r="U148" i="1"/>
  <c r="V148" i="1"/>
  <c r="N148" i="1"/>
  <c r="X147" i="1"/>
  <c r="U147" i="1"/>
  <c r="V147" i="1"/>
  <c r="N147" i="1"/>
  <c r="X146" i="1"/>
  <c r="U146" i="1"/>
  <c r="V146" i="1"/>
  <c r="N146" i="1"/>
  <c r="K146" i="1"/>
  <c r="X145" i="1"/>
  <c r="U145" i="1"/>
  <c r="V145" i="1" s="1"/>
  <c r="N145" i="1"/>
  <c r="K145" i="1"/>
  <c r="X144" i="1"/>
  <c r="U144" i="1"/>
  <c r="V144" i="1" s="1"/>
  <c r="N144" i="1"/>
  <c r="K144" i="1"/>
  <c r="X143" i="1"/>
  <c r="U143" i="1"/>
  <c r="V143" i="1" s="1"/>
  <c r="N143" i="1"/>
  <c r="X142" i="1"/>
  <c r="U142" i="1"/>
  <c r="V142" i="1" s="1"/>
  <c r="N142" i="1"/>
  <c r="K142" i="1"/>
  <c r="X141" i="1"/>
  <c r="U141" i="1"/>
  <c r="V141" i="1"/>
  <c r="N141" i="1"/>
  <c r="X140" i="1"/>
  <c r="U140" i="1"/>
  <c r="V140" i="1" s="1"/>
  <c r="N140" i="1"/>
  <c r="X139" i="1"/>
  <c r="U139" i="1"/>
  <c r="V139" i="1"/>
  <c r="N139" i="1"/>
  <c r="X138" i="1"/>
  <c r="U138" i="1"/>
  <c r="V138" i="1" s="1"/>
  <c r="N138" i="1"/>
  <c r="K138" i="1"/>
  <c r="X137" i="1"/>
  <c r="U137" i="1"/>
  <c r="V137" i="1" s="1"/>
  <c r="N137" i="1"/>
  <c r="X136" i="1"/>
  <c r="U136" i="1"/>
  <c r="V136" i="1" s="1"/>
  <c r="N136" i="1"/>
  <c r="X135" i="1"/>
  <c r="U135" i="1"/>
  <c r="V135" i="1" s="1"/>
  <c r="N135" i="1"/>
  <c r="X134" i="1"/>
  <c r="U134" i="1"/>
  <c r="V134" i="1" s="1"/>
  <c r="N134" i="1"/>
  <c r="X133" i="1"/>
  <c r="U133" i="1"/>
  <c r="V133" i="1" s="1"/>
  <c r="N133" i="1"/>
  <c r="X132" i="1"/>
  <c r="U132" i="1"/>
  <c r="V132" i="1"/>
  <c r="N132" i="1"/>
  <c r="X131" i="1"/>
  <c r="U131" i="1"/>
  <c r="V131" i="1" s="1"/>
  <c r="N131" i="1"/>
  <c r="X130" i="1"/>
  <c r="U130" i="1"/>
  <c r="V130" i="1"/>
  <c r="N130" i="1"/>
  <c r="X129" i="1"/>
  <c r="U129" i="1"/>
  <c r="V129" i="1" s="1"/>
  <c r="N129" i="1"/>
  <c r="X128" i="1"/>
  <c r="U128" i="1"/>
  <c r="V128" i="1" s="1"/>
  <c r="N128" i="1"/>
  <c r="X127" i="1"/>
  <c r="U127" i="1"/>
  <c r="V127" i="1" s="1"/>
  <c r="N127" i="1"/>
  <c r="X126" i="1"/>
  <c r="U126" i="1"/>
  <c r="V126" i="1" s="1"/>
  <c r="N126" i="1"/>
  <c r="X125" i="1"/>
  <c r="U125" i="1"/>
  <c r="V125" i="1" s="1"/>
  <c r="N125" i="1"/>
  <c r="X124" i="1"/>
  <c r="U124" i="1"/>
  <c r="V124" i="1"/>
  <c r="N124" i="1"/>
  <c r="X123" i="1"/>
  <c r="U123" i="1"/>
  <c r="V123" i="1" s="1"/>
  <c r="N123" i="1"/>
  <c r="X122" i="1"/>
  <c r="U122" i="1"/>
  <c r="V122" i="1"/>
  <c r="N122" i="1"/>
  <c r="X121" i="1"/>
  <c r="U121" i="1"/>
  <c r="V121" i="1" s="1"/>
  <c r="N121" i="1"/>
  <c r="X120" i="1"/>
  <c r="U120" i="1"/>
  <c r="V120" i="1" s="1"/>
  <c r="N120" i="1"/>
  <c r="X119" i="1"/>
  <c r="U119" i="1"/>
  <c r="V119" i="1" s="1"/>
  <c r="N119" i="1"/>
  <c r="K119" i="1"/>
  <c r="X118" i="1"/>
  <c r="U118" i="1"/>
  <c r="V118" i="1" s="1"/>
  <c r="N118" i="1"/>
  <c r="K118" i="1"/>
  <c r="X117" i="1"/>
  <c r="U117" i="1"/>
  <c r="V117" i="1" s="1"/>
  <c r="N117" i="1"/>
  <c r="X116" i="1"/>
  <c r="U116" i="1"/>
  <c r="V116" i="1" s="1"/>
  <c r="N116" i="1"/>
  <c r="K116" i="1"/>
  <c r="X115" i="1"/>
  <c r="U115" i="1"/>
  <c r="V115" i="1" s="1"/>
  <c r="N115" i="1"/>
  <c r="K115" i="1"/>
  <c r="X114" i="1"/>
  <c r="U114" i="1"/>
  <c r="V114" i="1" s="1"/>
  <c r="N114" i="1"/>
  <c r="K114" i="1"/>
  <c r="X113" i="1"/>
  <c r="U113" i="1"/>
  <c r="V113" i="1" s="1"/>
  <c r="N113" i="1"/>
  <c r="X112" i="1"/>
  <c r="U112" i="1"/>
  <c r="V112" i="1" s="1"/>
  <c r="N112" i="1"/>
  <c r="X111" i="1"/>
  <c r="U111" i="1"/>
  <c r="V111" i="1" s="1"/>
  <c r="N111" i="1"/>
  <c r="X110" i="1"/>
  <c r="U110" i="1"/>
  <c r="V110" i="1"/>
  <c r="N110" i="1"/>
  <c r="X109" i="1"/>
  <c r="U109" i="1"/>
  <c r="V109" i="1" s="1"/>
  <c r="N109" i="1"/>
  <c r="K109" i="1"/>
  <c r="X108" i="1"/>
  <c r="U108" i="1"/>
  <c r="V108" i="1" s="1"/>
  <c r="N108" i="1"/>
  <c r="X107" i="1"/>
  <c r="U107" i="1"/>
  <c r="V107" i="1" s="1"/>
  <c r="N107" i="1"/>
  <c r="X106" i="1"/>
  <c r="U106" i="1"/>
  <c r="V106" i="1" s="1"/>
  <c r="N106" i="1"/>
  <c r="X105" i="1"/>
  <c r="U105" i="1"/>
  <c r="V105" i="1" s="1"/>
  <c r="N105" i="1"/>
  <c r="X104" i="1"/>
  <c r="U104" i="1"/>
  <c r="V104" i="1" s="1"/>
  <c r="N104" i="1"/>
  <c r="K104" i="1"/>
  <c r="X103" i="1"/>
  <c r="U103" i="1"/>
  <c r="V103" i="1"/>
  <c r="N103" i="1"/>
  <c r="X102" i="1"/>
  <c r="U102" i="1"/>
  <c r="V102" i="1"/>
  <c r="N102" i="1"/>
  <c r="K102" i="1"/>
  <c r="X101" i="1"/>
  <c r="U101" i="1"/>
  <c r="V101" i="1" s="1"/>
  <c r="N101" i="1"/>
  <c r="X100" i="1"/>
  <c r="U100" i="1"/>
  <c r="V100" i="1"/>
  <c r="N100" i="1"/>
  <c r="X99" i="1"/>
  <c r="U99" i="1"/>
  <c r="V99" i="1" s="1"/>
  <c r="N99" i="1"/>
  <c r="X98" i="1"/>
  <c r="U98" i="1"/>
  <c r="V98" i="1"/>
  <c r="N98" i="1"/>
  <c r="X97" i="1"/>
  <c r="U97" i="1"/>
  <c r="V97" i="1" s="1"/>
  <c r="N97" i="1"/>
  <c r="X96" i="1"/>
  <c r="U96" i="1"/>
  <c r="V96" i="1" s="1"/>
  <c r="N96" i="1"/>
  <c r="X95" i="1"/>
  <c r="U95" i="1"/>
  <c r="V95" i="1" s="1"/>
  <c r="N95" i="1"/>
  <c r="X94" i="1"/>
  <c r="U94" i="1"/>
  <c r="V94" i="1" s="1"/>
  <c r="N94" i="1"/>
  <c r="X93" i="1"/>
  <c r="U93" i="1"/>
  <c r="V93" i="1" s="1"/>
  <c r="N93" i="1"/>
  <c r="X92" i="1"/>
  <c r="U92" i="1"/>
  <c r="V92" i="1"/>
  <c r="N92" i="1"/>
  <c r="K92" i="1"/>
  <c r="X91" i="1"/>
  <c r="U91" i="1"/>
  <c r="V91" i="1" s="1"/>
  <c r="N91" i="1"/>
  <c r="K91" i="1"/>
  <c r="X90" i="1"/>
  <c r="U90" i="1"/>
  <c r="V90" i="1" s="1"/>
  <c r="N90" i="1"/>
  <c r="X89" i="1"/>
  <c r="U89" i="1"/>
  <c r="V89" i="1" s="1"/>
  <c r="N89" i="1"/>
  <c r="K89" i="1"/>
  <c r="X88" i="1"/>
  <c r="U88" i="1"/>
  <c r="V88" i="1" s="1"/>
  <c r="N88" i="1"/>
  <c r="X87" i="1"/>
  <c r="U87" i="1"/>
  <c r="V87" i="1" s="1"/>
  <c r="N87" i="1"/>
  <c r="X86" i="1"/>
  <c r="U86" i="1"/>
  <c r="V86" i="1" s="1"/>
  <c r="N86" i="1"/>
  <c r="X85" i="1"/>
  <c r="U85" i="1"/>
  <c r="V85" i="1" s="1"/>
  <c r="N85" i="1"/>
  <c r="X84" i="1"/>
  <c r="U84" i="1"/>
  <c r="V84" i="1" s="1"/>
  <c r="N84" i="1"/>
  <c r="X83" i="1"/>
  <c r="U83" i="1"/>
  <c r="V83" i="1" s="1"/>
  <c r="N83" i="1"/>
  <c r="K83" i="1"/>
  <c r="X82" i="1"/>
  <c r="U82" i="1"/>
  <c r="V82" i="1" s="1"/>
  <c r="N82" i="1"/>
  <c r="X81" i="1"/>
  <c r="U81" i="1"/>
  <c r="V81" i="1" s="1"/>
  <c r="N81" i="1"/>
  <c r="X80" i="1"/>
  <c r="U80" i="1"/>
  <c r="V80" i="1" s="1"/>
  <c r="N80" i="1"/>
  <c r="X79" i="1"/>
  <c r="U79" i="1"/>
  <c r="V79" i="1"/>
  <c r="N79" i="1"/>
  <c r="X78" i="1"/>
  <c r="U78" i="1"/>
  <c r="V78" i="1" s="1"/>
  <c r="N78" i="1"/>
  <c r="X77" i="1"/>
  <c r="U77" i="1"/>
  <c r="V77" i="1"/>
  <c r="N77" i="1"/>
  <c r="X76" i="1"/>
  <c r="U76" i="1"/>
  <c r="V76" i="1" s="1"/>
  <c r="N76" i="1"/>
  <c r="X75" i="1"/>
  <c r="U75" i="1"/>
  <c r="V75" i="1" s="1"/>
  <c r="N75" i="1"/>
  <c r="X74" i="1"/>
  <c r="U74" i="1"/>
  <c r="V74" i="1" s="1"/>
  <c r="N74" i="1"/>
  <c r="X73" i="1"/>
  <c r="U73" i="1"/>
  <c r="V73" i="1" s="1"/>
  <c r="N73" i="1"/>
  <c r="X72" i="1"/>
  <c r="U72" i="1"/>
  <c r="V72" i="1" s="1"/>
  <c r="N72" i="1"/>
  <c r="K72" i="1"/>
  <c r="X71" i="1"/>
  <c r="U71" i="1"/>
  <c r="V71" i="1" s="1"/>
  <c r="N71" i="1"/>
  <c r="X70" i="1"/>
  <c r="U70" i="1"/>
  <c r="V70" i="1"/>
  <c r="N70" i="1"/>
  <c r="X69" i="1"/>
  <c r="U69" i="1"/>
  <c r="V69" i="1" s="1"/>
  <c r="N69" i="1"/>
  <c r="X68" i="1"/>
  <c r="U68" i="1"/>
  <c r="V68" i="1"/>
  <c r="N68" i="1"/>
  <c r="X67" i="1"/>
  <c r="U67" i="1"/>
  <c r="V67" i="1" s="1"/>
  <c r="N67" i="1"/>
  <c r="X66" i="1"/>
  <c r="U66" i="1"/>
  <c r="V66" i="1" s="1"/>
  <c r="N66" i="1"/>
  <c r="X65" i="1"/>
  <c r="U65" i="1"/>
  <c r="V65" i="1" s="1"/>
  <c r="N65" i="1"/>
  <c r="X64" i="1"/>
  <c r="U64" i="1"/>
  <c r="V64" i="1" s="1"/>
  <c r="N64" i="1"/>
  <c r="X63" i="1"/>
  <c r="U63" i="1"/>
  <c r="V63" i="1" s="1"/>
  <c r="N63" i="1"/>
  <c r="X62" i="1"/>
  <c r="U62" i="1"/>
  <c r="V62" i="1"/>
  <c r="N62" i="1"/>
  <c r="X61" i="1"/>
  <c r="U61" i="1"/>
  <c r="V61" i="1" s="1"/>
  <c r="N61" i="1"/>
  <c r="X60" i="1"/>
  <c r="U60" i="1"/>
  <c r="V60" i="1"/>
  <c r="N60" i="1"/>
  <c r="X59" i="1"/>
  <c r="U59" i="1"/>
  <c r="V59" i="1" s="1"/>
  <c r="N59" i="1"/>
  <c r="X58" i="1"/>
  <c r="U58" i="1"/>
  <c r="V58" i="1" s="1"/>
  <c r="N58" i="1"/>
  <c r="K58" i="1"/>
  <c r="X57" i="1"/>
  <c r="U57" i="1"/>
  <c r="V57" i="1" s="1"/>
  <c r="N57" i="1"/>
  <c r="X56" i="1"/>
  <c r="U56" i="1"/>
  <c r="V56" i="1" s="1"/>
  <c r="N56" i="1"/>
  <c r="X55" i="1"/>
  <c r="U55" i="1"/>
  <c r="V55" i="1" s="1"/>
  <c r="N55" i="1"/>
  <c r="X54" i="1"/>
  <c r="U54" i="1"/>
  <c r="V54" i="1" s="1"/>
  <c r="N54" i="1"/>
  <c r="X53" i="1"/>
  <c r="U53" i="1"/>
  <c r="V53" i="1" s="1"/>
  <c r="N53" i="1"/>
  <c r="X52" i="1"/>
  <c r="U52" i="1"/>
  <c r="V52" i="1" s="1"/>
  <c r="N52" i="1"/>
  <c r="X51" i="1"/>
  <c r="U51" i="1"/>
  <c r="V51" i="1" s="1"/>
  <c r="N51" i="1"/>
  <c r="X50" i="1"/>
  <c r="U50" i="1"/>
  <c r="V50" i="1" s="1"/>
  <c r="N50" i="1"/>
  <c r="X49" i="1"/>
  <c r="U49" i="1"/>
  <c r="V49" i="1" s="1"/>
  <c r="N49" i="1"/>
  <c r="X48" i="1"/>
  <c r="U48" i="1"/>
  <c r="V48" i="1" s="1"/>
  <c r="N48" i="1"/>
  <c r="X47" i="1"/>
  <c r="U47" i="1"/>
  <c r="V47" i="1" s="1"/>
  <c r="N47" i="1"/>
  <c r="K47" i="1"/>
  <c r="X46" i="1"/>
  <c r="U46" i="1"/>
  <c r="V46" i="1" s="1"/>
  <c r="N46" i="1"/>
  <c r="X45" i="1"/>
  <c r="U45" i="1"/>
  <c r="V45" i="1" s="1"/>
  <c r="N45" i="1"/>
  <c r="X44" i="1"/>
  <c r="U44" i="1"/>
  <c r="V44" i="1" s="1"/>
  <c r="N44" i="1"/>
  <c r="X43" i="1"/>
  <c r="U43" i="1"/>
  <c r="V43" i="1" s="1"/>
  <c r="N43" i="1"/>
  <c r="X42" i="1"/>
  <c r="U42" i="1"/>
  <c r="V42" i="1" s="1"/>
  <c r="N42" i="1"/>
  <c r="X41" i="1"/>
  <c r="U41" i="1"/>
  <c r="V41" i="1" s="1"/>
  <c r="N41" i="1"/>
  <c r="K41" i="1"/>
  <c r="X40" i="1"/>
  <c r="U40" i="1"/>
  <c r="V40" i="1"/>
  <c r="N40" i="1"/>
  <c r="X39" i="1"/>
  <c r="U39" i="1"/>
  <c r="V39" i="1" s="1"/>
  <c r="N39" i="1"/>
  <c r="X38" i="1"/>
  <c r="U38" i="1"/>
  <c r="V38" i="1" s="1"/>
  <c r="N38" i="1"/>
  <c r="X37" i="1"/>
  <c r="U37" i="1"/>
  <c r="V37" i="1" s="1"/>
  <c r="N37" i="1"/>
  <c r="K37" i="1"/>
  <c r="X36" i="1"/>
  <c r="U36" i="1"/>
  <c r="V36" i="1" s="1"/>
  <c r="N36" i="1"/>
  <c r="K36" i="1"/>
  <c r="X35" i="1"/>
  <c r="U35" i="1"/>
  <c r="V35" i="1" s="1"/>
  <c r="N35" i="1"/>
  <c r="X34" i="1"/>
  <c r="U34" i="1"/>
  <c r="V34" i="1" s="1"/>
  <c r="N34" i="1"/>
  <c r="X33" i="1"/>
  <c r="U33" i="1"/>
  <c r="V33" i="1" s="1"/>
  <c r="N33" i="1"/>
  <c r="X32" i="1"/>
  <c r="U32" i="1"/>
  <c r="V32" i="1" s="1"/>
  <c r="N32" i="1"/>
  <c r="K32" i="1"/>
  <c r="X31" i="1"/>
  <c r="U31" i="1"/>
  <c r="V31" i="1" s="1"/>
  <c r="N31" i="1"/>
  <c r="X30" i="1"/>
  <c r="U30" i="1"/>
  <c r="V30" i="1" s="1"/>
  <c r="N30" i="1"/>
  <c r="K30" i="1"/>
  <c r="X29" i="1"/>
  <c r="U29" i="1"/>
  <c r="V29" i="1"/>
  <c r="N29" i="1"/>
  <c r="X28" i="1"/>
  <c r="U28" i="1"/>
  <c r="V28" i="1" s="1"/>
  <c r="N28" i="1"/>
  <c r="X27" i="1"/>
  <c r="U27" i="1"/>
  <c r="V27" i="1" s="1"/>
  <c r="N27" i="1"/>
  <c r="X26" i="1"/>
  <c r="U26" i="1"/>
  <c r="V26" i="1" s="1"/>
  <c r="N26" i="1"/>
  <c r="X25" i="1"/>
  <c r="U25" i="1"/>
  <c r="V25" i="1" s="1"/>
  <c r="N25" i="1"/>
  <c r="X24" i="1"/>
  <c r="U24" i="1"/>
  <c r="V24" i="1" s="1"/>
  <c r="N24" i="1"/>
  <c r="X23" i="1"/>
  <c r="U23" i="1"/>
  <c r="V23" i="1"/>
  <c r="N23" i="1"/>
  <c r="X22" i="1"/>
  <c r="U22" i="1"/>
  <c r="V22" i="1" s="1"/>
  <c r="N22" i="1"/>
  <c r="X21" i="1"/>
  <c r="U21" i="1"/>
  <c r="V21" i="1"/>
  <c r="N21" i="1"/>
  <c r="X20" i="1"/>
  <c r="U20" i="1"/>
  <c r="V20" i="1" s="1"/>
  <c r="N20" i="1"/>
  <c r="X19" i="1"/>
  <c r="U19" i="1"/>
  <c r="V19" i="1" s="1"/>
  <c r="N19" i="1"/>
  <c r="X18" i="1"/>
  <c r="U18" i="1"/>
  <c r="V18" i="1" s="1"/>
  <c r="N18" i="1"/>
  <c r="X17" i="1"/>
  <c r="U17" i="1"/>
  <c r="V17" i="1" s="1"/>
  <c r="N17" i="1"/>
  <c r="X16" i="1"/>
  <c r="U16" i="1"/>
  <c r="V16" i="1" s="1"/>
  <c r="N16" i="1"/>
  <c r="K16" i="1"/>
  <c r="X15" i="1"/>
  <c r="U15" i="1"/>
  <c r="V15" i="1" s="1"/>
  <c r="N15" i="1"/>
  <c r="K15" i="1"/>
  <c r="X14" i="1"/>
  <c r="U14" i="1"/>
  <c r="V14" i="1" s="1"/>
  <c r="N14" i="1"/>
  <c r="K14" i="1"/>
  <c r="X13" i="1"/>
  <c r="U13" i="1"/>
  <c r="V13" i="1" s="1"/>
  <c r="N13" i="1"/>
  <c r="X12" i="1"/>
  <c r="U12" i="1"/>
  <c r="V12" i="1" s="1"/>
  <c r="N12" i="1"/>
  <c r="X11" i="1"/>
  <c r="U11" i="1"/>
  <c r="V11" i="1" s="1"/>
  <c r="N11" i="1"/>
  <c r="X10" i="1"/>
  <c r="U10" i="1"/>
  <c r="V10" i="1" s="1"/>
  <c r="N10" i="1"/>
  <c r="K10" i="1"/>
  <c r="X9" i="1"/>
  <c r="U9" i="1"/>
  <c r="V9" i="1" s="1"/>
  <c r="N9" i="1"/>
  <c r="X8" i="1"/>
  <c r="U8" i="1"/>
  <c r="V8" i="1" s="1"/>
  <c r="N8" i="1"/>
  <c r="X7" i="1"/>
  <c r="U7" i="1"/>
  <c r="V7" i="1" s="1"/>
  <c r="N7" i="1"/>
  <c r="X6" i="1"/>
  <c r="U6" i="1"/>
  <c r="V6" i="1"/>
  <c r="N6" i="1"/>
  <c r="X5" i="1"/>
  <c r="U5" i="1"/>
  <c r="V5" i="1" s="1"/>
  <c r="N5" i="1"/>
  <c r="X4" i="1"/>
  <c r="U4" i="1"/>
  <c r="V4" i="1"/>
  <c r="N4" i="1"/>
  <c r="X3" i="1"/>
  <c r="U3" i="1"/>
  <c r="V3" i="1" s="1"/>
  <c r="N3" i="1"/>
  <c r="X2" i="1"/>
  <c r="U2" i="1"/>
  <c r="V2" i="1" s="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Grace Murphy</author>
  </authors>
  <commentList>
    <comment ref="F8" authorId="0" shapeId="0" xr:uid="{00000000-0006-0000-0000-000001000000}">
      <text>
        <r>
          <rPr>
            <b/>
            <sz val="9"/>
            <color indexed="81"/>
            <rFont val="Calibri"/>
            <family val="2"/>
          </rPr>
          <t>Grace Murphy:</t>
        </r>
        <r>
          <rPr>
            <sz val="9"/>
            <color indexed="81"/>
            <rFont val="Calibri"/>
            <family val="2"/>
          </rPr>
          <t xml:space="preserve">
Independent forest sites.</t>
        </r>
      </text>
    </comment>
    <comment ref="J10" authorId="0" shapeId="0" xr:uid="{00000000-0006-0000-0000-000002000000}">
      <text>
        <r>
          <rPr>
            <b/>
            <sz val="9"/>
            <color indexed="81"/>
            <rFont val="Calibri"/>
            <family val="2"/>
          </rPr>
          <t>Grace Murphy:</t>
        </r>
        <r>
          <rPr>
            <sz val="9"/>
            <color indexed="81"/>
            <rFont val="Calibri"/>
            <family val="2"/>
          </rPr>
          <t xml:space="preserve">
SE calculated from given means.</t>
        </r>
      </text>
    </comment>
    <comment ref="J11" authorId="0" shapeId="0" xr:uid="{00000000-0006-0000-0000-000003000000}">
      <text>
        <r>
          <rPr>
            <b/>
            <sz val="9"/>
            <color indexed="81"/>
            <rFont val="Calibri"/>
            <family val="2"/>
          </rPr>
          <t>Grace Murphy:</t>
        </r>
        <r>
          <rPr>
            <sz val="9"/>
            <color indexed="81"/>
            <rFont val="Calibri"/>
            <family val="2"/>
          </rPr>
          <t xml:space="preserve">
SE calculated from given means.
</t>
        </r>
      </text>
    </comment>
    <comment ref="F12" authorId="0" shapeId="0" xr:uid="{00000000-0006-0000-0000-000004000000}">
      <text>
        <r>
          <rPr>
            <b/>
            <sz val="9"/>
            <color indexed="81"/>
            <rFont val="Calibri"/>
            <family val="2"/>
          </rPr>
          <t>Grace Murphy:</t>
        </r>
        <r>
          <rPr>
            <sz val="9"/>
            <color indexed="81"/>
            <rFont val="Calibri"/>
            <family val="2"/>
          </rPr>
          <t xml:space="preserve">
Does not include the Guamil patches or continous fields.</t>
        </r>
      </text>
    </comment>
    <comment ref="J12" authorId="0" shapeId="0" xr:uid="{00000000-0006-0000-0000-000005000000}">
      <text>
        <r>
          <rPr>
            <b/>
            <sz val="9"/>
            <color indexed="81"/>
            <rFont val="Calibri"/>
            <family val="2"/>
          </rPr>
          <t>Grace Murphy:</t>
        </r>
        <r>
          <rPr>
            <sz val="9"/>
            <color indexed="81"/>
            <rFont val="Calibri"/>
            <family val="2"/>
          </rPr>
          <t xml:space="preserve">
Took average of data from 5 sampling dates and calculate SE from this. </t>
        </r>
      </text>
    </comment>
    <comment ref="J13" authorId="0" shapeId="0" xr:uid="{00000000-0006-0000-0000-000006000000}">
      <text>
        <r>
          <rPr>
            <b/>
            <sz val="9"/>
            <color indexed="81"/>
            <rFont val="Calibri"/>
            <family val="2"/>
          </rPr>
          <t>Grace Murphy:</t>
        </r>
        <r>
          <rPr>
            <sz val="9"/>
            <color indexed="81"/>
            <rFont val="Calibri"/>
            <family val="2"/>
          </rPr>
          <t xml:space="preserve">
Took average of 5 sampling dates and calculated SE from that. </t>
        </r>
      </text>
    </comment>
    <comment ref="C31" authorId="0" shapeId="0" xr:uid="{00000000-0006-0000-0000-000007000000}">
      <text>
        <r>
          <rPr>
            <b/>
            <sz val="9"/>
            <color indexed="81"/>
            <rFont val="Calibri"/>
            <family val="2"/>
          </rPr>
          <t>Grace Murphy:</t>
        </r>
        <r>
          <rPr>
            <sz val="9"/>
            <color indexed="81"/>
            <rFont val="Calibri"/>
            <family val="2"/>
          </rPr>
          <t xml:space="preserve">
Did not average these two responses as they are examining two different disturbance types.
</t>
        </r>
      </text>
    </comment>
    <comment ref="E31" authorId="0" shapeId="0" xr:uid="{00000000-0006-0000-0000-000008000000}">
      <text>
        <r>
          <rPr>
            <b/>
            <sz val="9"/>
            <color indexed="81"/>
            <rFont val="Calibri"/>
            <family val="2"/>
          </rPr>
          <t>Grace Murphy:</t>
        </r>
        <r>
          <rPr>
            <sz val="9"/>
            <color indexed="81"/>
            <rFont val="Calibri"/>
            <family val="2"/>
          </rPr>
          <t xml:space="preserve">
Habitat split into 3 equal fragments (still equaling 1m2 total).
</t>
        </r>
      </text>
    </comment>
    <comment ref="E32" authorId="0" shapeId="0" xr:uid="{00000000-0006-0000-0000-000009000000}">
      <text>
        <r>
          <rPr>
            <b/>
            <sz val="9"/>
            <color indexed="81"/>
            <rFont val="Calibri"/>
            <family val="2"/>
          </rPr>
          <t>Grace Murphy:</t>
        </r>
        <r>
          <rPr>
            <sz val="9"/>
            <color indexed="81"/>
            <rFont val="Calibri"/>
            <family val="2"/>
          </rPr>
          <t xml:space="preserve">
75% reduction in habitat area. </t>
        </r>
      </text>
    </comment>
    <comment ref="F35" authorId="0" shapeId="0" xr:uid="{00000000-0006-0000-0000-00000A000000}">
      <text>
        <r>
          <rPr>
            <b/>
            <sz val="9"/>
            <color indexed="81"/>
            <rFont val="Calibri"/>
            <family val="2"/>
          </rPr>
          <t>Grace Murphy:</t>
        </r>
        <r>
          <rPr>
            <sz val="9"/>
            <color indexed="81"/>
            <rFont val="Calibri"/>
            <family val="2"/>
          </rPr>
          <t xml:space="preserve">
Only compared between secondary forest bc fragments were all secondary forest fragments. Did not include continuous mature forest. </t>
        </r>
      </text>
    </comment>
    <comment ref="C38" authorId="0" shapeId="0" xr:uid="{00000000-0006-0000-0000-00000B000000}">
      <text>
        <r>
          <rPr>
            <b/>
            <sz val="9"/>
            <color indexed="81"/>
            <rFont val="Calibri"/>
            <family val="2"/>
          </rPr>
          <t>Grace Murphy:</t>
        </r>
        <r>
          <rPr>
            <sz val="9"/>
            <color indexed="81"/>
            <rFont val="Calibri"/>
            <family val="2"/>
          </rPr>
          <t xml:space="preserve">
Did not average these two responses as they are looking at 2 different animal types.</t>
        </r>
      </text>
    </comment>
    <comment ref="E45" authorId="0" shapeId="0" xr:uid="{00000000-0006-0000-0000-00000C000000}">
      <text>
        <r>
          <rPr>
            <b/>
            <sz val="9"/>
            <color indexed="81"/>
            <rFont val="Calibri"/>
            <family val="2"/>
          </rPr>
          <t>Grace Murphy:</t>
        </r>
        <r>
          <rPr>
            <sz val="9"/>
            <color indexed="81"/>
            <rFont val="Calibri"/>
            <family val="2"/>
          </rPr>
          <t xml:space="preserve">
12g/m2 N</t>
        </r>
      </text>
    </comment>
    <comment ref="C49" authorId="0" shapeId="0" xr:uid="{00000000-0006-0000-0000-00000D000000}">
      <text>
        <r>
          <rPr>
            <b/>
            <sz val="9"/>
            <color indexed="81"/>
            <rFont val="Calibri"/>
            <family val="2"/>
          </rPr>
          <t>Grace Murphy:</t>
        </r>
        <r>
          <rPr>
            <sz val="9"/>
            <color indexed="81"/>
            <rFont val="Calibri"/>
            <family val="2"/>
          </rPr>
          <t xml:space="preserve">
Did not group these responses together as they comprise the results from two independent studies. And study #2 shows results for 2 separate invasive species. </t>
        </r>
      </text>
    </comment>
    <comment ref="C52" authorId="0" shapeId="0" xr:uid="{00000000-0006-0000-0000-00000E000000}">
      <text>
        <r>
          <rPr>
            <b/>
            <sz val="9"/>
            <color indexed="81"/>
            <rFont val="Calibri"/>
            <family val="2"/>
          </rPr>
          <t>Grace Murphy:</t>
        </r>
        <r>
          <rPr>
            <sz val="9"/>
            <color indexed="81"/>
            <rFont val="Calibri"/>
            <family val="2"/>
          </rPr>
          <t xml:space="preserve">
Did not average these responses as they are for two different disturbances. </t>
        </r>
      </text>
    </comment>
    <comment ref="C55" authorId="0" shapeId="0" xr:uid="{00000000-0006-0000-0000-00000F000000}">
      <text>
        <r>
          <rPr>
            <b/>
            <sz val="9"/>
            <color indexed="81"/>
            <rFont val="Calibri"/>
            <family val="2"/>
          </rPr>
          <t>Grace Murphy:</t>
        </r>
        <r>
          <rPr>
            <sz val="9"/>
            <color indexed="81"/>
            <rFont val="Calibri"/>
            <family val="2"/>
          </rPr>
          <t xml:space="preserve">
Did not average these two responses as they are for different disturbances.</t>
        </r>
      </text>
    </comment>
    <comment ref="C60" authorId="0" shapeId="0" xr:uid="{00000000-0006-0000-0000-000010000000}">
      <text>
        <r>
          <rPr>
            <b/>
            <sz val="9"/>
            <color indexed="81"/>
            <rFont val="Calibri"/>
            <family val="2"/>
          </rPr>
          <t>Grace Murphy:</t>
        </r>
        <r>
          <rPr>
            <sz val="9"/>
            <color indexed="81"/>
            <rFont val="Calibri"/>
            <family val="2"/>
          </rPr>
          <t xml:space="preserve">
Did not average these responses as they represent 2 different disturbance types. </t>
        </r>
      </text>
    </comment>
    <comment ref="C62" authorId="0" shapeId="0" xr:uid="{00000000-0006-0000-0000-000011000000}">
      <text>
        <r>
          <rPr>
            <b/>
            <sz val="9"/>
            <color indexed="81"/>
            <rFont val="Calibri"/>
            <family val="2"/>
          </rPr>
          <t>Grace Murphy:</t>
        </r>
        <r>
          <rPr>
            <sz val="9"/>
            <color indexed="81"/>
            <rFont val="Calibri"/>
            <family val="2"/>
          </rPr>
          <t xml:space="preserve">
Did not average these responses as they represent different disturbance types. </t>
        </r>
      </text>
    </comment>
    <comment ref="C65" authorId="0" shapeId="0" xr:uid="{00000000-0006-0000-0000-000012000000}">
      <text>
        <r>
          <rPr>
            <b/>
            <sz val="9"/>
            <color indexed="81"/>
            <rFont val="Calibri"/>
            <family val="2"/>
          </rPr>
          <t>Grace Murphy:</t>
        </r>
        <r>
          <rPr>
            <sz val="9"/>
            <color indexed="81"/>
            <rFont val="Calibri"/>
            <family val="2"/>
          </rPr>
          <t xml:space="preserve">
Did not average these two responses as one represents invert SR and the other is plant SR. </t>
        </r>
      </text>
    </comment>
    <comment ref="C69" authorId="0" shapeId="0" xr:uid="{00000000-0006-0000-0000-000013000000}">
      <text>
        <r>
          <rPr>
            <b/>
            <sz val="9"/>
            <color indexed="81"/>
            <rFont val="Calibri"/>
            <family val="2"/>
          </rPr>
          <t>Grace Murphy:</t>
        </r>
        <r>
          <rPr>
            <sz val="9"/>
            <color indexed="81"/>
            <rFont val="Calibri"/>
            <family val="2"/>
          </rPr>
          <t xml:space="preserve">
Did not average these two responses as one represents invert SR and the other represents fish SR.</t>
        </r>
      </text>
    </comment>
    <comment ref="C76" authorId="0" shapeId="0" xr:uid="{00000000-0006-0000-0000-000014000000}">
      <text>
        <r>
          <rPr>
            <b/>
            <sz val="9"/>
            <color indexed="81"/>
            <rFont val="Calibri"/>
            <family val="2"/>
          </rPr>
          <t>Grace Murphy:</t>
        </r>
        <r>
          <rPr>
            <sz val="9"/>
            <color indexed="81"/>
            <rFont val="Calibri"/>
            <family val="2"/>
          </rPr>
          <t xml:space="preserve">
Did not average these responses as they each represent a different disturbance type. </t>
        </r>
      </text>
    </comment>
    <comment ref="C78" authorId="0" shapeId="0" xr:uid="{00000000-0006-0000-0000-000015000000}">
      <text>
        <r>
          <rPr>
            <b/>
            <sz val="9"/>
            <color indexed="81"/>
            <rFont val="Calibri"/>
            <family val="2"/>
          </rPr>
          <t>Grace Murphy:</t>
        </r>
        <r>
          <rPr>
            <sz val="9"/>
            <color indexed="81"/>
            <rFont val="Calibri"/>
            <family val="2"/>
          </rPr>
          <t xml:space="preserve">
Did not average these responses as they each represent a different disturbance type.  </t>
        </r>
      </text>
    </comment>
    <comment ref="C84" authorId="0" shapeId="0" xr:uid="{00000000-0006-0000-0000-000016000000}">
      <text>
        <r>
          <rPr>
            <b/>
            <sz val="9"/>
            <color indexed="81"/>
            <rFont val="Calibri"/>
            <family val="2"/>
          </rPr>
          <t>Grace Murphy:</t>
        </r>
        <r>
          <rPr>
            <sz val="9"/>
            <color indexed="81"/>
            <rFont val="Calibri"/>
            <family val="2"/>
          </rPr>
          <t xml:space="preserve">
Did not average these two responses as one represents beetle SR while the other represents mammal SR.</t>
        </r>
      </text>
    </comment>
    <comment ref="C93" authorId="0" shapeId="0" xr:uid="{00000000-0006-0000-0000-000017000000}">
      <text>
        <r>
          <rPr>
            <b/>
            <sz val="9"/>
            <color indexed="81"/>
            <rFont val="Calibri"/>
            <family val="2"/>
          </rPr>
          <t>Grace Murphy:</t>
        </r>
        <r>
          <rPr>
            <sz val="9"/>
            <color indexed="81"/>
            <rFont val="Calibri"/>
            <family val="2"/>
          </rPr>
          <t xml:space="preserve">
Did not average these two responses as one represents beetle SR and the other represents bird SR.</t>
        </r>
      </text>
    </comment>
    <comment ref="C98" authorId="0" shapeId="0" xr:uid="{00000000-0006-0000-0000-000018000000}">
      <text>
        <r>
          <rPr>
            <b/>
            <sz val="9"/>
            <color indexed="81"/>
            <rFont val="Calibri"/>
            <family val="2"/>
          </rPr>
          <t>Grace Murphy:</t>
        </r>
        <r>
          <rPr>
            <sz val="9"/>
            <color indexed="81"/>
            <rFont val="Calibri"/>
            <family val="2"/>
          </rPr>
          <t xml:space="preserve">
Did not average these two responses as one represents plant SR and the other represents invert SR.</t>
        </r>
      </text>
    </comment>
    <comment ref="C115" authorId="0" shapeId="0" xr:uid="{00000000-0006-0000-0000-000019000000}">
      <text>
        <r>
          <rPr>
            <b/>
            <sz val="9"/>
            <color indexed="81"/>
            <rFont val="Calibri"/>
            <family val="2"/>
          </rPr>
          <t>Grace Murphy:</t>
        </r>
        <r>
          <rPr>
            <sz val="9"/>
            <color indexed="81"/>
            <rFont val="Calibri"/>
            <family val="2"/>
          </rPr>
          <t xml:space="preserve">
Didn't average these repsonses as they each represent a different disturbance. </t>
        </r>
      </text>
    </comment>
    <comment ref="C120" authorId="0" shapeId="0" xr:uid="{00000000-0006-0000-0000-00001A000000}">
      <text>
        <r>
          <rPr>
            <b/>
            <sz val="9"/>
            <color indexed="81"/>
            <rFont val="Calibri"/>
            <family val="2"/>
          </rPr>
          <t>Grace Murphy:</t>
        </r>
        <r>
          <rPr>
            <sz val="9"/>
            <color indexed="81"/>
            <rFont val="Calibri"/>
            <family val="2"/>
          </rPr>
          <t xml:space="preserve">
Didn't average these responses as they each represent a different disturbance. </t>
        </r>
      </text>
    </comment>
    <comment ref="C123" authorId="0" shapeId="0" xr:uid="{00000000-0006-0000-0000-00001B000000}">
      <text>
        <r>
          <rPr>
            <b/>
            <sz val="9"/>
            <color indexed="81"/>
            <rFont val="Calibri"/>
            <family val="2"/>
          </rPr>
          <t>Grace Murphy:</t>
        </r>
        <r>
          <rPr>
            <sz val="9"/>
            <color indexed="81"/>
            <rFont val="Calibri"/>
            <family val="2"/>
          </rPr>
          <t xml:space="preserve">
Did not average the responses from this paper as they are each showing the effects a different invader. </t>
        </r>
      </text>
    </comment>
    <comment ref="C142" authorId="0" shapeId="0" xr:uid="{00000000-0006-0000-0000-00001C000000}">
      <text>
        <r>
          <rPr>
            <b/>
            <sz val="9"/>
            <color indexed="81"/>
            <rFont val="Calibri"/>
            <family val="2"/>
          </rPr>
          <t>Grace Murphy:</t>
        </r>
        <r>
          <rPr>
            <sz val="9"/>
            <color indexed="81"/>
            <rFont val="Calibri"/>
            <family val="2"/>
          </rPr>
          <t xml:space="preserve">
Did not average these responses as they represent two independent experiments (one field and one mesocosm).</t>
        </r>
      </text>
    </comment>
    <comment ref="C144" authorId="0" shapeId="0" xr:uid="{00000000-0006-0000-0000-00001D000000}">
      <text>
        <r>
          <rPr>
            <b/>
            <sz val="9"/>
            <color indexed="81"/>
            <rFont val="Calibri"/>
            <family val="2"/>
          </rPr>
          <t>Grace Murphy:</t>
        </r>
        <r>
          <rPr>
            <sz val="9"/>
            <color indexed="81"/>
            <rFont val="Calibri"/>
            <family val="2"/>
          </rPr>
          <t xml:space="preserve">
Did not average these responses as each comes from a different region.</t>
        </r>
      </text>
    </comment>
    <comment ref="C148" authorId="0" shapeId="0" xr:uid="{00000000-0006-0000-0000-00001E000000}">
      <text>
        <r>
          <rPr>
            <b/>
            <sz val="9"/>
            <color indexed="81"/>
            <rFont val="Calibri"/>
            <family val="2"/>
          </rPr>
          <t>Grace Murphy:</t>
        </r>
        <r>
          <rPr>
            <sz val="9"/>
            <color indexed="81"/>
            <rFont val="Calibri"/>
            <family val="2"/>
          </rPr>
          <t xml:space="preserve">
Did not average these 3 repsonses as they each represent a different species group (fish, plant, and invert). </t>
        </r>
      </text>
    </comment>
    <comment ref="C153" authorId="0" shapeId="0" xr:uid="{00000000-0006-0000-0000-00001F000000}">
      <text>
        <r>
          <rPr>
            <b/>
            <sz val="9"/>
            <color indexed="81"/>
            <rFont val="Calibri"/>
            <family val="2"/>
          </rPr>
          <t>Grace Murphy:</t>
        </r>
        <r>
          <rPr>
            <sz val="9"/>
            <color indexed="81"/>
            <rFont val="Calibri"/>
            <family val="2"/>
          </rPr>
          <t xml:space="preserve">
Did not average these responses as one represents diatoms and the other represents nematodes.</t>
        </r>
      </text>
    </comment>
    <comment ref="C163" authorId="0" shapeId="0" xr:uid="{00000000-0006-0000-0000-000020000000}">
      <text>
        <r>
          <rPr>
            <b/>
            <sz val="9"/>
            <color indexed="81"/>
            <rFont val="Calibri"/>
            <family val="2"/>
          </rPr>
          <t>Grace Murphy:</t>
        </r>
        <r>
          <rPr>
            <sz val="9"/>
            <color indexed="81"/>
            <rFont val="Calibri"/>
            <family val="2"/>
          </rPr>
          <t xml:space="preserve">
Did not average these responses as one represents vertebrates and the other represents inevrtebrates. And they represent two different disturbances. </t>
        </r>
      </text>
    </comment>
    <comment ref="C174" authorId="0" shapeId="0" xr:uid="{00000000-0006-0000-0000-000021000000}">
      <text>
        <r>
          <rPr>
            <b/>
            <sz val="9"/>
            <color indexed="81"/>
            <rFont val="Calibri"/>
            <family val="2"/>
          </rPr>
          <t>Grace Murphy:</t>
        </r>
        <r>
          <rPr>
            <sz val="9"/>
            <color indexed="81"/>
            <rFont val="Calibri"/>
            <family val="2"/>
          </rPr>
          <t xml:space="preserve">
Did not average these responses as they each represent a different disturbance.</t>
        </r>
      </text>
    </comment>
    <comment ref="C194" authorId="0" shapeId="0" xr:uid="{00000000-0006-0000-0000-000022000000}">
      <text>
        <r>
          <rPr>
            <b/>
            <sz val="9"/>
            <color indexed="81"/>
            <rFont val="Calibri"/>
            <family val="2"/>
          </rPr>
          <t>Grace Murphy:</t>
        </r>
        <r>
          <rPr>
            <sz val="9"/>
            <color indexed="81"/>
            <rFont val="Calibri"/>
            <family val="2"/>
          </rPr>
          <t xml:space="preserve">
Did not average these responses as they each represent a different disturbance. </t>
        </r>
      </text>
    </comment>
    <comment ref="C199" authorId="0" shapeId="0" xr:uid="{00000000-0006-0000-0000-000023000000}">
      <text>
        <r>
          <rPr>
            <b/>
            <sz val="9"/>
            <color indexed="81"/>
            <rFont val="Calibri"/>
            <family val="2"/>
          </rPr>
          <t>Grace Murphy:</t>
        </r>
        <r>
          <rPr>
            <sz val="9"/>
            <color indexed="81"/>
            <rFont val="Calibri"/>
            <family val="2"/>
          </rPr>
          <t xml:space="preserve">
Did not average responses as they each represent the invasion by a different species. </t>
        </r>
      </text>
    </comment>
    <comment ref="C203" authorId="0" shapeId="0" xr:uid="{00000000-0006-0000-0000-000024000000}">
      <text>
        <r>
          <rPr>
            <b/>
            <sz val="9"/>
            <color indexed="81"/>
            <rFont val="Calibri"/>
            <family val="2"/>
          </rPr>
          <t>Grace Murphy:</t>
        </r>
        <r>
          <rPr>
            <sz val="9"/>
            <color indexed="81"/>
            <rFont val="Calibri"/>
            <family val="2"/>
          </rPr>
          <t xml:space="preserve">
Did not average responses as they each represent the invasion by a different species.</t>
        </r>
      </text>
    </comment>
    <comment ref="C206" authorId="0" shapeId="0" xr:uid="{00000000-0006-0000-0000-000025000000}">
      <text>
        <r>
          <rPr>
            <b/>
            <sz val="9"/>
            <color indexed="81"/>
            <rFont val="Calibri"/>
            <family val="2"/>
          </rPr>
          <t>Grace Murphy:</t>
        </r>
        <r>
          <rPr>
            <sz val="9"/>
            <color indexed="81"/>
            <rFont val="Calibri"/>
            <family val="2"/>
          </rPr>
          <t xml:space="preserve">
Did not average these responses as they each represent a different disturbance. </t>
        </r>
      </text>
    </comment>
    <comment ref="C212" authorId="0" shapeId="0" xr:uid="{00000000-0006-0000-0000-000026000000}">
      <text>
        <r>
          <rPr>
            <b/>
            <sz val="9"/>
            <color indexed="81"/>
            <rFont val="Calibri"/>
            <family val="2"/>
          </rPr>
          <t>Grace Murphy:</t>
        </r>
        <r>
          <rPr>
            <sz val="9"/>
            <color indexed="81"/>
            <rFont val="Calibri"/>
            <family val="2"/>
          </rPr>
          <t xml:space="preserve">
Did not average these responses as they each represent a different disturbance. </t>
        </r>
      </text>
    </comment>
    <comment ref="C214" authorId="0" shapeId="0" xr:uid="{00000000-0006-0000-0000-000027000000}">
      <text>
        <r>
          <rPr>
            <b/>
            <sz val="9"/>
            <color indexed="81"/>
            <rFont val="Calibri"/>
            <family val="2"/>
          </rPr>
          <t>Grace Murphy:</t>
        </r>
        <r>
          <rPr>
            <sz val="9"/>
            <color indexed="81"/>
            <rFont val="Calibri"/>
            <family val="2"/>
          </rPr>
          <t xml:space="preserve">
Did not average these responses as they each represent the invasion by a different species. </t>
        </r>
      </text>
    </comment>
    <comment ref="C216" authorId="0" shapeId="0" xr:uid="{00000000-0006-0000-0000-000028000000}">
      <text>
        <r>
          <rPr>
            <b/>
            <sz val="9"/>
            <color indexed="81"/>
            <rFont val="Calibri"/>
            <family val="2"/>
          </rPr>
          <t>Grace Murphy:</t>
        </r>
        <r>
          <rPr>
            <sz val="9"/>
            <color indexed="81"/>
            <rFont val="Calibri"/>
            <family val="2"/>
          </rPr>
          <t xml:space="preserve">
Did not average these responses as they each represent a different disturbance. </t>
        </r>
      </text>
    </comment>
    <comment ref="C218" authorId="0" shapeId="0" xr:uid="{00000000-0006-0000-0000-000029000000}">
      <text>
        <r>
          <rPr>
            <b/>
            <sz val="9"/>
            <color indexed="81"/>
            <rFont val="Calibri"/>
            <family val="2"/>
          </rPr>
          <t>Grace Murphy:</t>
        </r>
        <r>
          <rPr>
            <sz val="9"/>
            <color indexed="81"/>
            <rFont val="Calibri"/>
            <family val="2"/>
          </rPr>
          <t xml:space="preserve">
Did not average these responses as they each represent a different disturbance. </t>
        </r>
      </text>
    </comment>
    <comment ref="C221" authorId="0" shapeId="0" xr:uid="{00000000-0006-0000-0000-00002A000000}">
      <text>
        <r>
          <rPr>
            <b/>
            <sz val="9"/>
            <color indexed="81"/>
            <rFont val="Calibri"/>
            <family val="2"/>
          </rPr>
          <t>Grace Murphy:</t>
        </r>
        <r>
          <rPr>
            <sz val="9"/>
            <color indexed="81"/>
            <rFont val="Calibri"/>
            <family val="2"/>
          </rPr>
          <t xml:space="preserve">
Did not average these 3 responses as they come from 3 distinct regions.</t>
        </r>
      </text>
    </comment>
    <comment ref="C224" authorId="0" shapeId="0" xr:uid="{00000000-0006-0000-0000-00002B000000}">
      <text>
        <r>
          <rPr>
            <b/>
            <sz val="9"/>
            <color indexed="81"/>
            <rFont val="Calibri"/>
            <family val="2"/>
          </rPr>
          <t>Grace Murphy:</t>
        </r>
        <r>
          <rPr>
            <sz val="9"/>
            <color indexed="81"/>
            <rFont val="Calibri"/>
            <family val="2"/>
          </rPr>
          <t xml:space="preserve">
Did not average these responses as they represent different disturbances. </t>
        </r>
      </text>
    </comment>
    <comment ref="C231" authorId="0" shapeId="0" xr:uid="{00000000-0006-0000-0000-00002C000000}">
      <text>
        <r>
          <rPr>
            <b/>
            <sz val="9"/>
            <color indexed="81"/>
            <rFont val="Calibri"/>
            <family val="2"/>
          </rPr>
          <t>Grace Murphy:</t>
        </r>
        <r>
          <rPr>
            <sz val="9"/>
            <color indexed="81"/>
            <rFont val="Calibri"/>
            <family val="2"/>
          </rPr>
          <t xml:space="preserve">
Didn't average these responses as they represent different invader species. </t>
        </r>
      </text>
    </comment>
    <comment ref="C235" authorId="0" shapeId="0" xr:uid="{00000000-0006-0000-0000-00002D000000}">
      <text>
        <r>
          <rPr>
            <b/>
            <sz val="9"/>
            <color indexed="81"/>
            <rFont val="Calibri"/>
            <family val="2"/>
          </rPr>
          <t>Grace Murphy:</t>
        </r>
        <r>
          <rPr>
            <sz val="9"/>
            <color indexed="81"/>
            <rFont val="Calibri"/>
            <family val="2"/>
          </rPr>
          <t xml:space="preserve">
Didn't average these responses as they represent different disturbances. </t>
        </r>
      </text>
    </comment>
    <comment ref="C241" authorId="0" shapeId="0" xr:uid="{00000000-0006-0000-0000-00002E000000}">
      <text>
        <r>
          <rPr>
            <b/>
            <sz val="9"/>
            <color indexed="81"/>
            <rFont val="Calibri"/>
            <family val="2"/>
          </rPr>
          <t>Grace Murphy:</t>
        </r>
        <r>
          <rPr>
            <sz val="9"/>
            <color indexed="81"/>
            <rFont val="Calibri"/>
            <family val="2"/>
          </rPr>
          <t xml:space="preserve">
Didn't average these responses as one represents inverts and the other represents plants</t>
        </r>
      </text>
    </comment>
    <comment ref="C245" authorId="0" shapeId="0" xr:uid="{00000000-0006-0000-0000-00002F000000}">
      <text>
        <r>
          <rPr>
            <b/>
            <sz val="9"/>
            <color indexed="81"/>
            <rFont val="Calibri"/>
            <family val="2"/>
          </rPr>
          <t>Grace Murphy:</t>
        </r>
        <r>
          <rPr>
            <sz val="9"/>
            <color indexed="81"/>
            <rFont val="Calibri"/>
            <family val="2"/>
          </rPr>
          <t xml:space="preserve">
Did not average as these responses as they represent different disturbances. </t>
        </r>
      </text>
    </comment>
    <comment ref="C258" authorId="0" shapeId="0" xr:uid="{00000000-0006-0000-0000-000030000000}">
      <text>
        <r>
          <rPr>
            <b/>
            <sz val="9"/>
            <color indexed="81"/>
            <rFont val="Calibri"/>
            <family val="2"/>
          </rPr>
          <t>Grace Murphy:</t>
        </r>
        <r>
          <rPr>
            <sz val="9"/>
            <color indexed="81"/>
            <rFont val="Calibri"/>
            <family val="2"/>
          </rPr>
          <t xml:space="preserve">
Did not average these responses as they represent different disturbances. </t>
        </r>
      </text>
    </comment>
    <comment ref="C262" authorId="0" shapeId="0" xr:uid="{00000000-0006-0000-0000-000031000000}">
      <text>
        <r>
          <rPr>
            <b/>
            <sz val="9"/>
            <color indexed="81"/>
            <rFont val="Calibri"/>
            <family val="2"/>
          </rPr>
          <t>Grace Murphy:</t>
        </r>
        <r>
          <rPr>
            <sz val="9"/>
            <color indexed="81"/>
            <rFont val="Calibri"/>
            <family val="2"/>
          </rPr>
          <t xml:space="preserve">
Did not average these responses as one represents lizards and the other represents mammals. </t>
        </r>
      </text>
    </comment>
    <comment ref="C265" authorId="0" shapeId="0" xr:uid="{00000000-0006-0000-0000-000032000000}">
      <text>
        <r>
          <rPr>
            <b/>
            <sz val="9"/>
            <color indexed="81"/>
            <rFont val="Calibri"/>
            <family val="2"/>
          </rPr>
          <t>Grace Murphy:</t>
        </r>
        <r>
          <rPr>
            <sz val="9"/>
            <color indexed="81"/>
            <rFont val="Calibri"/>
            <family val="2"/>
          </rPr>
          <t xml:space="preserve">
Did not average these responses as one represents plants and the other represents invertebrates. </t>
        </r>
      </text>
    </comment>
    <comment ref="C270" authorId="0" shapeId="0" xr:uid="{00000000-0006-0000-0000-000033000000}">
      <text>
        <r>
          <rPr>
            <b/>
            <sz val="9"/>
            <color indexed="81"/>
            <rFont val="Calibri"/>
            <family val="2"/>
          </rPr>
          <t>Grace Murphy:</t>
        </r>
        <r>
          <rPr>
            <sz val="9"/>
            <color indexed="81"/>
            <rFont val="Calibri"/>
            <family val="2"/>
          </rPr>
          <t xml:space="preserve">
Did not average these responses as one represents birds and the other represents plants.</t>
        </r>
      </text>
    </comment>
    <comment ref="C280" authorId="0" shapeId="0" xr:uid="{00000000-0006-0000-0000-000034000000}">
      <text>
        <r>
          <rPr>
            <b/>
            <sz val="9"/>
            <color indexed="81"/>
            <rFont val="Calibri"/>
            <family val="2"/>
          </rPr>
          <t>Grace Murphy:</t>
        </r>
        <r>
          <rPr>
            <sz val="9"/>
            <color indexed="81"/>
            <rFont val="Calibri"/>
            <family val="2"/>
          </rPr>
          <t xml:space="preserve">
Did not average these responses as one represents algae and one represents invert.</t>
        </r>
      </text>
    </comment>
    <comment ref="C296" authorId="0" shapeId="0" xr:uid="{00000000-0006-0000-0000-000035000000}">
      <text>
        <r>
          <rPr>
            <b/>
            <sz val="9"/>
            <color indexed="81"/>
            <rFont val="Calibri"/>
            <family val="2"/>
          </rPr>
          <t>Grace Murphy:</t>
        </r>
        <r>
          <rPr>
            <sz val="9"/>
            <color indexed="81"/>
            <rFont val="Calibri"/>
            <family val="2"/>
          </rPr>
          <t xml:space="preserve">
Did not average these responses as they represent different invaders and for diffeerent regions.</t>
        </r>
      </text>
    </comment>
    <comment ref="C315" authorId="0" shapeId="0" xr:uid="{00000000-0006-0000-0000-000036000000}">
      <text>
        <r>
          <rPr>
            <b/>
            <sz val="9"/>
            <color indexed="81"/>
            <rFont val="Calibri"/>
            <family val="2"/>
          </rPr>
          <t>Grace Murphy:</t>
        </r>
        <r>
          <rPr>
            <sz val="9"/>
            <color indexed="81"/>
            <rFont val="Calibri"/>
            <family val="2"/>
          </rPr>
          <t xml:space="preserve">
Did not average these responses as they represent different disturbances.</t>
        </r>
      </text>
    </comment>
  </commentList>
</comments>
</file>

<file path=xl/sharedStrings.xml><?xml version="1.0" encoding="utf-8"?>
<sst xmlns="http://schemas.openxmlformats.org/spreadsheetml/2006/main" count="3425" uniqueCount="1197">
  <si>
    <t>Reference</t>
  </si>
  <si>
    <t>What is Being Measured</t>
  </si>
  <si>
    <t>Experimental or Observational?</t>
  </si>
  <si>
    <t>Estimated or Given?</t>
  </si>
  <si>
    <t>Biome</t>
  </si>
  <si>
    <t>Latitude</t>
  </si>
  <si>
    <t xml:space="preserve"> initial SR (log)</t>
  </si>
  <si>
    <t>Variance</t>
  </si>
  <si>
    <t>Full Reference</t>
  </si>
  <si>
    <t>Adams and Engelhardt, 2009</t>
  </si>
  <si>
    <t>Invasive species</t>
  </si>
  <si>
    <r>
      <t xml:space="preserve">Invasion by </t>
    </r>
    <r>
      <rPr>
        <i/>
        <sz val="8"/>
        <rFont val="Arial"/>
        <family val="2"/>
      </rPr>
      <t>Microstegium vimineum</t>
    </r>
  </si>
  <si>
    <t>Plant species richness at average of 3 sampling dates</t>
  </si>
  <si>
    <t>Producer</t>
  </si>
  <si>
    <t>Observational</t>
  </si>
  <si>
    <t>Estimated from GetData</t>
  </si>
  <si>
    <t>--</t>
  </si>
  <si>
    <t>Northern Temperate Forest</t>
  </si>
  <si>
    <t>39° 03'N</t>
  </si>
  <si>
    <t>Adams, S.N., and K.A.M. Engelhardt. 2009. Diversity declines in Microstegium vimineum (Japanese stiltgrass) patches. Biological Conservation 142:1003-1010.</t>
  </si>
  <si>
    <t>Aiken et al. 2012</t>
  </si>
  <si>
    <t>Invasion by non-native piscivore fish species</t>
  </si>
  <si>
    <t>Total fish species richness in invaded vs. uninvaded sites at final sampling year (avg. of two lake sites)</t>
  </si>
  <si>
    <t>Ectotherm</t>
  </si>
  <si>
    <t>Freshwater</t>
  </si>
  <si>
    <t>45° 35'N</t>
  </si>
  <si>
    <t>Aiken, J.K., C.S. Findlay, and F. Chapleau. 2012. Long-tern assessment of the effect of introduced predatory fish on minnow diversity in a regional protected area. Canadian Journal of Fisheries and Aquatic Science 69:1798-1805.</t>
  </si>
  <si>
    <t>Alaruikka et al. 2002</t>
  </si>
  <si>
    <t>Land use change</t>
  </si>
  <si>
    <t>Human development</t>
  </si>
  <si>
    <t>Average of beetle and spider species richness in rural area (forested) and avg. of urban and suburban areas</t>
  </si>
  <si>
    <t>Boreal</t>
  </si>
  <si>
    <t>60° 10'N</t>
  </si>
  <si>
    <t>Alaruikka, D., D.J. Kotze, K., Matveinen, and J. Niemela.2002. Carabid beetle and spider assemblages along a forested urban-rural gradient in southern Finland. Journal of Insect Conservation 6:195-206.</t>
  </si>
  <si>
    <t>Alvarez and Cushman, 2002</t>
  </si>
  <si>
    <r>
      <t>Invasion by Cape ivy (</t>
    </r>
    <r>
      <rPr>
        <i/>
        <sz val="8"/>
        <rFont val="Arial"/>
        <family val="2"/>
      </rPr>
      <t>Delairea odorata</t>
    </r>
    <r>
      <rPr>
        <sz val="8"/>
        <rFont val="Arial"/>
        <family val="2"/>
      </rPr>
      <t>)</t>
    </r>
  </si>
  <si>
    <t xml:space="preserve">Species Richness of native plants in average of willow, alder and coastal habitats </t>
  </si>
  <si>
    <t>37° 46'N</t>
  </si>
  <si>
    <t>Alvarez, M.E., and J.H. Cushman. 2002. Community-level consequences of a plant invasion: Effects  on three habitats in coastal California. Ecological Applications 12(5):1434-1444.</t>
  </si>
  <si>
    <t>Andresen, 2008</t>
  </si>
  <si>
    <t>Agriculture</t>
  </si>
  <si>
    <t>Beetle species richness in avg of 2 undisturbed forests and two disturbed (secondary forest and open area) sites</t>
  </si>
  <si>
    <t>Tropical</t>
  </si>
  <si>
    <t>20° 05'N</t>
  </si>
  <si>
    <t>Andresen, E. 2008. Dung beetle assemblages in primary forest and disturbed habitats in a tropical dry forest landscape in western Mexico. Journal of Insect Conservation. 12:639-650.</t>
  </si>
  <si>
    <t>Angeloni et al. 2006</t>
  </si>
  <si>
    <r>
      <t xml:space="preserve">Invasion by </t>
    </r>
    <r>
      <rPr>
        <i/>
        <sz val="8"/>
        <rFont val="Arial"/>
        <family val="2"/>
      </rPr>
      <t>Typha x glauca</t>
    </r>
    <r>
      <rPr>
        <sz val="8"/>
        <rFont val="Arial"/>
        <family val="2"/>
      </rPr>
      <t xml:space="preserve"> (cattail species)</t>
    </r>
  </si>
  <si>
    <t>Bacterial species richness in native vs. invaded zone (transition zone not included)</t>
  </si>
  <si>
    <t>Given</t>
  </si>
  <si>
    <t>Estuary/Wetland</t>
  </si>
  <si>
    <t>44° 19'N</t>
  </si>
  <si>
    <t>Angeloni, N.L., K.J. Jankowski, N.C. Tuchman, and J.J. Kelly. 2006. Effects of an invasive cattail species (Typha x glauca) on sediment nitrogen and microbial community composition in a freshwater wetland. Microbiology Letters. 263:86-92.</t>
  </si>
  <si>
    <t>Aratrakhorn et al. 2006</t>
  </si>
  <si>
    <t>Bird species richness in average of forest vs. oil palm and forest vs. rubber plantation sites</t>
  </si>
  <si>
    <t>Endothern</t>
  </si>
  <si>
    <t>08° 07'N</t>
  </si>
  <si>
    <t>Aratrakorn, S., S. Thunhikorn, and P.F. Donald. 2006. Changes in bird communities following conversion of lowland forest to oil palm and rubber plantations in southern Thailand. Bird Conservation International 16:71-82.</t>
  </si>
  <si>
    <t>Arroyo-Rodriguez and Mandujano 2006</t>
  </si>
  <si>
    <t>Habitat Disturbance</t>
  </si>
  <si>
    <t>Logging</t>
  </si>
  <si>
    <t>Plant species richness in large continuous fragment vs. average of 15 small fragments</t>
  </si>
  <si>
    <t>18° 25'N</t>
  </si>
  <si>
    <t>Arroyo-Rodriguez, V., and S. Mandijano. 2006. The importance of tropical rainforest fragments to the conservation of plant species diversity in Los Tuxtlas, Mexico. Biodiversity and Conservation. 15:4159-4179.</t>
  </si>
  <si>
    <t>Arthur et al. 2010</t>
  </si>
  <si>
    <t>Invasion by 4 non-native tilapia and carp species</t>
  </si>
  <si>
    <t>Native fish species richness in stocked vs. non-stocked wetlands (experimental study)</t>
  </si>
  <si>
    <t>Experimental</t>
  </si>
  <si>
    <t>17° 58'N</t>
  </si>
  <si>
    <t xml:space="preserve">Arthur, R.I., K. Lorenzen, P. Homekingkeo, K. Sidavong, B. Sengvilaikham, and C.J. Garaway. 2010.  Assessing impacts of introduced aquaculture species on native fish communities: Nile tilapia  and major carps in SE Asian freshwaters. Aquaculture 299:81-88. </t>
  </si>
  <si>
    <t>Native fish species richness in stocked vs. non-stocked wetlands (observational study)</t>
  </si>
  <si>
    <t>Arthur, R.I., K. Lorenzen, P. Homekingkeo, K. Sidavong, B. Sengvilaikham, and C.J. Garaway. 2010.  Assessing impacts of introduced aquaculture species on native fish communities: Nile tilapia  and major carps in SE Asian freshwaters. Aquaculture 299:81-88</t>
  </si>
  <si>
    <t>Avendano-Mendoza et al. 2005</t>
  </si>
  <si>
    <t>Beetle species richness averaged over 5 months in continuous forest vs. continuous and patch cultivated fields</t>
  </si>
  <si>
    <t>14° 34'N</t>
  </si>
  <si>
    <t>Avendano-Mendoza, C., A. Moron-Rios, E.B. Cano, and J. Leon-Cortes. 2005. Dung beetle community (Coleoptera:Scarabaedae:Scarabaeinae) in a tropical landscape at the Lachua Region, Guatemala. Biodiversity and Conservation 14:801-822.</t>
  </si>
  <si>
    <t>Habitat loss</t>
  </si>
  <si>
    <t>Beetle species richness average over all sampling dates in continuous forest and avg of large and small forest patch</t>
  </si>
  <si>
    <t>15° 47'N</t>
  </si>
  <si>
    <t>Bakker and Wilson, 2001</t>
  </si>
  <si>
    <r>
      <t xml:space="preserve">Invasion by </t>
    </r>
    <r>
      <rPr>
        <i/>
        <sz val="8"/>
        <rFont val="Arial"/>
        <family val="2"/>
      </rPr>
      <t xml:space="preserve">Agropyron cristatum </t>
    </r>
    <r>
      <rPr>
        <sz val="8"/>
        <rFont val="Arial"/>
        <family val="2"/>
      </rPr>
      <t>(invasive C3 grass)</t>
    </r>
  </si>
  <si>
    <t>Native species richness</t>
  </si>
  <si>
    <t>Grassland</t>
  </si>
  <si>
    <t>49° 22'N</t>
  </si>
  <si>
    <t>Bakker, J., and S. Wilson. 2001. Competitive abilities of native and introduced grasses. Plant Ecology. 157:117-125.</t>
  </si>
  <si>
    <t>Bakonyi and Nagy 2000</t>
  </si>
  <si>
    <t>Temp. Increase</t>
  </si>
  <si>
    <t>Experimental warming</t>
  </si>
  <si>
    <t>Nematode species richness in avg of 6 samping dates with control and avg. of warmed wet and dry sites</t>
  </si>
  <si>
    <t>46°35'N</t>
  </si>
  <si>
    <t>Bakonyi, G., and P. Nagy. 2000. Temperature- and moisture induced changes in the structure of the nematode fauna of a semiarid grassland --patterns and mechanisms. Global Change Biology. 6:697-707.</t>
  </si>
  <si>
    <t>Bakonyi et al. 2007</t>
  </si>
  <si>
    <t>Nematode species richness</t>
  </si>
  <si>
    <t>Bakonyi, G, P. Nagy, E. Kovacs-Lang, E. Kovacs, S. Barabas, V. Repasi, and A. Seres. 2007. Soil nematode community structure as affected by temperature and moisture in a temperate semiarid shrubland. Applied Soil Ecology. 37:31-40.</t>
  </si>
  <si>
    <t>Barbosa and Marquet, 2002</t>
  </si>
  <si>
    <t>Reduction in habitat size</t>
  </si>
  <si>
    <t>Species richness averaged across 4 seasons (in avg. of small and medium fragments vs. large fragment)</t>
  </si>
  <si>
    <t>30° 40'S</t>
  </si>
  <si>
    <t xml:space="preserve">Barbosa, O., and P.A. Marquet. 2002. Effects of forest fragmentation on the beetle assemblage at the relict forest of Fray Jorge, Chile. Oecologia. 132(2):296-306. </t>
  </si>
  <si>
    <t>Bartomeus et al. 2008</t>
  </si>
  <si>
    <r>
      <t xml:space="preserve">Invasion by </t>
    </r>
    <r>
      <rPr>
        <i/>
        <sz val="8"/>
        <rFont val="Arial"/>
        <family val="2"/>
      </rPr>
      <t>Carpobrotus affine acinaciformis</t>
    </r>
  </si>
  <si>
    <t>Pollinator insect species richness for Carpobotus invasion</t>
  </si>
  <si>
    <t>41° 34'N</t>
  </si>
  <si>
    <t>Bartomeus, I., M. Vila, and L. Santamaria. 2008. Contrasting effects of invasive plants in plant-pollinator networks. Oecologia. 155:761-770.</t>
  </si>
  <si>
    <r>
      <t>Invasion by</t>
    </r>
    <r>
      <rPr>
        <i/>
        <sz val="8"/>
        <rFont val="Arial"/>
        <family val="2"/>
      </rPr>
      <t xml:space="preserve"> Opuntia stricta</t>
    </r>
  </si>
  <si>
    <t>Pollinator insect species richness for Opuntia invasion</t>
  </si>
  <si>
    <t>Native plant species richness for Carpobotus invasion</t>
  </si>
  <si>
    <t>Native plant species richness for Opuntia invasion</t>
  </si>
  <si>
    <t>Basset et al. 2008</t>
  </si>
  <si>
    <t>Species richness in average of garden and savanna vs. old forest</t>
  </si>
  <si>
    <t>02° 42'S</t>
  </si>
  <si>
    <t>Basset, Y., O. Missa, A. Alonso, S.E. Miller, G. Curletti, M.D. Meyer, C. Eardley, O.T. Lewis, M.W. Mansell, V. Novotny, and T. Wagner. 2008. Changes in arthropod assemblages along a wide gradient of disturbance in Gabon. Conservation Biology 22:1552-1563.</t>
  </si>
  <si>
    <t>Beekey et al. 2004</t>
  </si>
  <si>
    <r>
      <t xml:space="preserve">Invasion by </t>
    </r>
    <r>
      <rPr>
        <i/>
        <sz val="8"/>
        <rFont val="Arial"/>
        <family val="2"/>
      </rPr>
      <t>Dreissena polymorpha</t>
    </r>
    <r>
      <rPr>
        <sz val="8"/>
        <rFont val="Arial"/>
        <family val="2"/>
      </rPr>
      <t xml:space="preserve"> (zebra mussel)</t>
    </r>
  </si>
  <si>
    <t xml:space="preserve">Macroinvertebrate species richness in ZM addition experiment at avg. of Appletree and Hawkins Bay </t>
  </si>
  <si>
    <t>44° 34'N</t>
  </si>
  <si>
    <t>Beekey, M.A., McCabe D.J., and Marsden J.E. 2004. Zebra mussel colonisation of soft sediments facilitates invertebrate communities. Freshwater Biology 49:535-545.</t>
  </si>
  <si>
    <t>Macroinvertebrate species richness in observational study at avg, of Appletree and Hawkins Bay</t>
  </si>
  <si>
    <t>Belnap et al. 2005</t>
  </si>
  <si>
    <r>
      <t xml:space="preserve">Invasion by </t>
    </r>
    <r>
      <rPr>
        <i/>
        <sz val="8"/>
        <rFont val="Arial"/>
        <family val="2"/>
      </rPr>
      <t>Bromus tectorum</t>
    </r>
    <r>
      <rPr>
        <sz val="8"/>
        <rFont val="Arial"/>
        <family val="2"/>
      </rPr>
      <t xml:space="preserve"> (exotic annual grass)</t>
    </r>
  </si>
  <si>
    <t>Native plant species richness in native sites and average of recently and historically invaded sites in avg of 5 samping years</t>
  </si>
  <si>
    <t>38° 34'N</t>
  </si>
  <si>
    <t xml:space="preserve">Belnap, J., S.L. Phillips, S.K. Sherrod, and A. Moldenke. 2005. Soil biota can change after exotic plant invasion: does this affect ecosystem processes? Ecology. 86:3007-3017. </t>
  </si>
  <si>
    <t>Benesperi et al. 2012</t>
  </si>
  <si>
    <t>Species invasion</t>
  </si>
  <si>
    <r>
      <t>Invasion by</t>
    </r>
    <r>
      <rPr>
        <i/>
        <sz val="8"/>
        <color theme="1"/>
        <rFont val="Arial"/>
        <family val="2"/>
      </rPr>
      <t xml:space="preserve"> Robinia pseudoacacia</t>
    </r>
    <r>
      <rPr>
        <sz val="8"/>
        <color theme="1"/>
        <rFont val="Arial"/>
        <family val="2"/>
      </rPr>
      <t xml:space="preserve"> (black-locust)</t>
    </r>
  </si>
  <si>
    <t>Plant species richness in avg of young/adult/mature black locust stands vs. native stands</t>
  </si>
  <si>
    <t>Mediterranean</t>
  </si>
  <si>
    <t>43° 93'N</t>
  </si>
  <si>
    <t>Benesperi, R., C. Giuliani, S. Zanetti, M. Gennai, M.M. Lippi, T. Guidi, J. Nascimbene, and B. Foggi. 2012. Biodiversity and Conservation 21:3555-3568.</t>
  </si>
  <si>
    <t>Benitez-Malvido and Martinez-Ramos 2003</t>
  </si>
  <si>
    <t>Species richness in avg. of 3 fragments vs. continous forest (for all species)</t>
  </si>
  <si>
    <t>3° 06'S</t>
  </si>
  <si>
    <t>Benitez-Malvido, J., and M. Martinez-Ramos. 2003. Impact of forest fragmentation on understorey plant species richness in Amazonia. Conservation Biology. 17:389-400</t>
  </si>
  <si>
    <t>Biggerstaff and Beck, 2007</t>
  </si>
  <si>
    <r>
      <t xml:space="preserve">Invasion by </t>
    </r>
    <r>
      <rPr>
        <i/>
        <sz val="8"/>
        <rFont val="Arial"/>
        <family val="2"/>
      </rPr>
      <t>Hedera helix</t>
    </r>
    <r>
      <rPr>
        <sz val="8"/>
        <rFont val="Arial"/>
        <family val="2"/>
      </rPr>
      <t xml:space="preserve"> L. (English ivy)</t>
    </r>
  </si>
  <si>
    <t>Native species richness in invaded and uninvaded seed banks</t>
  </si>
  <si>
    <t>33° 50'N</t>
  </si>
  <si>
    <t xml:space="preserve">Biggerstaff, M.S., and C.W. Beck. 2007. Effects of English ivy (Hedera helix) on seed bank formation and germination. American Midland Naturalist. 1:226-238. </t>
  </si>
  <si>
    <t>Biswas and Mallik, 2010</t>
  </si>
  <si>
    <t>Species richness in control vs. clear cutting treatments in avg. of riparian and upland zones</t>
  </si>
  <si>
    <t>48° 22'N</t>
  </si>
  <si>
    <t>Biswas, S.R. and Mallik, A.U. 2010. Disturbance effects on species diversity and functional diversity in riparian and upland plant communities. Ecology 91(1):28-35.</t>
  </si>
  <si>
    <t>Bobbink 1991</t>
  </si>
  <si>
    <t>Nutrient Addition</t>
  </si>
  <si>
    <t xml:space="preserve">Addition of N </t>
  </si>
  <si>
    <t>Total phanerogram species richness in avg. of 2 sites with N addition</t>
  </si>
  <si>
    <t>50° 51'N</t>
  </si>
  <si>
    <t>Bobbink, R. 1991. Effects of nutrient enrichment in Dutch chalk grassland. Journal of Applied Ecology. 28:28-41.</t>
  </si>
  <si>
    <t>Bonin et al. 2011</t>
  </si>
  <si>
    <t>Fragmentation</t>
  </si>
  <si>
    <t>Recruitment-stage fish species richness in control vs. fragmentation treatment</t>
  </si>
  <si>
    <t>Marine</t>
  </si>
  <si>
    <t>5° 17'S</t>
  </si>
  <si>
    <t>Bonin, M.C., G.R. Almany, and G.P. Jones. 2011. Contrasting effects of habitat loss and fragmentation on coral-associated reef fishes. Ecology 92(7):1503-1512.</t>
  </si>
  <si>
    <t>Recruitment-stage fish species richness in control vs.habitat loss treatment</t>
  </si>
  <si>
    <t>Bos et al. 2007</t>
  </si>
  <si>
    <t>Average invertebrate species richness in natural forest vs. average of 3 types of agro-forests</t>
  </si>
  <si>
    <t>01° 52'S</t>
  </si>
  <si>
    <t>Bos, M.M., P. Hohn, S. Saleh, B. Buche, D. Buchori, I. Stefan-Dewenter, and T. Tscharntke. 2007. Insect diversity responses to forest conversion and agroforestry management. Stability of Tropical Rainforest Margins 1:277-294.</t>
  </si>
  <si>
    <t>Braga et al. 2013</t>
  </si>
  <si>
    <t>Land-use change</t>
  </si>
  <si>
    <t>Beetle species richness in primary forest vs. avg. of agrictulture and pasture plots</t>
  </si>
  <si>
    <t>4° 21'S</t>
  </si>
  <si>
    <t>Braga, R.F., V. Korasaki, E. Andresen, and J. Louzada. 2013. Dug beetle community and functions along a habitat-disturbance gradient in the Amazon: A rapid assessment of ecological functions associated to biodiversity. PLoS One 8(2):e57786.</t>
  </si>
  <si>
    <t>Bragagnolo et al. 2007</t>
  </si>
  <si>
    <t xml:space="preserve">Spider species richness averaged across large and small fragments in secondary forest </t>
  </si>
  <si>
    <t>23° 33'S</t>
  </si>
  <si>
    <t>Bragagnolo, C., A.A. Noguiera, R.P.A. Rocha, and R. Pardini. 2007. Harvestmen in an Atlantic forest fragmented landscape: Evaluating assemblage response to habitat quality and quantity. Biological Conservation. 389-400</t>
  </si>
  <si>
    <t>Braschler et al. 2003</t>
  </si>
  <si>
    <t>Aphid species richness</t>
  </si>
  <si>
    <t>47° 34'N</t>
  </si>
  <si>
    <t xml:space="preserve">Braschler, B., G. Lampel, and B. Baur. 2003. Experimental small scale grassland fragmentation alters aphid population dynamics. Oikos 100:581-591. </t>
  </si>
  <si>
    <t>Britton and Fisher, 2007</t>
  </si>
  <si>
    <t>Lichen species richness in final sampling year (avg. of nutrient treatments 10-50kg/ha/year)</t>
  </si>
  <si>
    <t>Estimated</t>
  </si>
  <si>
    <t>57°04'N</t>
  </si>
  <si>
    <t>Britton, A.J., and J.M. Fisher. 2007. Interactive effects of nitrogen deposition, fire and grazing on diversity and composition of low-alpine prostrate Calluna vulgaris heathland. Journal of Applied Ecology. 44:125-135.</t>
  </si>
  <si>
    <t>Bunnell and Zampella, 2008</t>
  </si>
  <si>
    <r>
      <t xml:space="preserve">Invasion by Centrarchids (sunfish and bass species) and </t>
    </r>
    <r>
      <rPr>
        <i/>
        <sz val="8"/>
        <rFont val="Arial"/>
        <family val="2"/>
      </rPr>
      <t xml:space="preserve">Lithobates catesbeianus </t>
    </r>
    <r>
      <rPr>
        <sz val="8"/>
        <rFont val="Arial"/>
        <family val="2"/>
      </rPr>
      <t>(bullfrog)</t>
    </r>
  </si>
  <si>
    <t>Native anuran richness at invaded vs. non-invaded sites</t>
  </si>
  <si>
    <t>40° 03'N</t>
  </si>
  <si>
    <t>Bunnell, J.F., and R.A. Zampella. 2008. Native fish and anuran assemblages differ between impoundments with and without non-native centrarchids and bullfrogs. Copeia. 4:931-939.</t>
  </si>
  <si>
    <t>Native fish richness at invaded vs. non-invaded sites</t>
  </si>
  <si>
    <t>Cane et al. 2006</t>
  </si>
  <si>
    <t>Species richness averaged across different bee functional groups</t>
  </si>
  <si>
    <t>Desert</t>
  </si>
  <si>
    <t>32° 15'N</t>
  </si>
  <si>
    <t xml:space="preserve">Cane, J.H., R.L. Minckley, L.J. Kervin, T.H. and N.H. Williams. 2006. Complex responses within a desert bee guild (Hymenoptera: Apiformes) to urban habitat fragmentation. Ecological Applications. 16(2):632-644. </t>
  </si>
  <si>
    <t>Ceccon et al. 2004</t>
  </si>
  <si>
    <t>Addition of N and P</t>
  </si>
  <si>
    <t>Species richness in avg. of young and old forest at last sampling date with addition of N and P</t>
  </si>
  <si>
    <t>21° 06'N</t>
  </si>
  <si>
    <t>Ceccon, E., S. Sanchez, and J. Campo. 2004. Tree seedling dynamics in two abandoned tropical dry forests of differing successional status in Yucaton, Mexico: A field experiment with N and P fertilization. Plant Ecology. 170:277-285.</t>
  </si>
  <si>
    <t>Chabrerie et al. 2010</t>
  </si>
  <si>
    <r>
      <t>Invasion by</t>
    </r>
    <r>
      <rPr>
        <i/>
        <sz val="8"/>
        <rFont val="Arial"/>
        <family val="2"/>
      </rPr>
      <t xml:space="preserve"> Prunus serotina </t>
    </r>
    <r>
      <rPr>
        <sz val="8"/>
        <rFont val="Arial"/>
        <family val="2"/>
      </rPr>
      <t>(Black cherry)</t>
    </r>
  </si>
  <si>
    <t>Chabrerie, O., J. Loinard, S. Perrin, R. Saguez, and G. Decocq. 2010. Impact of Prunus serotina invasion on understory functional diversity in a European temperate forest. Biological Invasions. 12:1891-1907.</t>
  </si>
  <si>
    <t>Chapman and Chapman 2003</t>
  </si>
  <si>
    <t>Total species richness in intact vs. fragmented forest</t>
  </si>
  <si>
    <t>0° 13'N</t>
  </si>
  <si>
    <t>Chapman, C.A., and L.J. Chapman 2003. Fragmentation and alteration of seed dispersal processes: An initial evaluation of dung beetles, seed fate, and seedling diversity. Biotropica 35:382-393.</t>
  </si>
  <si>
    <t>Christian and Wilson, 1999</t>
  </si>
  <si>
    <r>
      <t>Invasion by</t>
    </r>
    <r>
      <rPr>
        <i/>
        <sz val="8"/>
        <rFont val="Arial"/>
        <family val="2"/>
      </rPr>
      <t xml:space="preserve"> Agropyron cristatum</t>
    </r>
    <r>
      <rPr>
        <sz val="8"/>
        <rFont val="Arial"/>
        <family val="2"/>
      </rPr>
      <t xml:space="preserve"> (invasive C3 grass)</t>
    </r>
  </si>
  <si>
    <t>Species richness of native plants in successional grassland plots vs. invaded grassland plots</t>
  </si>
  <si>
    <t>Christian, J.M., and S.D. Wilson. 1999. Long-term ecosystem impacts of an introduced grass in the northern Great Plains. Ecology. 80: 2397-2407.</t>
  </si>
  <si>
    <t>Cole et al. 2005</t>
  </si>
  <si>
    <t>Addition of N</t>
  </si>
  <si>
    <t>Microarthropod species richness in control vs. N-addition plots</t>
  </si>
  <si>
    <t>55° 28'N</t>
  </si>
  <si>
    <t xml:space="preserve">Cole, L., S.M. Buckland, and R.D. Bardgett. 2005. Relating microarthropod community structure and diversity to soil fertility manipulations in temperate grassland. Soil Biology and Biochemistry 37:1707-1717. </t>
  </si>
  <si>
    <t>Collier et al. 2002</t>
  </si>
  <si>
    <r>
      <t xml:space="preserve">Invasion by </t>
    </r>
    <r>
      <rPr>
        <i/>
        <sz val="8"/>
        <rFont val="Arial"/>
        <family val="2"/>
      </rPr>
      <t xml:space="preserve">Lonicera maackii </t>
    </r>
    <r>
      <rPr>
        <sz val="8"/>
        <rFont val="Arial"/>
        <family val="2"/>
      </rPr>
      <t>(Amur honeysuckle)</t>
    </r>
  </si>
  <si>
    <t>Species richness of native plants in plots below the invasive shrub and those away from the invasive shrub</t>
  </si>
  <si>
    <t>40° 24'N</t>
  </si>
  <si>
    <t>Collier, M.H., J.L. Vankat, and M.R. Hughes. 2002. Diminished plant richness and abundance below Lonicera maackii, an invasive shrub. American Midland Naturalist. 147:60-71.</t>
  </si>
  <si>
    <t>Collinge, 2000</t>
  </si>
  <si>
    <t>Insect species richness at end of experiment</t>
  </si>
  <si>
    <t>39° 44'N</t>
  </si>
  <si>
    <t>Collinge, S.K. 2000. Effects of grassland fragmentation on insect species loss, colonization, and movement patterns. Ecology 81(8):2211-2226</t>
  </si>
  <si>
    <t>Cunha et al. 2011</t>
  </si>
  <si>
    <r>
      <t>Invasion by</t>
    </r>
    <r>
      <rPr>
        <i/>
        <sz val="8"/>
        <rFont val="Arial"/>
        <family val="2"/>
      </rPr>
      <t xml:space="preserve"> Hydrilla verticillata </t>
    </r>
    <r>
      <rPr>
        <sz val="8"/>
        <rFont val="Arial"/>
        <family val="2"/>
      </rPr>
      <t>(Esthwaite waterweed)</t>
    </r>
  </si>
  <si>
    <t>Fish species richness in average of high and low water associated with invasive vs. native plant</t>
  </si>
  <si>
    <t>22° 47'S</t>
  </si>
  <si>
    <t>Cunha, E.R., S.M. Thomaz, H.B.A. Evangelista, J. Carniato, C.F. Souza, and R. Fugi. 2011. Small-sized fish assemblages do not differ between a native and a recently established non-indigenous macrophyte in a neotropical ecosystem. Brazilian Journal of Nature Conservation 9(1)61-66.</t>
  </si>
  <si>
    <t>Cushman and Gaffney, 2010</t>
  </si>
  <si>
    <r>
      <t xml:space="preserve">Invasion by </t>
    </r>
    <r>
      <rPr>
        <i/>
        <sz val="8"/>
        <rFont val="Arial"/>
        <family val="2"/>
      </rPr>
      <t>Arundo donax</t>
    </r>
    <r>
      <rPr>
        <sz val="8"/>
        <rFont val="Arial"/>
        <family val="2"/>
      </rPr>
      <t xml:space="preserve"> (Giant reed)</t>
    </r>
  </si>
  <si>
    <t>Native plant species richness (avg of 3 sites) in field study #1 for invasion by Arundo</t>
  </si>
  <si>
    <t>38° 17'N</t>
  </si>
  <si>
    <t>Cushman, J.H., and K.A. Gaffney. 2010. Community-level consequences of invasion: impacts of exotic clonal plants on riparian vegetaion. Biological Invasions. 12:2765-2776.</t>
  </si>
  <si>
    <r>
      <t>Invasion by</t>
    </r>
    <r>
      <rPr>
        <i/>
        <sz val="8"/>
        <rFont val="Arial"/>
        <family val="2"/>
      </rPr>
      <t xml:space="preserve"> Vinca major</t>
    </r>
    <r>
      <rPr>
        <sz val="8"/>
        <rFont val="Arial"/>
        <family val="2"/>
      </rPr>
      <t xml:space="preserve"> (Blue periwinkle)</t>
    </r>
  </si>
  <si>
    <t>Native plant species richness in field study #2 for invasion by Vinca</t>
  </si>
  <si>
    <t>Native plant species richness in field study #2 for invasion by Arundo</t>
  </si>
  <si>
    <t>D'Cruze and Kumar 2011</t>
  </si>
  <si>
    <t>Lizard species richness in forest vs. orchard site</t>
  </si>
  <si>
    <t>12° 20'S</t>
  </si>
  <si>
    <t>D'Cruze, N., and S. Kumar. 2011. Effects of anthropogenic activities on lizard communities in northern Madagascar. Animal Conservation 14:542-552</t>
  </si>
  <si>
    <t>Lizard species richness in forest vs. logged sites</t>
  </si>
  <si>
    <t>Daily et al. 2003</t>
  </si>
  <si>
    <t>Mammal species richness in forest plot vs. avg. of agricultural plots</t>
  </si>
  <si>
    <t>09° 47'N</t>
  </si>
  <si>
    <t>Daily, G.C., G. Ceballos, J. Pacheco, G. Suzan, and G.A. Sanchez-Azofeifa. 2003. Countryside biogeography of neotropical mammals: Conservation opportunities in agricultural landscapes of Costa Rica. Conservation Biology. 17:1814-1826.</t>
  </si>
  <si>
    <t>Danielsen and Heegard 1995</t>
  </si>
  <si>
    <t>Bird species richness in forest vs. average of oil palm and rubber plantation</t>
  </si>
  <si>
    <t>00° 35'S</t>
  </si>
  <si>
    <t>Danielsen, F., and M. Heegard. 1995. Impact of logging and plantation development on species diversity: a case study from Sumatra. Pages 73–92 in Ø. Sandbukt, editor. Management of tropical forests: towards an integrated perspective. University of Oslo, Oslo, Norway.</t>
  </si>
  <si>
    <t>Bird species richness in forest vs.avg of lightly and heavily logged forest</t>
  </si>
  <si>
    <t>Davalos and Blossey, 2004</t>
  </si>
  <si>
    <r>
      <t xml:space="preserve">Invasion by </t>
    </r>
    <r>
      <rPr>
        <i/>
        <sz val="8"/>
        <rFont val="Arial"/>
        <family val="2"/>
      </rPr>
      <t>Alliaria petiolata</t>
    </r>
    <r>
      <rPr>
        <sz val="8"/>
        <rFont val="Arial"/>
        <family val="2"/>
      </rPr>
      <t xml:space="preserve"> (Garlic mustard)</t>
    </r>
  </si>
  <si>
    <t xml:space="preserve">Understory plant species richness in invaded vs. uninvaded plots at average of 2 sites. </t>
  </si>
  <si>
    <t>42° 41'N</t>
  </si>
  <si>
    <t>Davies and Margules, 1998</t>
  </si>
  <si>
    <t>Carabid species richness (avg of three plot sizes)</t>
  </si>
  <si>
    <t>Southern Temperate Forest</t>
  </si>
  <si>
    <t>37° 04'S</t>
  </si>
  <si>
    <t xml:space="preserve">Davies, K.F., and C.R. Margules. 1998. Effects of habitat fragmentation on carabid beetles: experimental evidence. Journal of Animal Ecology 67:460-471. </t>
  </si>
  <si>
    <t>Davies and Svejcar, 2008</t>
  </si>
  <si>
    <r>
      <t xml:space="preserve">Invasion by </t>
    </r>
    <r>
      <rPr>
        <i/>
        <sz val="8"/>
        <rFont val="Arial"/>
        <family val="2"/>
      </rPr>
      <t xml:space="preserve">Taeniatherum caput-meusae </t>
    </r>
    <r>
      <rPr>
        <sz val="8"/>
        <rFont val="Arial"/>
        <family val="2"/>
      </rPr>
      <t>(Medusahead)</t>
    </r>
  </si>
  <si>
    <t>Native plant species richness in invaded vs. uninvaded plots</t>
  </si>
  <si>
    <t>43° 05'N</t>
  </si>
  <si>
    <t>Davies, K.W., and T.J. Svejcar. 2008. Comparison of medusahead-invaded and noninvaded Wyoming big sagebrush steppe in Southeastern Oregon. Rangeland and Ecology Management. 61:623-629.</t>
  </si>
  <si>
    <t>Davis and Phillips 2005</t>
  </si>
  <si>
    <t>Total beetle species richness in forest vs. plantation sites (avg. of 2 days of sampling)</t>
  </si>
  <si>
    <t>5° 17'N</t>
  </si>
  <si>
    <t>Davis, A.L., and T.K. Phillips. 2005. Effect of deforestation on a Southwest Ghana dung beetle assemblage (Coleoptera:Scarabaediae) at the periphery of Ankasa conservation area. Environmental Entomology 34(5):1081-1088.</t>
  </si>
  <si>
    <t>Total beetle species richness in unlogged vs. logged sites (avg. fo 2 days of sampling)</t>
  </si>
  <si>
    <t>Davis et al. 2001</t>
  </si>
  <si>
    <t>Avg of primary forest and plantation sites (from both pitfall and FIT sampling methods)</t>
  </si>
  <si>
    <t>4° 58'N</t>
  </si>
  <si>
    <t>Davis, A.J., J.D. Holloway, H. Huijnbregts, J. Krikken, A.H. Kirk-Spriggs, and S.L. Sutton. 2001. Dung beetles as indicators of change in the forests of northern Borneo. Journal of Applied Ecology 38:593-616.</t>
  </si>
  <si>
    <t>Avg of primary forest and logging sites (from both pitfall and FIT sampling methods)</t>
  </si>
  <si>
    <t>Davis et al. 2012</t>
  </si>
  <si>
    <t>Beetle species richness in avg. of 4 Nat'l Park sites vs. avg. of 4 farmland sites</t>
  </si>
  <si>
    <t>Savanna</t>
  </si>
  <si>
    <t>24° 54'S</t>
  </si>
  <si>
    <t>Davis, A.L.V., CH. Scholtz, and A.M. Swemmer. 2012. Effects of land usage on dung beetle assemblage structure: Kruger National Park vesus adjacent farmland in South Africa. Journal of Insect Conservation 16:399-411.</t>
  </si>
  <si>
    <t>de Groot et al. 2007</t>
  </si>
  <si>
    <r>
      <t>Invasion by</t>
    </r>
    <r>
      <rPr>
        <i/>
        <sz val="8"/>
        <rFont val="Arial"/>
        <family val="2"/>
      </rPr>
      <t xml:space="preserve"> Solidago canadensis</t>
    </r>
  </si>
  <si>
    <t>Average of butterfly, hoverfly, and caddisfly species richness in native vs. invaded plots</t>
  </si>
  <si>
    <t>46° 04'N</t>
  </si>
  <si>
    <t>de Groot, M., D. Kleijn, and N. Jogan. 2007. Species groups occupying different trophic levels respond differently to the invasion of semi-natural vegetation by Solidago canadensis. Biological Conservation. 136:612-617.</t>
  </si>
  <si>
    <t>Plant species richness in native vs. invaded plots</t>
  </si>
  <si>
    <t>Dean et al. 2002</t>
  </si>
  <si>
    <r>
      <t>Invasion by</t>
    </r>
    <r>
      <rPr>
        <i/>
        <sz val="8"/>
        <rFont val="Arial"/>
        <family val="2"/>
      </rPr>
      <t xml:space="preserve"> Prosopis glandulosa</t>
    </r>
    <r>
      <rPr>
        <sz val="8"/>
        <rFont val="Arial"/>
        <family val="2"/>
      </rPr>
      <t xml:space="preserve"> and </t>
    </r>
    <r>
      <rPr>
        <i/>
        <sz val="8"/>
        <rFont val="Arial"/>
        <family val="2"/>
      </rPr>
      <t>Prosopis velutina</t>
    </r>
  </si>
  <si>
    <t>Bird species richness in average of invaded vs. uninvaded sites</t>
  </si>
  <si>
    <t>27° 35'S</t>
  </si>
  <si>
    <t xml:space="preserve">Dean, W.R.J., M.D. Anderson, S.J. Milton, and T.A. Anderson. 2002. Avian assemblages in native Acacia and alien Prosopis drainage line woodland in the Kalahari, South Africa. Journal of Arid Environment 51:1-19. </t>
  </si>
  <si>
    <t>Douglas and O'Connor, 2003</t>
  </si>
  <si>
    <r>
      <t xml:space="preserve">Invasion by </t>
    </r>
    <r>
      <rPr>
        <i/>
        <sz val="8"/>
        <rFont val="Arial"/>
        <family val="2"/>
      </rPr>
      <t>Urochloa mutica</t>
    </r>
    <r>
      <rPr>
        <sz val="8"/>
        <rFont val="Arial"/>
        <family val="2"/>
      </rPr>
      <t xml:space="preserve"> (Para grass)</t>
    </r>
  </si>
  <si>
    <t>Average of benthic and epiphytic invert species richness in average of 4 invaded and native sites at last sampling date. (avg. of 2 native species)</t>
  </si>
  <si>
    <t>14° 10'S</t>
  </si>
  <si>
    <t>Douglas, M.M., and R.A. O'Connor. 2003. Effects of the exotic macrophyte, para grass (Urochloa mutica), on benthic and epiphytic macroinvertebrates of a tropical floodplain. Freshwater Biology. 48:962-971.</t>
  </si>
  <si>
    <t>Drouin et al. 2011</t>
  </si>
  <si>
    <r>
      <t xml:space="preserve">Invasion by </t>
    </r>
    <r>
      <rPr>
        <i/>
        <sz val="8"/>
        <rFont val="Arial"/>
        <family val="2"/>
      </rPr>
      <t>Codium fragile</t>
    </r>
  </si>
  <si>
    <t>Species richness of macro inverts in invaded vs. uninvaded beds (avg. of 2 sites)</t>
  </si>
  <si>
    <t>47° 37' N</t>
  </si>
  <si>
    <r>
      <t xml:space="preserve">Drouin A., C.W. McKindsey, and L.E. Johnson. 2011. Higher abundance and diversity in faunal assemblages with the invasion of </t>
    </r>
    <r>
      <rPr>
        <i/>
        <sz val="8"/>
        <rFont val="Arial"/>
        <family val="2"/>
      </rPr>
      <t>Codium fragile ssp. fragile</t>
    </r>
    <r>
      <rPr>
        <sz val="8"/>
        <rFont val="Arial"/>
        <family val="2"/>
      </rPr>
      <t xml:space="preserve"> in eelgrass meadows. Marine Ecology Progress Series 424:105-117. </t>
    </r>
  </si>
  <si>
    <t>Species richness of fish in non-invaded vs. invaded beds (avg of 2 sites)</t>
  </si>
  <si>
    <t>Dumbrell et al. 2001</t>
  </si>
  <si>
    <t>Species Richness of butterflies in disturbed vs. undisturbed habitat</t>
  </si>
  <si>
    <t>5° N</t>
  </si>
  <si>
    <t>Dumbrell, A.J.,  E.J. Clark, G.A. Frost, T.E. Randell, J.W. Pitchford, and J.K. Hill. 2008. Changes in species diversity following habitat disturbance and dependent on spatial scale: theoretical and empirical evidence. Journal of Applied Ecology 45:1531-1539.</t>
  </si>
  <si>
    <t>Edwards et al. 2004</t>
  </si>
  <si>
    <t>Species richness of fungal species in control vs. nutrient addition plots</t>
  </si>
  <si>
    <t>35° 00'N</t>
  </si>
  <si>
    <t>Edwards, I.P., J.L. Cripliver, A.R. Gillespie, K.H. Johnsen, M. Scholler, and R.F. Turco. 2004. Nitrogen availability alters macrofungal basidiomycete community structure in optimally fertilized loblolly pine forests. New Phytologist. 162:755-770.</t>
  </si>
  <si>
    <t>Elek and Lovei 2005</t>
  </si>
  <si>
    <t xml:space="preserve"> Beetle species richness in rural area (forested) and avg. of urban and suburban areas (average of 3 size classes)</t>
  </si>
  <si>
    <t>55° 26'N</t>
  </si>
  <si>
    <t>Elek, Z., and G.L. Lovei. 2005. Ground beetle assemblages along an urbanization gradient near Soro, Zealand, Denmark. Entomologiske Meddelser 73:115-121.</t>
  </si>
  <si>
    <t>Escolar et al. 2012</t>
  </si>
  <si>
    <t>Temperature increase</t>
  </si>
  <si>
    <t>Avg, of BSC (contains cyanobasteria, algae, liverwort, fungi, bacteria) and lichen species richness in avg. of bare and crust sites in control and warmed treatments at end of experiment</t>
  </si>
  <si>
    <t>40° 02'N</t>
  </si>
  <si>
    <t>Escolar, C., I. Martinez, M.A. Bowker, and F.T. Maestre. 2012. Warming reduces the growth and diversity of biological soil crusts in a semi-aric environment: implications for ecosystem structure and functioning. Philosophical Transactions of the Royal Society B 367:3087-3099.</t>
  </si>
  <si>
    <t>Estrada and Coates-Estrada, 1997</t>
  </si>
  <si>
    <t>Species richness at undisturbed site vs. avg of different agricultural sites</t>
  </si>
  <si>
    <t>18° 30'N</t>
  </si>
  <si>
    <t>Estrada, A. and R. Coates-Estrada. 1997. Anthropogenic landscape changes and avian diversity at Los Tuxtlas, Mexico. Biodiversity and Conservation. 6:19-43.</t>
  </si>
  <si>
    <t>Estrada and Coates-Estrada, 2002a</t>
  </si>
  <si>
    <t>Dung beetle species richness in continuous vs. agricultural habitat</t>
  </si>
  <si>
    <t>Estrada, A. and R. Coates-Estrada. 2002. Dung beetles in continuous forest, forest fragments and in a agricultural mosaic habitat island at Los Tuxtlas, Mexico. Biodiversity and Conservation. 11:1903-1918.</t>
  </si>
  <si>
    <t>Dung beetle species richness in continuous vs. fragmented plots</t>
  </si>
  <si>
    <t>Estrada and Coates-Estrada, 2002b</t>
  </si>
  <si>
    <t>Bat species richness in continuous vs. agricultural habitat</t>
  </si>
  <si>
    <t>Estrada, A., and R. Coates-Estrada. 2002. Bats in continous forest, forest fragments, and in an agricultural mosaic habitat-island at Los Tuxtlas, Mexico. Biological Conservation. 103:237-245.</t>
  </si>
  <si>
    <t>Bat species richness in continous vs. fragmented habitat</t>
  </si>
  <si>
    <t>Estrada and Coates-Estrada, 2005</t>
  </si>
  <si>
    <t>Bird species richness at undisturbed site vs. avg of different agricultural sites</t>
  </si>
  <si>
    <t>Estrada, A. and R. Coates-Estrada. 2005. Diversity of neotropical migratory landbird species assemblages in forest fragments and man-made vegetation in Los Tuxtlas, Mexico. Biodiversity and Conservation. 14:1719-1734.</t>
  </si>
  <si>
    <t>Estrada et al. 1994</t>
  </si>
  <si>
    <t>Mammal species richness in forest and avg of disturbance sites</t>
  </si>
  <si>
    <t>Estrada, A., R. Coates-Estrada, and D. Meritt. 1994. Non-flying mammals and landscape changes in the tropical rainforest region of Los Tuxtlas, Mexico. Ecography. 17:229-241.</t>
  </si>
  <si>
    <t>Estrada et al. 1998</t>
  </si>
  <si>
    <t>Beetle species richness in forest sites vs. avg of disturbed sites</t>
  </si>
  <si>
    <t>Estrada, A., R. Coates-Estrada, A.A. Dadda, and P. Cammarano. 1998. Dung and carrion beetles in tropical rain forest fragments and agricultural habitats at Los Tuxtlas, Mexico. Journal of Tropical Ecology. 14:577-593.</t>
  </si>
  <si>
    <t>Fang et al. 2012</t>
  </si>
  <si>
    <t>Nutrient addition</t>
  </si>
  <si>
    <t>Addition of N or P</t>
  </si>
  <si>
    <t>Plant species richness in control and avg, of 4 nutrient treatments</t>
  </si>
  <si>
    <t>42° 02'N</t>
  </si>
  <si>
    <t>Fang, Y., X. Fen, W. Bai, W. Zhang, and L. Li. 2012. Long-term nitrogen addition leads to loss of species richness due to litter accumulation and soil acidification in a temperate steppe. PLoS One. 7(10):e47369</t>
  </si>
  <si>
    <t>Feer and Hingrat 2005</t>
  </si>
  <si>
    <t>Beetle species richness averaged over 3 intact forest plots and 7 fragmented island plots</t>
  </si>
  <si>
    <t>4° 51'N</t>
  </si>
  <si>
    <t>Feer, F. and Y. Hingrat. 2005. Effects of forest fragmentation on a dung beetle community in French Guiana. Conservation Biology 19:1103-1112.</t>
  </si>
  <si>
    <t>Mammal species richness averaged over 3 intact forest plots and 7 fragmented island plots</t>
  </si>
  <si>
    <t>Fink and Wilson, 2011</t>
  </si>
  <si>
    <r>
      <t xml:space="preserve">Invasion by </t>
    </r>
    <r>
      <rPr>
        <i/>
        <sz val="8"/>
        <rFont val="Arial"/>
        <family val="2"/>
      </rPr>
      <t>Bromus inermis</t>
    </r>
  </si>
  <si>
    <t>Native plant species richness</t>
  </si>
  <si>
    <t>49° 04'N</t>
  </si>
  <si>
    <t>Fink, K.A., and S.D. Wilson. 2011. Bromus inermus invasion of a native grassland: diversity and resource reduction. Botany. 89:157-164.</t>
  </si>
  <si>
    <t>Fischer et al. 2009</t>
  </si>
  <si>
    <r>
      <t>Invasion by</t>
    </r>
    <r>
      <rPr>
        <i/>
        <sz val="8"/>
        <rFont val="Arial"/>
        <family val="2"/>
      </rPr>
      <t xml:space="preserve"> Cinchona pubescens</t>
    </r>
    <r>
      <rPr>
        <sz val="8"/>
        <rFont val="Arial"/>
        <family val="2"/>
      </rPr>
      <t xml:space="preserve"> and</t>
    </r>
    <r>
      <rPr>
        <i/>
        <sz val="8"/>
        <rFont val="Arial"/>
        <family val="2"/>
      </rPr>
      <t xml:space="preserve"> Cinchona calisaya</t>
    </r>
  </si>
  <si>
    <t xml:space="preserve">Species Richness averaged across 3 forest types. </t>
  </si>
  <si>
    <t>20° 47'N</t>
  </si>
  <si>
    <t xml:space="preserve">Fischer, L.K., M. von der Lippe, and I. Kowarik. 2009. Tree invasion in managed tropical forests facilitates endemic species. Journal of Biogeography 36:2251-2263. </t>
  </si>
  <si>
    <t>Flory and Clay, 2010</t>
  </si>
  <si>
    <r>
      <t xml:space="preserve">Invasion of </t>
    </r>
    <r>
      <rPr>
        <i/>
        <sz val="8"/>
        <rFont val="Arial"/>
        <family val="2"/>
      </rPr>
      <t>Microstegium vimineum</t>
    </r>
  </si>
  <si>
    <t>Native plant species richness in 2007 (final year that richness results are given)</t>
  </si>
  <si>
    <t>39° 13'N</t>
  </si>
  <si>
    <t xml:space="preserve">Flory, S.L. and K. Clay, 2010. Non-native grass invasion alters native plant composition in experimental communities. Biological Invasions 12:1285-1294. </t>
  </si>
  <si>
    <t>Forrest and Arnott, 2006</t>
  </si>
  <si>
    <t xml:space="preserve">Species richness in 0 nutrient and + nutrient treatments </t>
  </si>
  <si>
    <t>46° 01'N</t>
  </si>
  <si>
    <t xml:space="preserve">Forrest, J., and S.E. Arnott. 2006. Immigration and zooplankton community responses to nutrient enrichment: a mesocosm experiment. Oecologia. 150:119-131. </t>
  </si>
  <si>
    <t>Foster and Gross, 1998</t>
  </si>
  <si>
    <t>Species richness in addition vs. control plots (with litter intact)</t>
  </si>
  <si>
    <t>42° 24'N</t>
  </si>
  <si>
    <t>Foster, B.L., and K.L. Gross. 1998. Species richness in a successional grassland: Effects of nitrogen enrichment and plant litter. Ecology 79:2593-2602.</t>
  </si>
  <si>
    <t>Frankovich et al. 2009</t>
  </si>
  <si>
    <t xml:space="preserve">Species richness at last sampling date in average of 2 sites </t>
  </si>
  <si>
    <t>27° 40'N</t>
  </si>
  <si>
    <t>Frankovich, T.A.,  A.R. Armitage, A.H. Wachnicka, E.E Gaiser, and J.W. Fourqurean. 2009. Nutrient effects on seagrass epiphyte community structure in Florida Bay. Journal of Phycology.  45:1010-1020.</t>
  </si>
  <si>
    <t>Frost et al. 2009</t>
  </si>
  <si>
    <t>Taxa richness at last sampling date</t>
  </si>
  <si>
    <t>31° 24'N</t>
  </si>
  <si>
    <t>Frost, J.W., T. Schleicher, and C. Craft. 2009. Effects of nitrogen and phosphorus additions on primary production and invertebrate densities in a Georgia (USA) tidal freshwater marsh. Wetlands. 29:196-203.</t>
  </si>
  <si>
    <t>Gagne and Fahrig 2011</t>
  </si>
  <si>
    <t>Beetle species richness in forest and avg. of suburban and urban areas</t>
  </si>
  <si>
    <t>45° 25'N</t>
  </si>
  <si>
    <t>Gagne, S.A., and L. Fahrig. 2011. Do birds and beetles show similar responses to urbanization? Ecological Applications 21:2297-2312.</t>
  </si>
  <si>
    <t>Bird species richness in forest and avg. of suburban and urban areas</t>
  </si>
  <si>
    <t>Gardner et al. 2008</t>
  </si>
  <si>
    <t>Species richness in primary forest plots vs. Eucalyptus  plantation plots</t>
  </si>
  <si>
    <t>01° 30'S</t>
  </si>
  <si>
    <t>Gardner, T.A., M.I.M. Hernandez, J. Barlow, and C.A. Peres. 2008. Understanding the biodiversity consequences of habitat change: the value of secondary and plantation forests for neotropical dung beetles. Journal of Applied Ecology 45:883-893.</t>
  </si>
  <si>
    <t>Gedan and Bertness 2009</t>
  </si>
  <si>
    <t xml:space="preserve">Plant species richness averaged across 3 sites. </t>
  </si>
  <si>
    <t>41°37'N</t>
  </si>
  <si>
    <t>Gedan, K.B., and M.D. Bertness. 2009. Experimental warming causes rapid loss of plant diversity in New England salt marshes. Ecology Letters. 12:842-848.</t>
  </si>
  <si>
    <t>Genet et al. 2001</t>
  </si>
  <si>
    <t>Termite species richness in avg. of fragments vs. continuous sites</t>
  </si>
  <si>
    <t>18° 00'N</t>
  </si>
  <si>
    <t xml:space="preserve">Genet, J.A., K.S. Genet, T.M. Burton, P.G. Murphy, and A.E. Lugo. 2001. Response of termite community and wood decomposition rates to habitat fragmentation in a subtropical dry forest. Tropical Ecology. 42(1):35-49. </t>
  </si>
  <si>
    <t>Gerber et al. 2008</t>
  </si>
  <si>
    <r>
      <t>Invasion by Knotweed species (</t>
    </r>
    <r>
      <rPr>
        <i/>
        <sz val="8"/>
        <rFont val="Arial"/>
        <family val="2"/>
      </rPr>
      <t>Fallopia japonica</t>
    </r>
    <r>
      <rPr>
        <sz val="8"/>
        <rFont val="Arial"/>
        <family val="2"/>
      </rPr>
      <t xml:space="preserve"> and </t>
    </r>
    <r>
      <rPr>
        <i/>
        <sz val="8"/>
        <rFont val="Arial"/>
        <family val="2"/>
      </rPr>
      <t>Fallopia x bohemica</t>
    </r>
  </si>
  <si>
    <t>Plant species richness in avg of two native sites vs. invaded site</t>
  </si>
  <si>
    <t>46° 28'N</t>
  </si>
  <si>
    <t>Gerber, E., C. Krebs, C. Murrell, M. Moretti, R. Rocklin, and U. Schaffner. 2008. Exotic invasive knotweeds (Fallopia spp.) negatively affect native plant and invertebrate assemblages in European riparian habitats. Biological Conservation. 141:646-654.</t>
  </si>
  <si>
    <t>Invert species richness in avg of two native sites vs. invaded site</t>
  </si>
  <si>
    <t>Giantomasi et al. 2008</t>
  </si>
  <si>
    <r>
      <t>Invasion by</t>
    </r>
    <r>
      <rPr>
        <i/>
        <sz val="8"/>
        <rFont val="Arial"/>
        <family val="2"/>
      </rPr>
      <t xml:space="preserve"> Pyracantha angustifolia</t>
    </r>
  </si>
  <si>
    <t>Native plant species richness of invaded shurb plot vs. native shrub plot</t>
  </si>
  <si>
    <t>31° 07'S</t>
  </si>
  <si>
    <t>Giantomoasi, A., P.A. Tecco, G. Funes, D.E. Gurvich, and M. Cabido. 2008. Canopy effects of the invasive shrub Pyracantha angustifolia on a seed bank composition, richness and density in a montane shrubland (Cordoba, Argentina). Austral Ecology. 33:68-77.</t>
  </si>
  <si>
    <t>Gibbs and Stanton, 2001</t>
  </si>
  <si>
    <t>Total species richness</t>
  </si>
  <si>
    <t>43° 02'N</t>
  </si>
  <si>
    <t>Gibbs, J.P., and E.J. Stanton. 2001. Habitat fragmentation and arthropod community change: Carrion beetles, phoeretic mites, and flies. Ecological Applications. 11(1):79-85</t>
  </si>
  <si>
    <t>Gilbert et al. 1998</t>
  </si>
  <si>
    <t>Species richness in mainland vs. insulur habitat</t>
  </si>
  <si>
    <t>53° 07'N</t>
  </si>
  <si>
    <t>Gilbert, F., A. Gonzalez, and I. Evans-Freke. 1998. Corridors maintain species richness in the fragmented landscapes of a microecosystem. Proceedings of the Royal Society of London B. 265:577-592.</t>
  </si>
  <si>
    <t>Giraudo et al. 2008</t>
  </si>
  <si>
    <t>Avg species richness between the different bird guilds in large vs. small fragments</t>
  </si>
  <si>
    <t>27° 05'S</t>
  </si>
  <si>
    <t>Giraudo, A.R., S.D. Matteucci, J. Alonso, J. Herrera, R.R. Abramson. 2008. Comparing bird assemblages in large and small fragments of the Atlantic forest hotspots. Biodiversity and Conservation. 17:1251-1265.</t>
  </si>
  <si>
    <t>Golden and Crist, 1999</t>
  </si>
  <si>
    <t>Insect species richness at end of experiment (avg of  3 fragment treatments)</t>
  </si>
  <si>
    <t>25° 47'N</t>
  </si>
  <si>
    <t xml:space="preserve">Golden, D.M. and T.O. Crist. 1999. Experimental effects of habitat fragmentation on old-field canopy insects: community, guild, and species responses. Oecologia 118:371-380. </t>
  </si>
  <si>
    <t>Gonzalez and Chaneton, 2002</t>
  </si>
  <si>
    <t>Microarthropod species richness after 12 months</t>
  </si>
  <si>
    <t>53° 07' N</t>
  </si>
  <si>
    <t>Gonzalez, A. and E.J. Chaneton. 2002. Heterotroph species extinction, abundance, and biomass dynamics in an experimentally fragmented  microecosystem. Journal of Animal Ecology 71:594-602.</t>
  </si>
  <si>
    <t>Gonzalez-Gomez et al. 2006</t>
  </si>
  <si>
    <t>Total species richness in forest vs. fragment</t>
  </si>
  <si>
    <t>35° 59'S</t>
  </si>
  <si>
    <t xml:space="preserve">Gonzalez-Gomez, P.L., C.F. Estades, and J.A. Simonetti. 2006. Strengthened insectivory in a temperate fragmented forest. Oecologia. 148:137-143. </t>
  </si>
  <si>
    <t>Gonzalez, 2000</t>
  </si>
  <si>
    <t>Microarthropod species richness after 12 months (average of small and large patches)</t>
  </si>
  <si>
    <t xml:space="preserve">Gonzalez, A. 2000. Community relaxation in fragmented landscapes: The relation between species richness, area, and age. Ecology Letters 3:441-448. </t>
  </si>
  <si>
    <t>Gotlieb et al. 2011</t>
  </si>
  <si>
    <t>Bee species richness in natural vs. garden areas</t>
  </si>
  <si>
    <t>31° 03'N</t>
  </si>
  <si>
    <t>Gotlieb, A., Y. Hollender, and Y. Mandelik. 2011. Gardening in the desert changes bee communities and pollination network characteristics. Basic and Applied Ecology 12:310-320.</t>
  </si>
  <si>
    <t>Gough et al. 2002</t>
  </si>
  <si>
    <t>Plant species richness in control vs. N+P plots (in 0.2m2 plots)</t>
  </si>
  <si>
    <t>Arctic</t>
  </si>
  <si>
    <t>68° 38'N</t>
  </si>
  <si>
    <t>Gough, L., P.A. Wookey, and G.R Shaver. 2002. Dry heath arctic tundra responses to long-term nutrient and light manipulation. Arctic, Antarctic, and Alpine Research. 34:211-218.</t>
  </si>
  <si>
    <t>Greenwood et al. 2004</t>
  </si>
  <si>
    <r>
      <t xml:space="preserve">Invasion by </t>
    </r>
    <r>
      <rPr>
        <i/>
        <sz val="8"/>
        <rFont val="Arial"/>
        <family val="2"/>
      </rPr>
      <t>Salix x rubens</t>
    </r>
  </si>
  <si>
    <t>Arthropod species richness in invaded vs. native sites in last sampling date</t>
  </si>
  <si>
    <t>38° 09'S</t>
  </si>
  <si>
    <t>Greenwood, H., D.J. O'Dowd, and P.S. Lake. 2004. Willow (Salix x rubens) invasion of the riparian zone in south-eastern Australia: reduced abundance and altered composition of terrestrial arthropods. Diversity and Distributions. 10:485-492.</t>
  </si>
  <si>
    <t>Grez et al. 2008</t>
  </si>
  <si>
    <t>Long term species richness of Coccenellids (avg of the 3 fragment treatments)</t>
  </si>
  <si>
    <t>33° 34'S</t>
  </si>
  <si>
    <t>Grez, G.A., T. Zaviezo, S. Diaz, B. Camousseigt, and G. Cortes. 2008. Effects of habitat loss and fragmentation on the abundance and species richness of aphidophagous beetles and aphids in experimental alfalfa landscapes. European Journal of Entomology 105:411-420</t>
  </si>
  <si>
    <t>Gross et al. 2005</t>
  </si>
  <si>
    <t>Species richness at last sampling date with uniform nutrient addition</t>
  </si>
  <si>
    <t>44° 18'N</t>
  </si>
  <si>
    <t>Gross, K.L., G.G. Mittelbach, and H.L. Reynolds. 2005. Grassland invasibility and diversity: responses to nutrients, seed input, and disturbance. Ecology. 86:476-486.</t>
  </si>
  <si>
    <t>Gruner and Taylor, 2006</t>
  </si>
  <si>
    <t>Total arthropod species richness</t>
  </si>
  <si>
    <t>19° 66' N</t>
  </si>
  <si>
    <t>Gurevitch and Unnasch 1989</t>
  </si>
  <si>
    <t>Plant species richness</t>
  </si>
  <si>
    <t>40° 25' N</t>
  </si>
  <si>
    <t>Gurevitch, J., and R.S. Unnasch. 1989. Experimental removal of a dominant species at two levels of soil fertility. Canadian Journal of Botany 67:3470-3477</t>
  </si>
  <si>
    <t>Hagvar and Klanderud, 2009</t>
  </si>
  <si>
    <t>Orbitada species richness</t>
  </si>
  <si>
    <t>Alpine</t>
  </si>
  <si>
    <t>60°25'N</t>
  </si>
  <si>
    <t>Hagvar, S., and K. Klanderud. 2009. Effect of simulated environmental change on alpine soil arthropods. Global Change Biology. 15:2972-2980.</t>
  </si>
  <si>
    <t>60° 29' N</t>
  </si>
  <si>
    <t>Hale et al. 2011</t>
  </si>
  <si>
    <t>Total species richness in control pH of control temp. vs. increased temp.</t>
  </si>
  <si>
    <t>50°35'N</t>
  </si>
  <si>
    <t>Hale, P., P. Calosi, L. McNeill, N. Miezkowska, and S. Widdicombe. 2011. Predicted levels of future ocean acidification and temperature rise could alter community structure and biodiversity in marine benthic communities. Oikos. 120:661-674.</t>
  </si>
  <si>
    <t>Hankin et al. 2012</t>
  </si>
  <si>
    <t>Diatom species richness in control vs. avg. of high and low nutrient addition</t>
  </si>
  <si>
    <t>44° 62'N</t>
  </si>
  <si>
    <t>Hankin, S.L., C.L. Weilhoefer, J.E. Kaldy, and T.H. DeWitt. 2012. Sediment diatom species and community response to nitrogen addition in Oregon (USA) estuarine tidal wetlands. Wetlands 32:1023-1031.</t>
  </si>
  <si>
    <t>Hartley and Jones 2003</t>
  </si>
  <si>
    <t>56° 56'N</t>
  </si>
  <si>
    <t>Hartley, S.E., and T.H. Jones. 2003. Plant diversity and insect herbivores: effects of environmental change in contrasting model systems. Oikos. 101:6-17.</t>
  </si>
  <si>
    <t>Hassall et al. 2006</t>
  </si>
  <si>
    <t>Species richness in avg. of primary forest sites vs. avg. of orchard and palm plantation site</t>
  </si>
  <si>
    <t>04° 58'N</t>
  </si>
  <si>
    <t>Hassall, M., D.T. Jones, S. Taiti, Z. Latipi, S.L. Sutton, and M. Mohammed. 2006. Biodiversity and abundance of terrestrial isopods along a gradient of disturbance in Sabah, East Malaysia. European Journal of Soil Biology 42:197-207</t>
  </si>
  <si>
    <t>Species richness in avg. of 2 primary forest sites vs. logged site.</t>
  </si>
  <si>
    <t>Hedja and Pysek, 2006</t>
  </si>
  <si>
    <r>
      <t>Invasion by</t>
    </r>
    <r>
      <rPr>
        <i/>
        <sz val="8"/>
        <rFont val="Arial"/>
        <family val="2"/>
      </rPr>
      <t xml:space="preserve"> Impatiens glandulifera</t>
    </r>
  </si>
  <si>
    <t>49° 15' N</t>
  </si>
  <si>
    <r>
      <t xml:space="preserve">Hedja, M. and P. Pysek. 2006. What is the impact of </t>
    </r>
    <r>
      <rPr>
        <i/>
        <sz val="8"/>
        <rFont val="Arial"/>
        <family val="2"/>
      </rPr>
      <t>Impatiens glandulifera</t>
    </r>
    <r>
      <rPr>
        <sz val="8"/>
        <rFont val="Arial"/>
        <family val="2"/>
      </rPr>
      <t xml:space="preserve"> on species diversity of invaded riparian vegetation. Biological Conservation 132(2):143-152.</t>
    </r>
  </si>
  <si>
    <t>Hejda et al. 2009</t>
  </si>
  <si>
    <r>
      <t xml:space="preserve">Invasion by </t>
    </r>
    <r>
      <rPr>
        <i/>
        <sz val="8"/>
        <rFont val="Arial"/>
        <family val="2"/>
      </rPr>
      <t xml:space="preserve">Fallopia sachalinensis </t>
    </r>
  </si>
  <si>
    <t>50° 28'N</t>
  </si>
  <si>
    <t>Hejda, M., P.Pysek, and V. Jarosik. 2009. Impact of invasive plants on the species richness, diversity, and composition of invaded communities. Journal of Ecology. 97:393-403.</t>
  </si>
  <si>
    <r>
      <t xml:space="preserve">Invasion by </t>
    </r>
    <r>
      <rPr>
        <i/>
        <sz val="8"/>
        <rFont val="Arial"/>
        <family val="2"/>
      </rPr>
      <t>Fallopia japonica</t>
    </r>
  </si>
  <si>
    <t>50° 05'N</t>
  </si>
  <si>
    <r>
      <t xml:space="preserve">Invasion by </t>
    </r>
    <r>
      <rPr>
        <i/>
        <sz val="8"/>
        <rFont val="Arial"/>
        <family val="2"/>
      </rPr>
      <t xml:space="preserve">F. x bohemica </t>
    </r>
  </si>
  <si>
    <t>49° 52'N</t>
  </si>
  <si>
    <r>
      <t>Invasion by</t>
    </r>
    <r>
      <rPr>
        <i/>
        <sz val="8"/>
        <rFont val="Arial"/>
        <family val="2"/>
      </rPr>
      <t xml:space="preserve"> Heracleum mantegazzianum</t>
    </r>
  </si>
  <si>
    <r>
      <t xml:space="preserve">Invasion by </t>
    </r>
    <r>
      <rPr>
        <i/>
        <sz val="8"/>
        <rFont val="Arial"/>
        <family val="2"/>
      </rPr>
      <t>Rumex alpinus</t>
    </r>
  </si>
  <si>
    <t>50° 48'N</t>
  </si>
  <si>
    <r>
      <t xml:space="preserve">Invasion by </t>
    </r>
    <r>
      <rPr>
        <i/>
        <sz val="8"/>
        <rFont val="Arial"/>
        <family val="2"/>
      </rPr>
      <t>Aster novi-belgii</t>
    </r>
  </si>
  <si>
    <t>48° 44'N</t>
  </si>
  <si>
    <r>
      <t xml:space="preserve">Invasion by </t>
    </r>
    <r>
      <rPr>
        <i/>
        <sz val="8"/>
        <rFont val="Arial"/>
        <family val="2"/>
      </rPr>
      <t>Helianthus tuberosus</t>
    </r>
  </si>
  <si>
    <t>50° 58'N</t>
  </si>
  <si>
    <r>
      <t xml:space="preserve">Invasion by </t>
    </r>
    <r>
      <rPr>
        <i/>
        <sz val="8"/>
        <rFont val="Arial"/>
        <family val="2"/>
      </rPr>
      <t>Rudbeckia laciniata</t>
    </r>
    <r>
      <rPr>
        <sz val="8"/>
        <rFont val="Arial"/>
        <family val="2"/>
      </rPr>
      <t xml:space="preserve"> </t>
    </r>
  </si>
  <si>
    <r>
      <t xml:space="preserve">Invasion by </t>
    </r>
    <r>
      <rPr>
        <i/>
        <sz val="8"/>
        <rFont val="Arial"/>
        <family val="2"/>
      </rPr>
      <t>Solidago gigantea</t>
    </r>
  </si>
  <si>
    <t>50° 59'N</t>
  </si>
  <si>
    <r>
      <t xml:space="preserve">Invasion by </t>
    </r>
    <r>
      <rPr>
        <i/>
        <sz val="8"/>
        <rFont val="Arial"/>
        <family val="2"/>
      </rPr>
      <t>Imperatoria ostruthium</t>
    </r>
  </si>
  <si>
    <r>
      <t xml:space="preserve">Invasion by </t>
    </r>
    <r>
      <rPr>
        <i/>
        <sz val="8"/>
        <rFont val="Arial"/>
        <family val="2"/>
      </rPr>
      <t>Lupinus polyphyllus</t>
    </r>
  </si>
  <si>
    <t>50° 03'N</t>
  </si>
  <si>
    <r>
      <t xml:space="preserve">Invasion by </t>
    </r>
    <r>
      <rPr>
        <i/>
        <sz val="8"/>
        <rFont val="Arial"/>
        <family val="2"/>
      </rPr>
      <t>Impatiens glandulifera</t>
    </r>
  </si>
  <si>
    <r>
      <t xml:space="preserve">Invasion by </t>
    </r>
    <r>
      <rPr>
        <i/>
        <sz val="8"/>
        <rFont val="Arial"/>
        <family val="2"/>
      </rPr>
      <t>Mimulus guttatus</t>
    </r>
  </si>
  <si>
    <t>49° 10'N</t>
  </si>
  <si>
    <t>Henderson and Naeth, 2005</t>
  </si>
  <si>
    <r>
      <t xml:space="preserve">Invasion by </t>
    </r>
    <r>
      <rPr>
        <i/>
        <sz val="8"/>
        <rFont val="Arial"/>
        <family val="2"/>
      </rPr>
      <t>Agropyron cristatum</t>
    </r>
    <r>
      <rPr>
        <sz val="8"/>
        <rFont val="Arial"/>
        <family val="2"/>
      </rPr>
      <t xml:space="preserve"> (Crested wheatgrass)</t>
    </r>
  </si>
  <si>
    <t>Native vegetation species richness in native vs. invaded plots (avg of 4 groups)</t>
  </si>
  <si>
    <t>50° 27'N</t>
  </si>
  <si>
    <t>Henderson, D.C., and M.A. Naeth. 2005. Multi-scale impacts of crested wheatgrass invasion in mixed-grass prairie. Biological Invasions. 7:639-650.</t>
  </si>
  <si>
    <t>Herrera and Dudley, 2003</t>
  </si>
  <si>
    <r>
      <t>Invasion by</t>
    </r>
    <r>
      <rPr>
        <i/>
        <sz val="8"/>
        <rFont val="Arial"/>
        <family val="2"/>
      </rPr>
      <t xml:space="preserve"> Arundo donax</t>
    </r>
    <r>
      <rPr>
        <sz val="8"/>
        <rFont val="Arial"/>
        <family val="2"/>
      </rPr>
      <t xml:space="preserve"> (Giant reed)</t>
    </r>
  </si>
  <si>
    <t>Average of aerial and ground-dwelling arthropod species richness in native vs. invaded plots at last sampling date</t>
  </si>
  <si>
    <t>Herrera, A.M. and T.L. Dudley. 2003. Reduction of riparian arthropod abundance and diversity as a consequence of giant reed (Arundo donax) invasion. Biological Invasions. 5:167-177.</t>
  </si>
  <si>
    <t>Hillebrand 2011</t>
  </si>
  <si>
    <t>Species richness in medium vs. warm site (at intermediate N:P)</t>
  </si>
  <si>
    <t>54°19'N</t>
  </si>
  <si>
    <t>Hillebrand, H. 2011. Temperature mediates competitive exclusion and diversity in benthic microalgae under different N:P stoichiometry. Ecological Research. 26:533-539.</t>
  </si>
  <si>
    <t>Hillebrand et al. 2000</t>
  </si>
  <si>
    <t>Species richness at average of 3 nutrient addition intensities</t>
  </si>
  <si>
    <t>54° 41'N</t>
  </si>
  <si>
    <t>Hillebrand, H., B. Worm, and H.K. Lotze. 2000. Marine microbenthic community structure regulated by nitrogen loading and grazing pressure. Marine Ecology Progress Series. 204:27-38.</t>
  </si>
  <si>
    <t>Hogg and Daane 2013</t>
  </si>
  <si>
    <t>Spider species richness in woodland vs. avg. of vineyards at 2 distances from woodland</t>
  </si>
  <si>
    <t>38° 35'N</t>
  </si>
  <si>
    <t xml:space="preserve">Hogg, B.N. and K.M. Daane. 2013. Contrasting landscape effects on species diversity and invasion success within a predator community. Diversity and Distributions 19:281-293. </t>
  </si>
  <si>
    <t>Holland-Clift et al. 2010</t>
  </si>
  <si>
    <t>Bird species richness in invaded vs. native plant transects</t>
  </si>
  <si>
    <t>37° 91'S</t>
  </si>
  <si>
    <t>Holland-Clift, S., D.J. O'Dowd, and R. Mac Nally. 2010. Impacts of an invasive willow on riparian bird assemblages in south-eastern Australia. Austral Ecology 36:511-521</t>
  </si>
  <si>
    <t>Hollebone and Hay, 2008</t>
  </si>
  <si>
    <r>
      <t xml:space="preserve">Invasion by </t>
    </r>
    <r>
      <rPr>
        <i/>
        <sz val="8"/>
        <rFont val="Arial"/>
        <family val="2"/>
      </rPr>
      <t xml:space="preserve">Petrolisthes armatus </t>
    </r>
    <r>
      <rPr>
        <sz val="8"/>
        <rFont val="Arial"/>
        <family val="2"/>
      </rPr>
      <t>(Green porcelain crab)</t>
    </r>
  </si>
  <si>
    <t>Native invertenbrate species richness at end of field experiment</t>
  </si>
  <si>
    <t>32° 09' N</t>
  </si>
  <si>
    <t>Hollebone, A.L. and M.E. Hay. 2008. An invasive crab alters interaction webs in a marine community. Biological Invasions 10:347-358.</t>
  </si>
  <si>
    <t xml:space="preserve">Species richness of native invertebrate taxa at end of mesocosm experiment </t>
  </si>
  <si>
    <t>Holmstrup et al. 2012</t>
  </si>
  <si>
    <t>Enchytraeid species richness in warmed vs. ambient temp at Wales site</t>
  </si>
  <si>
    <t>53°04'N</t>
  </si>
  <si>
    <t>Holmstrup, M., J.G. Sorensen, K. Maraldo, I.K. Schmidt, S. Mason, A. Tietema, A.R. Smith, B. Emmett, R.M. Schmelz, T. Bataillon, C. Beier, and B.K. Ehlers. 2012. Increased frequency of drought reduces species richness of enchytraeid communities in both wet and dry heathland soils. Soil Biology and Biochemistry 53:43-49.</t>
  </si>
  <si>
    <t>Enchytraeid species richness in warmed vs. ambient temp at Netherlands site</t>
  </si>
  <si>
    <t>52°26'N</t>
  </si>
  <si>
    <t>Holmstrup, M., J.G. Sorensen, K. Maraldo, I.K. Schmidt, S. Mason, A. Tietema, A.R. Smith, B. Emmett, R.M. Schmelz, T. Bataillon, C. Beier, and B.K. Ehlers. 2012. Increased frequency of drought reduces species richness of enchytraeid communities in both we</t>
  </si>
  <si>
    <t>Enchytraeid species richness in warmed vs. ambient temp at Denmark site</t>
  </si>
  <si>
    <t>56°13'N</t>
  </si>
  <si>
    <t>Horner-Devine et al. 2003</t>
  </si>
  <si>
    <t>Species richness in reserve plots and coffee plantation plots</t>
  </si>
  <si>
    <t>Horner-Devine, M.C., G.C. Daily, P.R. Ehrlich, and C.L. Boggs. 2003. Countryside biogeography of tropical butterflies. Conservation Biology. 17:168-177.</t>
  </si>
  <si>
    <t>Houston and Duivenvoorden, 2002</t>
  </si>
  <si>
    <r>
      <t xml:space="preserve">Invasion by </t>
    </r>
    <r>
      <rPr>
        <i/>
        <sz val="8"/>
        <rFont val="Arial"/>
        <family val="2"/>
      </rPr>
      <t>Hymenachne amplexicaulis</t>
    </r>
    <r>
      <rPr>
        <sz val="8"/>
        <rFont val="Arial"/>
        <family val="2"/>
      </rPr>
      <t xml:space="preserve"> (Pasture grass)</t>
    </r>
  </si>
  <si>
    <t>Invert family richness in average of native and invasive sampling sites</t>
  </si>
  <si>
    <t>23° 19'S</t>
  </si>
  <si>
    <t>Houston, W.A., and L.J. Duivenvooden. 2002. Replacement of littoral native vegetation with the ponded pasture grass Hymenachne amplexicaulis: effects on plant, macroinvertebrate and fish biodiversity of backwaters in the Fitzroy River, Central Queensland,</t>
  </si>
  <si>
    <t>Species richness of native aquatic plants in average of native and invasive sampling sites</t>
  </si>
  <si>
    <t>Native fish species richness in average of native and invasive sampling sites</t>
  </si>
  <si>
    <t>Hoyle and Gilbert, 2004</t>
  </si>
  <si>
    <t>Log species richness in connected vs. insulur habitat</t>
  </si>
  <si>
    <t>Hoyle, M., and F. Gilbert. 2004. Species richness of moss-landscapes unaffected by short-term fragmentation. 105:359-367.</t>
  </si>
  <si>
    <t>Hoyle and Harborne, 2005</t>
  </si>
  <si>
    <t>Total microarthtopod species richness (ln) in mainland vs. island treatments (average of 1 and 2 units of area)</t>
  </si>
  <si>
    <t>53° 06'N</t>
  </si>
  <si>
    <t>Hoyle, M., and A.R. Harborne. 2005. Mixed effects of habitat fragmentation on species richness and community structure in a microarthropod microecosystem. Ecological Entomology. 30:684-691.</t>
  </si>
  <si>
    <t>Huang et al. 2013</t>
  </si>
  <si>
    <t>Diatom species richness in ambient and nutrient enriched treatments</t>
  </si>
  <si>
    <t>31°25'N</t>
  </si>
  <si>
    <t>Huang, D., T. Chu, Q. Sheng, J. Chen, and J. Wu. 2013. Variable bottom-up and top-down effects on diversity of different prey assemblages in an estuarine saltimarsh. Marine Ecology Progress Series 472:15-25.</t>
  </si>
  <si>
    <t>Nematode species richness in ambient and nutrient enriched treatments</t>
  </si>
  <si>
    <t>Huberty et al. 1998</t>
  </si>
  <si>
    <t>Species density in final year</t>
  </si>
  <si>
    <t>Huberty, L.A., K.L. Gross, and C.J. Miller. 1998. Effects of nitrogen addition on successional dynamics and species diversity in Michigan old-fields. Journal of Ecology. 86:794-803</t>
  </si>
  <si>
    <t>Hudson and Henry 2010</t>
  </si>
  <si>
    <t>Species richness in final sampling year</t>
  </si>
  <si>
    <t>78°53'N</t>
  </si>
  <si>
    <t>Hudson, J.M.G., and G.H.R. Henry. 2010. High Arctic plant community resists 15 years of climate warming. Journal of Ecology. 98:1035-1041.</t>
  </si>
  <si>
    <t>Hughes et al. 2002</t>
  </si>
  <si>
    <t>Species richness in average of zero and low complexity beds vs. high complexity beds</t>
  </si>
  <si>
    <t>41° 44'N</t>
  </si>
  <si>
    <t>Hughes, J.E., L.A. Deegan, J.C. Wyda, M.J. Weaver, and A.Wright. 2002. The effet of eelgrass habitat loss on estuarine fish communities of Southern New England. Estuaries 25:235-249.</t>
  </si>
  <si>
    <t>Husa et al. 2008</t>
  </si>
  <si>
    <r>
      <t>Invasion by</t>
    </r>
    <r>
      <rPr>
        <i/>
        <sz val="8"/>
        <rFont val="Arial"/>
        <family val="2"/>
      </rPr>
      <t xml:space="preserve"> Heterosiphonia japnica</t>
    </r>
    <r>
      <rPr>
        <sz val="8"/>
        <rFont val="Arial"/>
        <family val="2"/>
      </rPr>
      <t xml:space="preserve"> (Pacific red alga)</t>
    </r>
  </si>
  <si>
    <t>Macroalgal species richness in average of non-invaded/rarely invaded sites vs. invaded sites in final sampling year.</t>
  </si>
  <si>
    <t>61° 50'N</t>
  </si>
  <si>
    <t>Husa, V., K. Sjotun, N. Brattenborg, and T.E. Lein. 2008. Changes of macroalgal biodiversity in sublittoral sites in Southwest Norway: impact of an introduced species or higher temperature? Marine Biology Research. 4:414-428.</t>
  </si>
  <si>
    <t>Ishitani et al. 2003</t>
  </si>
  <si>
    <t>Species richness in rural area (forested) and avg. of urban and suburban areas</t>
  </si>
  <si>
    <t>34° 23'N</t>
  </si>
  <si>
    <t>Ishitani, M., D.J. Kotze, and J. Niemela. 2003. Changes in carabid beetles assemblages across an urban-rural gradient in Japan. Ecography 26:481-489.</t>
  </si>
  <si>
    <t>Ives et al. 2013</t>
  </si>
  <si>
    <t>Urbanization</t>
  </si>
  <si>
    <t>Ant species richness in rural vs. urban sites</t>
  </si>
  <si>
    <t>33° 37'S</t>
  </si>
  <si>
    <t xml:space="preserve">Ives, C.D., M.P. Taylor, D.A. Nipperess, and G.C. Hose. 2013. Effect of catchment urbanization on ant diversity in remnant riparian corridors. Landscape and Urban Planning 110:1550163. </t>
  </si>
  <si>
    <t>Jackson, 2005</t>
  </si>
  <si>
    <r>
      <t xml:space="preserve">Invasion by </t>
    </r>
    <r>
      <rPr>
        <i/>
        <sz val="8"/>
        <rFont val="Arial"/>
        <family val="2"/>
      </rPr>
      <t>Cenchrus ciliaris</t>
    </r>
  </si>
  <si>
    <t>Native species richness in invaded vs. uninvaded sites at largest spatilal scale (64m2)</t>
  </si>
  <si>
    <t>22° 05'S</t>
  </si>
  <si>
    <t>Jackson, J. 2005. Is there a relationship between herbaceous species richness and buffel grass (Cenchrus ciliaris)? Austral Ecology. 30:505-517.</t>
  </si>
  <si>
    <t>Jager et al. 2007</t>
  </si>
  <si>
    <r>
      <t>Invasion by</t>
    </r>
    <r>
      <rPr>
        <i/>
        <sz val="8"/>
        <rFont val="Arial"/>
        <family val="2"/>
      </rPr>
      <t xml:space="preserve"> Cinchona pubescens</t>
    </r>
  </si>
  <si>
    <t>Plant species richness in avg. of 2 outer vs. inner sites</t>
  </si>
  <si>
    <t>00° 15'S</t>
  </si>
  <si>
    <t>Jager, H., A. Tye, and I. Kowarik. 2007. Tree invasion in naturally treeless environments: Impacts of quinine (Cinchona pubescans) trees on native vegetation in Galapagos. Biological Conservation. 140:397-307.</t>
  </si>
  <si>
    <t>Johnson et al. 2013</t>
  </si>
  <si>
    <t>Vertebrate (amphibian and reptile) species richness in natural vs. agriculture site</t>
  </si>
  <si>
    <t>39° 05'N</t>
  </si>
  <si>
    <t>Johnson, P.T.J., J.T. Hoverman, V.J. McKenzie, A.R. Blaustein, and K.L.D. Richgels. 2013. Urbanization and wetland communities: applying metacommunitiy theory to understand the local and landscape effects. Journal of Applied Ecology 50:34-42.</t>
  </si>
  <si>
    <t>Vertebrate (amphibian and reptile) species richness in natural vs. urban site</t>
  </si>
  <si>
    <t>Invertebrate (crayfish, mollus, insect) species richness in natural vs. agriculture site</t>
  </si>
  <si>
    <t>Invertebrate (crayfish, mollus, insect) species richness in natural vs. urban site</t>
  </si>
  <si>
    <t>Jones and Thornber, 2010</t>
  </si>
  <si>
    <r>
      <t xml:space="preserve">Invasion by </t>
    </r>
    <r>
      <rPr>
        <i/>
        <sz val="8"/>
        <rFont val="Arial"/>
        <family val="2"/>
      </rPr>
      <t>Codium fragile</t>
    </r>
    <r>
      <rPr>
        <sz val="8"/>
        <rFont val="Arial"/>
        <family val="2"/>
      </rPr>
      <t xml:space="preserve"> and</t>
    </r>
    <r>
      <rPr>
        <i/>
        <sz val="8"/>
        <rFont val="Arial"/>
        <family val="2"/>
      </rPr>
      <t xml:space="preserve"> Grateloupia turuturu</t>
    </r>
  </si>
  <si>
    <t>Epiphyte species richness at last sampling date in average of native host species vs. average of invasive host species</t>
  </si>
  <si>
    <t>Jones, E., and C.S. Thornber. 2010. Effects of habitat-modifying invasive macroalgae on epiphytic algal communities. Marine Ecology Progress Series. 400:87-100.</t>
  </si>
  <si>
    <t>Jonsdottir et al. 2005</t>
  </si>
  <si>
    <t>Species richness at 2nd sampling occasion in avg. of 2 sites</t>
  </si>
  <si>
    <t>64°17'N</t>
  </si>
  <si>
    <t>Jonsdottir, I., B. Magnusson, J. Gudmundsson, A. Elmarsdottir, and H. Hjartarson. 2005. Variable sensitivity of plant communities in Iceland to experimental warming. Global Change Biology. 11:553-563.</t>
  </si>
  <si>
    <t>Joshi et al. 2006</t>
  </si>
  <si>
    <t>Species richness of plant species at end of experiment</t>
  </si>
  <si>
    <t>47° 28'N</t>
  </si>
  <si>
    <t xml:space="preserve">Joshi, J., P.Stoll, H.P. Rusterholz, B. Schmid, C. Dolt, and B. Baur. 2006. Small-scale experimental habitat fragmentation reduces colonization rates in species-rich grasslands. Oecologia. 148:144-152. </t>
  </si>
  <si>
    <t>Kardol et al. 2011</t>
  </si>
  <si>
    <t>Total species richness at last sampling date</t>
  </si>
  <si>
    <t>35°54'N</t>
  </si>
  <si>
    <t>Kardol, P., W.N. Reynolds, R.J. Norby, and A.T. Classen. 2011. Climate change effects on soil microarthropod abundance and community structure. Applied Soil Ecology. 47:37-44</t>
  </si>
  <si>
    <t>Kaur et al. 2012</t>
  </si>
  <si>
    <r>
      <t xml:space="preserve">Invasion by </t>
    </r>
    <r>
      <rPr>
        <i/>
        <sz val="8"/>
        <color theme="1"/>
        <rFont val="Arial"/>
        <family val="2"/>
      </rPr>
      <t>Prospis juliflora</t>
    </r>
  </si>
  <si>
    <t>Plant species richness in avg. of all invaded vs. uninvaded sites in India</t>
  </si>
  <si>
    <t>27° 01'N</t>
  </si>
  <si>
    <t>Kaur, R., W.L. Gonzales, L.D. Llambi, P.J. Soriano, R.M. Callaway, M.E. Rout, T.J. Gallaher, and Inderjit. 2012. Community impacts of Prospis juliflora invasion: Biogeographic and congeneric comparisons. PLoS One 7(9):e44966.</t>
  </si>
  <si>
    <t>Khanaposhtani et al. 2013</t>
  </si>
  <si>
    <t>Habitat disturbance</t>
  </si>
  <si>
    <t>Bird species richness in treated vs. untreated stands</t>
  </si>
  <si>
    <t>36° 40'N</t>
  </si>
  <si>
    <t>Khanaposhtani, M.G., M. Kaboli, M. Karami, V. Etemad, and S. Baniasadi. 2013. Effects of logged and unlogged forest patches on avifaunal diversity. Environmental Management 51:750-758.</t>
  </si>
  <si>
    <t>Kitahara and Sei 2001</t>
  </si>
  <si>
    <t>Agriculture/golf course</t>
  </si>
  <si>
    <t>Butterfly richness in semi-natural sites vs. human changed sites</t>
  </si>
  <si>
    <t>36° 13'N</t>
  </si>
  <si>
    <t xml:space="preserve">Kitahara, M., and K. Sei. 2001. A comparison of the diversity and structure of butterfly communities in semi-natural and human-modified grassland habitats at the foot of Mt. Fuji, central Japan. </t>
  </si>
  <si>
    <t>Klanderud and Totland, 2005</t>
  </si>
  <si>
    <t>Plant species richness in final year of sampling (2003)</t>
  </si>
  <si>
    <t>60°36'N</t>
  </si>
  <si>
    <t>Klanderlund, K. and Totland, O. 2005. Simulated climate change altered dominance hierarchies and diversity of an apline biodiversity hotspot. Ecology 86(8):2047-2054.</t>
  </si>
  <si>
    <t>60° 05'N</t>
  </si>
  <si>
    <t>Klanderud and Totland, 2007</t>
  </si>
  <si>
    <t>Vascular plant species richness in plots with no seedlings added</t>
  </si>
  <si>
    <t>Klanderud, K., and O. Totland. 2007. The relative role of dispersal and local interactions for alpine plant community diversity under simluated climate warming. Oikos. 116:1279-1288.</t>
  </si>
  <si>
    <t>Klein et al. 2004</t>
  </si>
  <si>
    <t>Plant species richness at end of experiment</t>
  </si>
  <si>
    <t>37°37'N</t>
  </si>
  <si>
    <t xml:space="preserve">Klein, J.A., J. Harte, and X. Zhao. 2004. Experimental warming causes large and rapid species loss, dampened by simulated grazing, on the Tibetan Plateau. Ecology Letters 7:1170-1179. </t>
  </si>
  <si>
    <t>Krushelnycky and Gillespie, 2008</t>
  </si>
  <si>
    <r>
      <t xml:space="preserve">Invasion by </t>
    </r>
    <r>
      <rPr>
        <i/>
        <sz val="8"/>
        <rFont val="Arial"/>
        <family val="2"/>
      </rPr>
      <t>Linepithema humile</t>
    </r>
    <r>
      <rPr>
        <sz val="8"/>
        <rFont val="Arial"/>
        <family val="2"/>
      </rPr>
      <t xml:space="preserve"> (Argentine ant) and </t>
    </r>
    <r>
      <rPr>
        <i/>
        <sz val="8"/>
        <rFont val="Arial"/>
        <family val="2"/>
      </rPr>
      <t>Pheidole megacephala</t>
    </r>
    <r>
      <rPr>
        <sz val="8"/>
        <rFont val="Arial"/>
        <family val="2"/>
      </rPr>
      <t xml:space="preserve"> (Big-headed ant)</t>
    </r>
  </si>
  <si>
    <t>Species richness of native arthopods average across 5 invaded vs. uninvaded sites</t>
  </si>
  <si>
    <t>20° 43'N</t>
  </si>
  <si>
    <t>Krushelnycky, P.D., and R.G. Gillespie. 2008. Compositional and functional stability of arthropod communities in the face of ant invasions. Ecological Applications. 18(6):1547-1562.</t>
  </si>
  <si>
    <t>Lake et al. 2010</t>
  </si>
  <si>
    <t>Invert taxa richness averaged across 4 functional groups in the waterbodies of forested vs. agricultural sites</t>
  </si>
  <si>
    <t>37° 28'S</t>
  </si>
  <si>
    <t>Lake, P.S., J.R. Thomson, H. Lada, R. Mac Nally, D. Reid, J. Stanaway, and A.C. Taylor. 2010. Diversity and distribution of macroinvertebrates in lentic habitats in massively altered landscapes in south-eastern Australia. Diversity and Distributions 16:713-724.</t>
  </si>
  <si>
    <t>Lambrinos, 2000</t>
  </si>
  <si>
    <r>
      <t>Invasion by</t>
    </r>
    <r>
      <rPr>
        <i/>
        <sz val="8"/>
        <rFont val="Arial"/>
        <family val="2"/>
      </rPr>
      <t xml:space="preserve"> Cortaderia jubata</t>
    </r>
  </si>
  <si>
    <t>Total native plant species richness</t>
  </si>
  <si>
    <t>34° 41'N</t>
  </si>
  <si>
    <t xml:space="preserve">Lambrinos, J.G. 2000. The impact of the invasive alien grass Cortaderia jubata (Lemoine) Stapf on an endangered mediterranean-type shrubland in California. Diversity and Distributions. 6:217-231. </t>
  </si>
  <si>
    <t>Leidner et al. 2010</t>
  </si>
  <si>
    <t>Butterfly species richness in year 3 (average of 3 fragment sizes)</t>
  </si>
  <si>
    <t>3° 07'S</t>
  </si>
  <si>
    <t>Leidner, A.K., N.M. Haddad, and T.E. Lovejoy. 2010. Does tropical forest fragmentation increase long-term variability of butterfly communities. Plos One5(3):e9534</t>
  </si>
  <si>
    <t>Lewandowska et al. 2012</t>
  </si>
  <si>
    <t>Phytoplankton species richness in final year for ambient and elevated temp. treatments</t>
  </si>
  <si>
    <t>54°37'N</t>
  </si>
  <si>
    <t>Lewandowska, A.M., P. Breithaupt, H. Hillebrand, H.G. Hoppe, K. Jurgens, and U. Sommer. Responses of primary productivity to increased temperature and phytoplankton diversity. Journal of Sea Research 72:87-93.</t>
  </si>
  <si>
    <t>Lindberg and Persson, 2004</t>
  </si>
  <si>
    <t>Species richness in avg. of oribatida and collembola in avg. of liquid and solid fertilisation treatments</t>
  </si>
  <si>
    <t>64° 07' N</t>
  </si>
  <si>
    <t>Lindberg, N. and T. Persson. 2004. Effects of long-term nutrient fertilisation and irrigation on the microarthropod community in a boreal Norway spruce stand. Forest Ecology and Management 188:125-135.</t>
  </si>
  <si>
    <t>Lindo et al. 2012</t>
  </si>
  <si>
    <t>Increase in temperature</t>
  </si>
  <si>
    <t>Avg. of 4 microarthropod species richness in ambient vs. inner OTC treatment</t>
  </si>
  <si>
    <t>54° 48'N</t>
  </si>
  <si>
    <t>Lindo, Z., J. Whiteley, and A. Gonzalez. 2012. Traits explain community disassembly and trophic contraction following experimental environmental change. Global Change Biology 18:2448-2547.</t>
  </si>
  <si>
    <t>Lindsay and French, 2006</t>
  </si>
  <si>
    <r>
      <t xml:space="preserve">Invasion by </t>
    </r>
    <r>
      <rPr>
        <i/>
        <sz val="8"/>
        <rFont val="Arial"/>
        <family val="2"/>
      </rPr>
      <t>Chrysanthemoides monilifera</t>
    </r>
  </si>
  <si>
    <t>Invert taxa richness in avg of 5 sites</t>
  </si>
  <si>
    <t>32° 46'S</t>
  </si>
  <si>
    <t xml:space="preserve">Lindsay, E.A., and K. French. 2006. The impact of the weed Chrysanthemoides monilifera ssp. rotundata on coastal leaf litter invertebrates. Biological Invasions. 8:177-192. </t>
  </si>
  <si>
    <t>Lloret et al. 2003</t>
  </si>
  <si>
    <t>Species richness of seedlings less than one year old in the final year</t>
  </si>
  <si>
    <t>41°18'N</t>
  </si>
  <si>
    <t>Lloret, F., Penuelas, J., and Estiarte M. 2004. Experimental evidence of reduced diversity of seedlings due to climate modification in a Mediterranean-type community. Global Change Biology. 10: 248-258.</t>
  </si>
  <si>
    <t>Lu et al. 2010</t>
  </si>
  <si>
    <t>Species richness in avg of 3 nutrient treatments in final sampling year</t>
  </si>
  <si>
    <t>23° 10'N</t>
  </si>
  <si>
    <t xml:space="preserve">Lu X., J. Mo, F.S. Gilliam, G. Zhou and Y. Fang. 2010. Effects of experimental nitrogen additions on plant diversity in an old-growth tropical forest. Global Change Biology 16: 2688-2700. </t>
  </si>
  <si>
    <t>MacGregor-Fors et al. 2010</t>
  </si>
  <si>
    <r>
      <t>Invasion by</t>
    </r>
    <r>
      <rPr>
        <i/>
        <sz val="8"/>
        <rFont val="Arial"/>
        <family val="2"/>
      </rPr>
      <t xml:space="preserve"> Passer domesticus</t>
    </r>
    <r>
      <rPr>
        <sz val="8"/>
        <rFont val="Arial"/>
        <family val="2"/>
      </rPr>
      <t xml:space="preserve"> (House sparrow)</t>
    </r>
  </si>
  <si>
    <t>Endotherm</t>
  </si>
  <si>
    <t>19° 33'N</t>
  </si>
  <si>
    <t>MacGregor-Fors, I., L. Morales-Perez, J. Quesada, and J.E. Schondube. 2010. Relationship between the presence of House Sparrows (Passer domesticus) and Neotropical bird community structure and diversity. Biological Invasions. 12:87-96.</t>
  </si>
  <si>
    <t>Macreadie et al. 2009</t>
  </si>
  <si>
    <t>Fish species richness on last sampling date</t>
  </si>
  <si>
    <t>38° 07'S</t>
  </si>
  <si>
    <t>Macreadie, P.I., J.S. Hindell, G.P. Jenkins, R.D. Connolly, and M.J. Keough. 2009. Fish responses to experimental fragmentation of seagrass habitat. Conservation Biology 23(3):644-652.</t>
  </si>
  <si>
    <t>Magura et al. 2004</t>
  </si>
  <si>
    <t>47° 32'N</t>
  </si>
  <si>
    <t xml:space="preserve">Magura, T., B. Tothmeresz, and T. Molnar. 2004. Changes in carabid beetles assemblages along an urbanization gradient in the city of Debrecen, Hungary. Landscape Ecology 19:747-759. </t>
  </si>
  <si>
    <t>Magura et al. 2009</t>
  </si>
  <si>
    <t>Magura, T., G.L. Lovei, and B. Tothmeresz. 2009. Does urbanization decrease diversity in ground beetle assemblages? Global Ecology and Biogeography 19:16-26.</t>
  </si>
  <si>
    <t>Magura et al. 2010</t>
  </si>
  <si>
    <t>Magura, T., R. Horvath, and B. Tothmeresz. 2010. Effects of urbanization on ground-dwelling spiders in forest patches, in Hungary. Landscape Ecology 25:621-629.</t>
  </si>
  <si>
    <t>Marchante et al. 2003</t>
  </si>
  <si>
    <r>
      <t>Invasion by</t>
    </r>
    <r>
      <rPr>
        <i/>
        <sz val="8"/>
        <rFont val="Arial"/>
        <family val="2"/>
      </rPr>
      <t xml:space="preserve"> Acacia longifolia</t>
    </r>
  </si>
  <si>
    <t>Native plant species richness in invaded vs. uninvaded sites averaged across 4 seasons in avg. of 3 sites</t>
  </si>
  <si>
    <t>42° 10'N</t>
  </si>
  <si>
    <t>Marchante, H., E. Marchante, and H. Freitas. 2003. Invasion of the Portuguese dune ecosystems by the exotic species Acacia longifolia (Andrews) Willd: effects at the community level. Plant Invasions: Ecological Threats and Management Solutions: 75-85.</t>
  </si>
  <si>
    <t>Maron et al. 2006</t>
  </si>
  <si>
    <t>Avg. plant species richness in low and high nutrient treatments at last sampling date</t>
  </si>
  <si>
    <t>54° 00'N</t>
  </si>
  <si>
    <t xml:space="preserve">Maron, J.L., J.A., Estes, D.A. Croll, E.M. Danner, S.C. Elmendorf, and S.L. Buckelew. An introducer predator alters Aluetian Island plant communities by thwarting nutrient subsidies. Ecological Monographs 76(1):3-24. </t>
  </si>
  <si>
    <t>Invasion by Arctic foxes</t>
  </si>
  <si>
    <t>Seabird species richness in fox-free vs. fox-infested islands</t>
  </si>
  <si>
    <t>Martin 1999</t>
  </si>
  <si>
    <r>
      <t xml:space="preserve">Invasion by </t>
    </r>
    <r>
      <rPr>
        <i/>
        <sz val="8"/>
        <rFont val="Arial"/>
        <family val="2"/>
      </rPr>
      <t>Acer platanoides</t>
    </r>
    <r>
      <rPr>
        <sz val="8"/>
        <rFont val="Arial"/>
        <family val="2"/>
      </rPr>
      <t xml:space="preserve"> (Norway maple)</t>
    </r>
  </si>
  <si>
    <t>Sapling species richness under invasive vs. native plants</t>
  </si>
  <si>
    <t>42° 26'N</t>
  </si>
  <si>
    <t>Martin, P.H. 1999. Norway Maple (Acer platanoides) invasion of a natural forest stand: understory consequence and regeneration pattern. Biological Invasions. 1:215-222.</t>
  </si>
  <si>
    <t>Martin and Murray 2013</t>
  </si>
  <si>
    <r>
      <t xml:space="preserve">Invasion by </t>
    </r>
    <r>
      <rPr>
        <i/>
        <sz val="8"/>
        <color theme="1"/>
        <rFont val="Arial"/>
        <family val="2"/>
      </rPr>
      <t xml:space="preserve">Chrysanthemoides monilifera </t>
    </r>
    <r>
      <rPr>
        <sz val="8"/>
        <color theme="1"/>
        <rFont val="Arial"/>
        <family val="2"/>
      </rPr>
      <t>(Bitou bush)</t>
    </r>
  </si>
  <si>
    <t>Reptile species richness in native vs. invaded sites at last sampling date</t>
  </si>
  <si>
    <t>33° 56'S</t>
  </si>
  <si>
    <t>Martin, L.J., and B.R. Murray. 2013. A preliminary assessment of the response of a native reptile assemblage to spot-spraying invasive Bitou Bush with glyphosate herbicide. Ecological Management and Restoration 14(1):59-62.</t>
  </si>
  <si>
    <t>Mason and French, 2008</t>
  </si>
  <si>
    <t>Avg. of native climber/graminoid/herb/shrub species richness</t>
  </si>
  <si>
    <t>28° 25'S</t>
  </si>
  <si>
    <t>Mason, T.J., and K. French. 2008. Impacts of a woody invader vary in different vegetation communities. Diversity and Distributions. 14:829-838.</t>
  </si>
  <si>
    <t>McGlynn, 2009</t>
  </si>
  <si>
    <r>
      <t xml:space="preserve">Invasion by </t>
    </r>
    <r>
      <rPr>
        <i/>
        <sz val="8"/>
        <rFont val="Arial"/>
        <family val="2"/>
      </rPr>
      <t>Lythrum salicaria</t>
    </r>
  </si>
  <si>
    <r>
      <t xml:space="preserve">Species richness in </t>
    </r>
    <r>
      <rPr>
        <i/>
        <sz val="8"/>
        <rFont val="Arial"/>
        <family val="2"/>
      </rPr>
      <t>L. salicaria sites</t>
    </r>
    <r>
      <rPr>
        <sz val="8"/>
        <rFont val="Arial"/>
        <family val="2"/>
      </rPr>
      <t xml:space="preserve"> vs. uninvaded</t>
    </r>
  </si>
  <si>
    <t>Wetland</t>
  </si>
  <si>
    <t>41° 12'N</t>
  </si>
  <si>
    <t>McGlynn, C.A. 2009. Native and invasive plant interactions in wetlands and the minimal role of invasiveness. Biological Invasions. 11:1929-1939.</t>
  </si>
  <si>
    <r>
      <t xml:space="preserve">Invasion by </t>
    </r>
    <r>
      <rPr>
        <i/>
        <sz val="8"/>
        <rFont val="Arial"/>
        <family val="2"/>
      </rPr>
      <t>Phragmites australis</t>
    </r>
  </si>
  <si>
    <r>
      <t xml:space="preserve">Species richness in </t>
    </r>
    <r>
      <rPr>
        <i/>
        <sz val="8"/>
        <rFont val="Arial"/>
        <family val="2"/>
      </rPr>
      <t>P. australis</t>
    </r>
    <r>
      <rPr>
        <sz val="8"/>
        <rFont val="Arial"/>
        <family val="2"/>
      </rPr>
      <t xml:space="preserve"> sites vs. uninvaded</t>
    </r>
  </si>
  <si>
    <t>McKee et al. 2002</t>
  </si>
  <si>
    <t>Cladoceran species richness</t>
  </si>
  <si>
    <t>53° 24'N</t>
  </si>
  <si>
    <t>McKee, D., D. Atkinson, S. Collings, J. Eaton, I. Harvey, T. Heyes, K. Hatton, D. Wilson, and B. Moss. 2002. Macrozooplankter responses to simulated climate warming in experimental freshwater microcosms. Freshwater Biology. 47:1557-1570.</t>
  </si>
  <si>
    <t>McLaren and Turkington, 2011</t>
  </si>
  <si>
    <t>Average of graminoid and forb species richness</t>
  </si>
  <si>
    <t>61° 04'N</t>
  </si>
  <si>
    <t>McLaren, J.R., and R. Turkington. 2011. Biomass compensation and plant responses to 7 years of plant functional group removals. Journal of Vegetation Science. 22:503-515.</t>
  </si>
  <si>
    <t>Mealor et al. 2004</t>
  </si>
  <si>
    <r>
      <t xml:space="preserve">Invasion by </t>
    </r>
    <r>
      <rPr>
        <i/>
        <sz val="8"/>
        <rFont val="Arial"/>
        <family val="2"/>
      </rPr>
      <t>Acropltilon repens</t>
    </r>
  </si>
  <si>
    <r>
      <t xml:space="preserve">Native plant species richness in average of 4 sites invaded by </t>
    </r>
    <r>
      <rPr>
        <i/>
        <sz val="8"/>
        <rFont val="Arial"/>
        <family val="2"/>
      </rPr>
      <t>Acropltilon repens</t>
    </r>
  </si>
  <si>
    <t>43° 48'N</t>
  </si>
  <si>
    <r>
      <t>Invasion by</t>
    </r>
    <r>
      <rPr>
        <i/>
        <sz val="8"/>
        <rFont val="Arial"/>
        <family val="2"/>
      </rPr>
      <t xml:space="preserve"> Cardaria draba</t>
    </r>
  </si>
  <si>
    <r>
      <t xml:space="preserve">Native plant richness in average of 4 sites invaded by </t>
    </r>
    <r>
      <rPr>
        <i/>
        <sz val="8"/>
        <rFont val="Arial"/>
        <family val="2"/>
      </rPr>
      <t>Cardaria draba</t>
    </r>
  </si>
  <si>
    <t>Meffin et al. 2010</t>
  </si>
  <si>
    <r>
      <t xml:space="preserve">Invasion by </t>
    </r>
    <r>
      <rPr>
        <i/>
        <sz val="8"/>
        <rFont val="Arial"/>
        <family val="2"/>
      </rPr>
      <t>Hieracium lepidulum</t>
    </r>
  </si>
  <si>
    <t>Native species richness at end of field experiment in average of 6 sites</t>
  </si>
  <si>
    <t>43° 10'S</t>
  </si>
  <si>
    <t>Meffin, R., A.L. Miller, P.E. Hulme, and R.P. Duncan. 2010. Experimental introduction of the alien plant Hieracium lepidulum reveals no significant impact on Montane plant communities in New Zealand. Diversity and Distributions. 16:804-815.</t>
  </si>
  <si>
    <t>Meijer et al. 2011</t>
  </si>
  <si>
    <t>Arthropod richness in native forest vs. average of semi-natural pasture and intense pasture</t>
  </si>
  <si>
    <t>38° 42'N</t>
  </si>
  <si>
    <t xml:space="preserve">Meijer, S.S., R.J. Whittaker, and P.A.V. Borges. 2011. The effects of land-use change on arthropod richness and abundance on Santa Maria Island (Azores): unmanaged plantations favour endemic beetles. Journal of Insect Conservation 15:505-522. </t>
  </si>
  <si>
    <r>
      <t xml:space="preserve">Invasion by </t>
    </r>
    <r>
      <rPr>
        <i/>
        <sz val="8"/>
        <rFont val="Arial"/>
        <family val="2"/>
      </rPr>
      <t>Cryptomeria japonica</t>
    </r>
  </si>
  <si>
    <t>Native arthropod species richness in native vs. exotic forest</t>
  </si>
  <si>
    <t>38° 43'N</t>
  </si>
  <si>
    <t>Michiels and Traunspurger 2005</t>
  </si>
  <si>
    <t>Species richness</t>
  </si>
  <si>
    <t>51° 02'N</t>
  </si>
  <si>
    <t>Michiels, I.C., and W. Traunspurger. 2005. Impact of resource availability on species composition and diversity in freshwater nematodes. Oecologia 142:98-103.</t>
  </si>
  <si>
    <t>Minden et al. 2010</t>
  </si>
  <si>
    <r>
      <t xml:space="preserve">Invasion by </t>
    </r>
    <r>
      <rPr>
        <i/>
        <sz val="8"/>
        <rFont val="Arial"/>
        <family val="2"/>
      </rPr>
      <t>Hedychium gardnerianum</t>
    </r>
    <r>
      <rPr>
        <sz val="8"/>
        <rFont val="Arial"/>
        <family val="2"/>
      </rPr>
      <t xml:space="preserve"> (Kahili ginger)</t>
    </r>
  </si>
  <si>
    <t>Total native plant species richness averaged across 5 natural sites vs. 5 invaded sites</t>
  </si>
  <si>
    <t>19° 23'N</t>
  </si>
  <si>
    <t xml:space="preserve">Minden, V., K.J. Hennenberg, S. Poremski, and H.J. Boehmer. 2010. Invasion and management of alien Hedychium gardnerianum alter plant species composition of a montane rainforest on the island of Hawai'i. Plant Ecology 206:321-333. </t>
  </si>
  <si>
    <t>Miserendino et al. 2008</t>
  </si>
  <si>
    <t>Species richness in natural vs. urban areas averaged across 3 sites</t>
  </si>
  <si>
    <t>41° 46'S</t>
  </si>
  <si>
    <t>Miserendino, M.L., C. Brand, C.Y. Di Prinzio. 2008. Assessing urban impacts on water quality, benthic communities, and fish in streams of the Andes Mountains, Patagonia (Argentina). Water, Air, and Soil Pollution 194:91-110.</t>
  </si>
  <si>
    <t>Monaghan et al. 2005</t>
  </si>
  <si>
    <t>Total taxon richness in avg. of lake and resevoir fragmented sites vs. free flowing sites</t>
  </si>
  <si>
    <t>46° 48'N</t>
  </si>
  <si>
    <t xml:space="preserve">Monaghan, M.T., C.T. Robinson, P.Spaak, and J.V. Ward. 2005. Macroinvertebrate diversity in fragmented alpine streams: implications for freshwater conservation. Aquatic Sciences. 67:454-464. </t>
  </si>
  <si>
    <t>Moss et al. 2003</t>
  </si>
  <si>
    <t xml:space="preserve">Species richness of plantsin control vs. all year warming </t>
  </si>
  <si>
    <t>53°16'N</t>
  </si>
  <si>
    <t>Moss, B., D. McKee, D. Atkinson, S.E. Collings, J.W. Eaton, A.B. Gill, I. Harvey, K. Hatton, T.  Heyes, and D. Wilson. 2003. How important is climate? Effects of warming, nutrient, and  fish on phytoplankton in shallow lake microcosms. Journal of Applied Ecology 40:782-792.</t>
  </si>
  <si>
    <t>Species richness of plants in control vs. nutrient addition</t>
  </si>
  <si>
    <t>53° 16'N</t>
  </si>
  <si>
    <t xml:space="preserve">Moss, B., D. McKee, D. Atkinson, S.E. Collings, J.W. Eaton, A.B. Gill, I. Harvey, K. Hatton, T.  Heyes, and D. Wilson. 2003. How important is climate? Effects of warming, nutrient, and  fish on phytoplankton in shallow lake microcosms. Journal of Applied </t>
  </si>
  <si>
    <t>Muralli and Setty, 2001</t>
  </si>
  <si>
    <r>
      <t xml:space="preserve">Invasion by </t>
    </r>
    <r>
      <rPr>
        <i/>
        <sz val="8"/>
        <rFont val="Arial"/>
        <family val="2"/>
      </rPr>
      <t>Chromelina odorata</t>
    </r>
  </si>
  <si>
    <r>
      <t xml:space="preserve">Native species richness in </t>
    </r>
    <r>
      <rPr>
        <i/>
        <sz val="8"/>
        <rFont val="Arial"/>
        <family val="2"/>
      </rPr>
      <t>Chromelina odorata</t>
    </r>
    <r>
      <rPr>
        <sz val="8"/>
        <rFont val="Arial"/>
        <family val="2"/>
      </rPr>
      <t xml:space="preserve"> sites vs. uninvaded sites</t>
    </r>
  </si>
  <si>
    <t>15° 18'N</t>
  </si>
  <si>
    <t>Muralli, K.S., and Setty, R.S. 2001. Effect of weeds Lantan camara and Chronelina odorata growth on the species diversity, regeneration and stem density of tree and shrub layer in BRT sanctuary. Current Science. 80(5):675-678.</t>
  </si>
  <si>
    <r>
      <t xml:space="preserve">Invasion by </t>
    </r>
    <r>
      <rPr>
        <i/>
        <sz val="8"/>
        <rFont val="Arial"/>
        <family val="2"/>
      </rPr>
      <t>Lantana camara</t>
    </r>
  </si>
  <si>
    <t>Native species richness in Lantana camara sites vs. uninvaded sites</t>
  </si>
  <si>
    <t>Navarette and Halffter, 2008</t>
  </si>
  <si>
    <t>Species richness in continous vs. agricultural plots</t>
  </si>
  <si>
    <t>16° 16'N</t>
  </si>
  <si>
    <t>Navarette, D., and G. Halffter. 2008. Dung beetle diversity in continous forest, forest fragments, and cattle pastures in a landscape of Chiapas, Mexico: the effects of anthropogenic changes. Biodiversity and Conservation. 17:2869-2898.</t>
  </si>
  <si>
    <t>Species richness in continuous vs. fragmented plots</t>
  </si>
  <si>
    <t>Ngai et al. 2008</t>
  </si>
  <si>
    <t>Avg. species richness in primary forest vs. road</t>
  </si>
  <si>
    <t>10° 92'N</t>
  </si>
  <si>
    <t>Ngai, T., K. R. Kirby, B. Gilbert, B.M. Starzomski, A.J.D. Pelletier, and J.C.R. Connor. 2008. The impact of land-use change on larval insect communities: Testing the role of habitat elements in conservation. Ecoscience 15:160-168.</t>
  </si>
  <si>
    <t>Avg. species richness in primary forest vs. pasture</t>
  </si>
  <si>
    <t>Bee species richness in forest vs. agriculture plots</t>
  </si>
  <si>
    <t>6° 05'S</t>
  </si>
  <si>
    <t>Niemela et al. 2002</t>
  </si>
  <si>
    <t>Species richness in rural area (forested) and avg. of urban and suburban areas in Bulgaria site</t>
  </si>
  <si>
    <t>42° 38'N</t>
  </si>
  <si>
    <t>Niemela, J., D.J. Kotze, S. Venn, L. Penev, I. Stoyanov, J. Spence, D. Hartley, E.M. de Oca. 2002. Carabid beetle assemblages across urban-rural gradients: an international comparison. Landscape Ecology 17:387-401.</t>
  </si>
  <si>
    <t>Species richness in rural area (forested) and avg. of urban and suburban areas in Canada site</t>
  </si>
  <si>
    <t>53° 33'N</t>
  </si>
  <si>
    <t>Species richness in rural area (forested) and avg. of urban and suburban areas in Finland site</t>
  </si>
  <si>
    <t>Nummelin and Hanski 1989</t>
  </si>
  <si>
    <t>Species richness in virgin forest site vs. plantation site</t>
  </si>
  <si>
    <t>0° 27'N</t>
  </si>
  <si>
    <t>Nummelin, M., and I. Hanski. 1989. Dung beetles of the Kabale forest, Uganda: comparison between virgin and managed forests. Journal of Tropical Ecology 5:349-352.</t>
  </si>
  <si>
    <t>Species richness in virgin forest vs. logged forest</t>
  </si>
  <si>
    <t>Ofori-Boateng et al. 2013</t>
  </si>
  <si>
    <t>Total frog species richness in avg. of 3 habitats in primary vs. logged forest (avg. of 2 estimation methods)</t>
  </si>
  <si>
    <t>7° 45'N</t>
  </si>
  <si>
    <t xml:space="preserve">Ofori-Boateng, C., W. Oduro, A. Hillers, K. Norris, S.K. Oppong, G.B. Adum, and M.O. Rodel. 2013. Differences in the effects of selective logging on apmphibian assemblages in three west African forest types. Biotropica 45(1):94-101. </t>
  </si>
  <si>
    <t>Osterstag and Verville 2002</t>
  </si>
  <si>
    <t>Species richness averaged across 2 sites</t>
  </si>
  <si>
    <t>19° 25'N</t>
  </si>
  <si>
    <t>Osterstag, R., and J.H. Verville. 2002. Fertilization with nitrogen and phosphorus increases abundance of non-native species in Hawaiian montane forests. Plant Ecology. 162:77-90.</t>
  </si>
  <si>
    <t>Pawson et al. 2010</t>
  </si>
  <si>
    <r>
      <t xml:space="preserve">Invasion by </t>
    </r>
    <r>
      <rPr>
        <i/>
        <sz val="8"/>
        <rFont val="Arial"/>
        <family val="2"/>
      </rPr>
      <t>Pinus nigra</t>
    </r>
  </si>
  <si>
    <t>Native beetle species richness (av erage across invasion intensities)</t>
  </si>
  <si>
    <t>44° 77' N</t>
  </si>
  <si>
    <t xml:space="preserve">Pawson, S.M., J.K. McCarthy, N.J. Ledgard, and R.K. Didham. 2010. Density-dependant impacts of exotic conifer invasion on grassland invertebrate assemblages. Journal of Applied Ecology 47:1053-1062. </t>
  </si>
  <si>
    <t>Perkin and Gido 2012</t>
  </si>
  <si>
    <t>Fish species richness in fragmented and unfragmented streams (avg. of fall and summer samples)</t>
  </si>
  <si>
    <t>Stream</t>
  </si>
  <si>
    <t>Perkin, J.S., and K.B. Gido. 2012. Fragmentation alters stream fish community structure in dendritic ecological networks. Ecological Applications 22(8):2176-2187.</t>
  </si>
  <si>
    <t>Peters et al. 2008</t>
  </si>
  <si>
    <t xml:space="preserve">Mean species richness </t>
  </si>
  <si>
    <t>0° 17'N</t>
  </si>
  <si>
    <t xml:space="preserve">Peters, M.K., S. Likare, and M. Kraemer. Effects of habitat fragmentation and degradation on flocks of African ant-following birds. Ecological Applications. 18(4):847-858. </t>
  </si>
  <si>
    <t>Piazzi and Balata, 2009</t>
  </si>
  <si>
    <r>
      <t xml:space="preserve">Invasion by </t>
    </r>
    <r>
      <rPr>
        <i/>
        <sz val="8"/>
        <rFont val="Arial"/>
        <family val="2"/>
      </rPr>
      <t>Caulerpa racemosa</t>
    </r>
  </si>
  <si>
    <t>Number of native plant species averaged across 3 sites</t>
  </si>
  <si>
    <t>43° 30' N</t>
  </si>
  <si>
    <t xml:space="preserve">Piazzi, L. and D. Balata. 2009. Invasion of alien macroalgae in different Mediterranean habitats. Biological Invasions 11:193-204. </t>
  </si>
  <si>
    <r>
      <t xml:space="preserve">Invasion by </t>
    </r>
    <r>
      <rPr>
        <i/>
        <sz val="8"/>
        <rFont val="Arial"/>
        <family val="2"/>
      </rPr>
      <t>Womersleyella setacea</t>
    </r>
  </si>
  <si>
    <t>Piggott et al. 2012</t>
  </si>
  <si>
    <t>Invertebrate taxon species richness in ambient vs. warmed treatments (at natural levels of sediments and nutrients)</t>
  </si>
  <si>
    <t>45° 6'S</t>
  </si>
  <si>
    <t>Piggott, J.J., K. Lange, C.R. Townsend, C.D. Matthaei. 2012. Multiple stressors in agricultural streams: a mesocosm study of interactions among raised water temperature, sediment addition, and nutrient enrichment. PLoS One 7(1):e49873.</t>
  </si>
  <si>
    <t>Invertebrate taxon richness at natural nutrient level vs. avg of intermediate and high nutrients (at ambient temp. and natural level of sedimentation)</t>
  </si>
  <si>
    <t>Press et al. 1998</t>
  </si>
  <si>
    <t>68°21'N</t>
  </si>
  <si>
    <t>Press, M. et al. 1998. Responses of a subarctic dwarf shrub heath community to simulated environmental change. Ecology. 86: 315-000.</t>
  </si>
  <si>
    <t>Prieto et al. 2009</t>
  </si>
  <si>
    <t>Plant species richness (addition of uncommon and common species) in final year</t>
  </si>
  <si>
    <t>Prieto, P., J. Penuelas, F. Lloret, L. Llorens, and M. Estiarte. 2009. Experimental drought and warming decrease diversity and slow down post-fire succession in a Mediterranean shrubland. Ecography 32:623-636.</t>
  </si>
  <si>
    <t>Prist et al. 2012</t>
  </si>
  <si>
    <t>Vertebrate species richness in control vs. avg. of 2 land use sites</t>
  </si>
  <si>
    <t>09° 53'S</t>
  </si>
  <si>
    <t>Prist, P.R., F. Michalski, and J.P. Metzger. 2012. How deforestation pattern in the Amazon influences vertebrate richness and community composition. Landscape Ecology 27:799-812.</t>
  </si>
  <si>
    <t>Proulx et al. 1996</t>
  </si>
  <si>
    <t>Species richness at last sampling date</t>
  </si>
  <si>
    <t>74° 00'N</t>
  </si>
  <si>
    <t>Proulx, M, F.R. Pick, A. Mazumder, P.B. Hamilton, and D.R.S. Lean. 1996. Experimental evidence for interactive impact of human activities on lake algal species richness. Oikos. 76:191-195.</t>
  </si>
  <si>
    <t>Pysek and Pysek 1995</t>
  </si>
  <si>
    <r>
      <t xml:space="preserve">Invasion by </t>
    </r>
    <r>
      <rPr>
        <i/>
        <sz val="8"/>
        <rFont val="Arial"/>
        <family val="2"/>
      </rPr>
      <t>Heracleum mantegazzianum</t>
    </r>
  </si>
  <si>
    <t>Mean native plant species richness of invaded vs. non-invaded</t>
  </si>
  <si>
    <t>50° 09'N</t>
  </si>
  <si>
    <t xml:space="preserve">Pysek, P., and A. Pysek. 1995. Invasion of Heracleum mantegazzianum in different habitats in the Czech Republic. Journal of Vegetation Science 6:711-718. </t>
  </si>
  <si>
    <t>Quinn, 2004</t>
  </si>
  <si>
    <t>Average invertebrate species richness in small fragments near annual and perrenial crops vs. large fragments away from crops</t>
  </si>
  <si>
    <t>45° 05'N</t>
  </si>
  <si>
    <t>Quinn, M.A. 2004. Influence of habitat fragmentation and crop system on columbia basin shrubsteppe communities. Ecological Applications. 14(6):1634-1655.</t>
  </si>
  <si>
    <t>Total plant species richness in small fragments near annual and perrenial crops vs. large fragments away from crops</t>
  </si>
  <si>
    <t>Quintero and Roslin 2005</t>
  </si>
  <si>
    <t>Beetle species richness in continuous forest and avg. of 1ha and 10ha fragments</t>
  </si>
  <si>
    <t>Quintero, I., and T. Roslin. 2005. Rapid recovery of dung beetle communities following habitat fragmentation in Central Amazonia. Ecology 86:3303-3311.</t>
  </si>
  <si>
    <t>Ramula and Pihlaja 2012</t>
  </si>
  <si>
    <r>
      <t>Invasion by</t>
    </r>
    <r>
      <rPr>
        <i/>
        <sz val="8"/>
        <color theme="1"/>
        <rFont val="Arial"/>
        <family val="2"/>
      </rPr>
      <t xml:space="preserve"> Lupinus polyphyllus </t>
    </r>
  </si>
  <si>
    <t>Plant species richness in invaded vs. uninvaded sites</t>
  </si>
  <si>
    <t>62° 43'N</t>
  </si>
  <si>
    <t>Ramula, S., and K. Pihlaja. 2012. Plant communities and the reproductive success of native plants after the invasion of an ornamental herb. Biological Invasions 14:2079-2090.</t>
  </si>
  <si>
    <t>Rantalainen et al. 2005</t>
  </si>
  <si>
    <t>Total species richness in large fragment and avg. of small and medium fragments in last sampling date</t>
  </si>
  <si>
    <t>63° 43'N</t>
  </si>
  <si>
    <t>Rantalainen, M.L., H. Fritze, J. Haimi, T. Pennanen, and H. Setala. 2005. Species richness and food web structure of soil decomposer community as affected by the size of habitat fragment and habitat corridors. Global Change Biology. 11:1614-1627.</t>
  </si>
  <si>
    <t>Rantalainen et al. 2006</t>
  </si>
  <si>
    <t>Microarthropod taxa richness at end of experiment in open vs. isolated treatments</t>
  </si>
  <si>
    <t xml:space="preserve">Rantalainen, M.L., J. Haimi, H. Fritze, and H. Setala. 2006. Effects of small-scale habitat  fragmentation, habitat corridors and mainland dispersal on soil decomposer organisms. Applied Soil Ecology 34:152-159. </t>
  </si>
  <si>
    <t>Reed and Hovel, 2006</t>
  </si>
  <si>
    <t>Invert. Species richness on last samping date at 50% loss</t>
  </si>
  <si>
    <t>32° 42'N</t>
  </si>
  <si>
    <t xml:space="preserve">Reed, B.J. and K.A. Hovel. 2006. Seagrass habitat disturbance: how loss and fragmentation of eelgrass Zostera marina influences epifaunal abundance and diversity. Marine Ecology Progress Series. 326:133-143. </t>
  </si>
  <si>
    <t>Reed et al. 2004</t>
  </si>
  <si>
    <r>
      <t xml:space="preserve">Invasion by </t>
    </r>
    <r>
      <rPr>
        <i/>
        <sz val="8"/>
        <rFont val="Arial"/>
        <family val="2"/>
      </rPr>
      <t>Dreissena polymorpha</t>
    </r>
    <r>
      <rPr>
        <sz val="8"/>
        <rFont val="Arial"/>
        <family val="2"/>
      </rPr>
      <t xml:space="preserve"> (Zebra mussel)</t>
    </r>
  </si>
  <si>
    <t>Invert species richness in invaded vs uninvaded sites</t>
  </si>
  <si>
    <t>43° 28'N</t>
  </si>
  <si>
    <t>Reed, T., S.J. Wielgus, A.K. Barnes, J.J. Schiefelbein, and A.L. Fettes. 2004. Refugia and local controls: Benthic invertebrate dynamics in lower Green Bay, Lake Michigan following zebra mussel invasion. Journal of Great Lakes Research. 30(3): 390-396.</t>
  </si>
  <si>
    <t>Richburg et al. 2001</t>
  </si>
  <si>
    <t>Species richness in invaded vs. uninvaded plots</t>
  </si>
  <si>
    <t>42° 17'N</t>
  </si>
  <si>
    <t xml:space="preserve">Richburg, J.A., W.A. Patterson, and R. Lowenstein. 2001. Effects of road salt and Phragmites australis invasion on the vegetation of a Western Massacheusetts calcareous lake-basin fen. Wetlands 21(2):247-255. </t>
  </si>
  <si>
    <t>Ricketts et al. 2001</t>
  </si>
  <si>
    <t>Species richness in forest and avg. of agriculture sites (pasture, coffee, and shade coffee) (combined near and far distances to forest site)</t>
  </si>
  <si>
    <t>9° 46'N</t>
  </si>
  <si>
    <t>Ricketts, T.H., G.C. Daily, P.R. Ehrlich, and J.P. Fay. 2001. Countryside biogeography of moths in a fragmented landscape: biodiversity in native and agricultural habitats. Conservation Biology. 15:378-388.</t>
  </si>
  <si>
    <t>Rodil et al. 2008</t>
  </si>
  <si>
    <r>
      <t xml:space="preserve">Invasion by </t>
    </r>
    <r>
      <rPr>
        <i/>
        <sz val="8"/>
        <rFont val="Arial"/>
        <family val="2"/>
      </rPr>
      <t>Sargassum muticum</t>
    </r>
    <r>
      <rPr>
        <sz val="8"/>
        <rFont val="Arial"/>
        <family val="2"/>
      </rPr>
      <t xml:space="preserve"> </t>
    </r>
  </si>
  <si>
    <t>Species richness of inverts in non-native seaweed forming wracks compared to native seaweed wracks on day 21</t>
  </si>
  <si>
    <t>42° 34' N</t>
  </si>
  <si>
    <t xml:space="preserve">Rodil, I.F., C. Olabarria, M. Lastra, and J. Lopez. 2008. Differential effects of native and invasive  algal wrack on macrofaunal assemblages inhabiting exposed sandy beaches. Journal of  Experimental Marine Biology and Ecology 358(1):1-13. </t>
  </si>
  <si>
    <t>Rodrigues et al. 2013</t>
  </si>
  <si>
    <t>Bacterial taxon richness in foresst vs. pasture sites</t>
  </si>
  <si>
    <t>Rodrigues, J.L.M., V.H. Pellizari, R. Mueller, K. Baek, E.C. Jesus, F.S. Paula, B. Mirza, G.S. Hamaoui, S.M. Tsai, B. Feigl, J.M. Tiedje, B.J.M. Bohannan, and K. Nusslein. 2013. Conversion of the Amazon rainforest to agriculture results in biotic homogenization of soil bacterial communities. Proceedings of the National Academy of Sciences.</t>
  </si>
  <si>
    <t>Roem et al. 2002</t>
  </si>
  <si>
    <t>Plant species richness (total of vascular plants and mosses) at last sampling date in N+P treatment</t>
  </si>
  <si>
    <t>52° 17' N</t>
  </si>
  <si>
    <t xml:space="preserve">Roem, W.J., Klees, H. and Berendse, F. 2002. Effects of nutrient addition and acidification on plant species diversity and seed germination in heathland. Journal of Applied Ecology 39: 937-948. </t>
  </si>
  <si>
    <t>Rout et al. 2013</t>
  </si>
  <si>
    <r>
      <t xml:space="preserve">Invasion by </t>
    </r>
    <r>
      <rPr>
        <i/>
        <sz val="8"/>
        <color theme="1"/>
        <rFont val="Arial"/>
        <family val="2"/>
      </rPr>
      <t>Sorghum halepense</t>
    </r>
  </si>
  <si>
    <t>Native plant species richness in native vs. invaded sites</t>
  </si>
  <si>
    <t>32° 84'N</t>
  </si>
  <si>
    <r>
      <t xml:space="preserve">Rout, M.E., T.H. Chrzanowski, W.K. Smith, and L. Gough. 2013. Ecological impacts of the invasive </t>
    </r>
    <r>
      <rPr>
        <i/>
        <sz val="8"/>
        <color theme="1"/>
        <rFont val="Arial"/>
        <family val="2"/>
      </rPr>
      <t>grass Sorghum halepense</t>
    </r>
    <r>
      <rPr>
        <sz val="8"/>
        <color theme="1"/>
        <rFont val="Arial"/>
        <family val="2"/>
      </rPr>
      <t xml:space="preserve"> on native tallgrass prairie. Biological Invasions 15:327-339.</t>
    </r>
  </si>
  <si>
    <t>Russell and Downs 2012</t>
  </si>
  <si>
    <t>Anuran species richness in conservaiton vs. avg. of plantation and sugar cane plots</t>
  </si>
  <si>
    <t>32° 00'S</t>
  </si>
  <si>
    <t>Russell, C., and C.T. Downs. 2012. Effect of land use on anuran species composition in north-eastern KwaZulu-Natal, South Africa. Applied Geography 35(1):247-256.</t>
  </si>
  <si>
    <t>Sadej et al. 2012</t>
  </si>
  <si>
    <t>Carabid species richness in control vs. NPK addition sites</t>
  </si>
  <si>
    <t>52° 00' N</t>
  </si>
  <si>
    <t>Sadej, W., A. Kosewska, W. Sadej, and M. Nietupski. 2012. Effects of fertilizer and land-use type on soil properties and ground beetle assemblages. Bulletin of Insectology 65:239-246.</t>
  </si>
  <si>
    <t>Schadler et al. 2008</t>
  </si>
  <si>
    <t>Total plant species richness in avg. of different nutrient treatments</t>
  </si>
  <si>
    <t>50°39'N</t>
  </si>
  <si>
    <t>Schadler, M., T. Rottstock, and R. Brandl. 2008. Do nutrients and invertebrate herbivory interact in a artificial plant community? Basic and Applied Ecology. 9:550-559.</t>
  </si>
  <si>
    <t>Scheffler and Scheffer 2005</t>
  </si>
  <si>
    <t>Species richness in intact forest vs. pasture</t>
  </si>
  <si>
    <t>7° 50'S</t>
  </si>
  <si>
    <t>Scheffler, P.Y., and P.Y. Scheffer. 2005. Dung beetle diversity and community structure across three disturbance regimes in Eastern Amazonia. Journal of Tropical Ecology 21:9-19.</t>
  </si>
  <si>
    <t>Species richness in intact forest. Vs. logged and clearcut forest</t>
  </si>
  <si>
    <t>Schmidt and Scheibling, 2006</t>
  </si>
  <si>
    <r>
      <t>Invasion by</t>
    </r>
    <r>
      <rPr>
        <i/>
        <sz val="8"/>
        <rFont val="Arial"/>
        <family val="2"/>
      </rPr>
      <t xml:space="preserve"> Codium fragile</t>
    </r>
  </si>
  <si>
    <t>Total epiphyte species richness at last sampling date in avg. of frond and holdfast</t>
  </si>
  <si>
    <t>44° 28'N</t>
  </si>
  <si>
    <t>Schmidt, A.L., and R.E. Scheibling. 2006. A comparison of epifauna and epiphytes on native kelps (Laminaria species) and an invasive alga (Codium fraglie ssp. Tomentosoides) in Nova Scotia, Canada. Botanica Marina. 49:315-330.</t>
  </si>
  <si>
    <t>Schneider and Allen 2012</t>
  </si>
  <si>
    <t>Seed bank species richness in avg. of 4 control and nutrified sites.</t>
  </si>
  <si>
    <t>33° 56'N</t>
  </si>
  <si>
    <t>Schneder, H.E., and E.B. Allen. 2012. Effects of elevated nitrogen and exotic plant invasion on soil seed bank composition in Joshua Tree National Park. Plant Ecology 213:1277-1287.</t>
  </si>
  <si>
    <t>Scott et al. 2006</t>
  </si>
  <si>
    <t>24° 50'S</t>
  </si>
  <si>
    <t>Scott, D.M., D. Brown, S. Mahood, B. Denton, A. Silburn, and F. Rakotondraparany. 2006. The impacts of forest clearance on lizard, small mammal, and bird communities in the arid spiny forest, souther Madagascar. Biological Conservation 127:72-87.</t>
  </si>
  <si>
    <t>Mammal species richness in forest vs. logged sites</t>
  </si>
  <si>
    <t>Seastedt and Vaccaro, 2001</t>
  </si>
  <si>
    <t>Species richness in avg, of snowbed, mesic, and dry site for N+P treatment</t>
  </si>
  <si>
    <t>Seastadt, T.R., and L. Vaccaro. 2001. Plant species richness, productivitiy, and nitrogen and phosphorus limitations across a snowpack gradient in Alpine Tundra, Colorado, USA. Arctic, Antarctic, and Alpine Research. 33:100-106.</t>
  </si>
  <si>
    <t>Serra et al. 2013</t>
  </si>
  <si>
    <r>
      <t xml:space="preserve">Invasion by </t>
    </r>
    <r>
      <rPr>
        <i/>
        <sz val="8"/>
        <color theme="1"/>
        <rFont val="Arial"/>
        <family val="2"/>
      </rPr>
      <t>Salix fragilis</t>
    </r>
  </si>
  <si>
    <t>Plant species richness in reference vs. invaded sites (avg. of 3 locations)</t>
  </si>
  <si>
    <t>40° 47'S</t>
  </si>
  <si>
    <t>Serra, M.N., R. Albarino, and V.D. Villanueva. 2013. Invasive Salix fragilis alters benthic invertebrate communities and litter decomposition in northern Patagonian streams. Hydrobiologia 701:173-188.</t>
  </si>
  <si>
    <t>Benthic invertebrate taxon richness in reference vs. invaded sites (avg. of 3 locations)</t>
  </si>
  <si>
    <t>Shaben and Myers 2010</t>
  </si>
  <si>
    <r>
      <t>Invasion by</t>
    </r>
    <r>
      <rPr>
        <i/>
        <sz val="8"/>
        <rFont val="Arial"/>
        <family val="2"/>
      </rPr>
      <t xml:space="preserve"> Cytisus scoparius </t>
    </r>
    <r>
      <rPr>
        <sz val="8"/>
        <rFont val="Arial"/>
        <family val="2"/>
      </rPr>
      <t>(Scotch broom)</t>
    </r>
  </si>
  <si>
    <t>Species richness in invaded vs. uninvaded plots averaged across 2 sites</t>
  </si>
  <si>
    <t>48° 19'N</t>
  </si>
  <si>
    <t xml:space="preserve">Shaben, J., and J.H. Myers. 2010. Relationship between scotch broom, soil nutrients, and plant diversity in the Garry oak savannah ecosystem. Plant Ecology 207:81-91. </t>
  </si>
  <si>
    <t>Shackleton 2000</t>
  </si>
  <si>
    <t>Total plant species richness at avg of two spatial scales in conservation vs. communal areas</t>
  </si>
  <si>
    <t>24° 49'S</t>
  </si>
  <si>
    <t>Simao et al. 2010</t>
  </si>
  <si>
    <t>Total arthropod species richness at last sampling date</t>
  </si>
  <si>
    <t xml:space="preserve">Simao, C.M.C., Flory, S.L., and Rudgers, J.A. 2010. Experimental plant invasion reduces arthropod abundance and richness across multiple trophic levels. Oikos 119:1553-1562.  </t>
  </si>
  <si>
    <t>Skorka et al. 2010</t>
  </si>
  <si>
    <r>
      <t xml:space="preserve">Invasion by </t>
    </r>
    <r>
      <rPr>
        <i/>
        <sz val="8"/>
        <rFont val="Arial"/>
        <family val="2"/>
      </rPr>
      <t>Solidago spp.</t>
    </r>
    <r>
      <rPr>
        <sz val="8"/>
        <rFont val="Arial"/>
        <family val="2"/>
      </rPr>
      <t xml:space="preserve"> (Goldenrod)</t>
    </r>
  </si>
  <si>
    <t>Bird species richness between invaded and non-invaded plots</t>
  </si>
  <si>
    <t>Skorka, P., M. Lenda, and P. Tryjanowski. 2010. Invasive alien goldenrods negatively affect grassland bird communities in Eastern Europe. Biological Conservation. 143:856-861.</t>
  </si>
  <si>
    <t>Plant species richness between invaded and non-invaded plots</t>
  </si>
  <si>
    <t>Slade et al. 2011</t>
  </si>
  <si>
    <t>Species richness of dung beetles (average of sites and treatment intensities)</t>
  </si>
  <si>
    <t>4° 58' N</t>
  </si>
  <si>
    <t>Slade, E.M., D.J. Mann, and O.W. Lewis. 2011. Biodiversity and ecosystem function of tropical forest dung beetles under contrasting logging regimes. Biological Conservation 144:166-175</t>
  </si>
  <si>
    <t>Smith 2010</t>
  </si>
  <si>
    <r>
      <t xml:space="preserve">Invasion by </t>
    </r>
    <r>
      <rPr>
        <i/>
        <sz val="8"/>
        <rFont val="Arial"/>
        <family val="2"/>
      </rPr>
      <t>Acacia nilotica</t>
    </r>
  </si>
  <si>
    <t>Native plant species richness (avg. of woody, grass, and herb species)</t>
  </si>
  <si>
    <t>29° 49'S</t>
  </si>
  <si>
    <t>Smith, F.R. 2010. Using plant functional types to compare vegetation structure of alien-invaded and uninvaded Acacia nilotica savannas. South African Journal of Botany. 76:365-368.</t>
  </si>
  <si>
    <t>Sorte et al. 2010</t>
  </si>
  <si>
    <t>Avg. of adult and juvenile species richness in last sampling date</t>
  </si>
  <si>
    <t>38°20'N</t>
  </si>
  <si>
    <t>Sorte, C., Fuller, A., Bracken, M. 2010. Impacts of a simulated heat wave on composition of a marine community. Oikos 119: 1909-1918.</t>
  </si>
  <si>
    <t>St. John et al. 2006</t>
  </si>
  <si>
    <r>
      <t xml:space="preserve">Invasion by </t>
    </r>
    <r>
      <rPr>
        <i/>
        <sz val="8"/>
        <rFont val="Arial"/>
        <family val="2"/>
      </rPr>
      <t>Andropogon bladhii</t>
    </r>
    <r>
      <rPr>
        <sz val="8"/>
        <rFont val="Arial"/>
        <family val="2"/>
      </rPr>
      <t xml:space="preserve"> (Caucasian blustem)</t>
    </r>
  </si>
  <si>
    <t>Mite species richness in avg of native sites vs. average of invaded sites</t>
  </si>
  <si>
    <t>39° 6'N</t>
  </si>
  <si>
    <t>St. John, M.G., D.H. Wall, and H.W. Hunt. 2006. Are soil mite assemblages structured by the identity of native and invasive alien grasses? Ecology. 87(5):1314-1324.</t>
  </si>
  <si>
    <t>Staddon et al. 2010</t>
  </si>
  <si>
    <t>Faunal species richness in continuous vs. island treatments</t>
  </si>
  <si>
    <t>53° 6'N</t>
  </si>
  <si>
    <t>Staddon, P., Z. Lindo, P.D. Crittenden, F. Gilbert, and A. Gonzalez. 2010. Connectivity, non-random extinction, and ecosystem function in experimental meta-communities. Ecology Letters 13:543-552.</t>
  </si>
  <si>
    <t>Stoll et al. 2006</t>
  </si>
  <si>
    <t>Average of gastropod and grasshopper species richness averaged across 3 sites.</t>
  </si>
  <si>
    <t>47° 25'N</t>
  </si>
  <si>
    <t>Stoll, P., C. Dolt, M. Goverde, and B. Baur. 2006. Experimental habitat fragmentation and invertebrate grazing in a herbaceous grassland species. Basic and Applied Ecology 7:307-319.</t>
  </si>
  <si>
    <t>Strecker et al. 2006</t>
  </si>
  <si>
    <r>
      <t>Invasion by</t>
    </r>
    <r>
      <rPr>
        <i/>
        <sz val="8"/>
        <rFont val="Arial"/>
        <family val="2"/>
      </rPr>
      <t xml:space="preserve"> Bythotrephes longimanus</t>
    </r>
  </si>
  <si>
    <t>Total crustacean zooplankton species richness in invaded lakes vs. non-invaded lakes</t>
  </si>
  <si>
    <t>45°21'N</t>
  </si>
  <si>
    <t>Strecker, A.L., S.E. Arnott, N.D. Yan, and R. Girard. 2006. Variation in the response of crustacean zooplankton species richness and composition to the invasive predator Bythotrephes longimanus. Canadian Journal of Fisheries and Aquatic Sciences 63(9):212</t>
  </si>
  <si>
    <t>Su et al. 2013</t>
  </si>
  <si>
    <t>Plant species richness in control vs. avg. of 3 nutrient addition treatments in final year</t>
  </si>
  <si>
    <t>37°25'N</t>
  </si>
  <si>
    <t>Su, J., X. Li, X. Li, and L. Feng. 2013. Effects of additional N on herbaceous species of desertified steppe in arid regions of China: a four-year field study. Ecological Research 28:21-28.</t>
  </si>
  <si>
    <t>Svensson et al. 2010</t>
  </si>
  <si>
    <t>Algal species richness</t>
  </si>
  <si>
    <t>58° 52'N</t>
  </si>
  <si>
    <t xml:space="preserve">Svensson, J.R., M. Lindegarth, and H. Pavia. 2010. Physical and biological disturbances interact differently with productivity: effects on floral and faunal richness. 2010. Ecology 91(10):3069-3080. </t>
  </si>
  <si>
    <t>Invert species richness</t>
  </si>
  <si>
    <t>Talley et al. 2012</t>
  </si>
  <si>
    <r>
      <t>Invasion by</t>
    </r>
    <r>
      <rPr>
        <i/>
        <sz val="8"/>
        <color theme="1"/>
        <rFont val="Arial"/>
        <family val="2"/>
      </rPr>
      <t xml:space="preserve"> Phoenic canariensis</t>
    </r>
  </si>
  <si>
    <t>Invertebrate species richness under invasive and native tree (avg. of canopy, trunk, and groud locations).</t>
  </si>
  <si>
    <t>32° 45'N</t>
  </si>
  <si>
    <t>Talley, T.S., K.C. Nyuyen, and A. Nguyen. 2012. Testing the effects of an introduced palm on a riparian invertebrate community in Southern California. PLoS One 7(8):e42460.</t>
  </si>
  <si>
    <t>Tang et al. 2012</t>
  </si>
  <si>
    <r>
      <t xml:space="preserve">Invasion by </t>
    </r>
    <r>
      <rPr>
        <i/>
        <sz val="8"/>
        <color theme="1"/>
        <rFont val="Arial"/>
        <family val="2"/>
      </rPr>
      <t>Microstegium vimineum</t>
    </r>
  </si>
  <si>
    <t>Arthropod species richness in invaded vs. uninvaded sites</t>
  </si>
  <si>
    <t>35° 03'N</t>
  </si>
  <si>
    <t>Tang, Y., R.J. Warren II, T.D. Kramer, and M.A. Bradford. 2012. Plant invasion impacts on arthropod abundance, diversity and feeding consistent across environmental and geographic gradients. Biological Invasions 14:2625-2637.</t>
  </si>
  <si>
    <t>Thomsen, 2010</t>
  </si>
  <si>
    <r>
      <t xml:space="preserve">Invasion by </t>
    </r>
    <r>
      <rPr>
        <i/>
        <sz val="8"/>
        <rFont val="Arial"/>
        <family val="2"/>
      </rPr>
      <t>Gracilaria vermiculophylla</t>
    </r>
  </si>
  <si>
    <t>Invert species richness in average of two depths and two invasive treatments</t>
  </si>
  <si>
    <t>55° 49'N</t>
  </si>
  <si>
    <t>Thomsen, M.S. 2010. Experimental evidence for positive effects of invasive seaweed on native invertebrates via habitat-formation in a seagrass bed. Aquatic Invasions. 5(4):341-346.</t>
  </si>
  <si>
    <t>Timsini et al. 2011</t>
  </si>
  <si>
    <r>
      <t xml:space="preserve">Invasion by </t>
    </r>
    <r>
      <rPr>
        <i/>
        <sz val="8"/>
        <rFont val="Arial"/>
        <family val="2"/>
      </rPr>
      <t>Pathenium hysterophorus</t>
    </r>
  </si>
  <si>
    <t>28° 22'N</t>
  </si>
  <si>
    <r>
      <t xml:space="preserve">Timsini, B., B.B. Shrestha, M.B. Rokaya, and Z. Munzbergova. 2011. Impact of </t>
    </r>
    <r>
      <rPr>
        <i/>
        <sz val="8"/>
        <rFont val="Arial"/>
        <family val="2"/>
      </rPr>
      <t>Parthenium hysterophorus</t>
    </r>
    <r>
      <rPr>
        <sz val="8"/>
        <rFont val="Arial"/>
        <family val="2"/>
      </rPr>
      <t xml:space="preserve"> L. invasion on plant species composition and soil properties of grassland  communities in Nepal. Flora 206:233-240. </t>
    </r>
  </si>
  <si>
    <t>Treberg and Husband, 1999</t>
  </si>
  <si>
    <r>
      <t xml:space="preserve">Invasion by </t>
    </r>
    <r>
      <rPr>
        <i/>
        <sz val="8"/>
        <rFont val="Arial"/>
        <family val="2"/>
      </rPr>
      <t>Lythrum salicaria</t>
    </r>
    <r>
      <rPr>
        <sz val="8"/>
        <rFont val="Arial"/>
        <family val="2"/>
      </rPr>
      <t xml:space="preserve"> (Purple loosestrife)</t>
    </r>
  </si>
  <si>
    <t>46° 26'N</t>
  </si>
  <si>
    <t>Treberg, M.A., and B.C. Husband. 1999. Relationship between the abundance of Lythrum salicaria (purple loosestrife) and plant species richness along the Bar River, Canada. Wetlands. 19:118-125.</t>
  </si>
  <si>
    <t>Truscott et al. 2008</t>
  </si>
  <si>
    <t>57° 08'N</t>
  </si>
  <si>
    <r>
      <t xml:space="preserve">Truscott, A.M. S.C. Palmer, C. Soulsby, S. Westaway, and P.E. Hulme. 2008. Consequences of  invasion by the alien plant </t>
    </r>
    <r>
      <rPr>
        <i/>
        <sz val="8"/>
        <rFont val="Arial"/>
        <family val="2"/>
      </rPr>
      <t>Mimulus guttatus</t>
    </r>
    <r>
      <rPr>
        <sz val="8"/>
        <rFont val="Arial"/>
        <family val="2"/>
      </rPr>
      <t xml:space="preserve"> on the species composition and soil properties of  riparian plant communities in Scotland. Perspectives in Plant Ecology, Evolution and Systematics 10:231-240. </t>
    </r>
  </si>
  <si>
    <t>Umetsu and Pardini, 2007</t>
  </si>
  <si>
    <t>Agricultural/Rural use</t>
  </si>
  <si>
    <t>Small mammal species richness in native vegetation vs. anthropogenic habitats</t>
  </si>
  <si>
    <t>23° 38'S</t>
  </si>
  <si>
    <t>Umetsu, F., and R. Pardini. 2007. Small mammals in a mosaic of forest remnants and anthropogenic habitats--evaluating matrix quality in an Atlantic forest landscape. Landscape Ecology. 22:517-530.</t>
  </si>
  <si>
    <t>Usio et al. 2009</t>
  </si>
  <si>
    <r>
      <t>Invasion by</t>
    </r>
    <r>
      <rPr>
        <i/>
        <sz val="8"/>
        <rFont val="Arial"/>
        <family val="2"/>
      </rPr>
      <t xml:space="preserve"> Pacifastacus leniusculus</t>
    </r>
    <r>
      <rPr>
        <sz val="8"/>
        <rFont val="Arial"/>
        <family val="2"/>
      </rPr>
      <t xml:space="preserve"> (Signal crayfish)</t>
    </r>
  </si>
  <si>
    <t>Invert taxa richness on final day of experiment</t>
  </si>
  <si>
    <t>43° 10' N</t>
  </si>
  <si>
    <t xml:space="preserve">Usio, N., R. Kamiyama, A. Saji, and N. Takamura. Size-dependant impacts of invasive alien crayfish on a littoral marsh community. Biological Conservation 142:1480-1490. </t>
  </si>
  <si>
    <t>Valdivia and Thiel, 2006</t>
  </si>
  <si>
    <t>Species richness of fauna in the mussel habitat</t>
  </si>
  <si>
    <t>30° 3'S</t>
  </si>
  <si>
    <r>
      <t xml:space="preserve">Valdivia, N. and M. Thiel. 2006. Effects of point-source nutrient addtiion and mussel removal on epibiotic assemblages in </t>
    </r>
    <r>
      <rPr>
        <i/>
        <sz val="8"/>
        <rFont val="Arial"/>
        <family val="2"/>
      </rPr>
      <t>Perumytilus purpuratus</t>
    </r>
    <r>
      <rPr>
        <sz val="8"/>
        <rFont val="Arial"/>
        <family val="2"/>
      </rPr>
      <t xml:space="preserve"> beds. Journal of Sea Research 56(4):271-285</t>
    </r>
    <r>
      <rPr>
        <sz val="10"/>
        <rFont val="Arial"/>
        <family val="2"/>
      </rPr>
      <t/>
    </r>
  </si>
  <si>
    <t>Valtonen et al. 2006</t>
  </si>
  <si>
    <r>
      <t>Invasion by</t>
    </r>
    <r>
      <rPr>
        <i/>
        <sz val="8"/>
        <rFont val="Arial"/>
        <family val="2"/>
      </rPr>
      <t xml:space="preserve"> Lupinus polyphyllus</t>
    </r>
  </si>
  <si>
    <t>65° 10' N</t>
  </si>
  <si>
    <t>Valtonen, A., J. Jantunen, and K. Saarinen. 2006. Flora and lepidoptera fauna adversely affected by invasive Lupinus polyphyllus along road verges. Biological Conservation. 133:389-396.</t>
  </si>
  <si>
    <t>Van Bael et al. 2007</t>
  </si>
  <si>
    <t>Bird species richness in forest vs. cacao plantation (averaged over 2 seasons)</t>
  </si>
  <si>
    <t>9° 20'N</t>
  </si>
  <si>
    <t>Van Bael, S.A., P. Bichier, I. Ochoa, R. Greenberg. Bird diversity in cacao farms and forest fragments of western Panama. Biodiversity and Conservation 16:2245-2256.</t>
  </si>
  <si>
    <t>Vanderklift and Jacoby 2003</t>
  </si>
  <si>
    <t>Average species richness of the 3 sites in eelgrass and non-eelgrass beds</t>
  </si>
  <si>
    <t>32° 12'S</t>
  </si>
  <si>
    <t>Vanderklift, M.A., and C.A. Jacoby. 2003. Patterns in fish assemblages 25 years after major seagrass loss. Marine Ecology Progress Series. 247:225-235.</t>
  </si>
  <si>
    <t>Vasconcelos et al. 2006</t>
  </si>
  <si>
    <t xml:space="preserve">Number of ant species </t>
  </si>
  <si>
    <t>2° 30'S</t>
  </si>
  <si>
    <t xml:space="preserve">Vasconcelos, H.L., J.M.S. Vilhena, W.E. Magnusson, and A.L.K.M. Albernaz. 2006. Long term effects of forest fragmentation on Amazonian ant communities. Journal of Biogeography 33:1348-1356. </t>
  </si>
  <si>
    <t>Vazquez-Luis et al. 2009</t>
  </si>
  <si>
    <t>Amphipod species richness in avg. of 3 native species beds vs. invaded bed at last sampling date</t>
  </si>
  <si>
    <t>38° 20'N</t>
  </si>
  <si>
    <t xml:space="preserve">Vazquez-Luis, M., P. Sanchez-Jerez, and J.T. Bayle-Sempere. 2009. Comparison between amphipod assemblages associated with Caulerpa racemosa var. cylindracea and those of other Mediterannean habitats on soft substrate. Estuarine, Coastal and Shelf Science. 84:161-170. </t>
  </si>
  <si>
    <t>Vila et al. 2006</t>
  </si>
  <si>
    <r>
      <t xml:space="preserve">Invasion by </t>
    </r>
    <r>
      <rPr>
        <i/>
        <sz val="8"/>
        <rFont val="Arial"/>
        <family val="2"/>
      </rPr>
      <t>Ailanthus altissima</t>
    </r>
  </si>
  <si>
    <r>
      <t xml:space="preserve">Richness in </t>
    </r>
    <r>
      <rPr>
        <i/>
        <sz val="8"/>
        <rFont val="Arial"/>
        <family val="2"/>
      </rPr>
      <t>Ailanthus</t>
    </r>
    <r>
      <rPr>
        <sz val="8"/>
        <rFont val="Arial"/>
        <family val="2"/>
      </rPr>
      <t xml:space="preserve"> invaded plots vs. non-invaded plots in Sardinia site</t>
    </r>
  </si>
  <si>
    <t>Mediterannean</t>
  </si>
  <si>
    <t>40° 07'N</t>
  </si>
  <si>
    <t>Vila, M., M. Tessier, C.M. Suehs, G. Brundu, L. Carta, et al. 2006. Local and regional assessments of the impacts of plant invaders on vegetations structure and soil properties of Mediterranean islands. Journal of Biogeography 33:853-861.</t>
  </si>
  <si>
    <r>
      <t xml:space="preserve">Invasion by </t>
    </r>
    <r>
      <rPr>
        <i/>
        <sz val="8"/>
        <rFont val="Arial"/>
        <family val="2"/>
      </rPr>
      <t>Carpobrotus spp.</t>
    </r>
  </si>
  <si>
    <r>
      <t xml:space="preserve">Richness in </t>
    </r>
    <r>
      <rPr>
        <i/>
        <sz val="8"/>
        <rFont val="Arial"/>
        <family val="2"/>
      </rPr>
      <t>Carpobrotus</t>
    </r>
    <r>
      <rPr>
        <sz val="8"/>
        <rFont val="Arial"/>
        <family val="2"/>
      </rPr>
      <t xml:space="preserve"> invaded plots vs. non-invaded plots in Mallorca site</t>
    </r>
  </si>
  <si>
    <t>39° 36'N</t>
  </si>
  <si>
    <r>
      <t xml:space="preserve">Richness in </t>
    </r>
    <r>
      <rPr>
        <i/>
        <sz val="8"/>
        <rFont val="Arial"/>
        <family val="2"/>
      </rPr>
      <t>Carpobrotus</t>
    </r>
    <r>
      <rPr>
        <sz val="8"/>
        <rFont val="Arial"/>
        <family val="2"/>
      </rPr>
      <t xml:space="preserve"> invaded plots vs. non-invaded plots in Sardinia site</t>
    </r>
  </si>
  <si>
    <r>
      <t xml:space="preserve">Richness in </t>
    </r>
    <r>
      <rPr>
        <i/>
        <sz val="8"/>
        <rFont val="Arial"/>
        <family val="2"/>
      </rPr>
      <t>Carpobrotus</t>
    </r>
    <r>
      <rPr>
        <sz val="8"/>
        <rFont val="Arial"/>
        <family val="2"/>
      </rPr>
      <t xml:space="preserve"> invaded plots vs. non-invaded plots in Porquerolles site</t>
    </r>
  </si>
  <si>
    <t>43° 00'N</t>
  </si>
  <si>
    <r>
      <t xml:space="preserve">Invasion by </t>
    </r>
    <r>
      <rPr>
        <i/>
        <sz val="8"/>
        <rFont val="Arial"/>
        <family val="2"/>
      </rPr>
      <t>Oxalis pes-caprae</t>
    </r>
  </si>
  <si>
    <r>
      <t xml:space="preserve">Richness in </t>
    </r>
    <r>
      <rPr>
        <i/>
        <sz val="8"/>
        <rFont val="Arial"/>
        <family val="2"/>
      </rPr>
      <t>Oxalis</t>
    </r>
    <r>
      <rPr>
        <sz val="8"/>
        <rFont val="Arial"/>
        <family val="2"/>
      </rPr>
      <t xml:space="preserve"> invaded plots vs. non-invaded plots in Porquerolles site</t>
    </r>
  </si>
  <si>
    <r>
      <t xml:space="preserve">Richness in </t>
    </r>
    <r>
      <rPr>
        <i/>
        <sz val="8"/>
        <rFont val="Arial"/>
        <family val="2"/>
      </rPr>
      <t>Carpobrotus</t>
    </r>
    <r>
      <rPr>
        <sz val="8"/>
        <rFont val="Arial"/>
        <family val="2"/>
      </rPr>
      <t xml:space="preserve"> invaded plots vs. non-invaded plots in Menorca site</t>
    </r>
  </si>
  <si>
    <t>40° 00'N</t>
  </si>
  <si>
    <r>
      <t xml:space="preserve">Richness in </t>
    </r>
    <r>
      <rPr>
        <i/>
        <sz val="8"/>
        <rFont val="Arial"/>
        <family val="2"/>
      </rPr>
      <t>Ailanthus</t>
    </r>
    <r>
      <rPr>
        <sz val="8"/>
        <rFont val="Arial"/>
        <family val="2"/>
      </rPr>
      <t xml:space="preserve"> invaded plots vs. non-invaded plots in Mallorca site</t>
    </r>
  </si>
  <si>
    <r>
      <t xml:space="preserve">Richness in </t>
    </r>
    <r>
      <rPr>
        <i/>
        <sz val="8"/>
        <rFont val="Arial"/>
        <family val="2"/>
      </rPr>
      <t>Ailanthus</t>
    </r>
    <r>
      <rPr>
        <sz val="8"/>
        <rFont val="Arial"/>
        <family val="2"/>
      </rPr>
      <t xml:space="preserve"> invaded plots vs. non-invaded plots in Corsica site</t>
    </r>
  </si>
  <si>
    <r>
      <t>Richness in</t>
    </r>
    <r>
      <rPr>
        <i/>
        <sz val="8"/>
        <rFont val="Arial"/>
        <family val="2"/>
      </rPr>
      <t xml:space="preserve"> Ailanthus</t>
    </r>
    <r>
      <rPr>
        <sz val="8"/>
        <rFont val="Arial"/>
        <family val="2"/>
      </rPr>
      <t xml:space="preserve"> invaded plots vs. non-invaded plots in Menorca site</t>
    </r>
  </si>
  <si>
    <r>
      <t xml:space="preserve">Richness in </t>
    </r>
    <r>
      <rPr>
        <i/>
        <sz val="8"/>
        <rFont val="Arial"/>
        <family val="2"/>
      </rPr>
      <t>Oxalis</t>
    </r>
    <r>
      <rPr>
        <sz val="8"/>
        <rFont val="Arial"/>
        <family val="2"/>
      </rPr>
      <t xml:space="preserve"> invaded plots vs. non-invaded plots in Menorca site</t>
    </r>
  </si>
  <si>
    <r>
      <t xml:space="preserve">Richness in </t>
    </r>
    <r>
      <rPr>
        <i/>
        <sz val="8"/>
        <rFont val="Arial"/>
        <family val="2"/>
      </rPr>
      <t>Oxalis</t>
    </r>
    <r>
      <rPr>
        <sz val="8"/>
        <rFont val="Arial"/>
        <family val="2"/>
      </rPr>
      <t xml:space="preserve"> invaded plots vs. non-invaded plots in Mallorca site</t>
    </r>
  </si>
  <si>
    <r>
      <t xml:space="preserve">Richness in </t>
    </r>
    <r>
      <rPr>
        <i/>
        <sz val="8"/>
        <rFont val="Arial"/>
        <family val="2"/>
      </rPr>
      <t>Carpobrotus</t>
    </r>
    <r>
      <rPr>
        <sz val="8"/>
        <rFont val="Arial"/>
        <family val="2"/>
      </rPr>
      <t xml:space="preserve"> invaded plots vs. non-invaded plots in Baguad site</t>
    </r>
  </si>
  <si>
    <r>
      <t>Richness in</t>
    </r>
    <r>
      <rPr>
        <i/>
        <sz val="8"/>
        <rFont val="Arial"/>
        <family val="2"/>
      </rPr>
      <t xml:space="preserve"> Oxalis</t>
    </r>
    <r>
      <rPr>
        <sz val="8"/>
        <rFont val="Arial"/>
        <family val="2"/>
      </rPr>
      <t xml:space="preserve"> invaded plots vs. non-invaded plots in Sardinia site</t>
    </r>
  </si>
  <si>
    <r>
      <t xml:space="preserve">Richness in </t>
    </r>
    <r>
      <rPr>
        <i/>
        <sz val="8"/>
        <rFont val="Arial"/>
        <family val="2"/>
      </rPr>
      <t>Oxalis</t>
    </r>
    <r>
      <rPr>
        <sz val="8"/>
        <rFont val="Arial"/>
        <family val="2"/>
      </rPr>
      <t xml:space="preserve"> invaded plots vs. non-invaded plots in Lesbos site</t>
    </r>
  </si>
  <si>
    <t>39° 15'N</t>
  </si>
  <si>
    <r>
      <t>Richness in</t>
    </r>
    <r>
      <rPr>
        <i/>
        <sz val="8"/>
        <rFont val="Arial"/>
        <family val="2"/>
      </rPr>
      <t xml:space="preserve"> Carpobrotus</t>
    </r>
    <r>
      <rPr>
        <sz val="8"/>
        <rFont val="Arial"/>
        <family val="2"/>
      </rPr>
      <t xml:space="preserve"> invaded plots vs. non-invaded plots in Crete site</t>
    </r>
  </si>
  <si>
    <t>35° 14'N</t>
  </si>
  <si>
    <r>
      <t xml:space="preserve">Richness in </t>
    </r>
    <r>
      <rPr>
        <i/>
        <sz val="8"/>
        <rFont val="Arial"/>
        <family val="2"/>
      </rPr>
      <t>Oxalis</t>
    </r>
    <r>
      <rPr>
        <sz val="8"/>
        <rFont val="Arial"/>
        <family val="2"/>
      </rPr>
      <t xml:space="preserve"> invaded plots vs. non-invaded plots in Crete site</t>
    </r>
  </si>
  <si>
    <r>
      <t xml:space="preserve">Richness in </t>
    </r>
    <r>
      <rPr>
        <i/>
        <sz val="8"/>
        <rFont val="Arial"/>
        <family val="2"/>
      </rPr>
      <t>Ailanthus</t>
    </r>
    <r>
      <rPr>
        <sz val="8"/>
        <rFont val="Arial"/>
        <family val="2"/>
      </rPr>
      <t xml:space="preserve"> invaded plots vs. non-invaded plots in Crete site</t>
    </r>
  </si>
  <si>
    <t>Villalpondo et al. 2009</t>
  </si>
  <si>
    <t>36°12'N</t>
  </si>
  <si>
    <t>Villalpondo, S.N., R.S. Williams, and R.J. Norby. 2009. Elevated air temperature alters an old-field insect community in a multifactor climate change experiment. Global Change Biology. 15:930-942.</t>
  </si>
  <si>
    <t>Violin et al. 2011</t>
  </si>
  <si>
    <t>Species richness in forested vs. urban sites (avg of summer and winter)</t>
  </si>
  <si>
    <t>35° 45'N</t>
  </si>
  <si>
    <t>Violin, C.R., P. Cada, E.R. Sudduth, B.A. Hassett, D. L. Penrose, and E.S. Bernhardt. 2011. Effects of urbanization and urban stream restoration on the physical and biological structure of stream ecosystems. Ecological Applications 21:1932-1949.</t>
  </si>
  <si>
    <t>Walker et al. 2009</t>
  </si>
  <si>
    <t>Species richness in forested vs. urban site</t>
  </si>
  <si>
    <t>33° 27'N</t>
  </si>
  <si>
    <t>Walker, J.S., N.B. Grimm, J.M. Briggs, C. Gries, and L. Dugan. 2009. Effects of urbanization on plant species diversity in central Arizona. Frontiers in Ecology and the Environment 7:465-470.</t>
  </si>
  <si>
    <t>Species richness in forested vs. agricultural site</t>
  </si>
  <si>
    <t>Wang et al. 2010</t>
  </si>
  <si>
    <t>37° 32'N</t>
  </si>
  <si>
    <t>Wang, C., R. Long, Q. Wang, W. Liu, Z. Jing, and L. Zhang. 2010. Fertilization and litter effects on the functional group biomass, species diversity of plants, microbial biomass, and enxyme activity of two alpine meadow communities. Plant and Soil. 331:377-389.</t>
  </si>
  <si>
    <t>Watling et al. 2011</t>
  </si>
  <si>
    <t>Amphibian richness in invaded vs. non-invaded plots</t>
  </si>
  <si>
    <t>Watling, J.I., C.R. Hickman, and J.L. Orrock. 2011. Invasive shrub alters native forest amphibian communities. Biological Conservation 144(11):2597-2601</t>
  </si>
  <si>
    <t>White et al. 2000</t>
  </si>
  <si>
    <t>Species richness in average of 3 sites</t>
  </si>
  <si>
    <t>37°59'S</t>
  </si>
  <si>
    <t>White, T.A., B.D. Campbell, P.D. Kemp, and C.L. Hunt. 2000. Sensitivity of three grassland communities to simulated extreme temperature and rainfall events. Global Change Biology. 6:671-684</t>
  </si>
  <si>
    <t>Wickham et al. 2004</t>
  </si>
  <si>
    <t>Species richness in average of 2 sites in late spring</t>
  </si>
  <si>
    <t>59° 50'N</t>
  </si>
  <si>
    <t>Wickham, S.A., S. Nagel, and H. Hillebrand. 2004. Control of epibenthic ciliate communities by grazers and nutrients. Aquatic Microbial Ecology. 35:153-162</t>
  </si>
  <si>
    <t>Wimp et al. 2010</t>
  </si>
  <si>
    <t>Arthropod species richness at last sampling date (avg of two intensities)</t>
  </si>
  <si>
    <t>39° 30'N</t>
  </si>
  <si>
    <t xml:space="preserve">Wimp, G.M., S.M. Murphy, D.L. Finke, A.F. Huberty, and R.F. Denno. 2010. Increased primary productivity shifts the stucture and composition of a terrestrial arthropod community. Ecology 91(11):3303-3311. </t>
  </si>
  <si>
    <t>With and Pavuk 2012</t>
  </si>
  <si>
    <t>Microarthropod species richness in clumped vs. fragmented plots</t>
  </si>
  <si>
    <t>41° 22'N</t>
  </si>
  <si>
    <t>With, K.A., and D.M. Pavuk. 2012. Direct versus indirect effects of habitat fragmentation on community patterns in experimental landscapes. Oecologia 170:517-528.</t>
  </si>
  <si>
    <t>Xu et al. 2009</t>
  </si>
  <si>
    <t>Collembola species richness (average of all soil depths)</t>
  </si>
  <si>
    <t xml:space="preserve">Xu, G.L., P. Schleppi, M.H. Li, and S.L. Fei. 2009. Negative responses of Collembola in a forest soil (Alptal, Switzerland) under experimentally increased N deposition. Environmental Pollution 157:2030-2036. </t>
  </si>
  <si>
    <t>Xu et al. 2012</t>
  </si>
  <si>
    <t>Collembola genera richness in ambient vs. warmed treatments (avg. of 2 soil types)</t>
  </si>
  <si>
    <t>47°21'N</t>
  </si>
  <si>
    <t>Xu, G.L., T.M. Kuster, M.S. Gunthardt-Goerg, M. Dobbertin, and M.H. Li. 2012. Seasonal exposure to drought and air warming affects soil collembola and mites. PLoS One 7(8):e43102.</t>
  </si>
  <si>
    <t>Yang et al. 2011</t>
  </si>
  <si>
    <t>42°02'N</t>
  </si>
  <si>
    <t>Yang, H., M. Wu, W. Liu, Z. Zhang, N. Zhang, and S. Wan. 2011. Community structure and composition in response to climate change in a temperate steppe. Global Change Biology. 17:452-465.</t>
  </si>
  <si>
    <t>Zartman, 2003</t>
  </si>
  <si>
    <t>Bryophyte species richness (average of 3 fragmentation intensities)</t>
  </si>
  <si>
    <t>Zartman, C.E. 2003. Habitat fragmentation impacts on epiphyllous bryophyte communities in central amazonia. Ecology 84(4):948-954.</t>
  </si>
  <si>
    <t>Zaviezo et al. 2006</t>
  </si>
  <si>
    <t>Species richness of microarthropods (average of fragment treatments) in last week of experiment</t>
  </si>
  <si>
    <t>Zaviezo, T., A.A. Grez, C.F. Estades, and A. Perez. 2006. Effects of habitat loss, habitat fragmentation, and isolation on the density, species richness, and distribution of ladybeetles in manipulated alfalfa landscapes. Ecological Entomology 31:646-656.</t>
  </si>
  <si>
    <t>Zuefle et al. 2008</t>
  </si>
  <si>
    <t xml:space="preserve">Invasion by non-native plant species </t>
  </si>
  <si>
    <t>Insect species richness for both years combined for native plants vs. non-native congener and alien species</t>
  </si>
  <si>
    <t>38° 54'N</t>
  </si>
  <si>
    <t>Zuefle, M.E., W.P. Brown, and D. W. Tallamy. 2008. Effects of non-native plants on the native insect community of Delaware. Biological Invasions. 10:1159-1169.</t>
  </si>
  <si>
    <t>Species category (measured species)</t>
  </si>
  <si>
    <t>Davalos, A., and B. Blossey. 2004. Influence of the invasive herb garlic mustard (Alliaria petiolata) on ground beetle (Coleoptera: Carabidae) assemblages. Community and Ecosystem Ecology 33:564-576.</t>
  </si>
  <si>
    <t xml:space="preserve">Gruner, D.S., and A.D. Taylor. 2006. Richness and species composition of arboreal arthropods affected by nutrients and predators: a press experiment. Oecologia 147:714-724. </t>
  </si>
  <si>
    <t xml:space="preserve">Mealor, B.A., A.L. Hild, and N.L. Shaw. 2004. Native plant community composition and genetic diversity associated with long-term weed invasions. Western North American Naturalist 64:503-513. </t>
  </si>
  <si>
    <t>Nielson et al. 2011</t>
  </si>
  <si>
    <t xml:space="preserve">Nielson, A., I. Steffan-Dewenter, C. Westphal, O. Messinger, S.G Pottsm S.P.M. Roberts, et al. 2011. Assessing bee species richness in two Mediterranean communities: importance of habitat type and sampling techniques. Ecological Research 26. </t>
  </si>
  <si>
    <t>Shackleton, C.M. 2000. Comparison of plant diversity in protected and communal lands in the Bushbuckridge lowveld savanna, South Africa. Biological Conservation 94:273-285.</t>
  </si>
  <si>
    <t>Disturbance_category</t>
    <phoneticPr fontId="12" type="noConversion"/>
  </si>
  <si>
    <t>Mean_RR</t>
    <phoneticPr fontId="12" type="noConversion"/>
  </si>
  <si>
    <t>Mean_lnRR</t>
    <phoneticPr fontId="12" type="noConversion"/>
  </si>
  <si>
    <t>Overall_Sample_Size</t>
    <phoneticPr fontId="12" type="noConversion"/>
  </si>
  <si>
    <t>Specific_Disturbance_Type</t>
    <phoneticPr fontId="12" type="noConversion"/>
  </si>
  <si>
    <t>Experimental_Length_days</t>
    <phoneticPr fontId="12" type="noConversion"/>
  </si>
  <si>
    <t>paperID</t>
    <phoneticPr fontId="12" type="noConversion"/>
  </si>
  <si>
    <t>year</t>
    <phoneticPr fontId="12" type="noConversion"/>
  </si>
  <si>
    <t>C_mean</t>
    <phoneticPr fontId="12" type="noConversion"/>
  </si>
  <si>
    <t>C_sd</t>
    <phoneticPr fontId="12" type="noConversion"/>
  </si>
  <si>
    <t>T_sd</t>
    <phoneticPr fontId="12" type="noConversion"/>
  </si>
  <si>
    <t>C_N</t>
    <phoneticPr fontId="12" type="noConversion"/>
  </si>
  <si>
    <t>T_N</t>
    <phoneticPr fontId="12" type="noConversion"/>
  </si>
  <si>
    <t>T_mean</t>
    <phoneticPr fontId="12" type="noConversion"/>
  </si>
  <si>
    <t>Species category (invader)</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</si>
</sst>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
    <numFmt numFmtId="177" formatCode="0.0000"/>
  </numFmts>
  <fonts count="13" x14ac:knownFonts="1">
    <font>
      <sz val="12"/>
      <color theme="1"/>
      <name val="宋体"/>
      <family val="2"/>
      <scheme val="minor"/>
    </font>
    <font>
      <b/>
      <sz val="8"/>
      <name val="Arial"/>
      <family val="2"/>
    </font>
    <font>
      <sz val="8"/>
      <name val="Arial"/>
      <family val="2"/>
    </font>
    <font>
      <i/>
      <sz val="8"/>
      <name val="Arial"/>
      <family val="2"/>
    </font>
    <font>
      <sz val="8"/>
      <color theme="1"/>
      <name val="Arial"/>
      <family val="2"/>
    </font>
    <font>
      <i/>
      <sz val="8"/>
      <color theme="1"/>
      <name val="Arial"/>
      <family val="2"/>
    </font>
    <font>
      <sz val="8"/>
      <color rgb="FF000000"/>
      <name val="Arial"/>
      <family val="2"/>
    </font>
    <font>
      <sz val="10"/>
      <name val="Arial"/>
      <family val="2"/>
    </font>
    <font>
      <b/>
      <sz val="9"/>
      <color indexed="81"/>
      <name val="Calibri"/>
      <family val="2"/>
    </font>
    <font>
      <sz val="9"/>
      <color indexed="81"/>
      <name val="Calibri"/>
      <family val="2"/>
    </font>
    <font>
      <u/>
      <sz val="12"/>
      <color theme="10"/>
      <name val="宋体"/>
      <family val="2"/>
      <scheme val="minor"/>
    </font>
    <font>
      <u/>
      <sz val="12"/>
      <color theme="1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2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4">
    <xf numFmtId="0" fontId="0" fillId="0" borderId="0" xfId="0"/>
    <xf numFmtId="0" fontId="1" fillId="0" borderId="0" xfId="0" applyFont="1" applyFill="1" applyAlignment="1">
      <alignment horizontal="center" vertical="center" wrapText="1"/>
    </xf>
    <xf numFmtId="176" fontId="1" fillId="0" borderId="0" xfId="0" applyNumberFormat="1" applyFont="1" applyFill="1" applyAlignment="1">
      <alignment horizontal="center" vertical="center" wrapText="1"/>
    </xf>
    <xf numFmtId="0" fontId="1" fillId="0" borderId="0" xfId="0" applyNumberFormat="1" applyFont="1" applyFill="1" applyAlignment="1">
      <alignment horizontal="center" vertical="center" wrapText="1"/>
    </xf>
    <xf numFmtId="2" fontId="1"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176" fontId="2" fillId="0" borderId="0" xfId="0" applyNumberFormat="1" applyFont="1" applyFill="1" applyAlignment="1">
      <alignment horizontal="center" vertical="center" wrapText="1"/>
    </xf>
    <xf numFmtId="0" fontId="2" fillId="0" borderId="0" xfId="0" quotePrefix="1" applyNumberFormat="1" applyFont="1" applyFill="1" applyAlignment="1">
      <alignment horizontal="center" vertical="center" wrapText="1"/>
    </xf>
    <xf numFmtId="2" fontId="2" fillId="0" borderId="0" xfId="0" applyNumberFormat="1" applyFont="1" applyFill="1" applyAlignment="1">
      <alignment horizontal="center" vertical="center" wrapText="1"/>
    </xf>
    <xf numFmtId="177" fontId="2" fillId="0" borderId="0" xfId="0" applyNumberFormat="1" applyFont="1" applyFill="1" applyAlignment="1">
      <alignment horizontal="center" vertical="center"/>
    </xf>
    <xf numFmtId="0" fontId="2" fillId="0" borderId="0" xfId="0" applyNumberFormat="1" applyFont="1" applyFill="1" applyAlignment="1">
      <alignment horizontal="center" vertical="center" wrapText="1"/>
    </xf>
    <xf numFmtId="0" fontId="2" fillId="0" borderId="0" xfId="0" quotePrefix="1" applyFont="1" applyFill="1" applyAlignment="1">
      <alignment horizontal="center" vertical="center" wrapText="1"/>
    </xf>
    <xf numFmtId="0" fontId="2" fillId="0" borderId="0" xfId="0" applyFont="1" applyFill="1"/>
    <xf numFmtId="176" fontId="2" fillId="0" borderId="0" xfId="0" quotePrefix="1" applyNumberFormat="1" applyFont="1" applyFill="1" applyAlignment="1">
      <alignment horizontal="center" vertical="center" wrapText="1"/>
    </xf>
    <xf numFmtId="176" fontId="2" fillId="0" borderId="0" xfId="0" applyNumberFormat="1" applyFont="1" applyFill="1" applyAlignment="1">
      <alignment horizontal="center" vertical="center"/>
    </xf>
    <xf numFmtId="176" fontId="2" fillId="0" borderId="0" xfId="0" applyNumberFormat="1" applyFont="1" applyFill="1"/>
    <xf numFmtId="0" fontId="4" fillId="0" borderId="0" xfId="0" applyFont="1" applyFill="1" applyAlignment="1">
      <alignment horizontal="center" vertical="center" wrapText="1"/>
    </xf>
    <xf numFmtId="0" fontId="2" fillId="0" borderId="0" xfId="0" applyNumberFormat="1" applyFont="1" applyFill="1"/>
    <xf numFmtId="0" fontId="4" fillId="0" borderId="0" xfId="0" quotePrefix="1" applyFont="1" applyFill="1" applyAlignment="1">
      <alignment horizontal="center" vertical="center" wrapText="1"/>
    </xf>
    <xf numFmtId="176" fontId="4" fillId="0" borderId="0" xfId="0" applyNumberFormat="1" applyFont="1" applyFill="1" applyAlignment="1">
      <alignment horizontal="center" vertical="center" wrapText="1"/>
    </xf>
    <xf numFmtId="10" fontId="4" fillId="0" borderId="0" xfId="0" applyNumberFormat="1" applyFont="1" applyFill="1" applyAlignment="1">
      <alignment horizontal="center" vertical="center" wrapText="1"/>
    </xf>
    <xf numFmtId="0" fontId="4" fillId="0" borderId="0" xfId="0" applyFont="1" applyFill="1" applyAlignment="1">
      <alignment horizontal="center" vertical="center"/>
    </xf>
    <xf numFmtId="0" fontId="4" fillId="0" borderId="0" xfId="0" quotePrefix="1" applyFont="1" applyFill="1" applyAlignment="1">
      <alignment horizontal="center" vertical="center"/>
    </xf>
    <xf numFmtId="0" fontId="6" fillId="0" borderId="0" xfId="0" applyFont="1" applyFill="1" applyAlignment="1">
      <alignment horizontal="center" vertical="center" wrapText="1"/>
    </xf>
  </cellXfs>
  <cellStyles count="2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28"/>
  <sheetViews>
    <sheetView tabSelected="1" workbookViewId="0">
      <pane xSplit="4" ySplit="1" topLeftCell="H166" activePane="bottomRight" state="frozen"/>
      <selection pane="topRight" activeCell="D1" sqref="D1"/>
      <selection pane="bottomLeft" activeCell="A2" sqref="A2"/>
      <selection pane="bottomRight" activeCell="J174" sqref="J174"/>
    </sheetView>
  </sheetViews>
  <sheetFormatPr defaultColWidth="9.1640625" defaultRowHeight="20" customHeight="1" x14ac:dyDescent="0.2"/>
  <cols>
    <col min="1" max="2" width="9.1640625" style="5"/>
    <col min="3" max="3" width="19" style="12" customWidth="1"/>
    <col min="4" max="4" width="10.33203125" style="12" customWidth="1"/>
    <col min="5" max="5" width="28.83203125" style="12" customWidth="1"/>
    <col min="6" max="6" width="57.33203125" style="12" customWidth="1"/>
    <col min="7" max="7" width="16.6640625" style="12" customWidth="1"/>
    <col min="8" max="8" width="17.83203125" style="12" customWidth="1"/>
    <col min="9" max="9" width="16" style="12" customWidth="1"/>
    <col min="10" max="10" width="14" style="12" customWidth="1"/>
    <col min="11" max="11" width="12.5" style="10" customWidth="1"/>
    <col min="12" max="12" width="13.5" style="12" customWidth="1"/>
    <col min="13" max="13" width="9.1640625" style="5"/>
    <col min="14" max="14" width="9.1640625" style="8"/>
    <col min="15" max="15" width="7.1640625" style="5" customWidth="1"/>
    <col min="16" max="16" width="7.6640625" style="5" customWidth="1"/>
    <col min="17" max="18" width="7.6640625" style="8" customWidth="1"/>
    <col min="19" max="19" width="6.6640625" style="5" customWidth="1"/>
    <col min="20" max="20" width="7.1640625" style="5" customWidth="1"/>
    <col min="21" max="22" width="9.33203125" style="15" bestFit="1" customWidth="1"/>
    <col min="23" max="23" width="9.33203125" style="15" customWidth="1"/>
    <col min="24" max="24" width="9.33203125" style="17" customWidth="1"/>
    <col min="25" max="25" width="96.1640625" style="5" customWidth="1"/>
    <col min="26" max="26" width="13" style="12" customWidth="1"/>
    <col min="27" max="16384" width="9.1640625" style="12"/>
  </cols>
  <sheetData>
    <row r="1" spans="1:28" s="5" customFormat="1" ht="23" customHeight="1" x14ac:dyDescent="0.25">
      <c r="A1" s="1" t="s">
        <v>1188</v>
      </c>
      <c r="B1" s="2" t="s">
        <v>1189</v>
      </c>
      <c r="C1" s="2" t="s">
        <v>0</v>
      </c>
      <c r="D1" s="2" t="s">
        <v>1182</v>
      </c>
      <c r="E1" s="2" t="s">
        <v>1186</v>
      </c>
      <c r="F1" s="2" t="s">
        <v>1</v>
      </c>
      <c r="G1" s="2" t="s">
        <v>1175</v>
      </c>
      <c r="H1" s="2" t="s">
        <v>1196</v>
      </c>
      <c r="I1" s="2" t="s">
        <v>2</v>
      </c>
      <c r="J1" s="2" t="s">
        <v>3</v>
      </c>
      <c r="K1" s="3" t="s">
        <v>1187</v>
      </c>
      <c r="L1" s="2" t="s">
        <v>4</v>
      </c>
      <c r="M1" s="3" t="s">
        <v>5</v>
      </c>
      <c r="N1" s="4" t="s">
        <v>6</v>
      </c>
      <c r="O1" s="3" t="s">
        <v>1190</v>
      </c>
      <c r="P1" s="3" t="s">
        <v>1195</v>
      </c>
      <c r="Q1" s="3" t="s">
        <v>1191</v>
      </c>
      <c r="R1" s="3" t="s">
        <v>1192</v>
      </c>
      <c r="S1" s="3" t="s">
        <v>1193</v>
      </c>
      <c r="T1" s="3" t="s">
        <v>1194</v>
      </c>
      <c r="U1" s="2" t="s">
        <v>1183</v>
      </c>
      <c r="V1" s="2" t="s">
        <v>1184</v>
      </c>
      <c r="W1" s="2" t="s">
        <v>7</v>
      </c>
      <c r="X1" s="3" t="s">
        <v>1185</v>
      </c>
      <c r="Y1" s="2" t="s">
        <v>8</v>
      </c>
    </row>
    <row r="2" spans="1:28" s="5" customFormat="1" ht="20" customHeight="1" x14ac:dyDescent="0.2">
      <c r="A2" s="5">
        <v>1</v>
      </c>
      <c r="B2" s="5">
        <v>2009</v>
      </c>
      <c r="C2" s="6" t="s">
        <v>9</v>
      </c>
      <c r="D2" s="6" t="s">
        <v>10</v>
      </c>
      <c r="E2" s="6" t="s">
        <v>11</v>
      </c>
      <c r="F2" s="6" t="s">
        <v>12</v>
      </c>
      <c r="G2" s="6" t="s">
        <v>13</v>
      </c>
      <c r="H2" s="6" t="s">
        <v>13</v>
      </c>
      <c r="I2" s="6" t="s">
        <v>14</v>
      </c>
      <c r="J2" s="6" t="s">
        <v>15</v>
      </c>
      <c r="K2" s="7"/>
      <c r="L2" s="6" t="s">
        <v>17</v>
      </c>
      <c r="M2" s="6" t="s">
        <v>18</v>
      </c>
      <c r="N2" s="8">
        <f>LOG(O2)</f>
        <v>1.3649260337899756</v>
      </c>
      <c r="O2" s="5">
        <v>23.17</v>
      </c>
      <c r="P2" s="5">
        <v>18.47</v>
      </c>
      <c r="Q2" s="8">
        <v>5.3153927418394957</v>
      </c>
      <c r="R2" s="8">
        <v>6.4421580235197577</v>
      </c>
      <c r="S2" s="5">
        <v>6</v>
      </c>
      <c r="T2" s="5">
        <v>6</v>
      </c>
      <c r="U2" s="6">
        <f t="shared" ref="U2:U65" si="0">P2/O2</f>
        <v>0.79715148899438915</v>
      </c>
      <c r="V2" s="6">
        <f t="shared" ref="V2:V65" si="1">LN(U2)</f>
        <v>-0.22671054423313644</v>
      </c>
      <c r="W2" s="9">
        <v>2.904715571344884E-2</v>
      </c>
      <c r="X2" s="10">
        <f>S2+T2</f>
        <v>12</v>
      </c>
      <c r="Y2" s="5" t="s">
        <v>19</v>
      </c>
      <c r="Z2" s="12"/>
      <c r="AA2" s="12"/>
      <c r="AB2" s="12"/>
    </row>
    <row r="3" spans="1:28" s="5" customFormat="1" ht="20" customHeight="1" x14ac:dyDescent="0.25">
      <c r="A3" s="16">
        <v>2</v>
      </c>
      <c r="B3" s="16">
        <v>2012</v>
      </c>
      <c r="C3" s="16" t="s">
        <v>20</v>
      </c>
      <c r="D3" s="6" t="s">
        <v>10</v>
      </c>
      <c r="E3" s="16" t="s">
        <v>21</v>
      </c>
      <c r="F3" s="16" t="s">
        <v>22</v>
      </c>
      <c r="G3" s="16" t="s">
        <v>23</v>
      </c>
      <c r="H3" s="16" t="s">
        <v>23</v>
      </c>
      <c r="I3" s="16" t="s">
        <v>14</v>
      </c>
      <c r="J3" s="16" t="s">
        <v>15</v>
      </c>
      <c r="K3" s="18"/>
      <c r="L3" s="16" t="s">
        <v>24</v>
      </c>
      <c r="M3" s="16" t="s">
        <v>25</v>
      </c>
      <c r="N3" s="8">
        <f t="shared" ref="N3:N66" si="2">LOG(O3)</f>
        <v>0.81690383937566025</v>
      </c>
      <c r="O3" s="16">
        <v>6.56</v>
      </c>
      <c r="P3" s="16">
        <v>5.87</v>
      </c>
      <c r="Q3" s="8">
        <v>3.2178253526255896</v>
      </c>
      <c r="R3" s="8">
        <v>2.2449944320643649</v>
      </c>
      <c r="S3" s="16">
        <v>14</v>
      </c>
      <c r="T3" s="16">
        <v>14</v>
      </c>
      <c r="U3" s="19">
        <f t="shared" si="0"/>
        <v>0.89481707317073178</v>
      </c>
      <c r="V3" s="19">
        <f t="shared" si="1"/>
        <v>-0.11113596911599251</v>
      </c>
      <c r="W3" s="9">
        <v>2.7634405325093741E-2</v>
      </c>
      <c r="X3" s="10">
        <f t="shared" ref="X3:X66" si="3">S3+T3</f>
        <v>28</v>
      </c>
      <c r="Y3" s="16" t="s">
        <v>26</v>
      </c>
      <c r="Z3" s="16"/>
      <c r="AA3" s="16"/>
      <c r="AB3" s="16"/>
    </row>
    <row r="4" spans="1:28" s="5" customFormat="1" ht="20" customHeight="1" x14ac:dyDescent="0.25">
      <c r="A4" s="5">
        <v>3</v>
      </c>
      <c r="B4" s="5">
        <v>2002</v>
      </c>
      <c r="C4" s="5" t="s">
        <v>27</v>
      </c>
      <c r="D4" s="5" t="s">
        <v>28</v>
      </c>
      <c r="E4" s="5" t="s">
        <v>29</v>
      </c>
      <c r="F4" s="5" t="s">
        <v>30</v>
      </c>
      <c r="G4" s="5" t="s">
        <v>23</v>
      </c>
      <c r="H4" s="11"/>
      <c r="I4" s="5" t="s">
        <v>14</v>
      </c>
      <c r="J4" s="5" t="s">
        <v>15</v>
      </c>
      <c r="K4" s="11"/>
      <c r="L4" s="5" t="s">
        <v>31</v>
      </c>
      <c r="M4" s="6" t="s">
        <v>32</v>
      </c>
      <c r="N4" s="8">
        <f t="shared" si="2"/>
        <v>1.3222192947339193</v>
      </c>
      <c r="O4" s="10">
        <v>21</v>
      </c>
      <c r="P4" s="10">
        <v>20.43</v>
      </c>
      <c r="Q4" s="8">
        <v>13.914021704740872</v>
      </c>
      <c r="R4" s="8">
        <v>11.700427342623005</v>
      </c>
      <c r="S4" s="10">
        <v>40</v>
      </c>
      <c r="T4" s="10">
        <v>40</v>
      </c>
      <c r="U4" s="6">
        <f t="shared" si="0"/>
        <v>0.97285714285714286</v>
      </c>
      <c r="V4" s="6">
        <f t="shared" si="1"/>
        <v>-2.75180288938923E-2</v>
      </c>
      <c r="W4" s="9">
        <v>1.9174922089360474E-2</v>
      </c>
      <c r="X4" s="10">
        <f t="shared" si="3"/>
        <v>80</v>
      </c>
      <c r="Y4" s="5" t="s">
        <v>33</v>
      </c>
    </row>
    <row r="5" spans="1:28" ht="20" customHeight="1" x14ac:dyDescent="0.2">
      <c r="A5" s="5">
        <v>4</v>
      </c>
      <c r="B5" s="5">
        <v>2002</v>
      </c>
      <c r="C5" s="6" t="s">
        <v>34</v>
      </c>
      <c r="D5" s="6" t="s">
        <v>10</v>
      </c>
      <c r="E5" s="6" t="s">
        <v>35</v>
      </c>
      <c r="F5" s="6" t="s">
        <v>36</v>
      </c>
      <c r="G5" s="6" t="s">
        <v>13</v>
      </c>
      <c r="H5" s="6" t="s">
        <v>13</v>
      </c>
      <c r="I5" s="6" t="s">
        <v>14</v>
      </c>
      <c r="J5" s="6" t="s">
        <v>15</v>
      </c>
      <c r="K5" s="7"/>
      <c r="L5" s="6" t="s">
        <v>17</v>
      </c>
      <c r="M5" s="6" t="s">
        <v>37</v>
      </c>
      <c r="N5" s="8">
        <f t="shared" si="2"/>
        <v>0.59879050676311507</v>
      </c>
      <c r="O5" s="10">
        <v>3.97</v>
      </c>
      <c r="P5" s="10">
        <v>2.56</v>
      </c>
      <c r="Q5" s="8">
        <v>1.5178932768808222</v>
      </c>
      <c r="R5" s="8">
        <v>0.94868329805051377</v>
      </c>
      <c r="S5" s="10">
        <v>10</v>
      </c>
      <c r="T5" s="10">
        <v>10</v>
      </c>
      <c r="U5" s="6">
        <f t="shared" si="0"/>
        <v>0.64483627204030225</v>
      </c>
      <c r="V5" s="6">
        <f t="shared" si="1"/>
        <v>-0.43875883620762796</v>
      </c>
      <c r="W5" s="9">
        <v>2.8351364686130906E-2</v>
      </c>
      <c r="X5" s="10">
        <f t="shared" si="3"/>
        <v>20</v>
      </c>
      <c r="Y5" s="6" t="s">
        <v>38</v>
      </c>
    </row>
    <row r="6" spans="1:28" ht="20" customHeight="1" x14ac:dyDescent="0.2">
      <c r="A6" s="5">
        <v>5</v>
      </c>
      <c r="B6" s="5">
        <v>2008</v>
      </c>
      <c r="C6" s="6" t="s">
        <v>39</v>
      </c>
      <c r="D6" s="6" t="s">
        <v>28</v>
      </c>
      <c r="E6" s="6" t="s">
        <v>40</v>
      </c>
      <c r="F6" s="6" t="s">
        <v>41</v>
      </c>
      <c r="G6" s="6" t="s">
        <v>23</v>
      </c>
      <c r="H6" s="13"/>
      <c r="I6" s="5" t="s">
        <v>14</v>
      </c>
      <c r="J6" s="5" t="s">
        <v>15</v>
      </c>
      <c r="K6" s="11"/>
      <c r="L6" s="6" t="s">
        <v>42</v>
      </c>
      <c r="M6" s="6" t="s">
        <v>43</v>
      </c>
      <c r="N6" s="8">
        <f t="shared" si="2"/>
        <v>0.82801506422397686</v>
      </c>
      <c r="O6" s="5">
        <v>6.73</v>
      </c>
      <c r="P6" s="10">
        <v>6.5</v>
      </c>
      <c r="Q6" s="8">
        <v>1.44</v>
      </c>
      <c r="R6" s="8">
        <v>1.04</v>
      </c>
      <c r="S6" s="10">
        <v>4</v>
      </c>
      <c r="T6" s="10">
        <v>4</v>
      </c>
      <c r="U6" s="6">
        <f t="shared" si="0"/>
        <v>0.96582466567607717</v>
      </c>
      <c r="V6" s="6">
        <f t="shared" si="1"/>
        <v>-3.4772966755045112E-2</v>
      </c>
      <c r="W6" s="9">
        <v>1.784550249597619E-2</v>
      </c>
      <c r="X6" s="10">
        <f t="shared" si="3"/>
        <v>8</v>
      </c>
      <c r="Y6" s="6" t="s">
        <v>44</v>
      </c>
      <c r="Z6" s="5"/>
      <c r="AA6" s="5"/>
      <c r="AB6" s="5"/>
    </row>
    <row r="7" spans="1:28" ht="20" customHeight="1" x14ac:dyDescent="0.2">
      <c r="A7" s="5">
        <v>6</v>
      </c>
      <c r="B7" s="5">
        <v>2006</v>
      </c>
      <c r="C7" s="5" t="s">
        <v>45</v>
      </c>
      <c r="D7" s="6" t="s">
        <v>10</v>
      </c>
      <c r="E7" s="5" t="s">
        <v>46</v>
      </c>
      <c r="F7" s="5" t="s">
        <v>47</v>
      </c>
      <c r="G7" s="11" t="s">
        <v>16</v>
      </c>
      <c r="H7" s="5" t="s">
        <v>13</v>
      </c>
      <c r="I7" s="5" t="s">
        <v>14</v>
      </c>
      <c r="J7" s="5" t="s">
        <v>48</v>
      </c>
      <c r="K7" s="11"/>
      <c r="L7" s="5" t="s">
        <v>49</v>
      </c>
      <c r="M7" s="6" t="s">
        <v>50</v>
      </c>
      <c r="N7" s="8">
        <f t="shared" si="2"/>
        <v>1.7323937598229686</v>
      </c>
      <c r="O7" s="5">
        <v>54</v>
      </c>
      <c r="P7" s="5">
        <v>68.400000000000006</v>
      </c>
      <c r="Q7" s="8">
        <v>10.08</v>
      </c>
      <c r="R7" s="8">
        <v>5.13</v>
      </c>
      <c r="S7" s="5">
        <v>9</v>
      </c>
      <c r="T7" s="5">
        <v>9</v>
      </c>
      <c r="U7" s="6">
        <f t="shared" si="0"/>
        <v>1.2666666666666668</v>
      </c>
      <c r="V7" s="6">
        <f t="shared" si="1"/>
        <v>0.23638877806423053</v>
      </c>
      <c r="W7" s="9">
        <v>4.4966049382716049E-3</v>
      </c>
      <c r="X7" s="10">
        <f t="shared" si="3"/>
        <v>18</v>
      </c>
      <c r="Y7" s="5" t="s">
        <v>51</v>
      </c>
    </row>
    <row r="8" spans="1:28" ht="20" customHeight="1" x14ac:dyDescent="0.2">
      <c r="A8" s="5">
        <v>7</v>
      </c>
      <c r="B8" s="5">
        <v>2006</v>
      </c>
      <c r="C8" s="5" t="s">
        <v>52</v>
      </c>
      <c r="D8" s="5" t="s">
        <v>28</v>
      </c>
      <c r="E8" s="5" t="s">
        <v>40</v>
      </c>
      <c r="F8" s="5" t="s">
        <v>53</v>
      </c>
      <c r="G8" s="5" t="s">
        <v>54</v>
      </c>
      <c r="H8" s="11"/>
      <c r="I8" s="5" t="s">
        <v>14</v>
      </c>
      <c r="J8" s="5" t="s">
        <v>48</v>
      </c>
      <c r="K8" s="11"/>
      <c r="L8" s="5" t="s">
        <v>42</v>
      </c>
      <c r="M8" s="6" t="s">
        <v>55</v>
      </c>
      <c r="N8" s="8">
        <f t="shared" si="2"/>
        <v>1.354108439147401</v>
      </c>
      <c r="O8" s="5">
        <v>22.6</v>
      </c>
      <c r="P8" s="5">
        <v>8.9499999999999993</v>
      </c>
      <c r="Q8" s="8">
        <v>5.6963145980537275</v>
      </c>
      <c r="R8" s="8">
        <v>5.8606313653052782</v>
      </c>
      <c r="S8" s="5">
        <v>30</v>
      </c>
      <c r="T8" s="5">
        <v>30</v>
      </c>
      <c r="U8" s="6">
        <f t="shared" si="0"/>
        <v>0.3960176991150442</v>
      </c>
      <c r="V8" s="6">
        <f t="shared" si="1"/>
        <v>-0.92629637399147635</v>
      </c>
      <c r="W8" s="9">
        <v>1.6410565806088247E-2</v>
      </c>
      <c r="X8" s="10">
        <f t="shared" si="3"/>
        <v>60</v>
      </c>
      <c r="Y8" s="5" t="s">
        <v>56</v>
      </c>
      <c r="Z8" s="5"/>
      <c r="AA8" s="5"/>
      <c r="AB8" s="5"/>
    </row>
    <row r="9" spans="1:28" ht="20" customHeight="1" x14ac:dyDescent="0.2">
      <c r="A9" s="5">
        <v>8</v>
      </c>
      <c r="B9" s="5">
        <v>2006</v>
      </c>
      <c r="C9" s="6" t="s">
        <v>57</v>
      </c>
      <c r="D9" s="6" t="s">
        <v>58</v>
      </c>
      <c r="E9" s="6" t="s">
        <v>59</v>
      </c>
      <c r="F9" s="6" t="s">
        <v>60</v>
      </c>
      <c r="G9" s="6" t="s">
        <v>13</v>
      </c>
      <c r="H9" s="13"/>
      <c r="I9" s="6" t="s">
        <v>14</v>
      </c>
      <c r="J9" s="6" t="s">
        <v>48</v>
      </c>
      <c r="K9" s="7"/>
      <c r="L9" s="6" t="s">
        <v>42</v>
      </c>
      <c r="M9" s="6" t="s">
        <v>61</v>
      </c>
      <c r="N9" s="8">
        <f t="shared" si="2"/>
        <v>1.0413926851582251</v>
      </c>
      <c r="O9" s="5">
        <v>11</v>
      </c>
      <c r="P9" s="5">
        <v>16.350000000000001</v>
      </c>
      <c r="Q9" s="8">
        <v>7.2732386183872721</v>
      </c>
      <c r="R9" s="8">
        <v>11.036349033987646</v>
      </c>
      <c r="S9" s="5">
        <v>10</v>
      </c>
      <c r="T9" s="5">
        <v>10</v>
      </c>
      <c r="U9" s="14">
        <f t="shared" si="0"/>
        <v>1.4863636363636366</v>
      </c>
      <c r="V9" s="14">
        <f t="shared" si="1"/>
        <v>0.39633262454489199</v>
      </c>
      <c r="W9" s="9">
        <v>8.9282325979956279E-2</v>
      </c>
      <c r="X9" s="10">
        <f t="shared" si="3"/>
        <v>20</v>
      </c>
      <c r="Y9" s="5" t="s">
        <v>62</v>
      </c>
      <c r="AA9" s="15"/>
    </row>
    <row r="10" spans="1:28" ht="20" customHeight="1" x14ac:dyDescent="0.2">
      <c r="A10" s="5">
        <v>9</v>
      </c>
      <c r="B10" s="5">
        <v>2010</v>
      </c>
      <c r="C10" s="6" t="s">
        <v>63</v>
      </c>
      <c r="D10" s="6" t="s">
        <v>10</v>
      </c>
      <c r="E10" s="6" t="s">
        <v>64</v>
      </c>
      <c r="F10" s="6" t="s">
        <v>65</v>
      </c>
      <c r="G10" s="6" t="s">
        <v>23</v>
      </c>
      <c r="H10" s="6" t="s">
        <v>23</v>
      </c>
      <c r="I10" s="6" t="s">
        <v>66</v>
      </c>
      <c r="J10" s="6" t="s">
        <v>15</v>
      </c>
      <c r="K10" s="10">
        <f>365*2</f>
        <v>730</v>
      </c>
      <c r="L10" s="6" t="s">
        <v>24</v>
      </c>
      <c r="M10" s="6" t="s">
        <v>67</v>
      </c>
      <c r="N10" s="8">
        <f t="shared" si="2"/>
        <v>0.87909587950007273</v>
      </c>
      <c r="O10" s="5">
        <v>7.57</v>
      </c>
      <c r="P10" s="10">
        <v>6.7</v>
      </c>
      <c r="Q10" s="8">
        <v>2.6191601707417589</v>
      </c>
      <c r="R10" s="8">
        <v>1.7585789717837523</v>
      </c>
      <c r="S10" s="5">
        <v>14</v>
      </c>
      <c r="T10" s="5">
        <v>14</v>
      </c>
      <c r="U10" s="6">
        <f t="shared" si="0"/>
        <v>0.88507265521796563</v>
      </c>
      <c r="V10" s="6">
        <f t="shared" si="1"/>
        <v>-0.12208554105243706</v>
      </c>
      <c r="W10" s="9">
        <v>1.3471670003500646E-2</v>
      </c>
      <c r="X10" s="10">
        <f t="shared" si="3"/>
        <v>28</v>
      </c>
      <c r="Y10" s="5" t="s">
        <v>68</v>
      </c>
    </row>
    <row r="11" spans="1:28" ht="20" customHeight="1" x14ac:dyDescent="0.2">
      <c r="A11" s="5">
        <v>9</v>
      </c>
      <c r="B11" s="5">
        <v>2010</v>
      </c>
      <c r="C11" s="6" t="s">
        <v>63</v>
      </c>
      <c r="D11" s="6" t="s">
        <v>10</v>
      </c>
      <c r="E11" s="6" t="s">
        <v>64</v>
      </c>
      <c r="F11" s="6" t="s">
        <v>69</v>
      </c>
      <c r="G11" s="6" t="s">
        <v>23</v>
      </c>
      <c r="H11" s="6" t="s">
        <v>23</v>
      </c>
      <c r="I11" s="6" t="s">
        <v>14</v>
      </c>
      <c r="J11" s="6" t="s">
        <v>15</v>
      </c>
      <c r="K11" s="7"/>
      <c r="L11" s="6" t="s">
        <v>24</v>
      </c>
      <c r="M11" s="6" t="s">
        <v>67</v>
      </c>
      <c r="N11" s="8">
        <f t="shared" si="2"/>
        <v>0.78390357927273491</v>
      </c>
      <c r="O11" s="5">
        <v>6.08</v>
      </c>
      <c r="P11" s="10">
        <v>6.78</v>
      </c>
      <c r="Q11" s="8">
        <v>3.9325818491164295</v>
      </c>
      <c r="R11" s="8">
        <v>5.8988727736746442</v>
      </c>
      <c r="S11" s="5">
        <v>23</v>
      </c>
      <c r="T11" s="5">
        <v>23</v>
      </c>
      <c r="U11" s="6">
        <f t="shared" si="0"/>
        <v>1.1151315789473684</v>
      </c>
      <c r="V11" s="6">
        <f t="shared" si="1"/>
        <v>0.10897240597422851</v>
      </c>
      <c r="W11" s="9">
        <v>5.1101230366013675E-2</v>
      </c>
      <c r="X11" s="10">
        <f t="shared" si="3"/>
        <v>46</v>
      </c>
      <c r="Y11" s="5" t="s">
        <v>70</v>
      </c>
    </row>
    <row r="12" spans="1:28" ht="20" customHeight="1" x14ac:dyDescent="0.2">
      <c r="A12" s="5">
        <v>10</v>
      </c>
      <c r="B12" s="5">
        <v>2005</v>
      </c>
      <c r="C12" s="5" t="s">
        <v>71</v>
      </c>
      <c r="D12" s="6" t="s">
        <v>28</v>
      </c>
      <c r="E12" s="5" t="s">
        <v>40</v>
      </c>
      <c r="F12" s="5" t="s">
        <v>72</v>
      </c>
      <c r="G12" s="11" t="s">
        <v>23</v>
      </c>
      <c r="H12" s="11"/>
      <c r="I12" s="6" t="s">
        <v>14</v>
      </c>
      <c r="J12" s="5" t="s">
        <v>15</v>
      </c>
      <c r="K12" s="11"/>
      <c r="L12" s="5" t="s">
        <v>42</v>
      </c>
      <c r="M12" s="6" t="s">
        <v>73</v>
      </c>
      <c r="N12" s="8">
        <f t="shared" si="2"/>
        <v>1.2960066693136723</v>
      </c>
      <c r="O12" s="5">
        <v>19.77</v>
      </c>
      <c r="P12" s="5">
        <v>8.24</v>
      </c>
      <c r="Q12" s="8">
        <v>1.4981655449248592</v>
      </c>
      <c r="R12" s="8">
        <v>2.1242645786248002</v>
      </c>
      <c r="S12" s="5">
        <v>5</v>
      </c>
      <c r="T12" s="5">
        <v>5</v>
      </c>
      <c r="U12" s="6">
        <f t="shared" si="0"/>
        <v>0.41679312089023773</v>
      </c>
      <c r="V12" s="6">
        <f t="shared" si="1"/>
        <v>-0.87516529326114523</v>
      </c>
      <c r="W12" s="9">
        <v>1.4440589054303208E-2</v>
      </c>
      <c r="X12" s="10">
        <f t="shared" si="3"/>
        <v>10</v>
      </c>
      <c r="Y12" s="6" t="s">
        <v>74</v>
      </c>
      <c r="Z12" s="5"/>
      <c r="AA12" s="5"/>
      <c r="AB12" s="5"/>
    </row>
    <row r="13" spans="1:28" ht="20" customHeight="1" x14ac:dyDescent="0.2">
      <c r="A13" s="5">
        <v>10</v>
      </c>
      <c r="B13" s="5">
        <v>2005</v>
      </c>
      <c r="C13" s="6" t="s">
        <v>71</v>
      </c>
      <c r="D13" s="6" t="s">
        <v>58</v>
      </c>
      <c r="E13" s="6" t="s">
        <v>75</v>
      </c>
      <c r="F13" s="6" t="s">
        <v>76</v>
      </c>
      <c r="G13" s="13" t="s">
        <v>23</v>
      </c>
      <c r="H13" s="13"/>
      <c r="I13" s="6" t="s">
        <v>14</v>
      </c>
      <c r="J13" s="5" t="s">
        <v>15</v>
      </c>
      <c r="K13" s="7"/>
      <c r="L13" s="6" t="s">
        <v>42</v>
      </c>
      <c r="M13" s="6" t="s">
        <v>77</v>
      </c>
      <c r="N13" s="8">
        <f t="shared" si="2"/>
        <v>1.2960066693136723</v>
      </c>
      <c r="O13" s="10">
        <v>19.77</v>
      </c>
      <c r="P13" s="10">
        <v>15.04</v>
      </c>
      <c r="Q13" s="8">
        <v>2.2360679774997898</v>
      </c>
      <c r="R13" s="8">
        <v>2.3478713763747794</v>
      </c>
      <c r="S13" s="10">
        <v>5</v>
      </c>
      <c r="T13" s="10">
        <v>5</v>
      </c>
      <c r="U13" s="14">
        <f t="shared" si="0"/>
        <v>0.76074860900354069</v>
      </c>
      <c r="V13" s="14">
        <f t="shared" si="1"/>
        <v>-0.27345231866083181</v>
      </c>
      <c r="W13" s="9">
        <v>7.4324781349947239E-3</v>
      </c>
      <c r="X13" s="10">
        <f t="shared" si="3"/>
        <v>10</v>
      </c>
      <c r="Y13" s="6" t="s">
        <v>74</v>
      </c>
      <c r="AA13" s="15"/>
    </row>
    <row r="14" spans="1:28" ht="20" customHeight="1" x14ac:dyDescent="0.2">
      <c r="A14" s="5">
        <v>11</v>
      </c>
      <c r="B14" s="5">
        <v>2001</v>
      </c>
      <c r="C14" s="5" t="s">
        <v>78</v>
      </c>
      <c r="D14" s="6" t="s">
        <v>10</v>
      </c>
      <c r="E14" s="5" t="s">
        <v>79</v>
      </c>
      <c r="F14" s="5" t="s">
        <v>80</v>
      </c>
      <c r="G14" s="5" t="s">
        <v>13</v>
      </c>
      <c r="H14" s="5" t="s">
        <v>13</v>
      </c>
      <c r="I14" s="5" t="s">
        <v>66</v>
      </c>
      <c r="J14" s="5" t="s">
        <v>48</v>
      </c>
      <c r="K14" s="5">
        <f>4*30</f>
        <v>120</v>
      </c>
      <c r="L14" s="5" t="s">
        <v>81</v>
      </c>
      <c r="M14" s="6" t="s">
        <v>82</v>
      </c>
      <c r="N14" s="8">
        <f t="shared" si="2"/>
        <v>1.0043213737826426</v>
      </c>
      <c r="O14" s="5">
        <v>10.1</v>
      </c>
      <c r="P14" s="5">
        <v>6.4</v>
      </c>
      <c r="Q14" s="8">
        <v>1.697056274847714</v>
      </c>
      <c r="R14" s="8">
        <v>1.9798989873223332</v>
      </c>
      <c r="S14" s="5">
        <v>8</v>
      </c>
      <c r="T14" s="5">
        <v>8</v>
      </c>
      <c r="U14" s="6">
        <f t="shared" si="0"/>
        <v>0.63366336633663367</v>
      </c>
      <c r="V14" s="6">
        <f t="shared" si="1"/>
        <v>-0.45623743348158757</v>
      </c>
      <c r="W14" s="9">
        <v>1.5491956402864913E-2</v>
      </c>
      <c r="X14" s="10">
        <f t="shared" si="3"/>
        <v>16</v>
      </c>
      <c r="Y14" s="5" t="s">
        <v>83</v>
      </c>
    </row>
    <row r="15" spans="1:28" ht="20" customHeight="1" x14ac:dyDescent="0.2">
      <c r="A15" s="5">
        <v>12</v>
      </c>
      <c r="B15" s="5">
        <v>2000</v>
      </c>
      <c r="C15" s="5" t="s">
        <v>84</v>
      </c>
      <c r="D15" s="5" t="s">
        <v>85</v>
      </c>
      <c r="E15" s="5" t="s">
        <v>86</v>
      </c>
      <c r="F15" s="5" t="s">
        <v>87</v>
      </c>
      <c r="G15" s="11" t="s">
        <v>23</v>
      </c>
      <c r="H15" s="11"/>
      <c r="I15" s="5" t="s">
        <v>66</v>
      </c>
      <c r="J15" s="5" t="s">
        <v>15</v>
      </c>
      <c r="K15" s="5">
        <f>3.5*30</f>
        <v>105</v>
      </c>
      <c r="L15" s="5" t="s">
        <v>81</v>
      </c>
      <c r="M15" s="6" t="s">
        <v>88</v>
      </c>
      <c r="N15" s="8">
        <f t="shared" si="2"/>
        <v>1.9498777040368747</v>
      </c>
      <c r="O15" s="5">
        <v>89.1</v>
      </c>
      <c r="P15" s="5">
        <v>92</v>
      </c>
      <c r="Q15" s="8">
        <v>12.93330584189518</v>
      </c>
      <c r="R15" s="8">
        <v>20.208290377961216</v>
      </c>
      <c r="S15" s="5">
        <v>6</v>
      </c>
      <c r="T15" s="5">
        <v>6</v>
      </c>
      <c r="U15" s="6">
        <f t="shared" si="0"/>
        <v>1.0325476992143658</v>
      </c>
      <c r="V15" s="6">
        <f t="shared" si="1"/>
        <v>3.2029242572276649E-2</v>
      </c>
      <c r="W15" s="9">
        <v>1.1553070488485404E-2</v>
      </c>
      <c r="X15" s="10">
        <f t="shared" si="3"/>
        <v>12</v>
      </c>
      <c r="Y15" s="6" t="s">
        <v>89</v>
      </c>
      <c r="Z15" s="5"/>
      <c r="AA15" s="5"/>
      <c r="AB15" s="5"/>
    </row>
    <row r="16" spans="1:28" ht="20" customHeight="1" x14ac:dyDescent="0.2">
      <c r="A16" s="5">
        <v>13</v>
      </c>
      <c r="B16" s="5">
        <v>2007</v>
      </c>
      <c r="C16" s="5" t="s">
        <v>90</v>
      </c>
      <c r="D16" s="5" t="s">
        <v>85</v>
      </c>
      <c r="E16" s="5" t="s">
        <v>86</v>
      </c>
      <c r="F16" s="5" t="s">
        <v>91</v>
      </c>
      <c r="G16" s="11" t="s">
        <v>23</v>
      </c>
      <c r="H16" s="11"/>
      <c r="I16" s="5" t="s">
        <v>66</v>
      </c>
      <c r="J16" s="5" t="s">
        <v>48</v>
      </c>
      <c r="K16" s="5">
        <f>2*365</f>
        <v>730</v>
      </c>
      <c r="L16" s="5" t="s">
        <v>81</v>
      </c>
      <c r="M16" s="6" t="s">
        <v>88</v>
      </c>
      <c r="N16" s="8">
        <f t="shared" si="2"/>
        <v>1.354108439147401</v>
      </c>
      <c r="O16" s="5">
        <v>22.6</v>
      </c>
      <c r="P16" s="5">
        <v>22.3</v>
      </c>
      <c r="Q16" s="8">
        <v>4.676537180435969</v>
      </c>
      <c r="R16" s="8">
        <v>3.2908965343808667</v>
      </c>
      <c r="S16" s="5">
        <v>3</v>
      </c>
      <c r="T16" s="5">
        <v>3</v>
      </c>
      <c r="U16" s="6">
        <f t="shared" si="0"/>
        <v>0.98672566371681414</v>
      </c>
      <c r="V16" s="6">
        <f t="shared" si="1"/>
        <v>-1.3363227812167141E-2</v>
      </c>
      <c r="W16" s="9">
        <v>2.1532193957929081E-2</v>
      </c>
      <c r="X16" s="10">
        <f t="shared" si="3"/>
        <v>6</v>
      </c>
      <c r="Y16" s="6" t="s">
        <v>92</v>
      </c>
      <c r="Z16" s="5"/>
      <c r="AA16" s="5"/>
      <c r="AB16" s="5"/>
    </row>
    <row r="17" spans="1:28" ht="20" customHeight="1" x14ac:dyDescent="0.2">
      <c r="A17" s="5">
        <v>14</v>
      </c>
      <c r="B17" s="5">
        <v>2002</v>
      </c>
      <c r="C17" s="6" t="s">
        <v>93</v>
      </c>
      <c r="D17" s="6" t="s">
        <v>58</v>
      </c>
      <c r="E17" s="6" t="s">
        <v>94</v>
      </c>
      <c r="F17" s="6" t="s">
        <v>95</v>
      </c>
      <c r="G17" s="6" t="s">
        <v>23</v>
      </c>
      <c r="H17" s="13"/>
      <c r="I17" s="6" t="s">
        <v>14</v>
      </c>
      <c r="J17" s="6" t="s">
        <v>15</v>
      </c>
      <c r="K17" s="7"/>
      <c r="L17" s="6" t="s">
        <v>42</v>
      </c>
      <c r="M17" s="6" t="s">
        <v>96</v>
      </c>
      <c r="N17" s="8">
        <f t="shared" si="2"/>
        <v>0.52762990087133865</v>
      </c>
      <c r="O17" s="10">
        <v>3.37</v>
      </c>
      <c r="P17" s="10">
        <v>3.06</v>
      </c>
      <c r="Q17" s="8">
        <v>0.82158383625774911</v>
      </c>
      <c r="R17" s="8">
        <v>1.1502173707608487</v>
      </c>
      <c r="S17" s="10">
        <v>30</v>
      </c>
      <c r="T17" s="10">
        <v>30</v>
      </c>
      <c r="U17" s="14">
        <f t="shared" si="0"/>
        <v>0.90801186943620171</v>
      </c>
      <c r="V17" s="14">
        <f t="shared" si="1"/>
        <v>-9.6497828399981028E-2</v>
      </c>
      <c r="W17" s="9">
        <v>6.6909014682742813E-3</v>
      </c>
      <c r="X17" s="10">
        <f t="shared" si="3"/>
        <v>60</v>
      </c>
      <c r="Y17" s="6" t="s">
        <v>97</v>
      </c>
      <c r="AA17" s="15"/>
    </row>
    <row r="18" spans="1:28" ht="20" customHeight="1" x14ac:dyDescent="0.2">
      <c r="A18" s="5">
        <v>15</v>
      </c>
      <c r="B18" s="5">
        <v>2008</v>
      </c>
      <c r="C18" s="5" t="s">
        <v>98</v>
      </c>
      <c r="D18" s="6" t="s">
        <v>10</v>
      </c>
      <c r="E18" s="5" t="s">
        <v>99</v>
      </c>
      <c r="F18" s="5" t="s">
        <v>100</v>
      </c>
      <c r="G18" s="5" t="s">
        <v>23</v>
      </c>
      <c r="H18" s="5" t="s">
        <v>13</v>
      </c>
      <c r="I18" s="5" t="s">
        <v>14</v>
      </c>
      <c r="J18" s="5" t="s">
        <v>48</v>
      </c>
      <c r="K18" s="11"/>
      <c r="L18" s="5" t="s">
        <v>81</v>
      </c>
      <c r="M18" s="6" t="s">
        <v>101</v>
      </c>
      <c r="N18" s="8">
        <f t="shared" si="2"/>
        <v>1.4673120629805521</v>
      </c>
      <c r="O18" s="5">
        <v>29.33</v>
      </c>
      <c r="P18" s="5">
        <v>20.329999999999998</v>
      </c>
      <c r="Q18" s="8">
        <v>6.4259084960805346</v>
      </c>
      <c r="R18" s="8">
        <v>2.0957814771583414</v>
      </c>
      <c r="S18" s="5">
        <v>3</v>
      </c>
      <c r="T18" s="5">
        <v>3</v>
      </c>
      <c r="U18" s="6">
        <f t="shared" si="0"/>
        <v>0.69314694851687686</v>
      </c>
      <c r="V18" s="6">
        <f t="shared" si="1"/>
        <v>-0.36651325534910451</v>
      </c>
      <c r="W18" s="9">
        <v>1.9542523524745312E-2</v>
      </c>
      <c r="X18" s="10">
        <f t="shared" si="3"/>
        <v>6</v>
      </c>
      <c r="Y18" s="5" t="s">
        <v>102</v>
      </c>
    </row>
    <row r="19" spans="1:28" ht="20" customHeight="1" x14ac:dyDescent="0.2">
      <c r="A19" s="5">
        <v>15</v>
      </c>
      <c r="B19" s="5">
        <v>2008</v>
      </c>
      <c r="C19" s="5" t="s">
        <v>98</v>
      </c>
      <c r="D19" s="6" t="s">
        <v>10</v>
      </c>
      <c r="E19" s="5" t="s">
        <v>103</v>
      </c>
      <c r="F19" s="5" t="s">
        <v>104</v>
      </c>
      <c r="G19" s="5" t="s">
        <v>23</v>
      </c>
      <c r="H19" s="5" t="s">
        <v>13</v>
      </c>
      <c r="I19" s="5" t="s">
        <v>14</v>
      </c>
      <c r="J19" s="5" t="s">
        <v>48</v>
      </c>
      <c r="K19" s="11"/>
      <c r="L19" s="5" t="s">
        <v>81</v>
      </c>
      <c r="M19" s="6" t="s">
        <v>101</v>
      </c>
      <c r="N19" s="8">
        <f t="shared" si="2"/>
        <v>1.3741982579290828</v>
      </c>
      <c r="O19" s="5">
        <v>23.67</v>
      </c>
      <c r="P19" s="5">
        <v>21</v>
      </c>
      <c r="Q19" s="8">
        <v>2.0784609690826525</v>
      </c>
      <c r="R19" s="8">
        <v>3.4641016151377544</v>
      </c>
      <c r="S19" s="5">
        <v>3</v>
      </c>
      <c r="T19" s="5">
        <v>3</v>
      </c>
      <c r="U19" s="6">
        <f t="shared" si="0"/>
        <v>0.88719898605830161</v>
      </c>
      <c r="V19" s="6">
        <f t="shared" si="1"/>
        <v>-0.11968598580246961</v>
      </c>
      <c r="W19" s="9">
        <v>1.164048920372459E-2</v>
      </c>
      <c r="X19" s="10">
        <f t="shared" si="3"/>
        <v>6</v>
      </c>
      <c r="Y19" s="5" t="s">
        <v>102</v>
      </c>
    </row>
    <row r="20" spans="1:28" ht="20" customHeight="1" x14ac:dyDescent="0.2">
      <c r="A20" s="5">
        <v>15</v>
      </c>
      <c r="B20" s="5">
        <v>2008</v>
      </c>
      <c r="C20" s="5" t="s">
        <v>98</v>
      </c>
      <c r="D20" s="6" t="s">
        <v>10</v>
      </c>
      <c r="E20" s="5" t="s">
        <v>99</v>
      </c>
      <c r="F20" s="5" t="s">
        <v>105</v>
      </c>
      <c r="G20" s="5" t="s">
        <v>13</v>
      </c>
      <c r="H20" s="5" t="s">
        <v>13</v>
      </c>
      <c r="I20" s="5" t="s">
        <v>14</v>
      </c>
      <c r="J20" s="5" t="s">
        <v>48</v>
      </c>
      <c r="K20" s="11"/>
      <c r="L20" s="5" t="s">
        <v>81</v>
      </c>
      <c r="M20" s="6" t="s">
        <v>101</v>
      </c>
      <c r="N20" s="8">
        <f t="shared" si="2"/>
        <v>1.0791812460476249</v>
      </c>
      <c r="O20" s="5">
        <v>12</v>
      </c>
      <c r="P20" s="5">
        <v>10.3</v>
      </c>
      <c r="Q20" s="8">
        <v>3.9837168574084174</v>
      </c>
      <c r="R20" s="8">
        <v>1.2124355652982139</v>
      </c>
      <c r="S20" s="5">
        <v>3</v>
      </c>
      <c r="T20" s="5">
        <v>3</v>
      </c>
      <c r="U20" s="6">
        <f t="shared" si="0"/>
        <v>0.85833333333333339</v>
      </c>
      <c r="V20" s="6">
        <f t="shared" si="1"/>
        <v>-0.15276275455241015</v>
      </c>
      <c r="W20" s="9">
        <v>4.1354831065866501E-2</v>
      </c>
      <c r="X20" s="10">
        <f t="shared" si="3"/>
        <v>6</v>
      </c>
      <c r="Y20" s="5" t="s">
        <v>102</v>
      </c>
    </row>
    <row r="21" spans="1:28" ht="20" customHeight="1" x14ac:dyDescent="0.2">
      <c r="A21" s="5">
        <v>15</v>
      </c>
      <c r="B21" s="5">
        <v>2008</v>
      </c>
      <c r="C21" s="5" t="s">
        <v>98</v>
      </c>
      <c r="D21" s="6" t="s">
        <v>10</v>
      </c>
      <c r="E21" s="5" t="s">
        <v>103</v>
      </c>
      <c r="F21" s="5" t="s">
        <v>106</v>
      </c>
      <c r="G21" s="5" t="s">
        <v>13</v>
      </c>
      <c r="H21" s="5" t="s">
        <v>13</v>
      </c>
      <c r="I21" s="5" t="s">
        <v>14</v>
      </c>
      <c r="J21" s="5" t="s">
        <v>48</v>
      </c>
      <c r="K21" s="11"/>
      <c r="L21" s="5" t="s">
        <v>81</v>
      </c>
      <c r="M21" s="6" t="s">
        <v>101</v>
      </c>
      <c r="N21" s="8">
        <f t="shared" si="2"/>
        <v>1.0128372247051722</v>
      </c>
      <c r="O21" s="5">
        <v>10.3</v>
      </c>
      <c r="P21" s="5">
        <v>10.3</v>
      </c>
      <c r="Q21" s="8">
        <v>1.3856406460551018</v>
      </c>
      <c r="R21" s="8">
        <v>2.2516660498395402</v>
      </c>
      <c r="S21" s="5">
        <v>3</v>
      </c>
      <c r="T21" s="5">
        <v>3</v>
      </c>
      <c r="U21" s="6">
        <f t="shared" si="0"/>
        <v>1</v>
      </c>
      <c r="V21" s="6">
        <f t="shared" si="1"/>
        <v>0</v>
      </c>
      <c r="W21" s="9">
        <v>2.1962484682816471E-2</v>
      </c>
      <c r="X21" s="10">
        <f t="shared" si="3"/>
        <v>6</v>
      </c>
      <c r="Y21" s="5" t="s">
        <v>102</v>
      </c>
    </row>
    <row r="22" spans="1:28" ht="20" customHeight="1" x14ac:dyDescent="0.2">
      <c r="A22" s="5">
        <v>16</v>
      </c>
      <c r="B22" s="5">
        <v>2008</v>
      </c>
      <c r="C22" s="5" t="s">
        <v>107</v>
      </c>
      <c r="D22" s="5" t="s">
        <v>28</v>
      </c>
      <c r="E22" s="5" t="s">
        <v>40</v>
      </c>
      <c r="F22" s="5" t="s">
        <v>108</v>
      </c>
      <c r="G22" s="5" t="s">
        <v>23</v>
      </c>
      <c r="H22" s="11"/>
      <c r="I22" s="6" t="s">
        <v>14</v>
      </c>
      <c r="J22" s="5" t="s">
        <v>15</v>
      </c>
      <c r="K22" s="11"/>
      <c r="L22" s="5" t="s">
        <v>42</v>
      </c>
      <c r="M22" s="6" t="s">
        <v>109</v>
      </c>
      <c r="N22" s="8">
        <f t="shared" si="2"/>
        <v>2.3306166672944384</v>
      </c>
      <c r="O22" s="5">
        <v>214.1</v>
      </c>
      <c r="P22" s="5">
        <v>278.77</v>
      </c>
      <c r="Q22" s="8">
        <v>29.271658647914023</v>
      </c>
      <c r="R22" s="8">
        <v>53.676254526559504</v>
      </c>
      <c r="S22" s="5">
        <v>3</v>
      </c>
      <c r="T22" s="5">
        <v>3</v>
      </c>
      <c r="U22" s="6">
        <f t="shared" si="0"/>
        <v>1.3020551144325081</v>
      </c>
      <c r="V22" s="6">
        <f t="shared" si="1"/>
        <v>0.26394387348378739</v>
      </c>
      <c r="W22" s="9">
        <v>1.8588828668706529E-2</v>
      </c>
      <c r="X22" s="10">
        <f t="shared" si="3"/>
        <v>6</v>
      </c>
      <c r="Y22" s="5" t="s">
        <v>110</v>
      </c>
      <c r="Z22" s="5"/>
      <c r="AA22" s="5"/>
      <c r="AB22" s="5"/>
    </row>
    <row r="23" spans="1:28" ht="20" customHeight="1" x14ac:dyDescent="0.2">
      <c r="A23" s="5">
        <v>17</v>
      </c>
      <c r="B23" s="5">
        <v>2004</v>
      </c>
      <c r="C23" s="6" t="s">
        <v>111</v>
      </c>
      <c r="D23" s="6" t="s">
        <v>10</v>
      </c>
      <c r="E23" s="6" t="s">
        <v>112</v>
      </c>
      <c r="F23" s="6" t="s">
        <v>113</v>
      </c>
      <c r="G23" s="6" t="s">
        <v>23</v>
      </c>
      <c r="H23" s="6" t="s">
        <v>23</v>
      </c>
      <c r="I23" s="6" t="s">
        <v>66</v>
      </c>
      <c r="J23" s="6" t="s">
        <v>15</v>
      </c>
      <c r="K23" s="11"/>
      <c r="L23" s="6" t="s">
        <v>24</v>
      </c>
      <c r="M23" s="6" t="s">
        <v>114</v>
      </c>
      <c r="N23" s="8">
        <f t="shared" si="2"/>
        <v>0.8208579894396999</v>
      </c>
      <c r="O23" s="10">
        <v>6.62</v>
      </c>
      <c r="P23" s="10">
        <v>11.99</v>
      </c>
      <c r="Q23" s="8">
        <v>1.6668233259706922</v>
      </c>
      <c r="R23" s="8">
        <v>2.91032644217105</v>
      </c>
      <c r="S23" s="10">
        <v>7</v>
      </c>
      <c r="T23" s="10">
        <v>7</v>
      </c>
      <c r="U23" s="6">
        <f t="shared" si="0"/>
        <v>1.8111782477341389</v>
      </c>
      <c r="V23" s="6">
        <f t="shared" si="1"/>
        <v>0.59397759909050596</v>
      </c>
      <c r="W23" s="9">
        <v>1.7473398539834213E-2</v>
      </c>
      <c r="X23" s="10">
        <f t="shared" si="3"/>
        <v>14</v>
      </c>
      <c r="Y23" s="6" t="s">
        <v>115</v>
      </c>
    </row>
    <row r="24" spans="1:28" ht="20" customHeight="1" x14ac:dyDescent="0.2">
      <c r="A24" s="5">
        <v>17</v>
      </c>
      <c r="B24" s="5">
        <v>2004</v>
      </c>
      <c r="C24" s="6" t="s">
        <v>111</v>
      </c>
      <c r="D24" s="6" t="s">
        <v>10</v>
      </c>
      <c r="E24" s="6" t="s">
        <v>112</v>
      </c>
      <c r="F24" s="6" t="s">
        <v>116</v>
      </c>
      <c r="G24" s="6" t="s">
        <v>23</v>
      </c>
      <c r="H24" s="6" t="s">
        <v>23</v>
      </c>
      <c r="I24" s="6" t="s">
        <v>14</v>
      </c>
      <c r="J24" s="6" t="s">
        <v>15</v>
      </c>
      <c r="K24" s="11"/>
      <c r="L24" s="6" t="s">
        <v>24</v>
      </c>
      <c r="M24" s="6" t="s">
        <v>114</v>
      </c>
      <c r="N24" s="8">
        <f t="shared" si="2"/>
        <v>0.74741180788642325</v>
      </c>
      <c r="O24" s="10">
        <v>5.59</v>
      </c>
      <c r="P24" s="10">
        <v>14.11</v>
      </c>
      <c r="Q24" s="8">
        <v>2.4607315985291853</v>
      </c>
      <c r="R24" s="8">
        <v>3.3375440072005045</v>
      </c>
      <c r="S24" s="10">
        <v>8</v>
      </c>
      <c r="T24" s="10">
        <v>8</v>
      </c>
      <c r="U24" s="6">
        <f t="shared" si="0"/>
        <v>2.5241502683363146</v>
      </c>
      <c r="V24" s="6">
        <f t="shared" si="1"/>
        <v>0.92590447869771475</v>
      </c>
      <c r="W24" s="9">
        <v>3.1216020833769901E-2</v>
      </c>
      <c r="X24" s="10">
        <f t="shared" si="3"/>
        <v>16</v>
      </c>
      <c r="Y24" s="6" t="s">
        <v>115</v>
      </c>
    </row>
    <row r="25" spans="1:28" ht="20" customHeight="1" x14ac:dyDescent="0.2">
      <c r="A25" s="5">
        <v>18</v>
      </c>
      <c r="B25" s="5">
        <v>2005</v>
      </c>
      <c r="C25" s="5" t="s">
        <v>117</v>
      </c>
      <c r="D25" s="6" t="s">
        <v>10</v>
      </c>
      <c r="E25" s="5" t="s">
        <v>118</v>
      </c>
      <c r="F25" s="5" t="s">
        <v>119</v>
      </c>
      <c r="G25" s="5" t="s">
        <v>13</v>
      </c>
      <c r="H25" s="5" t="s">
        <v>13</v>
      </c>
      <c r="I25" s="5" t="s">
        <v>14</v>
      </c>
      <c r="J25" s="5" t="s">
        <v>48</v>
      </c>
      <c r="K25" s="11"/>
      <c r="L25" s="5" t="s">
        <v>81</v>
      </c>
      <c r="M25" s="6" t="s">
        <v>120</v>
      </c>
      <c r="N25" s="8">
        <f t="shared" si="2"/>
        <v>1.0644579892269184</v>
      </c>
      <c r="O25" s="5">
        <v>11.6</v>
      </c>
      <c r="P25" s="5">
        <v>6.21</v>
      </c>
      <c r="Q25" s="8">
        <v>1.1777945491468367</v>
      </c>
      <c r="R25" s="8">
        <v>1.7666918237202547</v>
      </c>
      <c r="S25" s="5">
        <v>3</v>
      </c>
      <c r="T25" s="5">
        <v>3</v>
      </c>
      <c r="U25" s="6">
        <f t="shared" si="0"/>
        <v>0.53534482758620694</v>
      </c>
      <c r="V25" s="6">
        <f t="shared" si="1"/>
        <v>-0.62484420216693148</v>
      </c>
      <c r="W25" s="9">
        <v>3.0414844496237083E-2</v>
      </c>
      <c r="X25" s="10">
        <f t="shared" si="3"/>
        <v>6</v>
      </c>
      <c r="Y25" s="5" t="s">
        <v>121</v>
      </c>
      <c r="Z25" s="5"/>
      <c r="AA25" s="5"/>
      <c r="AB25" s="5"/>
    </row>
    <row r="26" spans="1:28" ht="20" customHeight="1" x14ac:dyDescent="0.2">
      <c r="A26" s="16">
        <v>19</v>
      </c>
      <c r="B26" s="16">
        <v>2012</v>
      </c>
      <c r="C26" s="16" t="s">
        <v>122</v>
      </c>
      <c r="D26" s="16" t="s">
        <v>123</v>
      </c>
      <c r="E26" s="16" t="s">
        <v>124</v>
      </c>
      <c r="F26" s="16" t="s">
        <v>125</v>
      </c>
      <c r="G26" s="16" t="s">
        <v>13</v>
      </c>
      <c r="H26" s="16" t="s">
        <v>13</v>
      </c>
      <c r="I26" s="16" t="s">
        <v>14</v>
      </c>
      <c r="J26" s="16" t="s">
        <v>48</v>
      </c>
      <c r="K26" s="18"/>
      <c r="L26" s="16" t="s">
        <v>126</v>
      </c>
      <c r="M26" s="16" t="s">
        <v>127</v>
      </c>
      <c r="N26" s="8">
        <f t="shared" si="2"/>
        <v>1.3324384599156054</v>
      </c>
      <c r="O26" s="16">
        <v>21.5</v>
      </c>
      <c r="P26" s="16">
        <v>14.57</v>
      </c>
      <c r="Q26" s="8">
        <v>16.932808390813381</v>
      </c>
      <c r="R26" s="8">
        <v>11.561933229352261</v>
      </c>
      <c r="S26" s="16">
        <v>7</v>
      </c>
      <c r="T26" s="16">
        <v>7</v>
      </c>
      <c r="U26" s="6">
        <f t="shared" si="0"/>
        <v>0.67767441860465116</v>
      </c>
      <c r="V26" s="6">
        <f t="shared" si="1"/>
        <v>-0.38908831492650364</v>
      </c>
      <c r="W26" s="9">
        <v>0.17856888369437479</v>
      </c>
      <c r="X26" s="10">
        <f t="shared" si="3"/>
        <v>14</v>
      </c>
      <c r="Y26" s="16" t="s">
        <v>128</v>
      </c>
      <c r="Z26" s="16"/>
      <c r="AA26" s="16"/>
      <c r="AB26" s="16"/>
    </row>
    <row r="27" spans="1:28" ht="20" customHeight="1" x14ac:dyDescent="0.2">
      <c r="A27" s="5">
        <v>20</v>
      </c>
      <c r="B27" s="5">
        <v>2003</v>
      </c>
      <c r="C27" s="6" t="s">
        <v>129</v>
      </c>
      <c r="D27" s="6" t="s">
        <v>58</v>
      </c>
      <c r="E27" s="6" t="s">
        <v>94</v>
      </c>
      <c r="F27" s="6" t="s">
        <v>130</v>
      </c>
      <c r="G27" s="16" t="s">
        <v>13</v>
      </c>
      <c r="H27" s="13"/>
      <c r="I27" s="6" t="s">
        <v>14</v>
      </c>
      <c r="J27" s="6" t="s">
        <v>15</v>
      </c>
      <c r="K27" s="7"/>
      <c r="L27" s="6" t="s">
        <v>42</v>
      </c>
      <c r="M27" s="6" t="s">
        <v>131</v>
      </c>
      <c r="N27" s="8">
        <f t="shared" si="2"/>
        <v>1.3827372657613304</v>
      </c>
      <c r="O27" s="10">
        <v>24.14</v>
      </c>
      <c r="P27" s="10">
        <v>14.78</v>
      </c>
      <c r="Q27" s="8">
        <v>2.7860007178749973</v>
      </c>
      <c r="R27" s="8">
        <v>2.1019038988498022</v>
      </c>
      <c r="S27" s="10">
        <v>2</v>
      </c>
      <c r="T27" s="10">
        <v>5</v>
      </c>
      <c r="U27" s="14">
        <f t="shared" si="0"/>
        <v>0.61226180613090297</v>
      </c>
      <c r="V27" s="14">
        <f t="shared" si="1"/>
        <v>-0.49059530014932989</v>
      </c>
      <c r="W27" s="9">
        <v>1.0704641062806698E-2</v>
      </c>
      <c r="X27" s="10">
        <f t="shared" si="3"/>
        <v>7</v>
      </c>
      <c r="Y27" s="6" t="s">
        <v>132</v>
      </c>
      <c r="AA27" s="15"/>
    </row>
    <row r="28" spans="1:28" ht="20" customHeight="1" x14ac:dyDescent="0.2">
      <c r="A28" s="5">
        <v>21</v>
      </c>
      <c r="B28" s="5">
        <v>2007</v>
      </c>
      <c r="C28" s="5" t="s">
        <v>133</v>
      </c>
      <c r="D28" s="6" t="s">
        <v>10</v>
      </c>
      <c r="E28" s="5" t="s">
        <v>134</v>
      </c>
      <c r="F28" s="5" t="s">
        <v>135</v>
      </c>
      <c r="G28" s="16" t="s">
        <v>13</v>
      </c>
      <c r="H28" s="5" t="s">
        <v>13</v>
      </c>
      <c r="I28" s="5" t="s">
        <v>14</v>
      </c>
      <c r="J28" s="5" t="s">
        <v>48</v>
      </c>
      <c r="K28" s="11"/>
      <c r="L28" s="5" t="s">
        <v>17</v>
      </c>
      <c r="M28" s="6" t="s">
        <v>136</v>
      </c>
      <c r="N28" s="8">
        <f t="shared" si="2"/>
        <v>0.27875360095282892</v>
      </c>
      <c r="O28" s="5">
        <v>1.9</v>
      </c>
      <c r="P28" s="5">
        <v>2</v>
      </c>
      <c r="Q28" s="8">
        <v>1.264911064067352</v>
      </c>
      <c r="R28" s="8">
        <v>0.94868329805051377</v>
      </c>
      <c r="S28" s="5">
        <v>10</v>
      </c>
      <c r="T28" s="5">
        <v>10</v>
      </c>
      <c r="U28" s="6">
        <f t="shared" si="0"/>
        <v>1.0526315789473684</v>
      </c>
      <c r="V28" s="6">
        <f t="shared" si="1"/>
        <v>5.1293294387550481E-2</v>
      </c>
      <c r="W28" s="9">
        <v>6.682132963988921E-2</v>
      </c>
      <c r="X28" s="10">
        <f t="shared" si="3"/>
        <v>20</v>
      </c>
      <c r="Y28" s="5" t="s">
        <v>137</v>
      </c>
      <c r="Z28" s="5"/>
      <c r="AA28" s="5"/>
      <c r="AB28" s="5"/>
    </row>
    <row r="29" spans="1:28" ht="20" customHeight="1" x14ac:dyDescent="0.2">
      <c r="A29" s="5">
        <v>22</v>
      </c>
      <c r="B29" s="5">
        <v>2010</v>
      </c>
      <c r="C29" s="6" t="s">
        <v>138</v>
      </c>
      <c r="D29" s="6" t="s">
        <v>58</v>
      </c>
      <c r="E29" s="6" t="s">
        <v>59</v>
      </c>
      <c r="F29" s="6" t="s">
        <v>139</v>
      </c>
      <c r="G29" s="16" t="s">
        <v>13</v>
      </c>
      <c r="H29" s="13"/>
      <c r="I29" s="6" t="s">
        <v>14</v>
      </c>
      <c r="J29" s="6" t="s">
        <v>15</v>
      </c>
      <c r="K29" s="7"/>
      <c r="L29" s="6" t="s">
        <v>17</v>
      </c>
      <c r="M29" s="6" t="s">
        <v>140</v>
      </c>
      <c r="N29" s="8">
        <f t="shared" si="2"/>
        <v>1.0081741840064264</v>
      </c>
      <c r="O29" s="10">
        <v>10.19</v>
      </c>
      <c r="P29" s="10">
        <v>9.2799999999999994</v>
      </c>
      <c r="Q29" s="8">
        <v>1.9606121493043953</v>
      </c>
      <c r="R29" s="8">
        <v>1.1700427342623003</v>
      </c>
      <c r="S29" s="10">
        <v>10</v>
      </c>
      <c r="T29" s="10">
        <v>10</v>
      </c>
      <c r="U29" s="14">
        <f t="shared" si="0"/>
        <v>0.91069676153091261</v>
      </c>
      <c r="V29" s="14">
        <f t="shared" si="1"/>
        <v>-9.3545300436524287E-2</v>
      </c>
      <c r="W29" s="9">
        <v>5.2916599304949439E-3</v>
      </c>
      <c r="X29" s="10">
        <f t="shared" si="3"/>
        <v>20</v>
      </c>
      <c r="Y29" s="6" t="s">
        <v>141</v>
      </c>
      <c r="AA29" s="15"/>
    </row>
    <row r="30" spans="1:28" ht="20" customHeight="1" x14ac:dyDescent="0.2">
      <c r="A30" s="5">
        <v>23</v>
      </c>
      <c r="B30" s="5">
        <v>1991</v>
      </c>
      <c r="C30" s="5" t="s">
        <v>142</v>
      </c>
      <c r="D30" s="5" t="s">
        <v>143</v>
      </c>
      <c r="E30" s="5" t="s">
        <v>144</v>
      </c>
      <c r="F30" s="5" t="s">
        <v>145</v>
      </c>
      <c r="G30" s="5" t="s">
        <v>13</v>
      </c>
      <c r="H30" s="11"/>
      <c r="I30" s="5" t="s">
        <v>66</v>
      </c>
      <c r="J30" s="5" t="s">
        <v>48</v>
      </c>
      <c r="K30" s="5">
        <f>3*365</f>
        <v>1095</v>
      </c>
      <c r="L30" s="5" t="s">
        <v>81</v>
      </c>
      <c r="M30" s="6" t="s">
        <v>146</v>
      </c>
      <c r="N30" s="8">
        <f t="shared" si="2"/>
        <v>1.4345689040341987</v>
      </c>
      <c r="O30" s="5">
        <v>27.2</v>
      </c>
      <c r="P30" s="5">
        <v>16.5</v>
      </c>
      <c r="Q30" s="8">
        <v>3.0405591591021546</v>
      </c>
      <c r="R30" s="8">
        <v>3.2526911934581184</v>
      </c>
      <c r="S30" s="5">
        <v>2</v>
      </c>
      <c r="T30" s="5">
        <v>2</v>
      </c>
      <c r="U30" s="6">
        <f t="shared" si="0"/>
        <v>0.60661764705882359</v>
      </c>
      <c r="V30" s="6">
        <f t="shared" si="1"/>
        <v>-0.49985659239541658</v>
      </c>
      <c r="W30" s="9">
        <v>2.5678642874363319E-2</v>
      </c>
      <c r="X30" s="10">
        <f t="shared" si="3"/>
        <v>4</v>
      </c>
      <c r="Y30" s="5" t="s">
        <v>147</v>
      </c>
      <c r="Z30" s="5"/>
      <c r="AA30" s="5"/>
      <c r="AB30" s="5"/>
    </row>
    <row r="31" spans="1:28" ht="20" customHeight="1" x14ac:dyDescent="0.2">
      <c r="A31" s="5">
        <v>24</v>
      </c>
      <c r="B31" s="5">
        <v>2011</v>
      </c>
      <c r="C31" s="6" t="s">
        <v>148</v>
      </c>
      <c r="D31" s="6" t="s">
        <v>58</v>
      </c>
      <c r="E31" s="6" t="s">
        <v>149</v>
      </c>
      <c r="F31" s="6" t="s">
        <v>150</v>
      </c>
      <c r="G31" s="6" t="s">
        <v>23</v>
      </c>
      <c r="H31" s="11"/>
      <c r="I31" s="6" t="s">
        <v>66</v>
      </c>
      <c r="J31" s="6" t="s">
        <v>15</v>
      </c>
      <c r="K31" s="10">
        <v>112</v>
      </c>
      <c r="L31" s="6" t="s">
        <v>151</v>
      </c>
      <c r="M31" s="6" t="s">
        <v>152</v>
      </c>
      <c r="N31" s="8">
        <f t="shared" si="2"/>
        <v>0.11394335230683679</v>
      </c>
      <c r="O31" s="10">
        <v>1.3</v>
      </c>
      <c r="P31" s="10">
        <v>2.6</v>
      </c>
      <c r="Q31" s="8">
        <v>1.739252713092609</v>
      </c>
      <c r="R31" s="8">
        <v>1.5205262246998572</v>
      </c>
      <c r="S31" s="10">
        <v>10</v>
      </c>
      <c r="T31" s="10">
        <v>5</v>
      </c>
      <c r="U31" s="14">
        <f t="shared" si="0"/>
        <v>2</v>
      </c>
      <c r="V31" s="14">
        <f t="shared" si="1"/>
        <v>0.69314718055994529</v>
      </c>
      <c r="W31" s="9">
        <v>0.2473964497041421</v>
      </c>
      <c r="X31" s="10">
        <f t="shared" si="3"/>
        <v>15</v>
      </c>
      <c r="Y31" s="6" t="s">
        <v>153</v>
      </c>
      <c r="AA31" s="15"/>
    </row>
    <row r="32" spans="1:28" ht="20" customHeight="1" x14ac:dyDescent="0.2">
      <c r="A32" s="5">
        <v>24</v>
      </c>
      <c r="B32" s="5">
        <v>2011</v>
      </c>
      <c r="C32" s="6" t="s">
        <v>148</v>
      </c>
      <c r="D32" s="6" t="s">
        <v>58</v>
      </c>
      <c r="E32" s="6" t="s">
        <v>94</v>
      </c>
      <c r="F32" s="6" t="s">
        <v>154</v>
      </c>
      <c r="G32" s="6" t="s">
        <v>23</v>
      </c>
      <c r="H32" s="11"/>
      <c r="I32" s="6" t="s">
        <v>66</v>
      </c>
      <c r="J32" s="6" t="s">
        <v>15</v>
      </c>
      <c r="K32" s="7">
        <f>16*7</f>
        <v>112</v>
      </c>
      <c r="L32" s="6" t="s">
        <v>151</v>
      </c>
      <c r="M32" s="6" t="s">
        <v>152</v>
      </c>
      <c r="N32" s="8">
        <f t="shared" si="2"/>
        <v>0.11394335230683679</v>
      </c>
      <c r="O32" s="10">
        <v>1.3</v>
      </c>
      <c r="P32" s="10">
        <v>0.5</v>
      </c>
      <c r="Q32" s="8">
        <v>1.739252713092609</v>
      </c>
      <c r="R32" s="8">
        <v>0.80833161511844875</v>
      </c>
      <c r="S32" s="10">
        <v>10</v>
      </c>
      <c r="T32" s="10">
        <v>6</v>
      </c>
      <c r="U32" s="14">
        <f t="shared" si="0"/>
        <v>0.38461538461538458</v>
      </c>
      <c r="V32" s="14">
        <f t="shared" si="1"/>
        <v>-0.95551144502743646</v>
      </c>
      <c r="W32" s="9">
        <v>0.61459408284023676</v>
      </c>
      <c r="X32" s="10">
        <f t="shared" si="3"/>
        <v>16</v>
      </c>
      <c r="Y32" s="6" t="s">
        <v>153</v>
      </c>
    </row>
    <row r="33" spans="1:28" s="5" customFormat="1" ht="20" customHeight="1" x14ac:dyDescent="0.25">
      <c r="A33" s="5">
        <v>25</v>
      </c>
      <c r="B33" s="5">
        <v>2007</v>
      </c>
      <c r="C33" s="5" t="s">
        <v>155</v>
      </c>
      <c r="D33" s="5" t="s">
        <v>28</v>
      </c>
      <c r="E33" s="5" t="s">
        <v>40</v>
      </c>
      <c r="F33" s="5" t="s">
        <v>156</v>
      </c>
      <c r="G33" s="5" t="s">
        <v>23</v>
      </c>
      <c r="H33" s="11"/>
      <c r="I33" s="5" t="s">
        <v>14</v>
      </c>
      <c r="J33" s="5" t="s">
        <v>48</v>
      </c>
      <c r="K33" s="11"/>
      <c r="L33" s="5" t="s">
        <v>42</v>
      </c>
      <c r="M33" s="6" t="s">
        <v>157</v>
      </c>
      <c r="N33" s="8">
        <f t="shared" si="2"/>
        <v>0.92839585225671384</v>
      </c>
      <c r="O33" s="5">
        <v>8.48</v>
      </c>
      <c r="P33" s="5">
        <v>12.78</v>
      </c>
      <c r="Q33" s="8">
        <v>3.48</v>
      </c>
      <c r="R33" s="8">
        <v>8.0020747309682125</v>
      </c>
      <c r="S33" s="5">
        <v>4</v>
      </c>
      <c r="T33" s="5">
        <v>12</v>
      </c>
      <c r="U33" s="6">
        <f t="shared" si="0"/>
        <v>1.507075471698113</v>
      </c>
      <c r="V33" s="6">
        <f t="shared" si="1"/>
        <v>0.41017099914557686</v>
      </c>
      <c r="W33" s="9">
        <v>7.4773380887575874E-2</v>
      </c>
      <c r="X33" s="10">
        <f t="shared" si="3"/>
        <v>16</v>
      </c>
      <c r="Y33" s="5" t="s">
        <v>158</v>
      </c>
    </row>
    <row r="34" spans="1:28" s="5" customFormat="1" ht="20" customHeight="1" x14ac:dyDescent="0.25">
      <c r="A34" s="16">
        <v>26</v>
      </c>
      <c r="B34" s="16">
        <v>2013</v>
      </c>
      <c r="C34" s="16" t="s">
        <v>159</v>
      </c>
      <c r="D34" s="16" t="s">
        <v>160</v>
      </c>
      <c r="E34" s="16" t="s">
        <v>40</v>
      </c>
      <c r="F34" s="16" t="s">
        <v>161</v>
      </c>
      <c r="G34" s="16" t="s">
        <v>23</v>
      </c>
      <c r="H34" s="11"/>
      <c r="I34" s="16" t="s">
        <v>14</v>
      </c>
      <c r="J34" s="16" t="s">
        <v>15</v>
      </c>
      <c r="K34" s="18"/>
      <c r="L34" s="16" t="s">
        <v>42</v>
      </c>
      <c r="M34" s="16" t="s">
        <v>162</v>
      </c>
      <c r="N34" s="8">
        <f t="shared" si="2"/>
        <v>1.0610753236297918</v>
      </c>
      <c r="O34" s="16">
        <v>11.51</v>
      </c>
      <c r="P34" s="16">
        <v>1.53</v>
      </c>
      <c r="Q34" s="8">
        <v>3.5244148450487498</v>
      </c>
      <c r="R34" s="8">
        <v>1.1618950038622251</v>
      </c>
      <c r="S34" s="16">
        <v>15</v>
      </c>
      <c r="T34" s="16">
        <v>15</v>
      </c>
      <c r="U34" s="19">
        <f t="shared" si="0"/>
        <v>0.13292788879235448</v>
      </c>
      <c r="V34" s="19">
        <f t="shared" si="1"/>
        <v>-2.0179484873294471</v>
      </c>
      <c r="W34" s="9">
        <v>4.4697501362177844E-2</v>
      </c>
      <c r="X34" s="10">
        <f t="shared" si="3"/>
        <v>30</v>
      </c>
      <c r="Y34" s="16" t="s">
        <v>163</v>
      </c>
      <c r="Z34" s="16"/>
      <c r="AA34" s="16"/>
      <c r="AB34" s="16"/>
    </row>
    <row r="35" spans="1:28" s="5" customFormat="1" ht="20" customHeight="1" x14ac:dyDescent="0.2">
      <c r="A35" s="5">
        <v>27</v>
      </c>
      <c r="B35" s="5">
        <v>2007</v>
      </c>
      <c r="C35" s="6" t="s">
        <v>164</v>
      </c>
      <c r="D35" s="6" t="s">
        <v>58</v>
      </c>
      <c r="E35" s="6" t="s">
        <v>94</v>
      </c>
      <c r="F35" s="6" t="s">
        <v>165</v>
      </c>
      <c r="G35" s="6" t="s">
        <v>23</v>
      </c>
      <c r="H35" s="11"/>
      <c r="I35" s="6" t="s">
        <v>14</v>
      </c>
      <c r="J35" s="6" t="s">
        <v>48</v>
      </c>
      <c r="K35" s="7"/>
      <c r="L35" s="6" t="s">
        <v>42</v>
      </c>
      <c r="M35" s="6" t="s">
        <v>166</v>
      </c>
      <c r="N35" s="8">
        <f t="shared" si="2"/>
        <v>1.105510184769974</v>
      </c>
      <c r="O35" s="10">
        <v>12.75</v>
      </c>
      <c r="P35" s="10">
        <v>6.5</v>
      </c>
      <c r="Q35" s="8">
        <v>2.2200000000000002</v>
      </c>
      <c r="R35" s="8">
        <v>1.8667619023324857</v>
      </c>
      <c r="S35" s="10">
        <v>4</v>
      </c>
      <c r="T35" s="10">
        <v>8</v>
      </c>
      <c r="U35" s="14">
        <f t="shared" si="0"/>
        <v>0.50980392156862742</v>
      </c>
      <c r="V35" s="14">
        <f t="shared" si="1"/>
        <v>-0.67372909470284381</v>
      </c>
      <c r="W35" s="9">
        <v>1.7889297925922896E-2</v>
      </c>
      <c r="X35" s="10">
        <f t="shared" si="3"/>
        <v>12</v>
      </c>
      <c r="Y35" s="6" t="s">
        <v>167</v>
      </c>
      <c r="Z35" s="12"/>
      <c r="AA35" s="12"/>
      <c r="AB35" s="12"/>
    </row>
    <row r="36" spans="1:28" s="5" customFormat="1" ht="20" customHeight="1" x14ac:dyDescent="0.2">
      <c r="A36" s="5">
        <v>28</v>
      </c>
      <c r="B36" s="5">
        <v>2003</v>
      </c>
      <c r="C36" s="6" t="s">
        <v>168</v>
      </c>
      <c r="D36" s="6" t="s">
        <v>58</v>
      </c>
      <c r="E36" s="6" t="s">
        <v>149</v>
      </c>
      <c r="F36" s="6" t="s">
        <v>169</v>
      </c>
      <c r="G36" s="6" t="s">
        <v>23</v>
      </c>
      <c r="H36" s="11"/>
      <c r="I36" s="6" t="s">
        <v>66</v>
      </c>
      <c r="J36" s="6" t="s">
        <v>48</v>
      </c>
      <c r="K36" s="10">
        <f>365*3</f>
        <v>1095</v>
      </c>
      <c r="L36" s="6" t="s">
        <v>81</v>
      </c>
      <c r="M36" s="6" t="s">
        <v>170</v>
      </c>
      <c r="N36" s="8">
        <f t="shared" si="2"/>
        <v>0.4927603890268375</v>
      </c>
      <c r="O36" s="10">
        <v>3.11</v>
      </c>
      <c r="P36" s="10">
        <v>4.1100000000000003</v>
      </c>
      <c r="Q36" s="8">
        <v>4.2299999999999995</v>
      </c>
      <c r="R36" s="8">
        <v>3.9000000000000004</v>
      </c>
      <c r="S36" s="10">
        <v>9</v>
      </c>
      <c r="T36" s="10">
        <v>9</v>
      </c>
      <c r="U36" s="14">
        <f t="shared" si="0"/>
        <v>1.3215434083601287</v>
      </c>
      <c r="V36" s="14">
        <f t="shared" si="1"/>
        <v>0.27880030231700054</v>
      </c>
      <c r="W36" s="9">
        <v>0.30559675139834996</v>
      </c>
      <c r="X36" s="10">
        <f t="shared" si="3"/>
        <v>18</v>
      </c>
      <c r="Y36" s="6" t="s">
        <v>171</v>
      </c>
      <c r="Z36" s="12"/>
      <c r="AA36" s="12"/>
      <c r="AB36" s="12"/>
    </row>
    <row r="37" spans="1:28" s="5" customFormat="1" ht="20" customHeight="1" x14ac:dyDescent="0.25">
      <c r="A37" s="5">
        <v>29</v>
      </c>
      <c r="B37" s="5">
        <v>2007</v>
      </c>
      <c r="C37" s="5" t="s">
        <v>172</v>
      </c>
      <c r="D37" s="5" t="s">
        <v>143</v>
      </c>
      <c r="E37" s="5" t="s">
        <v>144</v>
      </c>
      <c r="F37" s="5" t="s">
        <v>173</v>
      </c>
      <c r="G37" s="11" t="s">
        <v>16</v>
      </c>
      <c r="H37" s="11"/>
      <c r="I37" s="5" t="s">
        <v>66</v>
      </c>
      <c r="J37" s="5" t="s">
        <v>174</v>
      </c>
      <c r="K37" s="5">
        <f>5*365</f>
        <v>1825</v>
      </c>
      <c r="L37" s="5" t="s">
        <v>31</v>
      </c>
      <c r="M37" s="6" t="s">
        <v>175</v>
      </c>
      <c r="N37" s="8">
        <f t="shared" si="2"/>
        <v>0.93601079571520962</v>
      </c>
      <c r="O37" s="5">
        <v>8.6300000000000008</v>
      </c>
      <c r="P37" s="5">
        <v>7.39</v>
      </c>
      <c r="Q37" s="8">
        <v>0.5633826408401309</v>
      </c>
      <c r="R37" s="8">
        <v>0.63686733312362631</v>
      </c>
      <c r="S37" s="5">
        <v>6</v>
      </c>
      <c r="T37" s="5">
        <v>6</v>
      </c>
      <c r="U37" s="6">
        <f t="shared" si="0"/>
        <v>0.85631517960602532</v>
      </c>
      <c r="V37" s="6">
        <f t="shared" si="1"/>
        <v>-0.15511677013522637</v>
      </c>
      <c r="W37" s="9">
        <v>1.9481082733125753E-3</v>
      </c>
      <c r="X37" s="10">
        <f t="shared" si="3"/>
        <v>12</v>
      </c>
      <c r="Y37" s="5" t="s">
        <v>176</v>
      </c>
    </row>
    <row r="38" spans="1:28" s="5" customFormat="1" ht="20" customHeight="1" x14ac:dyDescent="0.25">
      <c r="A38" s="5">
        <v>30</v>
      </c>
      <c r="B38" s="5">
        <v>2008</v>
      </c>
      <c r="C38" s="5" t="s">
        <v>177</v>
      </c>
      <c r="D38" s="6" t="s">
        <v>10</v>
      </c>
      <c r="E38" s="5" t="s">
        <v>178</v>
      </c>
      <c r="F38" s="5" t="s">
        <v>179</v>
      </c>
      <c r="G38" s="5" t="s">
        <v>23</v>
      </c>
      <c r="H38" s="5" t="s">
        <v>23</v>
      </c>
      <c r="I38" s="5" t="s">
        <v>14</v>
      </c>
      <c r="J38" s="5" t="s">
        <v>48</v>
      </c>
      <c r="K38" s="11"/>
      <c r="L38" s="5" t="s">
        <v>24</v>
      </c>
      <c r="M38" s="6" t="s">
        <v>180</v>
      </c>
      <c r="N38" s="8">
        <f t="shared" si="2"/>
        <v>0.49136169383427269</v>
      </c>
      <c r="O38" s="5">
        <v>3.1</v>
      </c>
      <c r="P38" s="5">
        <v>2.2999999999999998</v>
      </c>
      <c r="Q38" s="8">
        <v>3.6055512754639891</v>
      </c>
      <c r="R38" s="8">
        <v>3.6055512754639891</v>
      </c>
      <c r="S38" s="5">
        <v>13</v>
      </c>
      <c r="T38" s="5">
        <v>13</v>
      </c>
      <c r="U38" s="6">
        <f t="shared" si="0"/>
        <v>0.74193548387096764</v>
      </c>
      <c r="V38" s="6">
        <f t="shared" si="1"/>
        <v>-0.29849298855599671</v>
      </c>
      <c r="W38" s="9">
        <v>0.29309418945687088</v>
      </c>
      <c r="X38" s="10">
        <f t="shared" si="3"/>
        <v>26</v>
      </c>
      <c r="Y38" s="5" t="s">
        <v>181</v>
      </c>
    </row>
    <row r="39" spans="1:28" s="5" customFormat="1" ht="20" customHeight="1" x14ac:dyDescent="0.25">
      <c r="A39" s="5">
        <v>30</v>
      </c>
      <c r="B39" s="5">
        <v>2008</v>
      </c>
      <c r="C39" s="5" t="s">
        <v>177</v>
      </c>
      <c r="D39" s="6" t="s">
        <v>10</v>
      </c>
      <c r="E39" s="5" t="s">
        <v>178</v>
      </c>
      <c r="F39" s="5" t="s">
        <v>182</v>
      </c>
      <c r="G39" s="5" t="s">
        <v>23</v>
      </c>
      <c r="H39" s="5" t="s">
        <v>23</v>
      </c>
      <c r="I39" s="5" t="s">
        <v>14</v>
      </c>
      <c r="J39" s="5" t="s">
        <v>48</v>
      </c>
      <c r="K39" s="11"/>
      <c r="L39" s="5" t="s">
        <v>24</v>
      </c>
      <c r="M39" s="6" t="s">
        <v>180</v>
      </c>
      <c r="N39" s="8">
        <f t="shared" si="2"/>
        <v>0.79239168949825389</v>
      </c>
      <c r="O39" s="5">
        <v>6.2</v>
      </c>
      <c r="P39" s="5">
        <v>4.9000000000000004</v>
      </c>
      <c r="Q39" s="8">
        <v>6.8505474233815793</v>
      </c>
      <c r="R39" s="8">
        <v>10.095543571299169</v>
      </c>
      <c r="S39" s="5">
        <v>13</v>
      </c>
      <c r="T39" s="5">
        <v>13</v>
      </c>
      <c r="U39" s="6">
        <f t="shared" si="0"/>
        <v>0.79032258064516137</v>
      </c>
      <c r="V39" s="6">
        <f t="shared" si="1"/>
        <v>-0.23531408693446484</v>
      </c>
      <c r="W39" s="9">
        <v>0.42044320329588636</v>
      </c>
      <c r="X39" s="10">
        <f t="shared" si="3"/>
        <v>26</v>
      </c>
      <c r="Y39" s="5" t="s">
        <v>181</v>
      </c>
    </row>
    <row r="40" spans="1:28" s="5" customFormat="1" ht="20" customHeight="1" x14ac:dyDescent="0.2">
      <c r="A40" s="5">
        <v>31</v>
      </c>
      <c r="B40" s="5">
        <v>2006</v>
      </c>
      <c r="C40" s="6" t="s">
        <v>183</v>
      </c>
      <c r="D40" s="6" t="s">
        <v>58</v>
      </c>
      <c r="E40" s="6" t="s">
        <v>94</v>
      </c>
      <c r="F40" s="6" t="s">
        <v>184</v>
      </c>
      <c r="G40" s="6" t="s">
        <v>23</v>
      </c>
      <c r="H40" s="13"/>
      <c r="I40" s="6" t="s">
        <v>14</v>
      </c>
      <c r="J40" s="6" t="s">
        <v>15</v>
      </c>
      <c r="K40" s="7"/>
      <c r="L40" s="6" t="s">
        <v>185</v>
      </c>
      <c r="M40" s="6" t="s">
        <v>186</v>
      </c>
      <c r="N40" s="8">
        <f t="shared" si="2"/>
        <v>0.62013605497375746</v>
      </c>
      <c r="O40" s="10">
        <v>4.17</v>
      </c>
      <c r="P40" s="10">
        <v>5.57</v>
      </c>
      <c r="Q40" s="8">
        <v>2.0091789367798976</v>
      </c>
      <c r="R40" s="8">
        <v>2.598076211353316</v>
      </c>
      <c r="S40" s="10">
        <v>12</v>
      </c>
      <c r="T40" s="10">
        <v>12</v>
      </c>
      <c r="U40" s="14">
        <f t="shared" si="0"/>
        <v>1.3357314148681056</v>
      </c>
      <c r="V40" s="14">
        <f t="shared" si="1"/>
        <v>0.28947901812848265</v>
      </c>
      <c r="W40" s="9">
        <v>3.7476272865365923E-2</v>
      </c>
      <c r="X40" s="10">
        <f t="shared" si="3"/>
        <v>24</v>
      </c>
      <c r="Y40" s="6" t="s">
        <v>187</v>
      </c>
      <c r="Z40" s="12"/>
      <c r="AA40" s="12"/>
      <c r="AB40" s="12"/>
    </row>
    <row r="41" spans="1:28" s="5" customFormat="1" ht="20" customHeight="1" x14ac:dyDescent="0.25">
      <c r="A41" s="5">
        <v>32</v>
      </c>
      <c r="B41" s="5">
        <v>2004</v>
      </c>
      <c r="C41" s="5" t="s">
        <v>188</v>
      </c>
      <c r="D41" s="5" t="s">
        <v>143</v>
      </c>
      <c r="E41" s="5" t="s">
        <v>189</v>
      </c>
      <c r="F41" s="5" t="s">
        <v>190</v>
      </c>
      <c r="G41" s="5" t="s">
        <v>13</v>
      </c>
      <c r="H41" s="11"/>
      <c r="I41" s="5" t="s">
        <v>66</v>
      </c>
      <c r="J41" s="5" t="s">
        <v>48</v>
      </c>
      <c r="K41" s="5">
        <f>28*30</f>
        <v>840</v>
      </c>
      <c r="L41" s="5" t="s">
        <v>42</v>
      </c>
      <c r="M41" s="6" t="s">
        <v>191</v>
      </c>
      <c r="N41" s="8">
        <f t="shared" si="2"/>
        <v>0.94841296577860101</v>
      </c>
      <c r="O41" s="5">
        <v>8.8800000000000008</v>
      </c>
      <c r="P41" s="5">
        <v>10.25</v>
      </c>
      <c r="Q41" s="8">
        <v>2.7</v>
      </c>
      <c r="R41" s="8">
        <v>6.2</v>
      </c>
      <c r="S41" s="5">
        <v>4</v>
      </c>
      <c r="T41" s="5">
        <v>4</v>
      </c>
      <c r="U41" s="6">
        <f t="shared" si="0"/>
        <v>1.1542792792792791</v>
      </c>
      <c r="V41" s="6">
        <f t="shared" si="1"/>
        <v>0.14347614858033833</v>
      </c>
      <c r="W41" s="9">
        <v>0.11458158042079897</v>
      </c>
      <c r="X41" s="10">
        <f t="shared" si="3"/>
        <v>8</v>
      </c>
      <c r="Y41" s="5" t="s">
        <v>192</v>
      </c>
    </row>
    <row r="42" spans="1:28" s="5" customFormat="1" ht="20" customHeight="1" x14ac:dyDescent="0.25">
      <c r="A42" s="5">
        <v>33</v>
      </c>
      <c r="B42" s="5">
        <v>2010</v>
      </c>
      <c r="C42" s="5" t="s">
        <v>193</v>
      </c>
      <c r="D42" s="6" t="s">
        <v>10</v>
      </c>
      <c r="E42" s="5" t="s">
        <v>194</v>
      </c>
      <c r="F42" s="5" t="s">
        <v>80</v>
      </c>
      <c r="G42" s="5" t="s">
        <v>13</v>
      </c>
      <c r="H42" s="5" t="s">
        <v>13</v>
      </c>
      <c r="I42" s="5" t="s">
        <v>14</v>
      </c>
      <c r="J42" s="5" t="s">
        <v>48</v>
      </c>
      <c r="K42" s="11"/>
      <c r="L42" s="5" t="s">
        <v>17</v>
      </c>
      <c r="M42" s="6" t="s">
        <v>82</v>
      </c>
      <c r="N42" s="8">
        <f t="shared" si="2"/>
        <v>1.5378190950732742</v>
      </c>
      <c r="O42" s="5">
        <v>34.5</v>
      </c>
      <c r="P42" s="5">
        <v>29.6</v>
      </c>
      <c r="Q42" s="8">
        <v>16.970562748477143</v>
      </c>
      <c r="R42" s="8">
        <v>12.445079348883239</v>
      </c>
      <c r="S42" s="5">
        <v>32</v>
      </c>
      <c r="T42" s="5">
        <v>32</v>
      </c>
      <c r="U42" s="6">
        <f t="shared" si="0"/>
        <v>0.8579710144927537</v>
      </c>
      <c r="V42" s="6">
        <f t="shared" si="1"/>
        <v>-0.15318496270729928</v>
      </c>
      <c r="W42" s="9">
        <v>1.3085541859235215E-2</v>
      </c>
      <c r="X42" s="10">
        <f t="shared" si="3"/>
        <v>64</v>
      </c>
      <c r="Y42" s="5" t="s">
        <v>195</v>
      </c>
    </row>
    <row r="43" spans="1:28" s="5" customFormat="1" ht="20" customHeight="1" x14ac:dyDescent="0.2">
      <c r="A43" s="5">
        <v>34</v>
      </c>
      <c r="B43" s="5">
        <v>2003</v>
      </c>
      <c r="C43" s="6" t="s">
        <v>196</v>
      </c>
      <c r="D43" s="6" t="s">
        <v>58</v>
      </c>
      <c r="E43" s="6" t="s">
        <v>149</v>
      </c>
      <c r="F43" s="6" t="s">
        <v>197</v>
      </c>
      <c r="G43" s="6" t="s">
        <v>23</v>
      </c>
      <c r="H43" s="13"/>
      <c r="I43" s="6" t="s">
        <v>14</v>
      </c>
      <c r="J43" s="6" t="s">
        <v>48</v>
      </c>
      <c r="K43" s="7"/>
      <c r="L43" s="6" t="s">
        <v>42</v>
      </c>
      <c r="M43" s="6" t="s">
        <v>198</v>
      </c>
      <c r="N43" s="8">
        <f t="shared" si="2"/>
        <v>1.8129133566428555</v>
      </c>
      <c r="O43" s="10">
        <v>65</v>
      </c>
      <c r="P43" s="10">
        <v>25</v>
      </c>
      <c r="Q43" s="8">
        <v>46.778542089295605</v>
      </c>
      <c r="R43" s="8">
        <v>39.220632325346308</v>
      </c>
      <c r="S43" s="10">
        <v>20</v>
      </c>
      <c r="T43" s="10">
        <v>20</v>
      </c>
      <c r="U43" s="14">
        <f t="shared" si="0"/>
        <v>0.38461538461538464</v>
      </c>
      <c r="V43" s="14">
        <f t="shared" si="1"/>
        <v>-0.95551144502743635</v>
      </c>
      <c r="W43" s="9">
        <v>0.14895687668639052</v>
      </c>
      <c r="X43" s="10">
        <f t="shared" si="3"/>
        <v>40</v>
      </c>
      <c r="Y43" s="6" t="s">
        <v>199</v>
      </c>
      <c r="Z43" s="12"/>
      <c r="AA43" s="12"/>
      <c r="AB43" s="12"/>
    </row>
    <row r="44" spans="1:28" s="5" customFormat="1" ht="20" customHeight="1" x14ac:dyDescent="0.25">
      <c r="A44" s="5">
        <v>35</v>
      </c>
      <c r="B44" s="5">
        <v>1999</v>
      </c>
      <c r="C44" s="5" t="s">
        <v>200</v>
      </c>
      <c r="D44" s="6" t="s">
        <v>10</v>
      </c>
      <c r="E44" s="5" t="s">
        <v>201</v>
      </c>
      <c r="F44" s="5" t="s">
        <v>202</v>
      </c>
      <c r="G44" s="5" t="s">
        <v>13</v>
      </c>
      <c r="H44" s="5" t="s">
        <v>13</v>
      </c>
      <c r="I44" s="5" t="s">
        <v>14</v>
      </c>
      <c r="J44" s="5" t="s">
        <v>15</v>
      </c>
      <c r="K44" s="11"/>
      <c r="L44" s="5" t="s">
        <v>81</v>
      </c>
      <c r="M44" s="6" t="s">
        <v>82</v>
      </c>
      <c r="N44" s="8">
        <f t="shared" si="2"/>
        <v>1.0094508957986938</v>
      </c>
      <c r="O44" s="5">
        <v>10.220000000000001</v>
      </c>
      <c r="P44" s="5">
        <v>5.74</v>
      </c>
      <c r="Q44" s="8">
        <v>4.4721359549995796</v>
      </c>
      <c r="R44" s="8">
        <v>5.7243340223994617</v>
      </c>
      <c r="S44" s="5">
        <v>5</v>
      </c>
      <c r="T44" s="5">
        <v>5</v>
      </c>
      <c r="U44" s="6">
        <f t="shared" si="0"/>
        <v>0.56164383561643838</v>
      </c>
      <c r="V44" s="6">
        <f t="shared" si="1"/>
        <v>-0.57688737444408333</v>
      </c>
      <c r="W44" s="9">
        <v>0.23720620598598319</v>
      </c>
      <c r="X44" s="10">
        <f t="shared" si="3"/>
        <v>10</v>
      </c>
      <c r="Y44" s="5" t="s">
        <v>203</v>
      </c>
    </row>
    <row r="45" spans="1:28" s="5" customFormat="1" ht="20" customHeight="1" x14ac:dyDescent="0.25">
      <c r="A45" s="5">
        <v>36</v>
      </c>
      <c r="B45" s="5">
        <v>2005</v>
      </c>
      <c r="C45" s="6" t="s">
        <v>204</v>
      </c>
      <c r="D45" s="6" t="s">
        <v>143</v>
      </c>
      <c r="E45" s="5" t="s">
        <v>205</v>
      </c>
      <c r="F45" s="6" t="s">
        <v>206</v>
      </c>
      <c r="G45" s="6" t="s">
        <v>23</v>
      </c>
      <c r="H45" s="13"/>
      <c r="I45" s="6" t="s">
        <v>66</v>
      </c>
      <c r="J45" s="6" t="s">
        <v>48</v>
      </c>
      <c r="K45" s="10">
        <v>365</v>
      </c>
      <c r="L45" s="6" t="s">
        <v>81</v>
      </c>
      <c r="M45" s="6" t="s">
        <v>207</v>
      </c>
      <c r="N45" s="8">
        <f t="shared" si="2"/>
        <v>1.481442628502305</v>
      </c>
      <c r="O45" s="5">
        <v>30.3</v>
      </c>
      <c r="P45" s="5">
        <v>32.700000000000003</v>
      </c>
      <c r="Q45" s="8">
        <v>4.5168573145495756</v>
      </c>
      <c r="R45" s="8">
        <v>4.6733820729745608</v>
      </c>
      <c r="S45" s="5">
        <v>5</v>
      </c>
      <c r="T45" s="5">
        <v>5</v>
      </c>
      <c r="U45" s="6">
        <f t="shared" si="0"/>
        <v>1.0792079207920793</v>
      </c>
      <c r="V45" s="6">
        <f t="shared" si="1"/>
        <v>7.6227365387884313E-2</v>
      </c>
      <c r="W45" s="9">
        <v>8.5294915317640687E-3</v>
      </c>
      <c r="X45" s="10">
        <f t="shared" si="3"/>
        <v>10</v>
      </c>
      <c r="Y45" s="5" t="s">
        <v>208</v>
      </c>
    </row>
    <row r="46" spans="1:28" s="5" customFormat="1" ht="20" customHeight="1" x14ac:dyDescent="0.25">
      <c r="A46" s="5">
        <v>37</v>
      </c>
      <c r="B46" s="5">
        <v>2002</v>
      </c>
      <c r="C46" s="5" t="s">
        <v>209</v>
      </c>
      <c r="D46" s="6" t="s">
        <v>10</v>
      </c>
      <c r="E46" s="5" t="s">
        <v>210</v>
      </c>
      <c r="F46" s="5" t="s">
        <v>211</v>
      </c>
      <c r="G46" s="5" t="s">
        <v>13</v>
      </c>
      <c r="H46" s="5" t="s">
        <v>13</v>
      </c>
      <c r="I46" s="5" t="s">
        <v>14</v>
      </c>
      <c r="J46" s="5" t="s">
        <v>48</v>
      </c>
      <c r="K46" s="11"/>
      <c r="L46" s="5" t="s">
        <v>17</v>
      </c>
      <c r="M46" s="6" t="s">
        <v>212</v>
      </c>
      <c r="N46" s="8">
        <f t="shared" si="2"/>
        <v>0.98227123303956843</v>
      </c>
      <c r="O46" s="5">
        <v>9.6</v>
      </c>
      <c r="P46" s="5">
        <v>4.5</v>
      </c>
      <c r="Q46" s="8">
        <v>1.1618950038622251</v>
      </c>
      <c r="R46" s="8">
        <v>0.3872983346207417</v>
      </c>
      <c r="S46" s="5">
        <v>15</v>
      </c>
      <c r="T46" s="5">
        <v>15</v>
      </c>
      <c r="U46" s="6">
        <f t="shared" si="0"/>
        <v>0.46875</v>
      </c>
      <c r="V46" s="6">
        <f t="shared" si="1"/>
        <v>-0.75768570169751648</v>
      </c>
      <c r="W46" s="9">
        <v>1.4703896604938275E-3</v>
      </c>
      <c r="X46" s="10">
        <f t="shared" si="3"/>
        <v>30</v>
      </c>
      <c r="Y46" s="5" t="s">
        <v>213</v>
      </c>
    </row>
    <row r="47" spans="1:28" s="5" customFormat="1" ht="20" customHeight="1" x14ac:dyDescent="0.2">
      <c r="A47" s="5">
        <v>38</v>
      </c>
      <c r="B47" s="5">
        <v>2000</v>
      </c>
      <c r="C47" s="6" t="s">
        <v>214</v>
      </c>
      <c r="D47" s="6" t="s">
        <v>58</v>
      </c>
      <c r="E47" s="6" t="s">
        <v>149</v>
      </c>
      <c r="F47" s="6" t="s">
        <v>215</v>
      </c>
      <c r="G47" s="6" t="s">
        <v>23</v>
      </c>
      <c r="H47" s="13"/>
      <c r="I47" s="6" t="s">
        <v>66</v>
      </c>
      <c r="J47" s="6" t="s">
        <v>15</v>
      </c>
      <c r="K47" s="10">
        <f>3*365</f>
        <v>1095</v>
      </c>
      <c r="L47" s="6" t="s">
        <v>81</v>
      </c>
      <c r="M47" s="6" t="s">
        <v>216</v>
      </c>
      <c r="N47" s="8">
        <f t="shared" si="2"/>
        <v>1.1328997699444829</v>
      </c>
      <c r="O47" s="10">
        <v>13.58</v>
      </c>
      <c r="P47" s="10">
        <v>9.2799999999999994</v>
      </c>
      <c r="Q47" s="8">
        <v>5.8542804852517953</v>
      </c>
      <c r="R47" s="8">
        <v>5.3888774341229917</v>
      </c>
      <c r="S47" s="10">
        <v>6</v>
      </c>
      <c r="T47" s="10">
        <v>6</v>
      </c>
      <c r="U47" s="14">
        <f t="shared" si="0"/>
        <v>0.6833578792341678</v>
      </c>
      <c r="V47" s="14">
        <f t="shared" si="1"/>
        <v>-0.38073657533244099</v>
      </c>
      <c r="W47" s="9">
        <v>8.7175620808416551E-2</v>
      </c>
      <c r="X47" s="10">
        <f t="shared" si="3"/>
        <v>12</v>
      </c>
      <c r="Y47" s="6" t="s">
        <v>217</v>
      </c>
      <c r="Z47" s="12"/>
      <c r="AA47" s="12"/>
      <c r="AB47" s="12"/>
    </row>
    <row r="48" spans="1:28" s="5" customFormat="1" ht="20" customHeight="1" x14ac:dyDescent="0.25">
      <c r="A48" s="5">
        <v>39</v>
      </c>
      <c r="B48" s="5">
        <v>2011</v>
      </c>
      <c r="C48" s="5" t="s">
        <v>218</v>
      </c>
      <c r="D48" s="6" t="s">
        <v>10</v>
      </c>
      <c r="E48" s="5" t="s">
        <v>219</v>
      </c>
      <c r="F48" s="5" t="s">
        <v>220</v>
      </c>
      <c r="G48" s="5" t="s">
        <v>23</v>
      </c>
      <c r="H48" s="5" t="s">
        <v>13</v>
      </c>
      <c r="I48" s="5" t="s">
        <v>14</v>
      </c>
      <c r="J48" s="5" t="s">
        <v>15</v>
      </c>
      <c r="K48" s="11"/>
      <c r="L48" s="5" t="s">
        <v>24</v>
      </c>
      <c r="M48" s="6" t="s">
        <v>221</v>
      </c>
      <c r="N48" s="8">
        <f t="shared" si="2"/>
        <v>0.56937390961504586</v>
      </c>
      <c r="O48" s="5">
        <v>3.71</v>
      </c>
      <c r="P48" s="5">
        <v>3.37</v>
      </c>
      <c r="Q48" s="8">
        <v>1.8013328398716324</v>
      </c>
      <c r="R48" s="8">
        <v>2.1823840175367852</v>
      </c>
      <c r="S48" s="5">
        <v>12</v>
      </c>
      <c r="T48" s="5">
        <v>12</v>
      </c>
      <c r="U48" s="6">
        <f t="shared" si="0"/>
        <v>0.90835579514824805</v>
      </c>
      <c r="V48" s="6">
        <f t="shared" si="1"/>
        <v>-9.6119132255073333E-2</v>
      </c>
      <c r="W48" s="9">
        <v>5.459322629913721E-2</v>
      </c>
      <c r="X48" s="10">
        <f t="shared" si="3"/>
        <v>24</v>
      </c>
      <c r="Y48" s="5" t="s">
        <v>222</v>
      </c>
    </row>
    <row r="49" spans="1:28" s="5" customFormat="1" ht="20" customHeight="1" x14ac:dyDescent="0.25">
      <c r="A49" s="5">
        <v>40</v>
      </c>
      <c r="B49" s="5">
        <v>2010</v>
      </c>
      <c r="C49" s="5" t="s">
        <v>223</v>
      </c>
      <c r="D49" s="6" t="s">
        <v>10</v>
      </c>
      <c r="E49" s="5" t="s">
        <v>224</v>
      </c>
      <c r="F49" s="5" t="s">
        <v>225</v>
      </c>
      <c r="G49" s="5" t="s">
        <v>13</v>
      </c>
      <c r="H49" s="5" t="s">
        <v>13</v>
      </c>
      <c r="I49" s="5" t="s">
        <v>14</v>
      </c>
      <c r="J49" s="5" t="s">
        <v>15</v>
      </c>
      <c r="K49" s="11"/>
      <c r="L49" s="5" t="s">
        <v>17</v>
      </c>
      <c r="M49" s="6" t="s">
        <v>226</v>
      </c>
      <c r="N49" s="8">
        <f t="shared" si="2"/>
        <v>0.8208579894396999</v>
      </c>
      <c r="O49" s="5">
        <v>6.62</v>
      </c>
      <c r="P49" s="5">
        <v>5.05</v>
      </c>
      <c r="Q49" s="8">
        <v>1.5879231719450408</v>
      </c>
      <c r="R49" s="8">
        <v>0.8520563361656317</v>
      </c>
      <c r="S49" s="5">
        <v>15</v>
      </c>
      <c r="T49" s="5">
        <v>15</v>
      </c>
      <c r="U49" s="6">
        <f t="shared" si="0"/>
        <v>0.76283987915407847</v>
      </c>
      <c r="V49" s="6">
        <f t="shared" si="1"/>
        <v>-0.27070712666164848</v>
      </c>
      <c r="W49" s="9">
        <v>5.7336158774392585E-3</v>
      </c>
      <c r="X49" s="10">
        <f t="shared" si="3"/>
        <v>30</v>
      </c>
      <c r="Y49" s="5" t="s">
        <v>227</v>
      </c>
    </row>
    <row r="50" spans="1:28" s="5" customFormat="1" ht="20" customHeight="1" x14ac:dyDescent="0.25">
      <c r="A50" s="5">
        <v>40</v>
      </c>
      <c r="B50" s="5">
        <v>2010</v>
      </c>
      <c r="C50" s="5" t="s">
        <v>223</v>
      </c>
      <c r="D50" s="6" t="s">
        <v>10</v>
      </c>
      <c r="E50" s="5" t="s">
        <v>228</v>
      </c>
      <c r="F50" s="5" t="s">
        <v>229</v>
      </c>
      <c r="G50" s="5" t="s">
        <v>13</v>
      </c>
      <c r="H50" s="5" t="s">
        <v>13</v>
      </c>
      <c r="I50" s="5" t="s">
        <v>14</v>
      </c>
      <c r="J50" s="5" t="s">
        <v>15</v>
      </c>
      <c r="K50" s="11"/>
      <c r="L50" s="5" t="s">
        <v>17</v>
      </c>
      <c r="M50" s="6" t="s">
        <v>226</v>
      </c>
      <c r="N50" s="8">
        <f t="shared" si="2"/>
        <v>1.0060379549973173</v>
      </c>
      <c r="O50" s="5">
        <v>10.14</v>
      </c>
      <c r="P50" s="5">
        <v>1.98</v>
      </c>
      <c r="Q50" s="8">
        <v>0.62225396744416184</v>
      </c>
      <c r="R50" s="8">
        <v>0.72124891681027858</v>
      </c>
      <c r="S50" s="5">
        <v>2</v>
      </c>
      <c r="T50" s="5">
        <v>2</v>
      </c>
      <c r="U50" s="6">
        <f t="shared" si="0"/>
        <v>0.19526627218934911</v>
      </c>
      <c r="V50" s="6">
        <f t="shared" si="1"/>
        <v>-1.6333911534565932</v>
      </c>
      <c r="W50" s="9">
        <v>6.8228180374909395E-2</v>
      </c>
      <c r="X50" s="10">
        <f t="shared" si="3"/>
        <v>4</v>
      </c>
      <c r="Y50" s="5" t="s">
        <v>227</v>
      </c>
    </row>
    <row r="51" spans="1:28" s="5" customFormat="1" ht="20" customHeight="1" x14ac:dyDescent="0.25">
      <c r="A51" s="5">
        <v>40</v>
      </c>
      <c r="B51" s="5">
        <v>2010</v>
      </c>
      <c r="C51" s="5" t="s">
        <v>223</v>
      </c>
      <c r="D51" s="6" t="s">
        <v>10</v>
      </c>
      <c r="E51" s="5" t="s">
        <v>224</v>
      </c>
      <c r="F51" s="5" t="s">
        <v>230</v>
      </c>
      <c r="G51" s="5" t="s">
        <v>13</v>
      </c>
      <c r="H51" s="5" t="s">
        <v>13</v>
      </c>
      <c r="I51" s="5" t="s">
        <v>14</v>
      </c>
      <c r="J51" s="5" t="s">
        <v>15</v>
      </c>
      <c r="K51" s="11"/>
      <c r="L51" s="5" t="s">
        <v>17</v>
      </c>
      <c r="M51" s="6" t="s">
        <v>226</v>
      </c>
      <c r="N51" s="8">
        <f t="shared" si="2"/>
        <v>1.0060379549973173</v>
      </c>
      <c r="O51" s="5">
        <v>10.14</v>
      </c>
      <c r="P51" s="5">
        <v>0.62</v>
      </c>
      <c r="Q51" s="8">
        <v>0.62225396744416184</v>
      </c>
      <c r="R51" s="8">
        <v>0.2545584412271571</v>
      </c>
      <c r="S51" s="5">
        <v>2</v>
      </c>
      <c r="T51" s="5">
        <v>2</v>
      </c>
      <c r="U51" s="6">
        <f t="shared" si="0"/>
        <v>6.1143984220907291E-2</v>
      </c>
      <c r="V51" s="6">
        <f t="shared" si="1"/>
        <v>-2.7945237991060372</v>
      </c>
      <c r="W51" s="9">
        <v>8.6170110316650117E-2</v>
      </c>
      <c r="X51" s="10">
        <f t="shared" si="3"/>
        <v>4</v>
      </c>
      <c r="Y51" s="5" t="s">
        <v>227</v>
      </c>
    </row>
    <row r="52" spans="1:28" s="5" customFormat="1" ht="20" customHeight="1" x14ac:dyDescent="0.25">
      <c r="A52" s="5">
        <v>41</v>
      </c>
      <c r="B52" s="5">
        <v>2011</v>
      </c>
      <c r="C52" s="5" t="s">
        <v>231</v>
      </c>
      <c r="D52" s="6" t="s">
        <v>28</v>
      </c>
      <c r="E52" s="5" t="s">
        <v>40</v>
      </c>
      <c r="F52" s="5" t="s">
        <v>232</v>
      </c>
      <c r="G52" s="5" t="s">
        <v>23</v>
      </c>
      <c r="H52" s="11"/>
      <c r="I52" s="5" t="s">
        <v>14</v>
      </c>
      <c r="J52" s="5" t="s">
        <v>48</v>
      </c>
      <c r="K52" s="11"/>
      <c r="L52" s="6" t="s">
        <v>42</v>
      </c>
      <c r="M52" s="6" t="s">
        <v>233</v>
      </c>
      <c r="N52" s="8">
        <f t="shared" si="2"/>
        <v>0.18184358794477254</v>
      </c>
      <c r="O52" s="5">
        <v>1.52</v>
      </c>
      <c r="P52" s="5">
        <v>1.6</v>
      </c>
      <c r="Q52" s="8">
        <v>2.0611404610069637</v>
      </c>
      <c r="R52" s="8">
        <v>1.5761662348876784</v>
      </c>
      <c r="S52" s="5">
        <v>3</v>
      </c>
      <c r="T52" s="5">
        <v>3</v>
      </c>
      <c r="U52" s="6">
        <f t="shared" si="0"/>
        <v>1.0526315789473684</v>
      </c>
      <c r="V52" s="6">
        <f t="shared" si="1"/>
        <v>5.1293294387550481E-2</v>
      </c>
      <c r="W52" s="9">
        <v>0.93640073147506886</v>
      </c>
      <c r="X52" s="10">
        <f t="shared" si="3"/>
        <v>6</v>
      </c>
      <c r="Y52" s="6" t="s">
        <v>234</v>
      </c>
    </row>
    <row r="53" spans="1:28" s="5" customFormat="1" ht="20" customHeight="1" x14ac:dyDescent="0.2">
      <c r="A53" s="5">
        <v>41</v>
      </c>
      <c r="B53" s="5">
        <v>2011</v>
      </c>
      <c r="C53" s="6" t="s">
        <v>231</v>
      </c>
      <c r="D53" s="6" t="s">
        <v>58</v>
      </c>
      <c r="E53" s="6" t="s">
        <v>59</v>
      </c>
      <c r="F53" s="6" t="s">
        <v>235</v>
      </c>
      <c r="G53" s="6" t="s">
        <v>23</v>
      </c>
      <c r="H53" s="11"/>
      <c r="I53" s="6" t="s">
        <v>14</v>
      </c>
      <c r="J53" s="6" t="s">
        <v>48</v>
      </c>
      <c r="K53" s="7"/>
      <c r="L53" s="6" t="s">
        <v>42</v>
      </c>
      <c r="M53" s="6" t="s">
        <v>233</v>
      </c>
      <c r="N53" s="8">
        <f t="shared" si="2"/>
        <v>0.18184358794477254</v>
      </c>
      <c r="O53" s="5">
        <v>1.52</v>
      </c>
      <c r="P53" s="5">
        <v>0.56000000000000005</v>
      </c>
      <c r="Q53" s="8">
        <v>2.0611404610069637</v>
      </c>
      <c r="R53" s="8">
        <v>1.0045894683899488</v>
      </c>
      <c r="S53" s="5">
        <v>3</v>
      </c>
      <c r="T53" s="5">
        <v>3</v>
      </c>
      <c r="U53" s="14">
        <f t="shared" si="0"/>
        <v>0.36842105263157898</v>
      </c>
      <c r="V53" s="14">
        <f t="shared" si="1"/>
        <v>-0.99852883011112703</v>
      </c>
      <c r="W53" s="9">
        <v>1.6856282506077216</v>
      </c>
      <c r="X53" s="10">
        <f t="shared" si="3"/>
        <v>6</v>
      </c>
      <c r="Y53" s="6" t="s">
        <v>234</v>
      </c>
      <c r="Z53" s="12"/>
      <c r="AA53" s="12"/>
      <c r="AB53" s="12"/>
    </row>
    <row r="54" spans="1:28" s="5" customFormat="1" ht="20" customHeight="1" x14ac:dyDescent="0.25">
      <c r="A54" s="5">
        <v>42</v>
      </c>
      <c r="B54" s="5">
        <v>2003</v>
      </c>
      <c r="C54" s="6" t="s">
        <v>236</v>
      </c>
      <c r="D54" s="6" t="s">
        <v>28</v>
      </c>
      <c r="E54" s="6" t="s">
        <v>40</v>
      </c>
      <c r="F54" s="6" t="s">
        <v>237</v>
      </c>
      <c r="G54" s="6" t="s">
        <v>54</v>
      </c>
      <c r="H54" s="11"/>
      <c r="I54" s="5" t="s">
        <v>14</v>
      </c>
      <c r="J54" s="5" t="s">
        <v>15</v>
      </c>
      <c r="K54" s="11"/>
      <c r="L54" s="6" t="s">
        <v>42</v>
      </c>
      <c r="M54" s="6" t="s">
        <v>238</v>
      </c>
      <c r="N54" s="8">
        <f t="shared" si="2"/>
        <v>0.88874096068289266</v>
      </c>
      <c r="O54" s="10">
        <v>7.74</v>
      </c>
      <c r="P54" s="10">
        <v>3.36</v>
      </c>
      <c r="Q54" s="8">
        <v>2.0647518010647188</v>
      </c>
      <c r="R54" s="8">
        <v>12.1004793293489</v>
      </c>
      <c r="S54" s="10">
        <v>2</v>
      </c>
      <c r="T54" s="10">
        <v>24</v>
      </c>
      <c r="U54" s="14">
        <f t="shared" si="0"/>
        <v>0.43410852713178294</v>
      </c>
      <c r="V54" s="14">
        <f t="shared" si="1"/>
        <v>-0.83446071362652285</v>
      </c>
      <c r="W54" s="9">
        <v>0.57598147629066465</v>
      </c>
      <c r="X54" s="10">
        <f t="shared" si="3"/>
        <v>26</v>
      </c>
      <c r="Y54" s="6" t="s">
        <v>239</v>
      </c>
    </row>
    <row r="55" spans="1:28" s="5" customFormat="1" ht="20" customHeight="1" x14ac:dyDescent="0.25">
      <c r="A55" s="5">
        <v>43</v>
      </c>
      <c r="B55" s="5">
        <v>1995</v>
      </c>
      <c r="C55" s="5" t="s">
        <v>240</v>
      </c>
      <c r="D55" s="5" t="s">
        <v>28</v>
      </c>
      <c r="E55" s="5" t="s">
        <v>40</v>
      </c>
      <c r="F55" s="5" t="s">
        <v>241</v>
      </c>
      <c r="G55" s="5" t="s">
        <v>54</v>
      </c>
      <c r="H55" s="11"/>
      <c r="I55" s="5" t="s">
        <v>14</v>
      </c>
      <c r="J55" s="5" t="s">
        <v>48</v>
      </c>
      <c r="K55" s="11"/>
      <c r="L55" s="5" t="s">
        <v>42</v>
      </c>
      <c r="M55" s="6" t="s">
        <v>242</v>
      </c>
      <c r="N55" s="8">
        <f t="shared" si="2"/>
        <v>1.5314789170422551</v>
      </c>
      <c r="O55" s="5">
        <v>34</v>
      </c>
      <c r="P55" s="5">
        <v>17.75</v>
      </c>
      <c r="Q55" s="8">
        <v>3.5</v>
      </c>
      <c r="R55" s="8">
        <v>1.78</v>
      </c>
      <c r="S55" s="5">
        <v>4</v>
      </c>
      <c r="T55" s="5">
        <v>4</v>
      </c>
      <c r="U55" s="6">
        <f t="shared" si="0"/>
        <v>0.5220588235294118</v>
      </c>
      <c r="V55" s="6">
        <f t="shared" si="1"/>
        <v>-0.64997500869473657</v>
      </c>
      <c r="W55" s="9">
        <v>5.1633257976633129E-3</v>
      </c>
      <c r="X55" s="10">
        <f t="shared" si="3"/>
        <v>8</v>
      </c>
      <c r="Y55" s="5" t="s">
        <v>243</v>
      </c>
    </row>
    <row r="56" spans="1:28" s="5" customFormat="1" ht="20" customHeight="1" x14ac:dyDescent="0.2">
      <c r="A56" s="5">
        <v>43</v>
      </c>
      <c r="B56" s="5">
        <v>1995</v>
      </c>
      <c r="C56" s="5" t="s">
        <v>240</v>
      </c>
      <c r="D56" s="5" t="s">
        <v>58</v>
      </c>
      <c r="E56" s="5" t="s">
        <v>59</v>
      </c>
      <c r="F56" s="5" t="s">
        <v>244</v>
      </c>
      <c r="G56" s="5" t="s">
        <v>54</v>
      </c>
      <c r="H56" s="11"/>
      <c r="I56" s="5" t="s">
        <v>14</v>
      </c>
      <c r="J56" s="5" t="s">
        <v>48</v>
      </c>
      <c r="K56" s="11"/>
      <c r="L56" s="5" t="s">
        <v>42</v>
      </c>
      <c r="M56" s="6" t="s">
        <v>242</v>
      </c>
      <c r="N56" s="8">
        <f t="shared" si="2"/>
        <v>1.5314789170422551</v>
      </c>
      <c r="O56" s="5">
        <v>34</v>
      </c>
      <c r="P56" s="5">
        <v>36.200000000000003</v>
      </c>
      <c r="Q56" s="8">
        <v>3.5</v>
      </c>
      <c r="R56" s="8">
        <v>4.5</v>
      </c>
      <c r="S56" s="5">
        <v>4</v>
      </c>
      <c r="T56" s="5">
        <v>4</v>
      </c>
      <c r="U56" s="6">
        <f t="shared" si="0"/>
        <v>1.0647058823529412</v>
      </c>
      <c r="V56" s="6">
        <f t="shared" si="1"/>
        <v>6.269859421556398E-2</v>
      </c>
      <c r="W56" s="9">
        <v>6.5124277046226253E-3</v>
      </c>
      <c r="X56" s="10">
        <f t="shared" si="3"/>
        <v>8</v>
      </c>
      <c r="Y56" s="5" t="s">
        <v>243</v>
      </c>
      <c r="Z56" s="12"/>
      <c r="AA56" s="12"/>
      <c r="AB56" s="12"/>
    </row>
    <row r="57" spans="1:28" s="5" customFormat="1" ht="20" customHeight="1" x14ac:dyDescent="0.25">
      <c r="A57" s="5">
        <v>44</v>
      </c>
      <c r="B57" s="5">
        <v>2004</v>
      </c>
      <c r="C57" s="5" t="s">
        <v>245</v>
      </c>
      <c r="D57" s="6" t="s">
        <v>10</v>
      </c>
      <c r="E57" s="5" t="s">
        <v>246</v>
      </c>
      <c r="F57" s="5" t="s">
        <v>247</v>
      </c>
      <c r="G57" s="5" t="s">
        <v>13</v>
      </c>
      <c r="H57" s="5" t="s">
        <v>13</v>
      </c>
      <c r="I57" s="5" t="s">
        <v>14</v>
      </c>
      <c r="J57" s="5" t="s">
        <v>15</v>
      </c>
      <c r="K57" s="11"/>
      <c r="L57" s="5" t="s">
        <v>17</v>
      </c>
      <c r="M57" s="6" t="s">
        <v>248</v>
      </c>
      <c r="N57" s="8">
        <f t="shared" si="2"/>
        <v>0.38381536598043126</v>
      </c>
      <c r="O57" s="5">
        <v>2.42</v>
      </c>
      <c r="P57" s="5">
        <v>3.46</v>
      </c>
      <c r="Q57" s="8">
        <v>0.66037867924396232</v>
      </c>
      <c r="R57" s="8">
        <v>0.66037867924396232</v>
      </c>
      <c r="S57" s="5">
        <v>89</v>
      </c>
      <c r="T57" s="5">
        <v>89</v>
      </c>
      <c r="U57" s="6">
        <f t="shared" si="0"/>
        <v>1.4297520661157026</v>
      </c>
      <c r="V57" s="6">
        <f t="shared" si="1"/>
        <v>0.35750104890103795</v>
      </c>
      <c r="W57" s="9">
        <v>1.2459934975904965E-3</v>
      </c>
      <c r="X57" s="10">
        <f t="shared" si="3"/>
        <v>178</v>
      </c>
      <c r="Y57" s="5" t="s">
        <v>1176</v>
      </c>
    </row>
    <row r="58" spans="1:28" s="5" customFormat="1" ht="20" customHeight="1" x14ac:dyDescent="0.2">
      <c r="A58" s="5">
        <v>45</v>
      </c>
      <c r="B58" s="5">
        <v>1998</v>
      </c>
      <c r="C58" s="6" t="s">
        <v>249</v>
      </c>
      <c r="D58" s="6" t="s">
        <v>58</v>
      </c>
      <c r="E58" s="6" t="s">
        <v>149</v>
      </c>
      <c r="F58" s="6" t="s">
        <v>250</v>
      </c>
      <c r="G58" s="6" t="s">
        <v>23</v>
      </c>
      <c r="H58" s="13"/>
      <c r="I58" s="6" t="s">
        <v>66</v>
      </c>
      <c r="J58" s="6" t="s">
        <v>15</v>
      </c>
      <c r="K58" s="10">
        <f>365*6</f>
        <v>2190</v>
      </c>
      <c r="L58" s="6" t="s">
        <v>251</v>
      </c>
      <c r="M58" s="6" t="s">
        <v>252</v>
      </c>
      <c r="N58" s="8">
        <f t="shared" si="2"/>
        <v>1.3473300153169503</v>
      </c>
      <c r="O58" s="10">
        <v>22.25</v>
      </c>
      <c r="P58" s="10">
        <v>24.67</v>
      </c>
      <c r="Q58" s="8">
        <v>8.17415439051649</v>
      </c>
      <c r="R58" s="8">
        <v>9.6199999999999992</v>
      </c>
      <c r="S58" s="10">
        <v>2</v>
      </c>
      <c r="T58" s="10">
        <v>4</v>
      </c>
      <c r="U58" s="14">
        <f t="shared" si="0"/>
        <v>1.1087640449438203</v>
      </c>
      <c r="V58" s="14">
        <f t="shared" si="1"/>
        <v>0.10324592192901619</v>
      </c>
      <c r="W58" s="9">
        <v>0.105497921621869</v>
      </c>
      <c r="X58" s="10">
        <f t="shared" si="3"/>
        <v>6</v>
      </c>
      <c r="Y58" s="6" t="s">
        <v>253</v>
      </c>
      <c r="Z58" s="12"/>
      <c r="AA58" s="12"/>
      <c r="AB58" s="12"/>
    </row>
    <row r="59" spans="1:28" s="5" customFormat="1" ht="20" customHeight="1" x14ac:dyDescent="0.25">
      <c r="A59" s="5">
        <v>46</v>
      </c>
      <c r="B59" s="5">
        <v>2008</v>
      </c>
      <c r="C59" s="5" t="s">
        <v>254</v>
      </c>
      <c r="D59" s="6" t="s">
        <v>10</v>
      </c>
      <c r="E59" s="5" t="s">
        <v>255</v>
      </c>
      <c r="F59" s="5" t="s">
        <v>256</v>
      </c>
      <c r="G59" s="5" t="s">
        <v>13</v>
      </c>
      <c r="H59" s="5" t="s">
        <v>13</v>
      </c>
      <c r="I59" s="5" t="s">
        <v>14</v>
      </c>
      <c r="J59" s="5" t="s">
        <v>48</v>
      </c>
      <c r="K59" s="11"/>
      <c r="L59" s="5" t="s">
        <v>17</v>
      </c>
      <c r="M59" s="6" t="s">
        <v>257</v>
      </c>
      <c r="N59" s="8">
        <f t="shared" si="2"/>
        <v>1.3222192947339193</v>
      </c>
      <c r="O59" s="5">
        <v>21</v>
      </c>
      <c r="P59" s="5">
        <v>12</v>
      </c>
      <c r="Q59" s="8">
        <v>4.358898943540674</v>
      </c>
      <c r="R59" s="8">
        <v>3.0512292604784714</v>
      </c>
      <c r="S59" s="5">
        <v>19</v>
      </c>
      <c r="T59" s="5">
        <v>19</v>
      </c>
      <c r="U59" s="6">
        <f t="shared" si="0"/>
        <v>0.5714285714285714</v>
      </c>
      <c r="V59" s="6">
        <f t="shared" si="1"/>
        <v>-0.55961578793542277</v>
      </c>
      <c r="W59" s="9">
        <v>5.6703514739229032E-3</v>
      </c>
      <c r="X59" s="10">
        <f t="shared" si="3"/>
        <v>38</v>
      </c>
      <c r="Y59" s="5" t="s">
        <v>258</v>
      </c>
    </row>
    <row r="60" spans="1:28" s="5" customFormat="1" ht="20" customHeight="1" x14ac:dyDescent="0.25">
      <c r="A60" s="5">
        <v>47</v>
      </c>
      <c r="B60" s="5">
        <v>2005</v>
      </c>
      <c r="C60" s="5" t="s">
        <v>259</v>
      </c>
      <c r="D60" s="6" t="s">
        <v>28</v>
      </c>
      <c r="E60" s="5" t="s">
        <v>40</v>
      </c>
      <c r="F60" s="5" t="s">
        <v>260</v>
      </c>
      <c r="G60" s="5" t="s">
        <v>23</v>
      </c>
      <c r="H60" s="11"/>
      <c r="I60" s="6" t="s">
        <v>14</v>
      </c>
      <c r="J60" s="5" t="s">
        <v>48</v>
      </c>
      <c r="K60" s="11"/>
      <c r="L60" s="5" t="s">
        <v>42</v>
      </c>
      <c r="M60" s="6" t="s">
        <v>261</v>
      </c>
      <c r="N60" s="8">
        <f t="shared" si="2"/>
        <v>0.98677173426624487</v>
      </c>
      <c r="O60" s="5">
        <v>9.6999999999999993</v>
      </c>
      <c r="P60" s="5">
        <v>7.65</v>
      </c>
      <c r="Q60" s="8">
        <v>5.7</v>
      </c>
      <c r="R60" s="8">
        <v>4.2</v>
      </c>
      <c r="S60" s="5">
        <v>4</v>
      </c>
      <c r="T60" s="5">
        <v>4</v>
      </c>
      <c r="U60" s="6">
        <f t="shared" si="0"/>
        <v>0.78865979381443307</v>
      </c>
      <c r="V60" s="6">
        <f t="shared" si="1"/>
        <v>-0.23742023767089257</v>
      </c>
      <c r="W60" s="9">
        <v>0.16168255348211152</v>
      </c>
      <c r="X60" s="10">
        <f t="shared" si="3"/>
        <v>8</v>
      </c>
      <c r="Y60" s="6" t="s">
        <v>262</v>
      </c>
    </row>
    <row r="61" spans="1:28" s="5" customFormat="1" ht="20" customHeight="1" x14ac:dyDescent="0.2">
      <c r="A61" s="5">
        <v>47</v>
      </c>
      <c r="B61" s="5">
        <v>2005</v>
      </c>
      <c r="C61" s="6" t="s">
        <v>259</v>
      </c>
      <c r="D61" s="6" t="s">
        <v>58</v>
      </c>
      <c r="E61" s="6" t="s">
        <v>59</v>
      </c>
      <c r="F61" s="6" t="s">
        <v>263</v>
      </c>
      <c r="G61" s="6" t="s">
        <v>23</v>
      </c>
      <c r="H61" s="13"/>
      <c r="I61" s="6" t="s">
        <v>14</v>
      </c>
      <c r="J61" s="6" t="s">
        <v>48</v>
      </c>
      <c r="K61" s="7"/>
      <c r="L61" s="6" t="s">
        <v>42</v>
      </c>
      <c r="M61" s="6" t="s">
        <v>261</v>
      </c>
      <c r="N61" s="8">
        <f t="shared" si="2"/>
        <v>0.98677173426624487</v>
      </c>
      <c r="O61" s="10">
        <v>9.6999999999999993</v>
      </c>
      <c r="P61" s="10">
        <v>10.75</v>
      </c>
      <c r="Q61" s="8">
        <v>5.7</v>
      </c>
      <c r="R61" s="8">
        <v>5.0999999999999996</v>
      </c>
      <c r="S61" s="10">
        <v>4</v>
      </c>
      <c r="T61" s="10">
        <v>4</v>
      </c>
      <c r="U61" s="14">
        <f t="shared" si="0"/>
        <v>1.1082474226804124</v>
      </c>
      <c r="V61" s="14">
        <f t="shared" si="1"/>
        <v>0.10277986906433471</v>
      </c>
      <c r="W61" s="9">
        <v>0.14259517414284256</v>
      </c>
      <c r="X61" s="10">
        <f t="shared" si="3"/>
        <v>8</v>
      </c>
      <c r="Y61" s="6" t="s">
        <v>262</v>
      </c>
      <c r="Z61" s="12"/>
      <c r="AA61" s="12"/>
      <c r="AB61" s="12"/>
    </row>
    <row r="62" spans="1:28" s="5" customFormat="1" ht="20" customHeight="1" x14ac:dyDescent="0.25">
      <c r="A62" s="5">
        <v>48</v>
      </c>
      <c r="B62" s="5">
        <v>2001</v>
      </c>
      <c r="C62" s="5" t="s">
        <v>264</v>
      </c>
      <c r="D62" s="6" t="s">
        <v>28</v>
      </c>
      <c r="E62" s="5" t="s">
        <v>40</v>
      </c>
      <c r="F62" s="5" t="s">
        <v>265</v>
      </c>
      <c r="G62" s="6" t="s">
        <v>23</v>
      </c>
      <c r="H62" s="13"/>
      <c r="I62" s="6" t="s">
        <v>14</v>
      </c>
      <c r="J62" s="5" t="s">
        <v>48</v>
      </c>
      <c r="K62" s="11"/>
      <c r="L62" s="5" t="s">
        <v>42</v>
      </c>
      <c r="M62" s="6" t="s">
        <v>266</v>
      </c>
      <c r="N62" s="8">
        <f t="shared" si="2"/>
        <v>1.5954962218255742</v>
      </c>
      <c r="O62" s="5">
        <v>39.4</v>
      </c>
      <c r="P62" s="5">
        <v>24</v>
      </c>
      <c r="Q62" s="8">
        <v>3.8460369212996386</v>
      </c>
      <c r="R62" s="8">
        <v>9.5435999497045128</v>
      </c>
      <c r="S62" s="5">
        <v>5</v>
      </c>
      <c r="T62" s="5">
        <v>3</v>
      </c>
      <c r="U62" s="6">
        <f t="shared" si="0"/>
        <v>0.6091370558375635</v>
      </c>
      <c r="V62" s="6">
        <f t="shared" si="1"/>
        <v>-0.49571198595594246</v>
      </c>
      <c r="W62" s="9">
        <v>5.4614250457547066E-2</v>
      </c>
      <c r="X62" s="10">
        <f t="shared" si="3"/>
        <v>8</v>
      </c>
      <c r="Y62" s="5" t="s">
        <v>267</v>
      </c>
    </row>
    <row r="63" spans="1:28" s="5" customFormat="1" ht="20" customHeight="1" x14ac:dyDescent="0.25">
      <c r="A63" s="5">
        <v>48</v>
      </c>
      <c r="B63" s="5">
        <v>2001</v>
      </c>
      <c r="C63" s="5" t="s">
        <v>264</v>
      </c>
      <c r="D63" s="6" t="s">
        <v>58</v>
      </c>
      <c r="E63" s="5" t="s">
        <v>59</v>
      </c>
      <c r="F63" s="5" t="s">
        <v>268</v>
      </c>
      <c r="G63" s="6" t="s">
        <v>23</v>
      </c>
      <c r="H63" s="13"/>
      <c r="I63" s="6" t="s">
        <v>14</v>
      </c>
      <c r="J63" s="5" t="s">
        <v>48</v>
      </c>
      <c r="K63" s="11"/>
      <c r="L63" s="5" t="s">
        <v>42</v>
      </c>
      <c r="M63" s="6" t="s">
        <v>266</v>
      </c>
      <c r="N63" s="8">
        <f t="shared" si="2"/>
        <v>1.5954962218255742</v>
      </c>
      <c r="O63" s="5">
        <v>39.4</v>
      </c>
      <c r="P63" s="5">
        <v>44.75</v>
      </c>
      <c r="Q63" s="8">
        <v>3.8460369212996386</v>
      </c>
      <c r="R63" s="8">
        <v>6.6</v>
      </c>
      <c r="S63" s="5">
        <v>5</v>
      </c>
      <c r="T63" s="5">
        <v>4</v>
      </c>
      <c r="U63" s="6">
        <f t="shared" si="0"/>
        <v>1.1357868020304569</v>
      </c>
      <c r="V63" s="6">
        <f t="shared" si="1"/>
        <v>0.12732562841697628</v>
      </c>
      <c r="W63" s="9">
        <v>7.3437760339353135E-3</v>
      </c>
      <c r="X63" s="10">
        <f t="shared" si="3"/>
        <v>9</v>
      </c>
      <c r="Y63" s="5" t="s">
        <v>267</v>
      </c>
    </row>
    <row r="64" spans="1:28" s="5" customFormat="1" ht="20" customHeight="1" x14ac:dyDescent="0.25">
      <c r="A64" s="16">
        <v>49</v>
      </c>
      <c r="B64" s="16">
        <v>2012</v>
      </c>
      <c r="C64" s="16" t="s">
        <v>269</v>
      </c>
      <c r="D64" s="16" t="s">
        <v>160</v>
      </c>
      <c r="E64" s="16" t="s">
        <v>40</v>
      </c>
      <c r="F64" s="16" t="s">
        <v>270</v>
      </c>
      <c r="G64" s="16" t="s">
        <v>23</v>
      </c>
      <c r="H64" s="13"/>
      <c r="I64" s="16" t="s">
        <v>14</v>
      </c>
      <c r="J64" s="16" t="s">
        <v>48</v>
      </c>
      <c r="K64" s="18"/>
      <c r="L64" s="16" t="s">
        <v>271</v>
      </c>
      <c r="M64" s="16" t="s">
        <v>272</v>
      </c>
      <c r="N64" s="8">
        <f t="shared" si="2"/>
        <v>1.6532125137753437</v>
      </c>
      <c r="O64" s="16">
        <v>45</v>
      </c>
      <c r="P64" s="16">
        <v>37.08</v>
      </c>
      <c r="Q64" s="8">
        <v>11.341137509086114</v>
      </c>
      <c r="R64" s="8">
        <v>11.831035457642749</v>
      </c>
      <c r="S64" s="16">
        <v>6</v>
      </c>
      <c r="T64" s="16">
        <v>6</v>
      </c>
      <c r="U64" s="19">
        <f t="shared" si="0"/>
        <v>0.82399999999999995</v>
      </c>
      <c r="V64" s="19">
        <f t="shared" si="1"/>
        <v>-0.1935847490726654</v>
      </c>
      <c r="W64" s="9">
        <v>2.7553504401690153E-2</v>
      </c>
      <c r="X64" s="10">
        <f t="shared" si="3"/>
        <v>12</v>
      </c>
      <c r="Y64" s="16" t="s">
        <v>273</v>
      </c>
      <c r="Z64" s="16"/>
      <c r="AA64" s="16"/>
      <c r="AB64" s="16"/>
    </row>
    <row r="65" spans="1:28" s="5" customFormat="1" ht="20" customHeight="1" x14ac:dyDescent="0.25">
      <c r="A65" s="5">
        <v>50</v>
      </c>
      <c r="B65" s="5">
        <v>2007</v>
      </c>
      <c r="C65" s="5" t="s">
        <v>274</v>
      </c>
      <c r="D65" s="6" t="s">
        <v>10</v>
      </c>
      <c r="E65" s="5" t="s">
        <v>275</v>
      </c>
      <c r="F65" s="5" t="s">
        <v>276</v>
      </c>
      <c r="G65" s="5" t="s">
        <v>23</v>
      </c>
      <c r="H65" s="5" t="s">
        <v>13</v>
      </c>
      <c r="I65" s="5" t="s">
        <v>14</v>
      </c>
      <c r="J65" s="5" t="s">
        <v>15</v>
      </c>
      <c r="K65" s="11"/>
      <c r="L65" s="5" t="s">
        <v>81</v>
      </c>
      <c r="M65" s="6" t="s">
        <v>277</v>
      </c>
      <c r="N65" s="8">
        <f t="shared" si="2"/>
        <v>0.57634135020579291</v>
      </c>
      <c r="O65" s="5">
        <v>3.77</v>
      </c>
      <c r="P65" s="5">
        <v>3.07</v>
      </c>
      <c r="Q65" s="8">
        <v>1.3509996299037244</v>
      </c>
      <c r="R65" s="8">
        <v>1.1604740410711478</v>
      </c>
      <c r="S65" s="5">
        <v>3</v>
      </c>
      <c r="T65" s="5">
        <v>3</v>
      </c>
      <c r="U65" s="6">
        <f t="shared" si="0"/>
        <v>0.81432360742705567</v>
      </c>
      <c r="V65" s="6">
        <f t="shared" si="1"/>
        <v>-0.20539743986081366</v>
      </c>
      <c r="W65" s="9">
        <v>9.0435335679291823E-2</v>
      </c>
      <c r="X65" s="10">
        <f t="shared" si="3"/>
        <v>6</v>
      </c>
      <c r="Y65" s="5" t="s">
        <v>278</v>
      </c>
    </row>
    <row r="66" spans="1:28" s="5" customFormat="1" ht="20" customHeight="1" x14ac:dyDescent="0.25">
      <c r="A66" s="5">
        <v>50</v>
      </c>
      <c r="B66" s="5">
        <v>2007</v>
      </c>
      <c r="C66" s="5" t="s">
        <v>274</v>
      </c>
      <c r="D66" s="6" t="s">
        <v>10</v>
      </c>
      <c r="E66" s="5" t="s">
        <v>275</v>
      </c>
      <c r="F66" s="5" t="s">
        <v>279</v>
      </c>
      <c r="G66" s="5" t="s">
        <v>13</v>
      </c>
      <c r="H66" s="5" t="s">
        <v>13</v>
      </c>
      <c r="I66" s="5" t="s">
        <v>14</v>
      </c>
      <c r="J66" s="5" t="s">
        <v>15</v>
      </c>
      <c r="K66" s="11"/>
      <c r="L66" s="5" t="s">
        <v>81</v>
      </c>
      <c r="M66" s="6" t="s">
        <v>277</v>
      </c>
      <c r="N66" s="8">
        <f t="shared" si="2"/>
        <v>1.055378331375</v>
      </c>
      <c r="O66" s="5">
        <v>11.36</v>
      </c>
      <c r="P66" s="5">
        <v>4.72</v>
      </c>
      <c r="Q66" s="8">
        <v>7.1187288191080862</v>
      </c>
      <c r="R66" s="8">
        <v>2.5114736709748717</v>
      </c>
      <c r="S66" s="5">
        <v>3</v>
      </c>
      <c r="T66" s="5">
        <v>3</v>
      </c>
      <c r="U66" s="6">
        <f t="shared" ref="U66:U129" si="4">P66/O66</f>
        <v>0.41549295774647887</v>
      </c>
      <c r="V66" s="6">
        <f t="shared" ref="V66:V129" si="5">LN(U66)</f>
        <v>-0.87828961369554126</v>
      </c>
      <c r="W66" s="9">
        <v>0.22527010527642022</v>
      </c>
      <c r="X66" s="10">
        <f t="shared" si="3"/>
        <v>6</v>
      </c>
      <c r="Y66" s="5" t="s">
        <v>278</v>
      </c>
    </row>
    <row r="67" spans="1:28" s="5" customFormat="1" ht="20" customHeight="1" x14ac:dyDescent="0.25">
      <c r="A67" s="5">
        <v>51</v>
      </c>
      <c r="B67" s="5">
        <v>2002</v>
      </c>
      <c r="C67" s="5" t="s">
        <v>280</v>
      </c>
      <c r="D67" s="6" t="s">
        <v>10</v>
      </c>
      <c r="E67" s="5" t="s">
        <v>281</v>
      </c>
      <c r="F67" s="5" t="s">
        <v>282</v>
      </c>
      <c r="G67" s="5" t="s">
        <v>54</v>
      </c>
      <c r="H67" s="5" t="s">
        <v>13</v>
      </c>
      <c r="I67" s="5" t="s">
        <v>14</v>
      </c>
      <c r="J67" s="5" t="s">
        <v>48</v>
      </c>
      <c r="K67" s="11"/>
      <c r="L67" s="5" t="s">
        <v>271</v>
      </c>
      <c r="M67" s="6" t="s">
        <v>283</v>
      </c>
      <c r="N67" s="8">
        <f t="shared" ref="N67:N130" si="6">LOG(O67)</f>
        <v>1.3457656931144881</v>
      </c>
      <c r="O67" s="5">
        <v>22.17</v>
      </c>
      <c r="P67" s="5">
        <v>10.67</v>
      </c>
      <c r="Q67" s="8">
        <v>7.0790253566433847</v>
      </c>
      <c r="R67" s="8">
        <v>3.0128723836233089</v>
      </c>
      <c r="S67" s="5">
        <v>6</v>
      </c>
      <c r="T67" s="5">
        <v>6</v>
      </c>
      <c r="U67" s="6">
        <f t="shared" si="4"/>
        <v>0.48128101037437976</v>
      </c>
      <c r="V67" s="6">
        <f t="shared" si="5"/>
        <v>-0.73130395831455819</v>
      </c>
      <c r="W67" s="9">
        <v>3.0281440640799372E-2</v>
      </c>
      <c r="X67" s="10">
        <f t="shared" ref="X67:X130" si="7">S67+T67</f>
        <v>12</v>
      </c>
      <c r="Y67" s="5" t="s">
        <v>284</v>
      </c>
    </row>
    <row r="68" spans="1:28" s="5" customFormat="1" ht="20" customHeight="1" x14ac:dyDescent="0.25">
      <c r="A68" s="5">
        <v>52</v>
      </c>
      <c r="B68" s="5">
        <v>2003</v>
      </c>
      <c r="C68" s="5" t="s">
        <v>285</v>
      </c>
      <c r="D68" s="6" t="s">
        <v>10</v>
      </c>
      <c r="E68" s="5" t="s">
        <v>286</v>
      </c>
      <c r="F68" s="5" t="s">
        <v>287</v>
      </c>
      <c r="G68" s="5" t="s">
        <v>23</v>
      </c>
      <c r="H68" s="5" t="s">
        <v>13</v>
      </c>
      <c r="I68" s="5" t="s">
        <v>14</v>
      </c>
      <c r="J68" s="5" t="s">
        <v>15</v>
      </c>
      <c r="K68" s="11"/>
      <c r="L68" s="5" t="s">
        <v>24</v>
      </c>
      <c r="M68" s="6" t="s">
        <v>288</v>
      </c>
      <c r="N68" s="8">
        <f t="shared" si="6"/>
        <v>1.3230457354817013</v>
      </c>
      <c r="O68" s="5">
        <v>21.04</v>
      </c>
      <c r="P68" s="5">
        <v>22.87</v>
      </c>
      <c r="Q68" s="8">
        <v>2.54</v>
      </c>
      <c r="R68" s="8">
        <v>1.92</v>
      </c>
      <c r="S68" s="5">
        <v>4</v>
      </c>
      <c r="T68" s="5">
        <v>4</v>
      </c>
      <c r="U68" s="6">
        <f t="shared" si="4"/>
        <v>1.0869771863117872</v>
      </c>
      <c r="V68" s="6">
        <f t="shared" si="5"/>
        <v>8.3400620165180767E-2</v>
      </c>
      <c r="W68" s="9">
        <v>5.4054936582975631E-3</v>
      </c>
      <c r="X68" s="10">
        <f t="shared" si="7"/>
        <v>8</v>
      </c>
      <c r="Y68" s="5" t="s">
        <v>289</v>
      </c>
    </row>
    <row r="69" spans="1:28" s="5" customFormat="1" ht="20" customHeight="1" x14ac:dyDescent="0.25">
      <c r="A69" s="5">
        <v>53</v>
      </c>
      <c r="B69" s="5">
        <v>2011</v>
      </c>
      <c r="C69" s="6" t="s">
        <v>290</v>
      </c>
      <c r="D69" s="6" t="s">
        <v>10</v>
      </c>
      <c r="E69" s="6" t="s">
        <v>291</v>
      </c>
      <c r="F69" s="6" t="s">
        <v>292</v>
      </c>
      <c r="G69" s="6" t="s">
        <v>23</v>
      </c>
      <c r="H69" s="6" t="s">
        <v>13</v>
      </c>
      <c r="I69" s="6" t="s">
        <v>66</v>
      </c>
      <c r="J69" s="6" t="s">
        <v>15</v>
      </c>
      <c r="K69" s="10">
        <v>63</v>
      </c>
      <c r="L69" s="6" t="s">
        <v>151</v>
      </c>
      <c r="M69" s="6" t="s">
        <v>293</v>
      </c>
      <c r="N69" s="8">
        <f t="shared" si="6"/>
        <v>1.1405080430381795</v>
      </c>
      <c r="O69" s="10">
        <v>13.82</v>
      </c>
      <c r="P69" s="10">
        <v>13.93</v>
      </c>
      <c r="Q69" s="8">
        <v>1.8112150617748299</v>
      </c>
      <c r="R69" s="8">
        <v>2.3255106965997814</v>
      </c>
      <c r="S69" s="10">
        <v>5</v>
      </c>
      <c r="T69" s="10">
        <v>5</v>
      </c>
      <c r="U69" s="6">
        <f t="shared" si="4"/>
        <v>1.007959479015919</v>
      </c>
      <c r="V69" s="6">
        <f t="shared" si="5"/>
        <v>7.9279694521905159E-3</v>
      </c>
      <c r="W69" s="9">
        <v>9.0091828977153753E-3</v>
      </c>
      <c r="X69" s="10">
        <f t="shared" si="7"/>
        <v>10</v>
      </c>
      <c r="Y69" s="6" t="s">
        <v>294</v>
      </c>
    </row>
    <row r="70" spans="1:28" s="5" customFormat="1" ht="20" customHeight="1" x14ac:dyDescent="0.25">
      <c r="A70" s="5">
        <v>53</v>
      </c>
      <c r="B70" s="5">
        <v>2011</v>
      </c>
      <c r="C70" s="6" t="s">
        <v>290</v>
      </c>
      <c r="D70" s="6" t="s">
        <v>10</v>
      </c>
      <c r="E70" s="6" t="s">
        <v>291</v>
      </c>
      <c r="F70" s="6" t="s">
        <v>295</v>
      </c>
      <c r="G70" s="6" t="s">
        <v>23</v>
      </c>
      <c r="H70" s="6" t="s">
        <v>13</v>
      </c>
      <c r="I70" s="6" t="s">
        <v>66</v>
      </c>
      <c r="J70" s="6" t="s">
        <v>15</v>
      </c>
      <c r="K70" s="10">
        <v>63</v>
      </c>
      <c r="L70" s="6" t="s">
        <v>151</v>
      </c>
      <c r="M70" s="6" t="s">
        <v>293</v>
      </c>
      <c r="N70" s="8">
        <f t="shared" si="6"/>
        <v>0.58994960132570773</v>
      </c>
      <c r="O70" s="10">
        <v>3.89</v>
      </c>
      <c r="P70" s="10">
        <v>4.3600000000000003</v>
      </c>
      <c r="Q70" s="8">
        <v>0.87206651122491807</v>
      </c>
      <c r="R70" s="8">
        <v>0.82734515167492217</v>
      </c>
      <c r="S70" s="10">
        <v>5</v>
      </c>
      <c r="T70" s="10">
        <v>5</v>
      </c>
      <c r="U70" s="6">
        <f t="shared" si="4"/>
        <v>1.1208226221079691</v>
      </c>
      <c r="V70" s="6">
        <f t="shared" si="5"/>
        <v>0.114062899730588</v>
      </c>
      <c r="W70" s="9">
        <v>1.7253104408815986E-2</v>
      </c>
      <c r="X70" s="10">
        <f t="shared" si="7"/>
        <v>10</v>
      </c>
      <c r="Y70" s="6" t="s">
        <v>294</v>
      </c>
    </row>
    <row r="71" spans="1:28" s="5" customFormat="1" ht="20" customHeight="1" x14ac:dyDescent="0.2">
      <c r="A71" s="5">
        <v>54</v>
      </c>
      <c r="B71" s="5">
        <v>2001</v>
      </c>
      <c r="C71" s="6" t="s">
        <v>296</v>
      </c>
      <c r="D71" s="6" t="s">
        <v>58</v>
      </c>
      <c r="E71" s="6" t="s">
        <v>59</v>
      </c>
      <c r="F71" s="6" t="s">
        <v>297</v>
      </c>
      <c r="G71" s="6" t="s">
        <v>23</v>
      </c>
      <c r="H71" s="13"/>
      <c r="I71" s="6" t="s">
        <v>14</v>
      </c>
      <c r="J71" s="6" t="s">
        <v>48</v>
      </c>
      <c r="K71" s="7"/>
      <c r="L71" s="6" t="s">
        <v>42</v>
      </c>
      <c r="M71" s="6" t="s">
        <v>298</v>
      </c>
      <c r="N71" s="8">
        <f t="shared" si="6"/>
        <v>1.1655410767223731</v>
      </c>
      <c r="O71" s="10">
        <v>14.64</v>
      </c>
      <c r="P71" s="10">
        <v>13.44</v>
      </c>
      <c r="Q71" s="8">
        <v>3.5999999999999996</v>
      </c>
      <c r="R71" s="8">
        <v>3.4000000000000004</v>
      </c>
      <c r="S71" s="10">
        <v>25</v>
      </c>
      <c r="T71" s="10">
        <v>25</v>
      </c>
      <c r="U71" s="14">
        <f t="shared" si="4"/>
        <v>0.91803278688524581</v>
      </c>
      <c r="V71" s="14">
        <f t="shared" si="5"/>
        <v>-8.5522173438162111E-2</v>
      </c>
      <c r="W71" s="9">
        <v>4.9785827672016586E-3</v>
      </c>
      <c r="X71" s="10">
        <f t="shared" si="7"/>
        <v>50</v>
      </c>
      <c r="Y71" s="6" t="s">
        <v>299</v>
      </c>
      <c r="Z71" s="12"/>
      <c r="AA71" s="12"/>
      <c r="AB71" s="12"/>
    </row>
    <row r="72" spans="1:28" s="5" customFormat="1" ht="20" customHeight="1" x14ac:dyDescent="0.25">
      <c r="A72" s="5">
        <v>55</v>
      </c>
      <c r="B72" s="5">
        <v>2004</v>
      </c>
      <c r="C72" s="5" t="s">
        <v>300</v>
      </c>
      <c r="D72" s="5" t="s">
        <v>143</v>
      </c>
      <c r="E72" s="5" t="s">
        <v>189</v>
      </c>
      <c r="F72" s="5" t="s">
        <v>301</v>
      </c>
      <c r="G72" s="11" t="s">
        <v>16</v>
      </c>
      <c r="H72" s="11"/>
      <c r="I72" s="5" t="s">
        <v>66</v>
      </c>
      <c r="J72" s="5" t="s">
        <v>48</v>
      </c>
      <c r="K72" s="5">
        <f>10*365</f>
        <v>3650</v>
      </c>
      <c r="L72" s="5" t="s">
        <v>17</v>
      </c>
      <c r="M72" s="6" t="s">
        <v>302</v>
      </c>
      <c r="N72" s="8">
        <f t="shared" si="6"/>
        <v>1.2944662261615929</v>
      </c>
      <c r="O72" s="5">
        <v>19.7</v>
      </c>
      <c r="P72" s="5">
        <v>15.7</v>
      </c>
      <c r="Q72" s="8">
        <v>16.122034611053284</v>
      </c>
      <c r="R72" s="8">
        <v>11.313708498984761</v>
      </c>
      <c r="S72" s="5">
        <v>8</v>
      </c>
      <c r="T72" s="5">
        <v>8</v>
      </c>
      <c r="U72" s="6">
        <f t="shared" si="4"/>
        <v>0.79695431472081213</v>
      </c>
      <c r="V72" s="6">
        <f t="shared" si="5"/>
        <v>-0.22695792338968052</v>
      </c>
      <c r="W72" s="9">
        <v>0.14862904977948949</v>
      </c>
      <c r="X72" s="10">
        <f t="shared" si="7"/>
        <v>16</v>
      </c>
      <c r="Y72" s="5" t="s">
        <v>303</v>
      </c>
    </row>
    <row r="73" spans="1:28" s="5" customFormat="1" ht="20" customHeight="1" x14ac:dyDescent="0.25">
      <c r="A73" s="5">
        <v>56</v>
      </c>
      <c r="B73" s="5">
        <v>2005</v>
      </c>
      <c r="C73" s="5" t="s">
        <v>304</v>
      </c>
      <c r="D73" s="5" t="s">
        <v>28</v>
      </c>
      <c r="E73" s="5" t="s">
        <v>29</v>
      </c>
      <c r="F73" s="5" t="s">
        <v>305</v>
      </c>
      <c r="G73" s="5" t="s">
        <v>23</v>
      </c>
      <c r="H73" s="13"/>
      <c r="I73" s="5" t="s">
        <v>14</v>
      </c>
      <c r="J73" s="5" t="s">
        <v>15</v>
      </c>
      <c r="K73" s="11"/>
      <c r="L73" s="5" t="s">
        <v>31</v>
      </c>
      <c r="M73" s="6" t="s">
        <v>306</v>
      </c>
      <c r="N73" s="8">
        <f t="shared" si="6"/>
        <v>0.45178643552429026</v>
      </c>
      <c r="O73" s="5">
        <v>2.83</v>
      </c>
      <c r="P73" s="5">
        <v>2.19</v>
      </c>
      <c r="Q73" s="8">
        <v>0.57999999999999996</v>
      </c>
      <c r="R73" s="8">
        <v>0.76</v>
      </c>
      <c r="S73" s="10">
        <v>4</v>
      </c>
      <c r="T73" s="10">
        <v>4</v>
      </c>
      <c r="U73" s="6">
        <f t="shared" si="4"/>
        <v>0.77385159010600701</v>
      </c>
      <c r="V73" s="6">
        <f t="shared" si="5"/>
        <v>-0.25637516782673686</v>
      </c>
      <c r="W73" s="9">
        <v>4.0608613757669144E-2</v>
      </c>
      <c r="X73" s="10">
        <f t="shared" si="7"/>
        <v>8</v>
      </c>
      <c r="Y73" s="5" t="s">
        <v>307</v>
      </c>
    </row>
    <row r="74" spans="1:28" s="5" customFormat="1" ht="20" customHeight="1" x14ac:dyDescent="0.25">
      <c r="A74" s="16">
        <v>57</v>
      </c>
      <c r="B74" s="16">
        <v>2012</v>
      </c>
      <c r="C74" s="16" t="s">
        <v>308</v>
      </c>
      <c r="D74" s="16" t="s">
        <v>309</v>
      </c>
      <c r="E74" s="16" t="s">
        <v>86</v>
      </c>
      <c r="F74" s="16" t="s">
        <v>310</v>
      </c>
      <c r="G74" s="18" t="s">
        <v>16</v>
      </c>
      <c r="H74" s="11"/>
      <c r="I74" s="16" t="s">
        <v>66</v>
      </c>
      <c r="J74" s="16" t="s">
        <v>48</v>
      </c>
      <c r="K74" s="16">
        <v>1095</v>
      </c>
      <c r="L74" s="6" t="s">
        <v>126</v>
      </c>
      <c r="M74" s="16" t="s">
        <v>311</v>
      </c>
      <c r="N74" s="8">
        <f t="shared" si="6"/>
        <v>0.7054360465852505</v>
      </c>
      <c r="O74" s="16">
        <v>5.0749999999999993</v>
      </c>
      <c r="P74" s="16">
        <v>3.585</v>
      </c>
      <c r="Q74" s="8">
        <v>1.264911064067352</v>
      </c>
      <c r="R74" s="8">
        <v>1.3597793938724032</v>
      </c>
      <c r="S74" s="16">
        <v>10</v>
      </c>
      <c r="T74" s="16">
        <v>10</v>
      </c>
      <c r="U74" s="19">
        <f t="shared" si="4"/>
        <v>0.70640394088669956</v>
      </c>
      <c r="V74" s="19">
        <f t="shared" si="5"/>
        <v>-0.3475680508762673</v>
      </c>
      <c r="W74" s="9">
        <v>2.0598849182304358E-2</v>
      </c>
      <c r="X74" s="10">
        <f t="shared" si="7"/>
        <v>20</v>
      </c>
      <c r="Y74" s="16" t="s">
        <v>312</v>
      </c>
      <c r="Z74" s="16"/>
      <c r="AA74" s="16"/>
      <c r="AB74" s="16"/>
    </row>
    <row r="75" spans="1:28" s="5" customFormat="1" ht="20" customHeight="1" x14ac:dyDescent="0.25">
      <c r="A75" s="5">
        <v>58</v>
      </c>
      <c r="B75" s="5">
        <v>1997</v>
      </c>
      <c r="C75" s="6" t="s">
        <v>313</v>
      </c>
      <c r="D75" s="6" t="s">
        <v>28</v>
      </c>
      <c r="E75" s="6" t="s">
        <v>40</v>
      </c>
      <c r="F75" s="6" t="s">
        <v>314</v>
      </c>
      <c r="G75" s="6" t="s">
        <v>54</v>
      </c>
      <c r="H75" s="13"/>
      <c r="I75" s="5" t="s">
        <v>14</v>
      </c>
      <c r="J75" s="5" t="s">
        <v>48</v>
      </c>
      <c r="K75" s="11"/>
      <c r="L75" s="6" t="s">
        <v>271</v>
      </c>
      <c r="M75" s="6" t="s">
        <v>315</v>
      </c>
      <c r="N75" s="8">
        <f t="shared" si="6"/>
        <v>0.69019608002851374</v>
      </c>
      <c r="O75" s="10">
        <v>4.9000000000000004</v>
      </c>
      <c r="P75" s="10">
        <v>2.76</v>
      </c>
      <c r="Q75" s="8">
        <v>20.506096654409877</v>
      </c>
      <c r="R75" s="8">
        <v>5.1228898094727748</v>
      </c>
      <c r="S75" s="10">
        <v>50</v>
      </c>
      <c r="T75" s="10">
        <v>40</v>
      </c>
      <c r="U75" s="14">
        <f t="shared" si="4"/>
        <v>0.56326530612244885</v>
      </c>
      <c r="V75" s="14">
        <f t="shared" si="5"/>
        <v>-0.57400452538752256</v>
      </c>
      <c r="W75" s="9">
        <v>0.43640021013613572</v>
      </c>
      <c r="X75" s="10">
        <f t="shared" si="7"/>
        <v>90</v>
      </c>
      <c r="Y75" s="6" t="s">
        <v>316</v>
      </c>
    </row>
    <row r="76" spans="1:28" s="5" customFormat="1" ht="20" customHeight="1" x14ac:dyDescent="0.25">
      <c r="A76" s="5">
        <v>59</v>
      </c>
      <c r="B76" s="5">
        <v>2002</v>
      </c>
      <c r="C76" s="6" t="s">
        <v>317</v>
      </c>
      <c r="D76" s="6" t="s">
        <v>28</v>
      </c>
      <c r="E76" s="6" t="s">
        <v>40</v>
      </c>
      <c r="F76" s="6" t="s">
        <v>318</v>
      </c>
      <c r="G76" s="6" t="s">
        <v>23</v>
      </c>
      <c r="H76" s="11"/>
      <c r="I76" s="5" t="s">
        <v>14</v>
      </c>
      <c r="J76" s="5" t="s">
        <v>48</v>
      </c>
      <c r="K76" s="11"/>
      <c r="L76" s="6" t="s">
        <v>271</v>
      </c>
      <c r="M76" s="6" t="s">
        <v>61</v>
      </c>
      <c r="N76" s="8">
        <f t="shared" si="6"/>
        <v>1.0827853703164501</v>
      </c>
      <c r="O76" s="5">
        <v>12.1</v>
      </c>
      <c r="P76" s="5">
        <v>10.6</v>
      </c>
      <c r="Q76" s="8">
        <v>5.5</v>
      </c>
      <c r="R76" s="8">
        <v>4</v>
      </c>
      <c r="S76" s="5">
        <v>50</v>
      </c>
      <c r="T76" s="5">
        <v>50</v>
      </c>
      <c r="U76" s="14">
        <f t="shared" si="4"/>
        <v>0.87603305785123964</v>
      </c>
      <c r="V76" s="14">
        <f t="shared" si="5"/>
        <v>-0.13235145148467398</v>
      </c>
      <c r="W76" s="9">
        <v>6.9802200130042458E-3</v>
      </c>
      <c r="X76" s="10">
        <f t="shared" si="7"/>
        <v>100</v>
      </c>
      <c r="Y76" s="5" t="s">
        <v>319</v>
      </c>
    </row>
    <row r="77" spans="1:28" s="5" customFormat="1" ht="20" customHeight="1" x14ac:dyDescent="0.2">
      <c r="A77" s="5">
        <v>59</v>
      </c>
      <c r="B77" s="5">
        <v>2002</v>
      </c>
      <c r="C77" s="6" t="s">
        <v>317</v>
      </c>
      <c r="D77" s="6" t="s">
        <v>58</v>
      </c>
      <c r="E77" s="6" t="s">
        <v>94</v>
      </c>
      <c r="F77" s="6" t="s">
        <v>320</v>
      </c>
      <c r="G77" s="6" t="s">
        <v>23</v>
      </c>
      <c r="H77" s="13"/>
      <c r="I77" s="6" t="s">
        <v>14</v>
      </c>
      <c r="J77" s="6" t="s">
        <v>48</v>
      </c>
      <c r="K77" s="7"/>
      <c r="L77" s="6" t="s">
        <v>271</v>
      </c>
      <c r="M77" s="6" t="s">
        <v>61</v>
      </c>
      <c r="N77" s="8">
        <f t="shared" si="6"/>
        <v>1.0827853703164501</v>
      </c>
      <c r="O77" s="5">
        <v>12.1</v>
      </c>
      <c r="P77" s="5">
        <v>8.5</v>
      </c>
      <c r="Q77" s="8">
        <v>5.5</v>
      </c>
      <c r="R77" s="8">
        <v>4.4000000000000004</v>
      </c>
      <c r="S77" s="5">
        <v>50</v>
      </c>
      <c r="T77" s="5">
        <v>50</v>
      </c>
      <c r="U77" s="14">
        <f t="shared" si="4"/>
        <v>0.7024793388429752</v>
      </c>
      <c r="V77" s="14">
        <f t="shared" si="5"/>
        <v>-0.35313928910642467</v>
      </c>
      <c r="W77" s="9">
        <v>9.4914009551316895E-3</v>
      </c>
      <c r="X77" s="10">
        <f t="shared" si="7"/>
        <v>100</v>
      </c>
      <c r="Y77" s="5" t="s">
        <v>319</v>
      </c>
      <c r="Z77" s="12"/>
      <c r="AA77" s="12"/>
      <c r="AB77" s="12"/>
    </row>
    <row r="78" spans="1:28" s="5" customFormat="1" ht="20" customHeight="1" x14ac:dyDescent="0.25">
      <c r="A78" s="5">
        <v>60</v>
      </c>
      <c r="B78" s="5">
        <v>2002</v>
      </c>
      <c r="C78" s="6" t="s">
        <v>321</v>
      </c>
      <c r="D78" s="6" t="s">
        <v>28</v>
      </c>
      <c r="E78" s="6" t="s">
        <v>40</v>
      </c>
      <c r="F78" s="6" t="s">
        <v>322</v>
      </c>
      <c r="G78" s="6" t="s">
        <v>54</v>
      </c>
      <c r="H78" s="11"/>
      <c r="I78" s="5" t="s">
        <v>14</v>
      </c>
      <c r="J78" s="5" t="s">
        <v>48</v>
      </c>
      <c r="K78" s="11"/>
      <c r="L78" s="6" t="s">
        <v>271</v>
      </c>
      <c r="M78" s="6" t="s">
        <v>61</v>
      </c>
      <c r="N78" s="8">
        <f t="shared" si="6"/>
        <v>1.0086001717619175</v>
      </c>
      <c r="O78" s="5">
        <v>10.199999999999999</v>
      </c>
      <c r="P78" s="5">
        <v>14</v>
      </c>
      <c r="Q78" s="8">
        <v>4.8</v>
      </c>
      <c r="R78" s="8">
        <v>4</v>
      </c>
      <c r="S78" s="5">
        <v>16</v>
      </c>
      <c r="T78" s="5">
        <v>16</v>
      </c>
      <c r="U78" s="14">
        <f t="shared" si="4"/>
        <v>1.3725490196078431</v>
      </c>
      <c r="V78" s="14">
        <f t="shared" si="5"/>
        <v>0.31666960932503324</v>
      </c>
      <c r="W78" s="9">
        <v>1.8942871266153519E-2</v>
      </c>
      <c r="X78" s="10">
        <f t="shared" si="7"/>
        <v>32</v>
      </c>
      <c r="Y78" s="5" t="s">
        <v>323</v>
      </c>
    </row>
    <row r="79" spans="1:28" s="5" customFormat="1" ht="20" customHeight="1" x14ac:dyDescent="0.2">
      <c r="A79" s="5">
        <v>60</v>
      </c>
      <c r="B79" s="5">
        <v>2002</v>
      </c>
      <c r="C79" s="6" t="s">
        <v>321</v>
      </c>
      <c r="D79" s="6" t="s">
        <v>58</v>
      </c>
      <c r="E79" s="6" t="s">
        <v>94</v>
      </c>
      <c r="F79" s="6" t="s">
        <v>324</v>
      </c>
      <c r="G79" s="6" t="s">
        <v>54</v>
      </c>
      <c r="H79" s="13"/>
      <c r="I79" s="6" t="s">
        <v>14</v>
      </c>
      <c r="J79" s="6" t="s">
        <v>48</v>
      </c>
      <c r="K79" s="7"/>
      <c r="L79" s="6" t="s">
        <v>271</v>
      </c>
      <c r="M79" s="6" t="s">
        <v>61</v>
      </c>
      <c r="N79" s="8">
        <f t="shared" si="6"/>
        <v>1.0086001717619175</v>
      </c>
      <c r="O79" s="5">
        <v>10.199999999999999</v>
      </c>
      <c r="P79" s="5">
        <v>10</v>
      </c>
      <c r="Q79" s="8">
        <v>4.8</v>
      </c>
      <c r="R79" s="8">
        <v>3.2</v>
      </c>
      <c r="S79" s="5">
        <v>16</v>
      </c>
      <c r="T79" s="5">
        <v>16</v>
      </c>
      <c r="U79" s="14">
        <f t="shared" si="4"/>
        <v>0.98039215686274517</v>
      </c>
      <c r="V79" s="14">
        <f t="shared" si="5"/>
        <v>-1.9802627296179643E-2</v>
      </c>
      <c r="W79" s="9">
        <v>2.0240830449826989E-2</v>
      </c>
      <c r="X79" s="10">
        <f t="shared" si="7"/>
        <v>32</v>
      </c>
      <c r="Y79" s="5" t="s">
        <v>323</v>
      </c>
      <c r="Z79" s="12"/>
      <c r="AA79" s="12"/>
      <c r="AB79" s="12"/>
    </row>
    <row r="80" spans="1:28" s="5" customFormat="1" ht="20" customHeight="1" x14ac:dyDescent="0.25">
      <c r="A80" s="5">
        <v>61</v>
      </c>
      <c r="B80" s="5">
        <v>2005</v>
      </c>
      <c r="C80" s="6" t="s">
        <v>325</v>
      </c>
      <c r="D80" s="6" t="s">
        <v>28</v>
      </c>
      <c r="E80" s="6" t="s">
        <v>40</v>
      </c>
      <c r="F80" s="6" t="s">
        <v>326</v>
      </c>
      <c r="G80" s="6" t="s">
        <v>54</v>
      </c>
      <c r="H80" s="11"/>
      <c r="I80" s="5" t="s">
        <v>14</v>
      </c>
      <c r="J80" s="5" t="s">
        <v>48</v>
      </c>
      <c r="K80" s="11"/>
      <c r="L80" s="6" t="s">
        <v>271</v>
      </c>
      <c r="M80" s="6" t="s">
        <v>315</v>
      </c>
      <c r="N80" s="8">
        <f t="shared" si="6"/>
        <v>0.11394335230683679</v>
      </c>
      <c r="O80" s="10">
        <v>1.3</v>
      </c>
      <c r="P80" s="10">
        <v>1.04</v>
      </c>
      <c r="Q80" s="8">
        <v>2.2912878474779199</v>
      </c>
      <c r="R80" s="8">
        <v>2.4159470192866399</v>
      </c>
      <c r="S80" s="10">
        <v>21</v>
      </c>
      <c r="T80" s="10">
        <v>57</v>
      </c>
      <c r="U80" s="14">
        <f t="shared" si="4"/>
        <v>0.8</v>
      </c>
      <c r="V80" s="14">
        <f t="shared" si="5"/>
        <v>-0.22314355131420971</v>
      </c>
      <c r="W80" s="9">
        <v>0.24260355029585795</v>
      </c>
      <c r="X80" s="10">
        <f t="shared" si="7"/>
        <v>78</v>
      </c>
      <c r="Y80" s="6" t="s">
        <v>327</v>
      </c>
    </row>
    <row r="81" spans="1:28" s="5" customFormat="1" ht="20" customHeight="1" x14ac:dyDescent="0.25">
      <c r="A81" s="5">
        <v>62</v>
      </c>
      <c r="B81" s="5">
        <v>1994</v>
      </c>
      <c r="C81" s="6" t="s">
        <v>328</v>
      </c>
      <c r="D81" s="6" t="s">
        <v>28</v>
      </c>
      <c r="E81" s="6" t="s">
        <v>40</v>
      </c>
      <c r="F81" s="6" t="s">
        <v>329</v>
      </c>
      <c r="G81" s="6" t="s">
        <v>54</v>
      </c>
      <c r="H81" s="11"/>
      <c r="I81" s="5" t="s">
        <v>14</v>
      </c>
      <c r="J81" s="5" t="s">
        <v>48</v>
      </c>
      <c r="K81" s="11"/>
      <c r="L81" s="6" t="s">
        <v>271</v>
      </c>
      <c r="M81" s="6" t="s">
        <v>61</v>
      </c>
      <c r="N81" s="8">
        <f t="shared" si="6"/>
        <v>1.0334237554869496</v>
      </c>
      <c r="O81" s="10">
        <v>10.8</v>
      </c>
      <c r="P81" s="10">
        <v>4.5</v>
      </c>
      <c r="Q81" s="8">
        <v>6.8</v>
      </c>
      <c r="R81" s="8">
        <v>1.05</v>
      </c>
      <c r="S81" s="10">
        <v>35</v>
      </c>
      <c r="T81" s="10">
        <v>35</v>
      </c>
      <c r="U81" s="14">
        <f t="shared" si="4"/>
        <v>0.41666666666666663</v>
      </c>
      <c r="V81" s="14">
        <f t="shared" si="5"/>
        <v>-0.87546873735390007</v>
      </c>
      <c r="W81" s="9">
        <v>1.2882226141485396E-2</v>
      </c>
      <c r="X81" s="10">
        <f t="shared" si="7"/>
        <v>70</v>
      </c>
      <c r="Y81" s="6" t="s">
        <v>330</v>
      </c>
    </row>
    <row r="82" spans="1:28" s="5" customFormat="1" ht="20" customHeight="1" x14ac:dyDescent="0.25">
      <c r="A82" s="5">
        <v>63</v>
      </c>
      <c r="B82" s="5">
        <v>1998</v>
      </c>
      <c r="C82" s="6" t="s">
        <v>331</v>
      </c>
      <c r="D82" s="6" t="s">
        <v>28</v>
      </c>
      <c r="E82" s="6" t="s">
        <v>40</v>
      </c>
      <c r="F82" s="6" t="s">
        <v>332</v>
      </c>
      <c r="G82" s="6" t="s">
        <v>23</v>
      </c>
      <c r="H82" s="11"/>
      <c r="I82" s="5" t="s">
        <v>14</v>
      </c>
      <c r="J82" s="5" t="s">
        <v>48</v>
      </c>
      <c r="K82" s="11"/>
      <c r="L82" s="6" t="s">
        <v>271</v>
      </c>
      <c r="M82" s="6" t="s">
        <v>61</v>
      </c>
      <c r="N82" s="8">
        <f t="shared" si="6"/>
        <v>0.97312785359969867</v>
      </c>
      <c r="O82" s="10">
        <v>9.4</v>
      </c>
      <c r="P82" s="10">
        <v>8.31</v>
      </c>
      <c r="Q82" s="8">
        <v>4.4497190922573973</v>
      </c>
      <c r="R82" s="8">
        <v>8.8181630740194414</v>
      </c>
      <c r="S82" s="10">
        <v>55</v>
      </c>
      <c r="T82" s="10">
        <v>24</v>
      </c>
      <c r="U82" s="14">
        <f t="shared" si="4"/>
        <v>0.88404255319148939</v>
      </c>
      <c r="V82" s="14">
        <f t="shared" si="5"/>
        <v>-0.12325008040860136</v>
      </c>
      <c r="W82" s="9">
        <v>5.0992616798620216E-2</v>
      </c>
      <c r="X82" s="10">
        <f t="shared" si="7"/>
        <v>79</v>
      </c>
      <c r="Y82" s="6" t="s">
        <v>333</v>
      </c>
    </row>
    <row r="83" spans="1:28" s="5" customFormat="1" ht="20" customHeight="1" x14ac:dyDescent="0.25">
      <c r="A83" s="5">
        <v>64</v>
      </c>
      <c r="B83" s="5">
        <v>2012</v>
      </c>
      <c r="C83" s="6" t="s">
        <v>334</v>
      </c>
      <c r="D83" s="6" t="s">
        <v>335</v>
      </c>
      <c r="E83" s="6" t="s">
        <v>336</v>
      </c>
      <c r="F83" s="6" t="s">
        <v>337</v>
      </c>
      <c r="G83" s="6" t="s">
        <v>13</v>
      </c>
      <c r="H83" s="11"/>
      <c r="I83" s="6" t="s">
        <v>66</v>
      </c>
      <c r="J83" s="20" t="s">
        <v>15</v>
      </c>
      <c r="K83" s="7">
        <f>7*365</f>
        <v>2555</v>
      </c>
      <c r="L83" s="6" t="s">
        <v>17</v>
      </c>
      <c r="M83" s="6" t="s">
        <v>338</v>
      </c>
      <c r="N83" s="8">
        <f t="shared" si="6"/>
        <v>1.1348143703204601</v>
      </c>
      <c r="O83" s="5">
        <v>13.64</v>
      </c>
      <c r="P83" s="5">
        <v>8.8000000000000007</v>
      </c>
      <c r="Q83" s="8">
        <v>1.7253405460951761</v>
      </c>
      <c r="R83" s="8">
        <v>2.1496046148071049</v>
      </c>
      <c r="S83" s="5">
        <v>8</v>
      </c>
      <c r="T83" s="5">
        <v>8</v>
      </c>
      <c r="U83" s="6">
        <f t="shared" si="4"/>
        <v>0.64516129032258063</v>
      </c>
      <c r="V83" s="6">
        <f t="shared" si="5"/>
        <v>-0.43825493093115531</v>
      </c>
      <c r="W83" s="9">
        <v>9.4586819858790364E-3</v>
      </c>
      <c r="X83" s="10">
        <f t="shared" si="7"/>
        <v>16</v>
      </c>
      <c r="Y83" s="5" t="s">
        <v>339</v>
      </c>
      <c r="AA83" s="6"/>
    </row>
    <row r="84" spans="1:28" s="5" customFormat="1" ht="20" customHeight="1" x14ac:dyDescent="0.2">
      <c r="A84" s="5">
        <v>65</v>
      </c>
      <c r="B84" s="5">
        <v>2005</v>
      </c>
      <c r="C84" s="6" t="s">
        <v>340</v>
      </c>
      <c r="D84" s="6" t="s">
        <v>58</v>
      </c>
      <c r="E84" s="6" t="s">
        <v>94</v>
      </c>
      <c r="F84" s="6" t="s">
        <v>341</v>
      </c>
      <c r="G84" s="6" t="s">
        <v>23</v>
      </c>
      <c r="H84" s="11"/>
      <c r="I84" s="6" t="s">
        <v>14</v>
      </c>
      <c r="J84" s="6" t="s">
        <v>48</v>
      </c>
      <c r="K84" s="7"/>
      <c r="L84" s="6" t="s">
        <v>42</v>
      </c>
      <c r="M84" s="6" t="s">
        <v>342</v>
      </c>
      <c r="N84" s="8">
        <f t="shared" si="6"/>
        <v>1.4955443375464486</v>
      </c>
      <c r="O84" s="10">
        <v>31.3</v>
      </c>
      <c r="P84" s="10">
        <v>22.14</v>
      </c>
      <c r="Q84" s="8">
        <v>3.0484094213212241</v>
      </c>
      <c r="R84" s="8">
        <v>7.30227361853827</v>
      </c>
      <c r="S84" s="10">
        <v>3</v>
      </c>
      <c r="T84" s="10">
        <v>7</v>
      </c>
      <c r="U84" s="14">
        <f t="shared" si="4"/>
        <v>0.70734824281150155</v>
      </c>
      <c r="V84" s="14">
        <f t="shared" si="5"/>
        <v>-0.34623217026561676</v>
      </c>
      <c r="W84" s="9">
        <v>1.8702242899946361E-2</v>
      </c>
      <c r="X84" s="10">
        <f t="shared" si="7"/>
        <v>10</v>
      </c>
      <c r="Y84" s="6" t="s">
        <v>343</v>
      </c>
      <c r="Z84" s="12"/>
      <c r="AA84" s="12"/>
      <c r="AB84" s="12"/>
    </row>
    <row r="85" spans="1:28" s="5" customFormat="1" ht="20" customHeight="1" x14ac:dyDescent="0.2">
      <c r="A85" s="5">
        <v>65</v>
      </c>
      <c r="B85" s="5">
        <v>2005</v>
      </c>
      <c r="C85" s="6" t="s">
        <v>340</v>
      </c>
      <c r="D85" s="6" t="s">
        <v>58</v>
      </c>
      <c r="E85" s="6" t="s">
        <v>94</v>
      </c>
      <c r="F85" s="6" t="s">
        <v>344</v>
      </c>
      <c r="G85" s="6" t="s">
        <v>54</v>
      </c>
      <c r="H85" s="11"/>
      <c r="I85" s="6" t="s">
        <v>14</v>
      </c>
      <c r="J85" s="6" t="s">
        <v>48</v>
      </c>
      <c r="K85" s="7"/>
      <c r="L85" s="6" t="s">
        <v>42</v>
      </c>
      <c r="M85" s="6" t="s">
        <v>342</v>
      </c>
      <c r="N85" s="8">
        <f t="shared" si="6"/>
        <v>1.2041199826559248</v>
      </c>
      <c r="O85" s="10">
        <v>16</v>
      </c>
      <c r="P85" s="10">
        <v>5.86</v>
      </c>
      <c r="Q85" s="8">
        <v>0</v>
      </c>
      <c r="R85" s="8">
        <v>3.7569668617117187</v>
      </c>
      <c r="S85" s="10">
        <v>3</v>
      </c>
      <c r="T85" s="10">
        <v>7</v>
      </c>
      <c r="U85" s="14">
        <f t="shared" si="4"/>
        <v>0.36625000000000002</v>
      </c>
      <c r="V85" s="14">
        <f t="shared" si="5"/>
        <v>-1.0044391186508599</v>
      </c>
      <c r="W85" s="9">
        <v>5.8719379375414972E-2</v>
      </c>
      <c r="X85" s="10">
        <f t="shared" si="7"/>
        <v>10</v>
      </c>
      <c r="Y85" s="6" t="s">
        <v>343</v>
      </c>
      <c r="Z85" s="12"/>
      <c r="AA85" s="12"/>
      <c r="AB85" s="12"/>
    </row>
    <row r="86" spans="1:28" s="5" customFormat="1" ht="20" customHeight="1" x14ac:dyDescent="0.25">
      <c r="A86" s="5">
        <v>66</v>
      </c>
      <c r="B86" s="5">
        <v>2011</v>
      </c>
      <c r="C86" s="5" t="s">
        <v>345</v>
      </c>
      <c r="D86" s="6" t="s">
        <v>10</v>
      </c>
      <c r="E86" s="5" t="s">
        <v>346</v>
      </c>
      <c r="F86" s="5" t="s">
        <v>347</v>
      </c>
      <c r="G86" s="5" t="s">
        <v>13</v>
      </c>
      <c r="H86" s="5" t="s">
        <v>13</v>
      </c>
      <c r="I86" s="5" t="s">
        <v>14</v>
      </c>
      <c r="J86" s="5" t="s">
        <v>48</v>
      </c>
      <c r="K86" s="11"/>
      <c r="L86" s="5" t="s">
        <v>81</v>
      </c>
      <c r="M86" s="6" t="s">
        <v>348</v>
      </c>
      <c r="N86" s="8">
        <f t="shared" si="6"/>
        <v>0.50514997831990605</v>
      </c>
      <c r="O86" s="5">
        <v>3.2</v>
      </c>
      <c r="P86" s="5">
        <v>4.3</v>
      </c>
      <c r="Q86" s="8">
        <v>1.3281566172707193</v>
      </c>
      <c r="R86" s="8">
        <v>1.6443843832875573</v>
      </c>
      <c r="S86" s="5">
        <v>10</v>
      </c>
      <c r="T86" s="5">
        <v>10</v>
      </c>
      <c r="U86" s="6">
        <f t="shared" si="4"/>
        <v>1.3437499999999998</v>
      </c>
      <c r="V86" s="6">
        <f t="shared" si="5"/>
        <v>0.29546421289383573</v>
      </c>
      <c r="W86" s="9">
        <v>3.1850683646565708E-2</v>
      </c>
      <c r="X86" s="10">
        <f t="shared" si="7"/>
        <v>20</v>
      </c>
      <c r="Y86" s="5" t="s">
        <v>349</v>
      </c>
    </row>
    <row r="87" spans="1:28" s="5" customFormat="1" ht="20" customHeight="1" x14ac:dyDescent="0.25">
      <c r="A87" s="5">
        <v>67</v>
      </c>
      <c r="B87" s="5">
        <v>2009</v>
      </c>
      <c r="C87" s="6" t="s">
        <v>350</v>
      </c>
      <c r="D87" s="6" t="s">
        <v>10</v>
      </c>
      <c r="E87" s="6" t="s">
        <v>351</v>
      </c>
      <c r="F87" s="6" t="s">
        <v>352</v>
      </c>
      <c r="G87" s="5" t="s">
        <v>13</v>
      </c>
      <c r="H87" s="6" t="s">
        <v>13</v>
      </c>
      <c r="I87" s="6" t="s">
        <v>14</v>
      </c>
      <c r="J87" s="6" t="s">
        <v>15</v>
      </c>
      <c r="K87" s="7"/>
      <c r="L87" s="6" t="s">
        <v>42</v>
      </c>
      <c r="M87" s="6" t="s">
        <v>353</v>
      </c>
      <c r="N87" s="8">
        <f t="shared" si="6"/>
        <v>0.92012332629072391</v>
      </c>
      <c r="O87" s="10">
        <v>8.32</v>
      </c>
      <c r="P87" s="10">
        <v>10.73</v>
      </c>
      <c r="Q87" s="8">
        <v>2.7515813635071744</v>
      </c>
      <c r="R87" s="8">
        <v>3.3071891388307382</v>
      </c>
      <c r="S87" s="10">
        <v>7</v>
      </c>
      <c r="T87" s="10">
        <v>7</v>
      </c>
      <c r="U87" s="6">
        <f t="shared" si="4"/>
        <v>1.2896634615384615</v>
      </c>
      <c r="V87" s="6">
        <f t="shared" si="5"/>
        <v>0.25438130180948981</v>
      </c>
      <c r="W87" s="9">
        <v>2.9196272850766376E-2</v>
      </c>
      <c r="X87" s="10">
        <f t="shared" si="7"/>
        <v>14</v>
      </c>
      <c r="Y87" s="6" t="s">
        <v>354</v>
      </c>
    </row>
    <row r="88" spans="1:28" s="5" customFormat="1" ht="20" customHeight="1" x14ac:dyDescent="0.25">
      <c r="A88" s="5">
        <v>68</v>
      </c>
      <c r="B88" s="5">
        <v>2010</v>
      </c>
      <c r="C88" s="6" t="s">
        <v>355</v>
      </c>
      <c r="D88" s="6" t="s">
        <v>10</v>
      </c>
      <c r="E88" s="6" t="s">
        <v>356</v>
      </c>
      <c r="F88" s="6" t="s">
        <v>357</v>
      </c>
      <c r="G88" s="6" t="s">
        <v>13</v>
      </c>
      <c r="H88" s="6" t="s">
        <v>13</v>
      </c>
      <c r="I88" s="6" t="s">
        <v>66</v>
      </c>
      <c r="J88" s="6" t="s">
        <v>15</v>
      </c>
      <c r="K88" s="10">
        <v>1095</v>
      </c>
      <c r="L88" s="6" t="s">
        <v>81</v>
      </c>
      <c r="M88" s="6" t="s">
        <v>358</v>
      </c>
      <c r="N88" s="8">
        <f t="shared" si="6"/>
        <v>1.1769589805869081</v>
      </c>
      <c r="O88" s="10">
        <v>15.03</v>
      </c>
      <c r="P88" s="10">
        <v>8.64</v>
      </c>
      <c r="Q88" s="8">
        <v>3.52</v>
      </c>
      <c r="R88" s="8">
        <v>2.92</v>
      </c>
      <c r="S88" s="10">
        <v>16</v>
      </c>
      <c r="T88" s="10">
        <v>16</v>
      </c>
      <c r="U88" s="6">
        <f t="shared" si="4"/>
        <v>0.5748502994011977</v>
      </c>
      <c r="V88" s="6">
        <f t="shared" si="5"/>
        <v>-0.55364562094891867</v>
      </c>
      <c r="W88" s="9">
        <v>1.056673712905686E-2</v>
      </c>
      <c r="X88" s="10">
        <f t="shared" si="7"/>
        <v>32</v>
      </c>
      <c r="Y88" s="6" t="s">
        <v>359</v>
      </c>
    </row>
    <row r="89" spans="1:28" s="5" customFormat="1" ht="20" customHeight="1" x14ac:dyDescent="0.25">
      <c r="A89" s="5">
        <v>69</v>
      </c>
      <c r="B89" s="5">
        <v>2006</v>
      </c>
      <c r="C89" s="5" t="s">
        <v>360</v>
      </c>
      <c r="D89" s="5" t="s">
        <v>143</v>
      </c>
      <c r="E89" s="5" t="s">
        <v>189</v>
      </c>
      <c r="F89" s="5" t="s">
        <v>361</v>
      </c>
      <c r="G89" s="5" t="s">
        <v>23</v>
      </c>
      <c r="H89" s="11"/>
      <c r="I89" s="5" t="s">
        <v>66</v>
      </c>
      <c r="J89" s="5" t="s">
        <v>15</v>
      </c>
      <c r="K89" s="5">
        <f>6*7</f>
        <v>42</v>
      </c>
      <c r="L89" s="5" t="s">
        <v>151</v>
      </c>
      <c r="M89" s="6" t="s">
        <v>362</v>
      </c>
      <c r="N89" s="8">
        <f t="shared" si="6"/>
        <v>1.3356584522893016</v>
      </c>
      <c r="O89" s="5">
        <v>21.66</v>
      </c>
      <c r="P89" s="5">
        <v>20.39</v>
      </c>
      <c r="Q89" s="8">
        <v>1.2162236636408619</v>
      </c>
      <c r="R89" s="8">
        <v>1.1879393923933999</v>
      </c>
      <c r="S89" s="5">
        <v>8</v>
      </c>
      <c r="T89" s="5">
        <v>8</v>
      </c>
      <c r="U89" s="6">
        <f t="shared" si="4"/>
        <v>0.94136657433056325</v>
      </c>
      <c r="V89" s="6">
        <f t="shared" si="5"/>
        <v>-6.0422656986480743E-2</v>
      </c>
      <c r="W89" s="9">
        <v>8.1840361826589062E-4</v>
      </c>
      <c r="X89" s="10">
        <f t="shared" si="7"/>
        <v>16</v>
      </c>
      <c r="Y89" s="5" t="s">
        <v>363</v>
      </c>
    </row>
    <row r="90" spans="1:28" s="5" customFormat="1" ht="20" customHeight="1" x14ac:dyDescent="0.25">
      <c r="A90" s="5">
        <v>70</v>
      </c>
      <c r="B90" s="5">
        <v>1998</v>
      </c>
      <c r="C90" s="5" t="s">
        <v>364</v>
      </c>
      <c r="D90" s="5" t="s">
        <v>143</v>
      </c>
      <c r="E90" s="5" t="s">
        <v>205</v>
      </c>
      <c r="F90" s="5" t="s">
        <v>365</v>
      </c>
      <c r="G90" s="5" t="s">
        <v>13</v>
      </c>
      <c r="H90" s="11"/>
      <c r="I90" s="5" t="s">
        <v>66</v>
      </c>
      <c r="J90" s="5" t="s">
        <v>15</v>
      </c>
      <c r="K90" s="5">
        <v>365</v>
      </c>
      <c r="L90" s="5" t="s">
        <v>81</v>
      </c>
      <c r="M90" s="6" t="s">
        <v>366</v>
      </c>
      <c r="N90" s="8">
        <f t="shared" si="6"/>
        <v>0.98677173426624487</v>
      </c>
      <c r="O90" s="5">
        <v>9.6999999999999993</v>
      </c>
      <c r="P90" s="5">
        <v>5.82</v>
      </c>
      <c r="Q90" s="8">
        <v>1.9840866916543742</v>
      </c>
      <c r="R90" s="8">
        <v>1.3717142559585798</v>
      </c>
      <c r="S90" s="5">
        <v>6</v>
      </c>
      <c r="T90" s="5">
        <v>6</v>
      </c>
      <c r="U90" s="6">
        <f t="shared" si="4"/>
        <v>0.60000000000000009</v>
      </c>
      <c r="V90" s="6">
        <f t="shared" si="5"/>
        <v>-0.5108256237659905</v>
      </c>
      <c r="W90" s="9">
        <v>1.6231386025200457E-2</v>
      </c>
      <c r="X90" s="10">
        <f t="shared" si="7"/>
        <v>12</v>
      </c>
      <c r="Y90" s="5" t="s">
        <v>367</v>
      </c>
    </row>
    <row r="91" spans="1:28" s="5" customFormat="1" ht="20" customHeight="1" x14ac:dyDescent="0.25">
      <c r="A91" s="5">
        <v>71</v>
      </c>
      <c r="B91" s="5">
        <v>2009</v>
      </c>
      <c r="C91" s="5" t="s">
        <v>368</v>
      </c>
      <c r="D91" s="5" t="s">
        <v>143</v>
      </c>
      <c r="E91" s="5" t="s">
        <v>189</v>
      </c>
      <c r="F91" s="5" t="s">
        <v>369</v>
      </c>
      <c r="G91" s="5" t="s">
        <v>13</v>
      </c>
      <c r="H91" s="11"/>
      <c r="I91" s="5" t="s">
        <v>66</v>
      </c>
      <c r="J91" s="5" t="s">
        <v>15</v>
      </c>
      <c r="K91" s="5">
        <f>1.5*365</f>
        <v>547.5</v>
      </c>
      <c r="L91" s="5" t="s">
        <v>49</v>
      </c>
      <c r="M91" s="6" t="s">
        <v>370</v>
      </c>
      <c r="N91" s="8">
        <f t="shared" si="6"/>
        <v>1.5326270012288912</v>
      </c>
      <c r="O91" s="5">
        <v>34.090000000000003</v>
      </c>
      <c r="P91" s="5">
        <v>33.75</v>
      </c>
      <c r="Q91" s="8">
        <v>5.4868570238343191</v>
      </c>
      <c r="R91" s="8">
        <v>9.6264946891378891</v>
      </c>
      <c r="S91" s="5">
        <v>6</v>
      </c>
      <c r="T91" s="5">
        <v>6</v>
      </c>
      <c r="U91" s="6">
        <f t="shared" si="4"/>
        <v>0.99002640070401871</v>
      </c>
      <c r="V91" s="6">
        <f t="shared" si="5"/>
        <v>-1.0023668831272967E-2</v>
      </c>
      <c r="W91" s="9">
        <v>1.7876904955152827E-2</v>
      </c>
      <c r="X91" s="10">
        <f t="shared" si="7"/>
        <v>12</v>
      </c>
      <c r="Y91" s="5" t="s">
        <v>371</v>
      </c>
    </row>
    <row r="92" spans="1:28" s="5" customFormat="1" ht="20" customHeight="1" x14ac:dyDescent="0.25">
      <c r="A92" s="5">
        <v>72</v>
      </c>
      <c r="B92" s="5">
        <v>2009</v>
      </c>
      <c r="C92" s="5" t="s">
        <v>372</v>
      </c>
      <c r="D92" s="5" t="s">
        <v>143</v>
      </c>
      <c r="E92" s="5" t="s">
        <v>189</v>
      </c>
      <c r="F92" s="5" t="s">
        <v>373</v>
      </c>
      <c r="G92" s="5" t="s">
        <v>23</v>
      </c>
      <c r="H92" s="11"/>
      <c r="I92" s="5" t="s">
        <v>66</v>
      </c>
      <c r="J92" s="5" t="s">
        <v>15</v>
      </c>
      <c r="K92" s="5">
        <f>730</f>
        <v>730</v>
      </c>
      <c r="L92" s="5" t="s">
        <v>49</v>
      </c>
      <c r="M92" s="6" t="s">
        <v>374</v>
      </c>
      <c r="N92" s="8">
        <f t="shared" si="6"/>
        <v>0.48572142648158001</v>
      </c>
      <c r="O92" s="5">
        <v>3.06</v>
      </c>
      <c r="P92" s="5">
        <v>4.66</v>
      </c>
      <c r="Q92" s="8">
        <v>0.8</v>
      </c>
      <c r="R92" s="8">
        <v>0.48</v>
      </c>
      <c r="S92" s="5">
        <v>4</v>
      </c>
      <c r="T92" s="5">
        <v>4</v>
      </c>
      <c r="U92" s="6">
        <f t="shared" si="4"/>
        <v>1.522875816993464</v>
      </c>
      <c r="V92" s="6">
        <f t="shared" si="5"/>
        <v>0.42060053217326504</v>
      </c>
      <c r="W92" s="9">
        <v>1.9739916034434313E-2</v>
      </c>
      <c r="X92" s="10">
        <f t="shared" si="7"/>
        <v>8</v>
      </c>
      <c r="Y92" s="5" t="s">
        <v>375</v>
      </c>
    </row>
    <row r="93" spans="1:28" s="5" customFormat="1" ht="20" customHeight="1" x14ac:dyDescent="0.25">
      <c r="A93" s="5">
        <v>73</v>
      </c>
      <c r="B93" s="5">
        <v>2011</v>
      </c>
      <c r="C93" s="5" t="s">
        <v>376</v>
      </c>
      <c r="D93" s="5" t="s">
        <v>28</v>
      </c>
      <c r="E93" s="5" t="s">
        <v>29</v>
      </c>
      <c r="F93" s="5" t="s">
        <v>377</v>
      </c>
      <c r="G93" s="5" t="s">
        <v>23</v>
      </c>
      <c r="H93" s="11"/>
      <c r="I93" s="5" t="s">
        <v>14</v>
      </c>
      <c r="J93" s="5" t="s">
        <v>48</v>
      </c>
      <c r="K93" s="11"/>
      <c r="L93" s="5" t="s">
        <v>17</v>
      </c>
      <c r="M93" s="6" t="s">
        <v>378</v>
      </c>
      <c r="N93" s="8">
        <f t="shared" si="6"/>
        <v>0.35218251811136247</v>
      </c>
      <c r="O93" s="5">
        <v>2.25</v>
      </c>
      <c r="P93" s="5">
        <v>11.38</v>
      </c>
      <c r="Q93" s="8">
        <v>1.9</v>
      </c>
      <c r="R93" s="8">
        <v>3.98</v>
      </c>
      <c r="S93" s="5">
        <v>4</v>
      </c>
      <c r="T93" s="5">
        <v>4</v>
      </c>
      <c r="U93" s="6">
        <f t="shared" si="4"/>
        <v>5.0577777777777779</v>
      </c>
      <c r="V93" s="6">
        <f t="shared" si="5"/>
        <v>1.6209272124818561</v>
      </c>
      <c r="W93" s="9">
        <v>0.2088504887445361</v>
      </c>
      <c r="X93" s="10">
        <f t="shared" si="7"/>
        <v>8</v>
      </c>
      <c r="Y93" s="5" t="s">
        <v>379</v>
      </c>
    </row>
    <row r="94" spans="1:28" s="5" customFormat="1" ht="20" customHeight="1" x14ac:dyDescent="0.25">
      <c r="A94" s="5">
        <v>73</v>
      </c>
      <c r="B94" s="5">
        <v>2011</v>
      </c>
      <c r="C94" s="5" t="s">
        <v>376</v>
      </c>
      <c r="D94" s="5" t="s">
        <v>28</v>
      </c>
      <c r="E94" s="5" t="s">
        <v>29</v>
      </c>
      <c r="F94" s="5" t="s">
        <v>380</v>
      </c>
      <c r="G94" s="5" t="s">
        <v>54</v>
      </c>
      <c r="H94" s="11"/>
      <c r="I94" s="5" t="s">
        <v>14</v>
      </c>
      <c r="J94" s="5" t="s">
        <v>48</v>
      </c>
      <c r="K94" s="11"/>
      <c r="L94" s="5" t="s">
        <v>17</v>
      </c>
      <c r="M94" s="6" t="s">
        <v>378</v>
      </c>
      <c r="N94" s="8">
        <f t="shared" si="6"/>
        <v>1.4623979978989561</v>
      </c>
      <c r="O94" s="5">
        <v>29</v>
      </c>
      <c r="P94" s="5">
        <v>16</v>
      </c>
      <c r="Q94" s="8">
        <v>5.48</v>
      </c>
      <c r="R94" s="8">
        <v>3</v>
      </c>
      <c r="S94" s="5">
        <v>4</v>
      </c>
      <c r="T94" s="5">
        <v>4</v>
      </c>
      <c r="U94" s="6">
        <f t="shared" si="4"/>
        <v>0.55172413793103448</v>
      </c>
      <c r="V94" s="6">
        <f t="shared" si="5"/>
        <v>-0.59470710774669278</v>
      </c>
      <c r="W94" s="9">
        <v>1.7716054176575506E-2</v>
      </c>
      <c r="X94" s="10">
        <f t="shared" si="7"/>
        <v>8</v>
      </c>
      <c r="Y94" s="5" t="s">
        <v>379</v>
      </c>
    </row>
    <row r="95" spans="1:28" s="5" customFormat="1" ht="20" customHeight="1" x14ac:dyDescent="0.25">
      <c r="A95" s="5">
        <v>74</v>
      </c>
      <c r="B95" s="5">
        <v>2008</v>
      </c>
      <c r="C95" s="5" t="s">
        <v>381</v>
      </c>
      <c r="D95" s="6" t="s">
        <v>28</v>
      </c>
      <c r="E95" s="5" t="s">
        <v>40</v>
      </c>
      <c r="F95" s="5" t="s">
        <v>382</v>
      </c>
      <c r="G95" s="5" t="s">
        <v>23</v>
      </c>
      <c r="H95" s="11"/>
      <c r="I95" s="6" t="s">
        <v>14</v>
      </c>
      <c r="J95" s="5" t="s">
        <v>48</v>
      </c>
      <c r="K95" s="11"/>
      <c r="L95" s="5" t="s">
        <v>42</v>
      </c>
      <c r="M95" s="6" t="s">
        <v>383</v>
      </c>
      <c r="N95" s="8">
        <f t="shared" si="6"/>
        <v>1.6434526764861874</v>
      </c>
      <c r="O95" s="5">
        <v>44</v>
      </c>
      <c r="P95" s="5">
        <v>16.399999999999999</v>
      </c>
      <c r="Q95" s="8">
        <v>4.0025616797246242</v>
      </c>
      <c r="R95" s="8">
        <v>7.7367952021492723</v>
      </c>
      <c r="S95" s="5">
        <v>5</v>
      </c>
      <c r="T95" s="5">
        <v>5</v>
      </c>
      <c r="U95" s="6">
        <f t="shared" si="4"/>
        <v>0.37272727272727268</v>
      </c>
      <c r="V95" s="6">
        <f t="shared" si="5"/>
        <v>-0.98690829908810851</v>
      </c>
      <c r="W95" s="9">
        <v>4.616571824253568E-2</v>
      </c>
      <c r="X95" s="10">
        <f t="shared" si="7"/>
        <v>10</v>
      </c>
      <c r="Y95" s="5" t="s">
        <v>384</v>
      </c>
    </row>
    <row r="96" spans="1:28" s="5" customFormat="1" ht="20" customHeight="1" x14ac:dyDescent="0.25">
      <c r="A96" s="5">
        <v>75</v>
      </c>
      <c r="B96" s="5">
        <v>2009</v>
      </c>
      <c r="C96" s="5" t="s">
        <v>385</v>
      </c>
      <c r="D96" s="5" t="s">
        <v>85</v>
      </c>
      <c r="E96" s="5" t="s">
        <v>86</v>
      </c>
      <c r="F96" s="5" t="s">
        <v>386</v>
      </c>
      <c r="G96" s="5" t="s">
        <v>13</v>
      </c>
      <c r="H96" s="11"/>
      <c r="I96" s="5" t="s">
        <v>66</v>
      </c>
      <c r="J96" s="5" t="s">
        <v>15</v>
      </c>
      <c r="K96" s="5">
        <v>730</v>
      </c>
      <c r="L96" s="5" t="s">
        <v>49</v>
      </c>
      <c r="M96" s="6" t="s">
        <v>387</v>
      </c>
      <c r="N96" s="8">
        <f t="shared" si="6"/>
        <v>0.64933485871214192</v>
      </c>
      <c r="O96" s="5">
        <v>4.46</v>
      </c>
      <c r="P96" s="5">
        <v>3.58</v>
      </c>
      <c r="Q96" s="8">
        <v>1.085080642164443</v>
      </c>
      <c r="R96" s="8">
        <v>0.93541434669348533</v>
      </c>
      <c r="S96" s="5">
        <v>14</v>
      </c>
      <c r="T96" s="5">
        <v>14</v>
      </c>
      <c r="U96" s="6">
        <f t="shared" si="4"/>
        <v>0.80269058295964124</v>
      </c>
      <c r="V96" s="6">
        <f t="shared" si="5"/>
        <v>-0.21978596561936378</v>
      </c>
      <c r="W96" s="9">
        <v>9.1044797027911642E-3</v>
      </c>
      <c r="X96" s="10">
        <f t="shared" si="7"/>
        <v>28</v>
      </c>
      <c r="Y96" s="6" t="s">
        <v>388</v>
      </c>
    </row>
    <row r="97" spans="1:28" s="5" customFormat="1" ht="20" customHeight="1" x14ac:dyDescent="0.2">
      <c r="A97" s="5">
        <v>76</v>
      </c>
      <c r="B97" s="5">
        <v>2001</v>
      </c>
      <c r="C97" s="6" t="s">
        <v>389</v>
      </c>
      <c r="D97" s="6" t="s">
        <v>58</v>
      </c>
      <c r="E97" s="6" t="s">
        <v>94</v>
      </c>
      <c r="F97" s="6" t="s">
        <v>390</v>
      </c>
      <c r="G97" s="6" t="s">
        <v>23</v>
      </c>
      <c r="H97" s="11"/>
      <c r="I97" s="6" t="s">
        <v>14</v>
      </c>
      <c r="J97" s="6" t="s">
        <v>48</v>
      </c>
      <c r="K97" s="7"/>
      <c r="L97" s="6" t="s">
        <v>42</v>
      </c>
      <c r="M97" s="6" t="s">
        <v>391</v>
      </c>
      <c r="N97" s="8">
        <f t="shared" si="6"/>
        <v>0.69897000433601886</v>
      </c>
      <c r="O97" s="10">
        <v>5</v>
      </c>
      <c r="P97" s="10">
        <v>4.5</v>
      </c>
      <c r="Q97" s="8">
        <v>1.7320508075688772</v>
      </c>
      <c r="R97" s="8">
        <v>1.8359738560230099</v>
      </c>
      <c r="S97" s="10">
        <v>3</v>
      </c>
      <c r="T97" s="10">
        <v>12</v>
      </c>
      <c r="U97" s="14">
        <f t="shared" si="4"/>
        <v>0.9</v>
      </c>
      <c r="V97" s="14">
        <f t="shared" si="5"/>
        <v>-0.10536051565782628</v>
      </c>
      <c r="W97" s="9">
        <v>5.3871604938271603E-2</v>
      </c>
      <c r="X97" s="10">
        <f t="shared" si="7"/>
        <v>15</v>
      </c>
      <c r="Y97" s="6" t="s">
        <v>392</v>
      </c>
      <c r="Z97" s="12"/>
      <c r="AA97" s="12"/>
      <c r="AB97" s="12"/>
    </row>
    <row r="98" spans="1:28" s="5" customFormat="1" ht="20" customHeight="1" x14ac:dyDescent="0.25">
      <c r="A98" s="5">
        <v>77</v>
      </c>
      <c r="B98" s="5">
        <v>2008</v>
      </c>
      <c r="C98" s="5" t="s">
        <v>393</v>
      </c>
      <c r="D98" s="6" t="s">
        <v>10</v>
      </c>
      <c r="E98" s="5" t="s">
        <v>394</v>
      </c>
      <c r="F98" s="5" t="s">
        <v>395</v>
      </c>
      <c r="G98" s="5" t="s">
        <v>13</v>
      </c>
      <c r="H98" s="5" t="s">
        <v>13</v>
      </c>
      <c r="I98" s="5" t="s">
        <v>14</v>
      </c>
      <c r="J98" s="5" t="s">
        <v>15</v>
      </c>
      <c r="K98" s="11"/>
      <c r="L98" s="5" t="s">
        <v>17</v>
      </c>
      <c r="M98" s="6" t="s">
        <v>396</v>
      </c>
      <c r="N98" s="8">
        <f t="shared" si="6"/>
        <v>1.0519239160461065</v>
      </c>
      <c r="O98" s="5">
        <v>11.27</v>
      </c>
      <c r="P98" s="5">
        <v>6.6</v>
      </c>
      <c r="Q98" s="8">
        <v>2.8849956672411143</v>
      </c>
      <c r="R98" s="8">
        <v>3.1112698372208096</v>
      </c>
      <c r="S98" s="5">
        <v>8</v>
      </c>
      <c r="T98" s="5">
        <v>8</v>
      </c>
      <c r="U98" s="6">
        <f t="shared" si="4"/>
        <v>0.58562555456965393</v>
      </c>
      <c r="V98" s="6">
        <f t="shared" si="5"/>
        <v>-0.53507467901930506</v>
      </c>
      <c r="W98" s="9">
        <v>3.5969071732958727E-2</v>
      </c>
      <c r="X98" s="10">
        <f t="shared" si="7"/>
        <v>16</v>
      </c>
      <c r="Y98" s="5" t="s">
        <v>397</v>
      </c>
    </row>
    <row r="99" spans="1:28" s="5" customFormat="1" ht="20" customHeight="1" x14ac:dyDescent="0.25">
      <c r="A99" s="5">
        <v>77</v>
      </c>
      <c r="B99" s="5">
        <v>2008</v>
      </c>
      <c r="C99" s="5" t="s">
        <v>393</v>
      </c>
      <c r="D99" s="6" t="s">
        <v>10</v>
      </c>
      <c r="E99" s="5" t="s">
        <v>394</v>
      </c>
      <c r="F99" s="5" t="s">
        <v>398</v>
      </c>
      <c r="G99" s="5" t="s">
        <v>23</v>
      </c>
      <c r="H99" s="5" t="s">
        <v>13</v>
      </c>
      <c r="I99" s="5" t="s">
        <v>14</v>
      </c>
      <c r="J99" s="5" t="s">
        <v>15</v>
      </c>
      <c r="K99" s="11"/>
      <c r="L99" s="5" t="s">
        <v>17</v>
      </c>
      <c r="M99" s="6" t="s">
        <v>396</v>
      </c>
      <c r="N99" s="8">
        <f t="shared" si="6"/>
        <v>1.6521496054016529</v>
      </c>
      <c r="O99" s="5">
        <v>44.89</v>
      </c>
      <c r="P99" s="5">
        <v>33.72</v>
      </c>
      <c r="Q99" s="8">
        <v>20.392959569420032</v>
      </c>
      <c r="R99" s="8">
        <v>18.4130605820977</v>
      </c>
      <c r="S99" s="5">
        <v>8</v>
      </c>
      <c r="T99" s="5">
        <v>8</v>
      </c>
      <c r="U99" s="6">
        <f t="shared" si="4"/>
        <v>0.75116952550679439</v>
      </c>
      <c r="V99" s="6">
        <f t="shared" si="5"/>
        <v>-0.28612391966018602</v>
      </c>
      <c r="W99" s="9">
        <v>6.3069481602093788E-2</v>
      </c>
      <c r="X99" s="10">
        <f t="shared" si="7"/>
        <v>16</v>
      </c>
      <c r="Y99" s="5" t="s">
        <v>397</v>
      </c>
    </row>
    <row r="100" spans="1:28" s="5" customFormat="1" ht="20" customHeight="1" x14ac:dyDescent="0.25">
      <c r="A100" s="5">
        <v>78</v>
      </c>
      <c r="B100" s="5">
        <v>2008</v>
      </c>
      <c r="C100" s="5" t="s">
        <v>399</v>
      </c>
      <c r="D100" s="6" t="s">
        <v>10</v>
      </c>
      <c r="E100" s="5" t="s">
        <v>400</v>
      </c>
      <c r="F100" s="5" t="s">
        <v>401</v>
      </c>
      <c r="G100" s="5" t="s">
        <v>13</v>
      </c>
      <c r="H100" s="5" t="s">
        <v>13</v>
      </c>
      <c r="I100" s="5" t="s">
        <v>14</v>
      </c>
      <c r="J100" s="5" t="s">
        <v>48</v>
      </c>
      <c r="K100" s="11"/>
      <c r="L100" s="5" t="s">
        <v>185</v>
      </c>
      <c r="M100" s="6" t="s">
        <v>402</v>
      </c>
      <c r="N100" s="8">
        <f t="shared" si="6"/>
        <v>1.2382970678753937</v>
      </c>
      <c r="O100" s="5">
        <v>17.309999999999999</v>
      </c>
      <c r="P100" s="5">
        <v>17.25</v>
      </c>
      <c r="Q100" s="8">
        <v>3.96</v>
      </c>
      <c r="R100" s="8">
        <v>2.8</v>
      </c>
      <c r="S100" s="5">
        <v>16</v>
      </c>
      <c r="T100" s="5">
        <v>16</v>
      </c>
      <c r="U100" s="6">
        <f t="shared" si="4"/>
        <v>0.99653379549393417</v>
      </c>
      <c r="V100" s="6">
        <f t="shared" si="5"/>
        <v>-3.4722257107490922E-3</v>
      </c>
      <c r="W100" s="9">
        <v>4.917680559246785E-3</v>
      </c>
      <c r="X100" s="10">
        <f t="shared" si="7"/>
        <v>32</v>
      </c>
      <c r="Y100" s="5" t="s">
        <v>403</v>
      </c>
    </row>
    <row r="101" spans="1:28" s="5" customFormat="1" ht="20" customHeight="1" x14ac:dyDescent="0.2">
      <c r="A101" s="5">
        <v>79</v>
      </c>
      <c r="B101" s="5">
        <v>2001</v>
      </c>
      <c r="C101" s="6" t="s">
        <v>404</v>
      </c>
      <c r="D101" s="6" t="s">
        <v>58</v>
      </c>
      <c r="E101" s="6" t="s">
        <v>94</v>
      </c>
      <c r="F101" s="6" t="s">
        <v>405</v>
      </c>
      <c r="G101" s="6" t="s">
        <v>23</v>
      </c>
      <c r="H101" s="13"/>
      <c r="I101" s="6" t="s">
        <v>14</v>
      </c>
      <c r="J101" s="6" t="s">
        <v>48</v>
      </c>
      <c r="K101" s="7"/>
      <c r="L101" s="6" t="s">
        <v>17</v>
      </c>
      <c r="M101" s="6" t="s">
        <v>406</v>
      </c>
      <c r="N101" s="8">
        <f t="shared" si="6"/>
        <v>0.81954393554186866</v>
      </c>
      <c r="O101" s="5">
        <v>6.6</v>
      </c>
      <c r="P101" s="5">
        <v>3.21</v>
      </c>
      <c r="Q101" s="8">
        <v>1.0435516278555652</v>
      </c>
      <c r="R101" s="8">
        <v>1.6837458240482737</v>
      </c>
      <c r="S101" s="5">
        <v>10</v>
      </c>
      <c r="T101" s="5">
        <v>14</v>
      </c>
      <c r="U101" s="14">
        <f t="shared" si="4"/>
        <v>0.48636363636363639</v>
      </c>
      <c r="V101" s="14">
        <f t="shared" si="5"/>
        <v>-0.7207987118904553</v>
      </c>
      <c r="W101" s="9">
        <v>2.2152371386147261E-2</v>
      </c>
      <c r="X101" s="10">
        <f t="shared" si="7"/>
        <v>24</v>
      </c>
      <c r="Y101" s="5" t="s">
        <v>407</v>
      </c>
      <c r="Z101" s="12"/>
      <c r="AA101" s="12"/>
      <c r="AB101" s="12"/>
    </row>
    <row r="102" spans="1:28" s="5" customFormat="1" ht="20" customHeight="1" x14ac:dyDescent="0.2">
      <c r="A102" s="5">
        <v>80</v>
      </c>
      <c r="B102" s="5">
        <v>1998</v>
      </c>
      <c r="C102" s="6" t="s">
        <v>408</v>
      </c>
      <c r="D102" s="6" t="s">
        <v>58</v>
      </c>
      <c r="E102" s="6" t="s">
        <v>149</v>
      </c>
      <c r="F102" s="6" t="s">
        <v>409</v>
      </c>
      <c r="G102" s="6" t="s">
        <v>23</v>
      </c>
      <c r="H102" s="13"/>
      <c r="I102" s="6" t="s">
        <v>66</v>
      </c>
      <c r="J102" s="6" t="s">
        <v>15</v>
      </c>
      <c r="K102" s="10">
        <f>6*30</f>
        <v>180</v>
      </c>
      <c r="L102" s="6" t="s">
        <v>17</v>
      </c>
      <c r="M102" s="6" t="s">
        <v>410</v>
      </c>
      <c r="N102" s="8">
        <f t="shared" si="6"/>
        <v>1.3697722885969628</v>
      </c>
      <c r="O102" s="10">
        <v>23.43</v>
      </c>
      <c r="P102" s="10">
        <v>14.41</v>
      </c>
      <c r="Q102" s="8">
        <v>2.72</v>
      </c>
      <c r="R102" s="8">
        <v>1.42</v>
      </c>
      <c r="S102" s="10">
        <v>4</v>
      </c>
      <c r="T102" s="10">
        <v>4</v>
      </c>
      <c r="U102" s="14">
        <f t="shared" si="4"/>
        <v>0.61502347417840375</v>
      </c>
      <c r="V102" s="14">
        <f t="shared" si="5"/>
        <v>-0.48609484250827356</v>
      </c>
      <c r="W102" s="9">
        <v>5.7969149005594571E-3</v>
      </c>
      <c r="X102" s="10">
        <f t="shared" si="7"/>
        <v>8</v>
      </c>
      <c r="Y102" s="6" t="s">
        <v>411</v>
      </c>
      <c r="Z102" s="12"/>
      <c r="AA102" s="12"/>
      <c r="AB102" s="12"/>
    </row>
    <row r="103" spans="1:28" s="5" customFormat="1" ht="20" customHeight="1" x14ac:dyDescent="0.2">
      <c r="A103" s="5">
        <v>81</v>
      </c>
      <c r="B103" s="5">
        <v>2008</v>
      </c>
      <c r="C103" s="6" t="s">
        <v>412</v>
      </c>
      <c r="D103" s="6" t="s">
        <v>58</v>
      </c>
      <c r="E103" s="6" t="s">
        <v>94</v>
      </c>
      <c r="F103" s="6" t="s">
        <v>413</v>
      </c>
      <c r="G103" s="6" t="s">
        <v>54</v>
      </c>
      <c r="H103" s="13"/>
      <c r="I103" s="6" t="s">
        <v>14</v>
      </c>
      <c r="J103" s="6" t="s">
        <v>48</v>
      </c>
      <c r="K103" s="7"/>
      <c r="L103" s="6" t="s">
        <v>42</v>
      </c>
      <c r="M103" s="6" t="s">
        <v>414</v>
      </c>
      <c r="N103" s="8">
        <f t="shared" si="6"/>
        <v>0.16731733474817609</v>
      </c>
      <c r="O103" s="10">
        <v>1.47</v>
      </c>
      <c r="P103" s="10">
        <v>1.26</v>
      </c>
      <c r="Q103" s="8">
        <v>1.1914696806885183</v>
      </c>
      <c r="R103" s="8">
        <v>0.90038880490596951</v>
      </c>
      <c r="S103" s="10">
        <v>84</v>
      </c>
      <c r="T103" s="10">
        <v>67</v>
      </c>
      <c r="U103" s="14">
        <f t="shared" si="4"/>
        <v>0.85714285714285721</v>
      </c>
      <c r="V103" s="14">
        <f t="shared" si="5"/>
        <v>-0.15415067982725822</v>
      </c>
      <c r="W103" s="9">
        <v>1.5442382546366996E-2</v>
      </c>
      <c r="X103" s="10">
        <f t="shared" si="7"/>
        <v>151</v>
      </c>
      <c r="Y103" s="6" t="s">
        <v>415</v>
      </c>
      <c r="Z103" s="12"/>
      <c r="AA103" s="12"/>
      <c r="AB103" s="12"/>
    </row>
    <row r="104" spans="1:28" s="5" customFormat="1" ht="20" customHeight="1" x14ac:dyDescent="0.2">
      <c r="A104" s="5">
        <v>82</v>
      </c>
      <c r="B104" s="5">
        <v>1999</v>
      </c>
      <c r="C104" s="6" t="s">
        <v>416</v>
      </c>
      <c r="D104" s="6" t="s">
        <v>58</v>
      </c>
      <c r="E104" s="6" t="s">
        <v>149</v>
      </c>
      <c r="F104" s="6" t="s">
        <v>417</v>
      </c>
      <c r="G104" s="6" t="s">
        <v>23</v>
      </c>
      <c r="H104" s="13"/>
      <c r="I104" s="6" t="s">
        <v>66</v>
      </c>
      <c r="J104" s="6" t="s">
        <v>15</v>
      </c>
      <c r="K104" s="10">
        <f>4*30</f>
        <v>120</v>
      </c>
      <c r="L104" s="6" t="s">
        <v>17</v>
      </c>
      <c r="M104" s="6" t="s">
        <v>418</v>
      </c>
      <c r="N104" s="8">
        <f t="shared" si="6"/>
        <v>1.4776999283321308</v>
      </c>
      <c r="O104" s="10">
        <v>30.04</v>
      </c>
      <c r="P104" s="10">
        <v>32.549999999999997</v>
      </c>
      <c r="Q104" s="8">
        <v>3.76</v>
      </c>
      <c r="R104" s="8">
        <v>2.86</v>
      </c>
      <c r="S104" s="10">
        <v>4</v>
      </c>
      <c r="T104" s="10">
        <v>4</v>
      </c>
      <c r="U104" s="14">
        <f t="shared" si="4"/>
        <v>1.083555259653795</v>
      </c>
      <c r="V104" s="14">
        <f t="shared" si="5"/>
        <v>8.0247541758644264E-2</v>
      </c>
      <c r="W104" s="9">
        <v>5.8467165177588497E-3</v>
      </c>
      <c r="X104" s="10">
        <f t="shared" si="7"/>
        <v>8</v>
      </c>
      <c r="Y104" s="6" t="s">
        <v>419</v>
      </c>
      <c r="Z104" s="12"/>
      <c r="AA104" s="12"/>
      <c r="AB104" s="12"/>
    </row>
    <row r="105" spans="1:28" s="5" customFormat="1" ht="20" customHeight="1" x14ac:dyDescent="0.2">
      <c r="A105" s="5">
        <v>83</v>
      </c>
      <c r="B105" s="5">
        <v>2002</v>
      </c>
      <c r="C105" s="6" t="s">
        <v>420</v>
      </c>
      <c r="D105" s="6" t="s">
        <v>58</v>
      </c>
      <c r="E105" s="6" t="s">
        <v>149</v>
      </c>
      <c r="F105" s="6" t="s">
        <v>421</v>
      </c>
      <c r="G105" s="6" t="s">
        <v>23</v>
      </c>
      <c r="H105" s="13"/>
      <c r="I105" s="6" t="s">
        <v>66</v>
      </c>
      <c r="J105" s="6" t="s">
        <v>15</v>
      </c>
      <c r="K105" s="10">
        <v>365</v>
      </c>
      <c r="L105" s="6" t="s">
        <v>17</v>
      </c>
      <c r="M105" s="6" t="s">
        <v>422</v>
      </c>
      <c r="N105" s="8">
        <f t="shared" si="6"/>
        <v>1.2159018132040316</v>
      </c>
      <c r="O105" s="10">
        <v>16.440000000000001</v>
      </c>
      <c r="P105" s="10">
        <v>10.17</v>
      </c>
      <c r="Q105" s="8">
        <v>3.3941125496954281</v>
      </c>
      <c r="R105" s="8">
        <v>1.9516147160748711</v>
      </c>
      <c r="S105" s="10">
        <v>8</v>
      </c>
      <c r="T105" s="10">
        <v>8</v>
      </c>
      <c r="U105" s="14">
        <f t="shared" si="4"/>
        <v>0.61861313868613133</v>
      </c>
      <c r="V105" s="14">
        <f t="shared" si="5"/>
        <v>-0.48027517956756538</v>
      </c>
      <c r="W105" s="9">
        <v>9.9310965321235539E-3</v>
      </c>
      <c r="X105" s="10">
        <f t="shared" si="7"/>
        <v>16</v>
      </c>
      <c r="Y105" s="6" t="s">
        <v>423</v>
      </c>
      <c r="Z105" s="12"/>
      <c r="AA105" s="12"/>
      <c r="AB105" s="12"/>
    </row>
    <row r="106" spans="1:28" s="5" customFormat="1" ht="20" customHeight="1" x14ac:dyDescent="0.2">
      <c r="A106" s="5">
        <v>84</v>
      </c>
      <c r="B106" s="5">
        <v>2006</v>
      </c>
      <c r="C106" s="6" t="s">
        <v>424</v>
      </c>
      <c r="D106" s="6" t="s">
        <v>58</v>
      </c>
      <c r="E106" s="6" t="s">
        <v>94</v>
      </c>
      <c r="F106" s="6" t="s">
        <v>425</v>
      </c>
      <c r="G106" s="6" t="s">
        <v>23</v>
      </c>
      <c r="H106" s="13"/>
      <c r="I106" s="6" t="s">
        <v>14</v>
      </c>
      <c r="J106" s="6" t="s">
        <v>15</v>
      </c>
      <c r="K106" s="7"/>
      <c r="L106" s="6" t="s">
        <v>251</v>
      </c>
      <c r="M106" s="6" t="s">
        <v>426</v>
      </c>
      <c r="N106" s="8">
        <f t="shared" si="6"/>
        <v>0.83058866868514425</v>
      </c>
      <c r="O106" s="10">
        <v>6.77</v>
      </c>
      <c r="P106" s="10">
        <v>11.29</v>
      </c>
      <c r="Q106" s="8">
        <v>0.6</v>
      </c>
      <c r="R106" s="8">
        <v>2.529822128134704</v>
      </c>
      <c r="S106" s="10">
        <v>1</v>
      </c>
      <c r="T106" s="10">
        <v>10</v>
      </c>
      <c r="U106" s="14">
        <f t="shared" si="4"/>
        <v>1.6676514032496308</v>
      </c>
      <c r="V106" s="14">
        <f t="shared" si="5"/>
        <v>0.51141629123738708</v>
      </c>
      <c r="W106" s="9">
        <v>1.2875641321703655E-2</v>
      </c>
      <c r="X106" s="10">
        <f t="shared" si="7"/>
        <v>11</v>
      </c>
      <c r="Y106" s="6" t="s">
        <v>427</v>
      </c>
      <c r="Z106" s="12"/>
      <c r="AA106" s="12"/>
      <c r="AB106" s="12"/>
    </row>
    <row r="107" spans="1:28" s="5" customFormat="1" ht="20" customHeight="1" x14ac:dyDescent="0.2">
      <c r="A107" s="5">
        <v>85</v>
      </c>
      <c r="B107" s="5">
        <v>2000</v>
      </c>
      <c r="C107" s="6" t="s">
        <v>428</v>
      </c>
      <c r="D107" s="6" t="s">
        <v>58</v>
      </c>
      <c r="E107" s="6" t="s">
        <v>149</v>
      </c>
      <c r="F107" s="6" t="s">
        <v>429</v>
      </c>
      <c r="G107" s="6" t="s">
        <v>23</v>
      </c>
      <c r="H107" s="13"/>
      <c r="I107" s="6" t="s">
        <v>66</v>
      </c>
      <c r="J107" s="6" t="s">
        <v>48</v>
      </c>
      <c r="K107" s="10">
        <v>365</v>
      </c>
      <c r="L107" s="6" t="s">
        <v>17</v>
      </c>
      <c r="M107" s="6" t="s">
        <v>422</v>
      </c>
      <c r="N107" s="8">
        <f t="shared" si="6"/>
        <v>1.3222192947339193</v>
      </c>
      <c r="O107" s="5">
        <v>21</v>
      </c>
      <c r="P107" s="5">
        <v>14.4</v>
      </c>
      <c r="Q107" s="8">
        <v>4.2262039704680605</v>
      </c>
      <c r="R107" s="8">
        <v>3.3601785666836217</v>
      </c>
      <c r="S107" s="5">
        <v>12</v>
      </c>
      <c r="T107" s="5">
        <v>12</v>
      </c>
      <c r="U107" s="14">
        <f t="shared" si="4"/>
        <v>0.68571428571428572</v>
      </c>
      <c r="V107" s="14">
        <f t="shared" si="5"/>
        <v>-0.37729423114146804</v>
      </c>
      <c r="W107" s="9">
        <v>7.9125759794658589E-3</v>
      </c>
      <c r="X107" s="10">
        <f t="shared" si="7"/>
        <v>24</v>
      </c>
      <c r="Y107" s="5" t="s">
        <v>430</v>
      </c>
      <c r="Z107" s="12"/>
      <c r="AA107" s="12"/>
      <c r="AB107" s="12"/>
    </row>
    <row r="108" spans="1:28" s="5" customFormat="1" ht="20" customHeight="1" x14ac:dyDescent="0.25">
      <c r="A108" s="5">
        <v>86</v>
      </c>
      <c r="B108" s="5">
        <v>2011</v>
      </c>
      <c r="C108" s="5" t="s">
        <v>431</v>
      </c>
      <c r="D108" s="5" t="s">
        <v>28</v>
      </c>
      <c r="E108" s="5" t="s">
        <v>29</v>
      </c>
      <c r="F108" s="5" t="s">
        <v>432</v>
      </c>
      <c r="G108" s="5" t="s">
        <v>23</v>
      </c>
      <c r="H108" s="13"/>
      <c r="I108" s="5" t="s">
        <v>14</v>
      </c>
      <c r="J108" s="5" t="s">
        <v>48</v>
      </c>
      <c r="K108" s="11"/>
      <c r="L108" s="5" t="s">
        <v>185</v>
      </c>
      <c r="M108" s="6" t="s">
        <v>433</v>
      </c>
      <c r="N108" s="8">
        <f t="shared" si="6"/>
        <v>1.414973347970818</v>
      </c>
      <c r="O108" s="5">
        <v>26</v>
      </c>
      <c r="P108" s="5">
        <v>27.8</v>
      </c>
      <c r="Q108" s="8">
        <v>5.4</v>
      </c>
      <c r="R108" s="8">
        <v>5.6</v>
      </c>
      <c r="S108" s="5">
        <v>4</v>
      </c>
      <c r="T108" s="5">
        <v>4</v>
      </c>
      <c r="U108" s="6">
        <f t="shared" si="4"/>
        <v>1.0692307692307692</v>
      </c>
      <c r="V108" s="6">
        <f t="shared" si="5"/>
        <v>6.693948267510931E-2</v>
      </c>
      <c r="W108" s="9">
        <v>2.0928426132279652E-2</v>
      </c>
      <c r="X108" s="10">
        <f t="shared" si="7"/>
        <v>8</v>
      </c>
      <c r="Y108" s="5" t="s">
        <v>434</v>
      </c>
    </row>
    <row r="109" spans="1:28" s="5" customFormat="1" ht="20" customHeight="1" x14ac:dyDescent="0.25">
      <c r="A109" s="5">
        <v>87</v>
      </c>
      <c r="B109" s="5">
        <v>2002</v>
      </c>
      <c r="C109" s="5" t="s">
        <v>435</v>
      </c>
      <c r="D109" s="5" t="s">
        <v>143</v>
      </c>
      <c r="E109" s="5" t="s">
        <v>189</v>
      </c>
      <c r="F109" s="5" t="s">
        <v>436</v>
      </c>
      <c r="G109" s="5" t="s">
        <v>13</v>
      </c>
      <c r="H109" s="13"/>
      <c r="I109" s="5" t="s">
        <v>66</v>
      </c>
      <c r="J109" s="5" t="s">
        <v>48</v>
      </c>
      <c r="K109" s="5">
        <f>2*365</f>
        <v>730</v>
      </c>
      <c r="L109" s="5" t="s">
        <v>437</v>
      </c>
      <c r="M109" s="6" t="s">
        <v>438</v>
      </c>
      <c r="N109" s="8">
        <f t="shared" si="6"/>
        <v>0.88649072517248184</v>
      </c>
      <c r="O109" s="5">
        <v>7.7</v>
      </c>
      <c r="P109" s="5">
        <v>5</v>
      </c>
      <c r="Q109" s="8">
        <v>0.51961524227066314</v>
      </c>
      <c r="R109" s="8">
        <v>1.0392304845413263</v>
      </c>
      <c r="S109" s="5">
        <v>3</v>
      </c>
      <c r="T109" s="5">
        <v>3</v>
      </c>
      <c r="U109" s="6">
        <f t="shared" si="4"/>
        <v>0.64935064935064934</v>
      </c>
      <c r="V109" s="6">
        <f t="shared" si="5"/>
        <v>-0.43178241642553777</v>
      </c>
      <c r="W109" s="9">
        <v>1.5917962556923595E-2</v>
      </c>
      <c r="X109" s="10">
        <f t="shared" si="7"/>
        <v>6</v>
      </c>
      <c r="Y109" s="5" t="s">
        <v>439</v>
      </c>
    </row>
    <row r="110" spans="1:28" s="5" customFormat="1" ht="20" customHeight="1" x14ac:dyDescent="0.25">
      <c r="A110" s="5">
        <v>88</v>
      </c>
      <c r="B110" s="5">
        <v>2004</v>
      </c>
      <c r="C110" s="5" t="s">
        <v>440</v>
      </c>
      <c r="D110" s="6" t="s">
        <v>10</v>
      </c>
      <c r="E110" s="5" t="s">
        <v>441</v>
      </c>
      <c r="F110" s="5" t="s">
        <v>442</v>
      </c>
      <c r="G110" s="5" t="s">
        <v>23</v>
      </c>
      <c r="H110" s="5" t="s">
        <v>13</v>
      </c>
      <c r="I110" s="5" t="s">
        <v>14</v>
      </c>
      <c r="J110" s="5" t="s">
        <v>15</v>
      </c>
      <c r="K110" s="11"/>
      <c r="L110" s="5" t="s">
        <v>251</v>
      </c>
      <c r="M110" s="6" t="s">
        <v>443</v>
      </c>
      <c r="N110" s="8">
        <f t="shared" si="6"/>
        <v>0.66651798055488087</v>
      </c>
      <c r="O110" s="5">
        <v>4.6399999999999997</v>
      </c>
      <c r="P110" s="5">
        <v>0.35</v>
      </c>
      <c r="Q110" s="8">
        <v>3.0857738089497095</v>
      </c>
      <c r="R110" s="8">
        <v>0.35777087639996635</v>
      </c>
      <c r="S110" s="5">
        <v>5</v>
      </c>
      <c r="T110" s="5">
        <v>5</v>
      </c>
      <c r="U110" s="6">
        <f t="shared" si="4"/>
        <v>7.5431034482758619E-2</v>
      </c>
      <c r="V110" s="6">
        <f t="shared" si="5"/>
        <v>-2.5845364907368418</v>
      </c>
      <c r="W110" s="9">
        <v>0.29743455616491543</v>
      </c>
      <c r="X110" s="10">
        <f t="shared" si="7"/>
        <v>10</v>
      </c>
      <c r="Y110" s="5" t="s">
        <v>444</v>
      </c>
    </row>
    <row r="111" spans="1:28" s="5" customFormat="1" ht="20" customHeight="1" x14ac:dyDescent="0.2">
      <c r="A111" s="5">
        <v>89</v>
      </c>
      <c r="B111" s="5">
        <v>2008</v>
      </c>
      <c r="C111" s="6" t="s">
        <v>445</v>
      </c>
      <c r="D111" s="6" t="s">
        <v>58</v>
      </c>
      <c r="E111" s="6" t="s">
        <v>149</v>
      </c>
      <c r="F111" s="6" t="s">
        <v>446</v>
      </c>
      <c r="G111" s="6" t="s">
        <v>23</v>
      </c>
      <c r="H111" s="13"/>
      <c r="I111" s="6" t="s">
        <v>66</v>
      </c>
      <c r="J111" s="6" t="s">
        <v>15</v>
      </c>
      <c r="K111" s="10">
        <v>119</v>
      </c>
      <c r="L111" s="6" t="s">
        <v>251</v>
      </c>
      <c r="M111" s="6" t="s">
        <v>447</v>
      </c>
      <c r="N111" s="8">
        <f t="shared" si="6"/>
        <v>-0.16749108729376366</v>
      </c>
      <c r="O111" s="10">
        <v>0.68</v>
      </c>
      <c r="P111" s="10">
        <v>0.78</v>
      </c>
      <c r="Q111" s="8">
        <v>0.17888543819998318</v>
      </c>
      <c r="R111" s="8">
        <v>0.26832815729997478</v>
      </c>
      <c r="S111" s="10">
        <v>5</v>
      </c>
      <c r="T111" s="10">
        <v>5</v>
      </c>
      <c r="U111" s="14">
        <f t="shared" si="4"/>
        <v>1.1470588235294117</v>
      </c>
      <c r="V111" s="14">
        <f t="shared" si="5"/>
        <v>0.13720112151348496</v>
      </c>
      <c r="W111" s="9">
        <v>3.7509469503081427E-2</v>
      </c>
      <c r="X111" s="10">
        <f t="shared" si="7"/>
        <v>10</v>
      </c>
      <c r="Y111" s="5" t="s">
        <v>448</v>
      </c>
      <c r="Z111" s="12"/>
      <c r="AA111" s="12"/>
      <c r="AB111" s="12"/>
    </row>
    <row r="112" spans="1:28" s="5" customFormat="1" ht="20" customHeight="1" x14ac:dyDescent="0.25">
      <c r="A112" s="5">
        <v>90</v>
      </c>
      <c r="B112" s="5">
        <v>2005</v>
      </c>
      <c r="C112" s="5" t="s">
        <v>449</v>
      </c>
      <c r="D112" s="5" t="s">
        <v>143</v>
      </c>
      <c r="E112" s="5" t="s">
        <v>189</v>
      </c>
      <c r="F112" s="5" t="s">
        <v>450</v>
      </c>
      <c r="G112" s="5" t="s">
        <v>13</v>
      </c>
      <c r="H112" s="13"/>
      <c r="I112" s="5" t="s">
        <v>66</v>
      </c>
      <c r="J112" s="5" t="s">
        <v>15</v>
      </c>
      <c r="K112" s="5">
        <v>730</v>
      </c>
      <c r="L112" s="5" t="s">
        <v>81</v>
      </c>
      <c r="M112" s="6" t="s">
        <v>451</v>
      </c>
      <c r="N112" s="8">
        <f t="shared" si="6"/>
        <v>1.146128035678238</v>
      </c>
      <c r="O112" s="5">
        <v>14</v>
      </c>
      <c r="P112" s="5">
        <v>12.5</v>
      </c>
      <c r="Q112" s="8">
        <v>4.7517575695735994</v>
      </c>
      <c r="R112" s="8">
        <v>4.2992092296142097</v>
      </c>
      <c r="S112" s="5">
        <v>8</v>
      </c>
      <c r="T112" s="5">
        <v>8</v>
      </c>
      <c r="U112" s="6">
        <f t="shared" si="4"/>
        <v>0.8928571428571429</v>
      </c>
      <c r="V112" s="6">
        <f t="shared" si="5"/>
        <v>-0.11332868530700312</v>
      </c>
      <c r="W112" s="9">
        <v>2.9186560000000007E-2</v>
      </c>
      <c r="X112" s="10">
        <f t="shared" si="7"/>
        <v>16</v>
      </c>
      <c r="Y112" s="5" t="s">
        <v>452</v>
      </c>
    </row>
    <row r="113" spans="1:28" s="5" customFormat="1" ht="20" customHeight="1" x14ac:dyDescent="0.25">
      <c r="A113" s="10">
        <v>91</v>
      </c>
      <c r="B113" s="10">
        <v>2006</v>
      </c>
      <c r="C113" s="6" t="s">
        <v>453</v>
      </c>
      <c r="D113" s="6" t="s">
        <v>143</v>
      </c>
      <c r="E113" s="5" t="s">
        <v>189</v>
      </c>
      <c r="F113" s="6" t="s">
        <v>454</v>
      </c>
      <c r="G113" s="6" t="s">
        <v>23</v>
      </c>
      <c r="H113" s="13"/>
      <c r="I113" s="6" t="s">
        <v>66</v>
      </c>
      <c r="J113" s="6" t="s">
        <v>15</v>
      </c>
      <c r="K113" s="10">
        <v>730</v>
      </c>
      <c r="L113" s="6" t="s">
        <v>42</v>
      </c>
      <c r="M113" s="6" t="s">
        <v>455</v>
      </c>
      <c r="N113" s="8">
        <f t="shared" si="6"/>
        <v>1.2387985627139169</v>
      </c>
      <c r="O113" s="10">
        <v>17.329999999999998</v>
      </c>
      <c r="P113" s="10">
        <v>17.329999999999998</v>
      </c>
      <c r="Q113" s="8">
        <v>3.7900923471598951</v>
      </c>
      <c r="R113" s="8">
        <v>4.7234732983261374</v>
      </c>
      <c r="S113" s="10">
        <v>8</v>
      </c>
      <c r="T113" s="10">
        <v>8</v>
      </c>
      <c r="U113" s="6">
        <f t="shared" si="4"/>
        <v>1</v>
      </c>
      <c r="V113" s="6">
        <f t="shared" si="5"/>
        <v>0</v>
      </c>
      <c r="W113" s="9">
        <v>1.5264931213746002E-2</v>
      </c>
      <c r="X113" s="10">
        <f t="shared" si="7"/>
        <v>16</v>
      </c>
      <c r="Y113" s="6" t="s">
        <v>1177</v>
      </c>
    </row>
    <row r="114" spans="1:28" s="5" customFormat="1" ht="20" customHeight="1" x14ac:dyDescent="0.25">
      <c r="A114" s="5">
        <v>92</v>
      </c>
      <c r="B114" s="5">
        <v>1989</v>
      </c>
      <c r="C114" s="5" t="s">
        <v>456</v>
      </c>
      <c r="D114" s="5" t="s">
        <v>143</v>
      </c>
      <c r="E114" s="5" t="s">
        <v>189</v>
      </c>
      <c r="F114" s="5" t="s">
        <v>457</v>
      </c>
      <c r="G114" s="5" t="s">
        <v>13</v>
      </c>
      <c r="H114" s="13"/>
      <c r="I114" s="5" t="s">
        <v>66</v>
      </c>
      <c r="J114" s="5" t="s">
        <v>15</v>
      </c>
      <c r="K114" s="5">
        <f>12*30</f>
        <v>360</v>
      </c>
      <c r="L114" s="5" t="s">
        <v>17</v>
      </c>
      <c r="M114" s="6" t="s">
        <v>458</v>
      </c>
      <c r="N114" s="8">
        <f t="shared" si="6"/>
        <v>1.1682027468426308</v>
      </c>
      <c r="O114" s="5">
        <v>14.73</v>
      </c>
      <c r="P114" s="5">
        <v>6.16</v>
      </c>
      <c r="Q114" s="8">
        <v>2.5938388538997561</v>
      </c>
      <c r="R114" s="8">
        <v>1.7888543819998319</v>
      </c>
      <c r="S114" s="5">
        <v>5</v>
      </c>
      <c r="T114" s="5">
        <v>5</v>
      </c>
      <c r="U114" s="6">
        <f t="shared" si="4"/>
        <v>0.41819416157501699</v>
      </c>
      <c r="V114" s="6">
        <f t="shared" si="5"/>
        <v>-0.8718094529291105</v>
      </c>
      <c r="W114" s="9">
        <v>2.3067946789009017E-2</v>
      </c>
      <c r="X114" s="10">
        <f t="shared" si="7"/>
        <v>10</v>
      </c>
      <c r="Y114" s="5" t="s">
        <v>459</v>
      </c>
    </row>
    <row r="115" spans="1:28" s="5" customFormat="1" ht="20" customHeight="1" x14ac:dyDescent="0.25">
      <c r="A115" s="5">
        <v>93</v>
      </c>
      <c r="B115" s="5">
        <v>2009</v>
      </c>
      <c r="C115" s="5" t="s">
        <v>460</v>
      </c>
      <c r="D115" s="5" t="s">
        <v>85</v>
      </c>
      <c r="E115" s="5" t="s">
        <v>86</v>
      </c>
      <c r="F115" s="5" t="s">
        <v>461</v>
      </c>
      <c r="G115" s="5" t="s">
        <v>23</v>
      </c>
      <c r="H115" s="13"/>
      <c r="I115" s="5" t="s">
        <v>66</v>
      </c>
      <c r="J115" s="5" t="s">
        <v>15</v>
      </c>
      <c r="K115" s="5">
        <f>4*365</f>
        <v>1460</v>
      </c>
      <c r="L115" s="5" t="s">
        <v>462</v>
      </c>
      <c r="M115" s="6" t="s">
        <v>463</v>
      </c>
      <c r="N115" s="8">
        <f t="shared" si="6"/>
        <v>1.0614524790871933</v>
      </c>
      <c r="O115" s="5">
        <v>11.52</v>
      </c>
      <c r="P115" s="5">
        <v>11.62</v>
      </c>
      <c r="Q115" s="8">
        <v>2.2768399153212333</v>
      </c>
      <c r="R115" s="8">
        <v>2.1503488089144982</v>
      </c>
      <c r="S115" s="5">
        <v>10</v>
      </c>
      <c r="T115" s="5">
        <v>10</v>
      </c>
      <c r="U115" s="6">
        <f t="shared" si="4"/>
        <v>1.0086805555555556</v>
      </c>
      <c r="V115" s="6">
        <f t="shared" si="5"/>
        <v>8.643096156020014E-3</v>
      </c>
      <c r="W115" s="9">
        <v>7.3308162265486865E-3</v>
      </c>
      <c r="X115" s="10">
        <f t="shared" si="7"/>
        <v>20</v>
      </c>
      <c r="Y115" s="6" t="s">
        <v>464</v>
      </c>
    </row>
    <row r="116" spans="1:28" s="5" customFormat="1" ht="20" customHeight="1" x14ac:dyDescent="0.25">
      <c r="A116" s="5">
        <v>93</v>
      </c>
      <c r="B116" s="5">
        <v>2009</v>
      </c>
      <c r="C116" s="5" t="s">
        <v>460</v>
      </c>
      <c r="D116" s="5" t="s">
        <v>143</v>
      </c>
      <c r="E116" s="5" t="s">
        <v>336</v>
      </c>
      <c r="F116" s="5" t="s">
        <v>461</v>
      </c>
      <c r="G116" s="5" t="s">
        <v>23</v>
      </c>
      <c r="H116" s="13"/>
      <c r="I116" s="5" t="s">
        <v>66</v>
      </c>
      <c r="J116" s="5" t="s">
        <v>15</v>
      </c>
      <c r="K116" s="5">
        <f>4*365</f>
        <v>1460</v>
      </c>
      <c r="L116" s="5" t="s">
        <v>462</v>
      </c>
      <c r="M116" s="6" t="s">
        <v>465</v>
      </c>
      <c r="N116" s="8">
        <f t="shared" si="6"/>
        <v>1.0614524790871933</v>
      </c>
      <c r="O116" s="5">
        <v>11.52</v>
      </c>
      <c r="P116" s="5">
        <v>11.58</v>
      </c>
      <c r="Q116" s="8">
        <v>2.2768399153212333</v>
      </c>
      <c r="R116" s="8">
        <v>1.3281566172707193</v>
      </c>
      <c r="S116" s="5">
        <v>10</v>
      </c>
      <c r="T116" s="5">
        <v>10</v>
      </c>
      <c r="U116" s="6">
        <f t="shared" si="4"/>
        <v>1.0052083333333335</v>
      </c>
      <c r="V116" s="6">
        <f t="shared" si="5"/>
        <v>5.1948168771041511E-3</v>
      </c>
      <c r="W116" s="9">
        <v>5.2217215562833921E-3</v>
      </c>
      <c r="X116" s="10">
        <f t="shared" si="7"/>
        <v>20</v>
      </c>
      <c r="Y116" s="5" t="s">
        <v>464</v>
      </c>
    </row>
    <row r="117" spans="1:28" s="5" customFormat="1" ht="20" customHeight="1" x14ac:dyDescent="0.25">
      <c r="A117" s="5">
        <v>94</v>
      </c>
      <c r="B117" s="5">
        <v>2011</v>
      </c>
      <c r="C117" s="5" t="s">
        <v>466</v>
      </c>
      <c r="D117" s="5" t="s">
        <v>85</v>
      </c>
      <c r="E117" s="5" t="s">
        <v>86</v>
      </c>
      <c r="F117" s="5" t="s">
        <v>467</v>
      </c>
      <c r="G117" s="5" t="s">
        <v>23</v>
      </c>
      <c r="H117" s="13"/>
      <c r="I117" s="5" t="s">
        <v>66</v>
      </c>
      <c r="J117" s="5" t="s">
        <v>15</v>
      </c>
      <c r="K117" s="5">
        <v>61</v>
      </c>
      <c r="L117" s="5" t="s">
        <v>151</v>
      </c>
      <c r="M117" s="6" t="s">
        <v>468</v>
      </c>
      <c r="N117" s="8">
        <f t="shared" si="6"/>
        <v>1.5578679615680222</v>
      </c>
      <c r="O117" s="5">
        <v>36.130000000000003</v>
      </c>
      <c r="P117" s="5">
        <v>47.73</v>
      </c>
      <c r="Q117" s="8">
        <v>10.375355415599024</v>
      </c>
      <c r="R117" s="8">
        <v>14.825130690823606</v>
      </c>
      <c r="S117" s="5">
        <v>5</v>
      </c>
      <c r="T117" s="5">
        <v>5</v>
      </c>
      <c r="U117" s="6">
        <f t="shared" si="4"/>
        <v>1.3210628286742319</v>
      </c>
      <c r="V117" s="6">
        <f t="shared" si="5"/>
        <v>0.27843658585825626</v>
      </c>
      <c r="W117" s="9">
        <v>3.5787987965677212E-2</v>
      </c>
      <c r="X117" s="10">
        <f t="shared" si="7"/>
        <v>10</v>
      </c>
      <c r="Y117" s="5" t="s">
        <v>469</v>
      </c>
    </row>
    <row r="118" spans="1:28" s="5" customFormat="1" ht="20" customHeight="1" x14ac:dyDescent="0.25">
      <c r="A118" s="16">
        <v>95</v>
      </c>
      <c r="B118" s="16">
        <v>2012</v>
      </c>
      <c r="C118" s="16" t="s">
        <v>470</v>
      </c>
      <c r="D118" s="16" t="s">
        <v>335</v>
      </c>
      <c r="E118" s="16" t="s">
        <v>336</v>
      </c>
      <c r="F118" s="16" t="s">
        <v>471</v>
      </c>
      <c r="G118" s="16" t="s">
        <v>13</v>
      </c>
      <c r="H118" s="13"/>
      <c r="I118" s="16" t="s">
        <v>66</v>
      </c>
      <c r="J118" s="16" t="s">
        <v>48</v>
      </c>
      <c r="K118" s="16">
        <f>2*365</f>
        <v>730</v>
      </c>
      <c r="L118" s="16" t="s">
        <v>49</v>
      </c>
      <c r="M118" s="6" t="s">
        <v>472</v>
      </c>
      <c r="N118" s="8">
        <f t="shared" si="6"/>
        <v>1.6020599913279623</v>
      </c>
      <c r="O118" s="16">
        <v>40</v>
      </c>
      <c r="P118" s="16">
        <v>34.9</v>
      </c>
      <c r="Q118" s="8">
        <v>3.3</v>
      </c>
      <c r="R118" s="8">
        <v>2.8</v>
      </c>
      <c r="S118" s="16">
        <v>4</v>
      </c>
      <c r="T118" s="16">
        <v>4</v>
      </c>
      <c r="U118" s="19">
        <f t="shared" si="4"/>
        <v>0.87249999999999994</v>
      </c>
      <c r="V118" s="19">
        <f t="shared" si="5"/>
        <v>-0.1363926249055549</v>
      </c>
      <c r="W118" s="9">
        <v>3.3107446906224082E-3</v>
      </c>
      <c r="X118" s="10">
        <f t="shared" si="7"/>
        <v>8</v>
      </c>
      <c r="Y118" s="16" t="s">
        <v>473</v>
      </c>
      <c r="Z118" s="16"/>
      <c r="AA118" s="16"/>
      <c r="AB118" s="16"/>
    </row>
    <row r="119" spans="1:28" s="5" customFormat="1" ht="20" customHeight="1" x14ac:dyDescent="0.25">
      <c r="A119" s="5">
        <v>96</v>
      </c>
      <c r="B119" s="5">
        <v>2003</v>
      </c>
      <c r="C119" s="5" t="s">
        <v>474</v>
      </c>
      <c r="D119" s="5" t="s">
        <v>143</v>
      </c>
      <c r="E119" s="5" t="s">
        <v>205</v>
      </c>
      <c r="F119" s="5" t="s">
        <v>457</v>
      </c>
      <c r="G119" s="5" t="s">
        <v>13</v>
      </c>
      <c r="H119" s="13"/>
      <c r="I119" s="5" t="s">
        <v>66</v>
      </c>
      <c r="J119" s="5" t="s">
        <v>15</v>
      </c>
      <c r="K119" s="5">
        <f>6*365</f>
        <v>2190</v>
      </c>
      <c r="L119" s="5" t="s">
        <v>31</v>
      </c>
      <c r="M119" s="6" t="s">
        <v>475</v>
      </c>
      <c r="N119" s="8">
        <f t="shared" si="6"/>
        <v>1.2576785748691846</v>
      </c>
      <c r="O119" s="5">
        <v>18.100000000000001</v>
      </c>
      <c r="P119" s="5">
        <v>21.58</v>
      </c>
      <c r="Q119" s="8">
        <v>2.3758787847867997</v>
      </c>
      <c r="R119" s="8">
        <v>5.9396969619669999</v>
      </c>
      <c r="S119" s="5">
        <v>8</v>
      </c>
      <c r="T119" s="5">
        <v>8</v>
      </c>
      <c r="U119" s="6">
        <f t="shared" si="4"/>
        <v>1.1922651933701656</v>
      </c>
      <c r="V119" s="6">
        <f t="shared" si="5"/>
        <v>0.1758550215582084</v>
      </c>
      <c r="W119" s="9">
        <v>1.162346924553594E-2</v>
      </c>
      <c r="X119" s="10">
        <f t="shared" si="7"/>
        <v>16</v>
      </c>
      <c r="Y119" s="5" t="s">
        <v>476</v>
      </c>
    </row>
    <row r="120" spans="1:28" s="5" customFormat="1" ht="20" customHeight="1" x14ac:dyDescent="0.25">
      <c r="A120" s="5">
        <v>97</v>
      </c>
      <c r="B120" s="5">
        <v>2006</v>
      </c>
      <c r="C120" s="5" t="s">
        <v>477</v>
      </c>
      <c r="D120" s="5" t="s">
        <v>28</v>
      </c>
      <c r="E120" s="5" t="s">
        <v>40</v>
      </c>
      <c r="F120" s="5" t="s">
        <v>478</v>
      </c>
      <c r="G120" s="5" t="s">
        <v>23</v>
      </c>
      <c r="H120" s="13"/>
      <c r="I120" s="5" t="s">
        <v>14</v>
      </c>
      <c r="J120" s="5" t="s">
        <v>15</v>
      </c>
      <c r="K120" s="11"/>
      <c r="L120" s="5" t="s">
        <v>42</v>
      </c>
      <c r="M120" s="6" t="s">
        <v>479</v>
      </c>
      <c r="N120" s="8">
        <f t="shared" si="6"/>
        <v>0.36735592102601899</v>
      </c>
      <c r="O120" s="5">
        <v>2.33</v>
      </c>
      <c r="P120" s="5">
        <v>1.92</v>
      </c>
      <c r="Q120" s="8">
        <v>0.3801315561749643</v>
      </c>
      <c r="R120" s="8">
        <v>0.49193495504995377</v>
      </c>
      <c r="S120" s="5">
        <v>5</v>
      </c>
      <c r="T120" s="5">
        <v>5</v>
      </c>
      <c r="U120" s="6">
        <f t="shared" si="4"/>
        <v>0.82403433476394849</v>
      </c>
      <c r="V120" s="6">
        <f t="shared" si="5"/>
        <v>-0.19354308153791902</v>
      </c>
      <c r="W120" s="9">
        <v>1.8452702284814198E-2</v>
      </c>
      <c r="X120" s="10">
        <f t="shared" si="7"/>
        <v>10</v>
      </c>
      <c r="Y120" s="5" t="s">
        <v>480</v>
      </c>
    </row>
    <row r="121" spans="1:28" s="5" customFormat="1" ht="20" customHeight="1" x14ac:dyDescent="0.2">
      <c r="A121" s="5">
        <v>97</v>
      </c>
      <c r="B121" s="5">
        <v>2006</v>
      </c>
      <c r="C121" s="6" t="s">
        <v>477</v>
      </c>
      <c r="D121" s="6" t="s">
        <v>58</v>
      </c>
      <c r="E121" s="6" t="s">
        <v>59</v>
      </c>
      <c r="F121" s="6" t="s">
        <v>481</v>
      </c>
      <c r="G121" s="6" t="s">
        <v>23</v>
      </c>
      <c r="H121" s="13"/>
      <c r="I121" s="6" t="s">
        <v>14</v>
      </c>
      <c r="J121" s="5" t="s">
        <v>15</v>
      </c>
      <c r="K121" s="7"/>
      <c r="L121" s="6" t="s">
        <v>42</v>
      </c>
      <c r="M121" s="6" t="s">
        <v>479</v>
      </c>
      <c r="N121" s="8">
        <f t="shared" si="6"/>
        <v>0.36735592102601899</v>
      </c>
      <c r="O121" s="10">
        <v>2.33</v>
      </c>
      <c r="P121" s="10">
        <v>2.95</v>
      </c>
      <c r="Q121" s="8">
        <v>0.3801315561749643</v>
      </c>
      <c r="R121" s="8">
        <v>0.40249223594996214</v>
      </c>
      <c r="S121" s="10">
        <v>5</v>
      </c>
      <c r="T121" s="10">
        <v>5</v>
      </c>
      <c r="U121" s="14">
        <f t="shared" si="4"/>
        <v>1.2660944206008584</v>
      </c>
      <c r="V121" s="14">
        <f t="shared" si="5"/>
        <v>0.2359369027741193</v>
      </c>
      <c r="W121" s="9">
        <v>9.0464300909203592E-3</v>
      </c>
      <c r="X121" s="10">
        <f t="shared" si="7"/>
        <v>10</v>
      </c>
      <c r="Y121" s="5" t="s">
        <v>480</v>
      </c>
      <c r="Z121" s="12"/>
      <c r="AA121" s="12"/>
      <c r="AB121" s="12"/>
    </row>
    <row r="122" spans="1:28" s="5" customFormat="1" ht="20" customHeight="1" x14ac:dyDescent="0.25">
      <c r="A122" s="5">
        <v>98</v>
      </c>
      <c r="B122" s="5">
        <v>2006</v>
      </c>
      <c r="C122" s="6" t="s">
        <v>482</v>
      </c>
      <c r="D122" s="6" t="s">
        <v>10</v>
      </c>
      <c r="E122" s="6" t="s">
        <v>483</v>
      </c>
      <c r="F122" s="6" t="s">
        <v>347</v>
      </c>
      <c r="G122" s="6" t="s">
        <v>13</v>
      </c>
      <c r="H122" s="6" t="s">
        <v>13</v>
      </c>
      <c r="I122" s="6" t="s">
        <v>14</v>
      </c>
      <c r="J122" s="6" t="s">
        <v>48</v>
      </c>
      <c r="K122" s="7"/>
      <c r="L122" s="6" t="s">
        <v>17</v>
      </c>
      <c r="M122" s="6" t="s">
        <v>484</v>
      </c>
      <c r="N122" s="8">
        <f t="shared" si="6"/>
        <v>0.96378782734555524</v>
      </c>
      <c r="O122" s="10">
        <v>9.1999999999999993</v>
      </c>
      <c r="P122" s="10">
        <v>9</v>
      </c>
      <c r="Q122" s="8">
        <v>16.97939928266015</v>
      </c>
      <c r="R122" s="8">
        <v>15.883954167649817</v>
      </c>
      <c r="S122" s="10">
        <v>30</v>
      </c>
      <c r="T122" s="10">
        <v>30</v>
      </c>
      <c r="U122" s="6">
        <f t="shared" si="4"/>
        <v>0.97826086956521752</v>
      </c>
      <c r="V122" s="6">
        <f t="shared" si="5"/>
        <v>-2.1978906718775115E-2</v>
      </c>
      <c r="W122" s="9">
        <v>0.21736685803636024</v>
      </c>
      <c r="X122" s="10">
        <f t="shared" si="7"/>
        <v>60</v>
      </c>
      <c r="Y122" s="6" t="s">
        <v>485</v>
      </c>
    </row>
    <row r="123" spans="1:28" s="5" customFormat="1" ht="20" customHeight="1" x14ac:dyDescent="0.25">
      <c r="A123" s="5">
        <v>99</v>
      </c>
      <c r="B123" s="5">
        <v>2009</v>
      </c>
      <c r="C123" s="5" t="s">
        <v>486</v>
      </c>
      <c r="D123" s="6" t="s">
        <v>10</v>
      </c>
      <c r="E123" s="5" t="s">
        <v>487</v>
      </c>
      <c r="F123" s="5" t="s">
        <v>347</v>
      </c>
      <c r="G123" s="6" t="s">
        <v>13</v>
      </c>
      <c r="H123" s="6" t="s">
        <v>13</v>
      </c>
      <c r="I123" s="5" t="s">
        <v>14</v>
      </c>
      <c r="J123" s="5" t="s">
        <v>48</v>
      </c>
      <c r="K123" s="11"/>
      <c r="L123" s="5" t="s">
        <v>31</v>
      </c>
      <c r="M123" s="6" t="s">
        <v>488</v>
      </c>
      <c r="N123" s="8">
        <f t="shared" si="6"/>
        <v>1.1238516409670858</v>
      </c>
      <c r="O123" s="5">
        <v>13.3</v>
      </c>
      <c r="P123" s="5">
        <v>1.8</v>
      </c>
      <c r="Q123" s="8">
        <v>15.495160534825061</v>
      </c>
      <c r="R123" s="8">
        <v>5.0596442562694079</v>
      </c>
      <c r="S123" s="5">
        <v>10</v>
      </c>
      <c r="T123" s="5">
        <v>10</v>
      </c>
      <c r="U123" s="6">
        <f t="shared" si="4"/>
        <v>0.13533834586466165</v>
      </c>
      <c r="V123" s="6">
        <f t="shared" si="5"/>
        <v>-1.9999773703255892</v>
      </c>
      <c r="W123" s="9">
        <v>0.92585752881228434</v>
      </c>
      <c r="X123" s="10">
        <f t="shared" si="7"/>
        <v>20</v>
      </c>
      <c r="Y123" s="5" t="s">
        <v>489</v>
      </c>
    </row>
    <row r="124" spans="1:28" s="5" customFormat="1" ht="20" customHeight="1" x14ac:dyDescent="0.25">
      <c r="A124" s="5">
        <v>99</v>
      </c>
      <c r="B124" s="5">
        <v>2009</v>
      </c>
      <c r="C124" s="5" t="s">
        <v>486</v>
      </c>
      <c r="D124" s="6" t="s">
        <v>10</v>
      </c>
      <c r="E124" s="5" t="s">
        <v>490</v>
      </c>
      <c r="F124" s="5" t="s">
        <v>347</v>
      </c>
      <c r="G124" s="6" t="s">
        <v>13</v>
      </c>
      <c r="H124" s="6" t="s">
        <v>13</v>
      </c>
      <c r="I124" s="5" t="s">
        <v>14</v>
      </c>
      <c r="J124" s="5" t="s">
        <v>48</v>
      </c>
      <c r="K124" s="11"/>
      <c r="L124" s="5" t="s">
        <v>31</v>
      </c>
      <c r="M124" s="6" t="s">
        <v>491</v>
      </c>
      <c r="N124" s="8">
        <f t="shared" si="6"/>
        <v>1.0827853703164501</v>
      </c>
      <c r="O124" s="5">
        <v>12.1</v>
      </c>
      <c r="P124" s="5">
        <v>3.3</v>
      </c>
      <c r="Q124" s="8">
        <v>11.067971810589329</v>
      </c>
      <c r="R124" s="8">
        <v>8.8543774484714621</v>
      </c>
      <c r="S124" s="5">
        <v>10</v>
      </c>
      <c r="T124" s="5">
        <v>10</v>
      </c>
      <c r="U124" s="6">
        <f t="shared" si="4"/>
        <v>0.27272727272727271</v>
      </c>
      <c r="V124" s="6">
        <f t="shared" si="5"/>
        <v>-1.2992829841302609</v>
      </c>
      <c r="W124" s="9">
        <v>0.80359568639057755</v>
      </c>
      <c r="X124" s="10">
        <f t="shared" si="7"/>
        <v>20</v>
      </c>
      <c r="Y124" s="5" t="s">
        <v>489</v>
      </c>
    </row>
    <row r="125" spans="1:28" s="5" customFormat="1" ht="20" customHeight="1" x14ac:dyDescent="0.25">
      <c r="A125" s="5">
        <v>99</v>
      </c>
      <c r="B125" s="5">
        <v>2009</v>
      </c>
      <c r="C125" s="5" t="s">
        <v>486</v>
      </c>
      <c r="D125" s="6" t="s">
        <v>10</v>
      </c>
      <c r="E125" s="5" t="s">
        <v>492</v>
      </c>
      <c r="F125" s="5" t="s">
        <v>347</v>
      </c>
      <c r="G125" s="6" t="s">
        <v>13</v>
      </c>
      <c r="H125" s="6" t="s">
        <v>13</v>
      </c>
      <c r="I125" s="5" t="s">
        <v>14</v>
      </c>
      <c r="J125" s="5" t="s">
        <v>48</v>
      </c>
      <c r="K125" s="11"/>
      <c r="L125" s="5" t="s">
        <v>31</v>
      </c>
      <c r="M125" s="6" t="s">
        <v>493</v>
      </c>
      <c r="N125" s="8">
        <f t="shared" si="6"/>
        <v>1.1702617153949575</v>
      </c>
      <c r="O125" s="5">
        <v>14.8</v>
      </c>
      <c r="P125" s="5">
        <v>5.4</v>
      </c>
      <c r="Q125" s="8">
        <v>23.084626919229169</v>
      </c>
      <c r="R125" s="8">
        <v>15.811388300841898</v>
      </c>
      <c r="S125" s="5">
        <v>10</v>
      </c>
      <c r="T125" s="5">
        <v>10</v>
      </c>
      <c r="U125" s="6">
        <f t="shared" si="4"/>
        <v>0.36486486486486486</v>
      </c>
      <c r="V125" s="6">
        <f t="shared" si="5"/>
        <v>-1.0082282271998406</v>
      </c>
      <c r="W125" s="9">
        <v>1.1006277173068966</v>
      </c>
      <c r="X125" s="10">
        <f t="shared" si="7"/>
        <v>20</v>
      </c>
      <c r="Y125" s="5" t="s">
        <v>489</v>
      </c>
    </row>
    <row r="126" spans="1:28" s="5" customFormat="1" ht="20" customHeight="1" x14ac:dyDescent="0.25">
      <c r="A126" s="5">
        <v>99</v>
      </c>
      <c r="B126" s="5">
        <v>2009</v>
      </c>
      <c r="C126" s="5" t="s">
        <v>486</v>
      </c>
      <c r="D126" s="6" t="s">
        <v>10</v>
      </c>
      <c r="E126" s="5" t="s">
        <v>494</v>
      </c>
      <c r="F126" s="5" t="s">
        <v>347</v>
      </c>
      <c r="G126" s="6" t="s">
        <v>13</v>
      </c>
      <c r="H126" s="6" t="s">
        <v>13</v>
      </c>
      <c r="I126" s="5" t="s">
        <v>14</v>
      </c>
      <c r="J126" s="5" t="s">
        <v>48</v>
      </c>
      <c r="K126" s="11"/>
      <c r="L126" s="5" t="s">
        <v>31</v>
      </c>
      <c r="M126" s="6" t="s">
        <v>491</v>
      </c>
      <c r="N126" s="8">
        <f t="shared" si="6"/>
        <v>1.2227164711475833</v>
      </c>
      <c r="O126" s="5">
        <v>16.7</v>
      </c>
      <c r="P126" s="5">
        <v>7.4</v>
      </c>
      <c r="Q126" s="8">
        <v>14.230249470757707</v>
      </c>
      <c r="R126" s="8">
        <v>9.803060746521977</v>
      </c>
      <c r="S126" s="5">
        <v>10</v>
      </c>
      <c r="T126" s="5">
        <v>10</v>
      </c>
      <c r="U126" s="6">
        <f t="shared" si="4"/>
        <v>0.44311377245508987</v>
      </c>
      <c r="V126" s="6">
        <f t="shared" si="5"/>
        <v>-0.81392871921258525</v>
      </c>
      <c r="W126" s="9">
        <v>0.24810233310121385</v>
      </c>
      <c r="X126" s="10">
        <f t="shared" si="7"/>
        <v>20</v>
      </c>
      <c r="Y126" s="5" t="s">
        <v>489</v>
      </c>
    </row>
    <row r="127" spans="1:28" s="5" customFormat="1" ht="20" customHeight="1" x14ac:dyDescent="0.25">
      <c r="A127" s="5">
        <v>99</v>
      </c>
      <c r="B127" s="5">
        <v>2009</v>
      </c>
      <c r="C127" s="5" t="s">
        <v>486</v>
      </c>
      <c r="D127" s="6" t="s">
        <v>10</v>
      </c>
      <c r="E127" s="5" t="s">
        <v>495</v>
      </c>
      <c r="F127" s="5" t="s">
        <v>347</v>
      </c>
      <c r="G127" s="6" t="s">
        <v>13</v>
      </c>
      <c r="H127" s="6" t="s">
        <v>13</v>
      </c>
      <c r="I127" s="5" t="s">
        <v>14</v>
      </c>
      <c r="J127" s="5" t="s">
        <v>48</v>
      </c>
      <c r="K127" s="11"/>
      <c r="L127" s="5" t="s">
        <v>31</v>
      </c>
      <c r="M127" s="6" t="s">
        <v>496</v>
      </c>
      <c r="N127" s="8">
        <f t="shared" si="6"/>
        <v>1.1003705451175629</v>
      </c>
      <c r="O127" s="5">
        <v>12.6</v>
      </c>
      <c r="P127" s="5">
        <v>7.7</v>
      </c>
      <c r="Q127" s="8">
        <v>7.905694150420949</v>
      </c>
      <c r="R127" s="8">
        <v>7.5894663844041101</v>
      </c>
      <c r="S127" s="5">
        <v>10</v>
      </c>
      <c r="T127" s="5">
        <v>10</v>
      </c>
      <c r="U127" s="6">
        <f t="shared" si="4"/>
        <v>0.61111111111111116</v>
      </c>
      <c r="V127" s="6">
        <f t="shared" si="5"/>
        <v>-0.49247648509779407</v>
      </c>
      <c r="W127" s="9">
        <v>0.13651720253451854</v>
      </c>
      <c r="X127" s="10">
        <f t="shared" si="7"/>
        <v>20</v>
      </c>
      <c r="Y127" s="5" t="s">
        <v>489</v>
      </c>
    </row>
    <row r="128" spans="1:28" s="5" customFormat="1" ht="20" customHeight="1" x14ac:dyDescent="0.25">
      <c r="A128" s="5">
        <v>99</v>
      </c>
      <c r="B128" s="5">
        <v>2009</v>
      </c>
      <c r="C128" s="5" t="s">
        <v>486</v>
      </c>
      <c r="D128" s="6" t="s">
        <v>10</v>
      </c>
      <c r="E128" s="5" t="s">
        <v>497</v>
      </c>
      <c r="F128" s="5" t="s">
        <v>347</v>
      </c>
      <c r="G128" s="6" t="s">
        <v>13</v>
      </c>
      <c r="H128" s="6" t="s">
        <v>13</v>
      </c>
      <c r="I128" s="5" t="s">
        <v>14</v>
      </c>
      <c r="J128" s="5" t="s">
        <v>48</v>
      </c>
      <c r="K128" s="11"/>
      <c r="L128" s="5" t="s">
        <v>31</v>
      </c>
      <c r="M128" s="6" t="s">
        <v>498</v>
      </c>
      <c r="N128" s="8">
        <f t="shared" si="6"/>
        <v>1.1492191126553799</v>
      </c>
      <c r="O128" s="5">
        <v>14.1</v>
      </c>
      <c r="P128" s="5">
        <v>8.9</v>
      </c>
      <c r="Q128" s="8">
        <v>15.17893276880822</v>
      </c>
      <c r="R128" s="8">
        <v>19.922349259060791</v>
      </c>
      <c r="S128" s="5">
        <v>10</v>
      </c>
      <c r="T128" s="5">
        <v>10</v>
      </c>
      <c r="U128" s="6">
        <f t="shared" si="4"/>
        <v>0.63120567375886527</v>
      </c>
      <c r="V128" s="6">
        <f t="shared" si="5"/>
        <v>-0.46012352064602841</v>
      </c>
      <c r="W128" s="9">
        <v>0.61696263961074638</v>
      </c>
      <c r="X128" s="10">
        <f t="shared" si="7"/>
        <v>20</v>
      </c>
      <c r="Y128" s="5" t="s">
        <v>489</v>
      </c>
    </row>
    <row r="129" spans="1:28" s="5" customFormat="1" ht="20" customHeight="1" x14ac:dyDescent="0.25">
      <c r="A129" s="5">
        <v>99</v>
      </c>
      <c r="B129" s="5">
        <v>2009</v>
      </c>
      <c r="C129" s="5" t="s">
        <v>486</v>
      </c>
      <c r="D129" s="6" t="s">
        <v>10</v>
      </c>
      <c r="E129" s="5" t="s">
        <v>499</v>
      </c>
      <c r="F129" s="5" t="s">
        <v>347</v>
      </c>
      <c r="G129" s="6" t="s">
        <v>13</v>
      </c>
      <c r="H129" s="6" t="s">
        <v>13</v>
      </c>
      <c r="I129" s="5" t="s">
        <v>14</v>
      </c>
      <c r="J129" s="5" t="s">
        <v>48</v>
      </c>
      <c r="K129" s="11"/>
      <c r="L129" s="5" t="s">
        <v>31</v>
      </c>
      <c r="M129" s="6" t="s">
        <v>500</v>
      </c>
      <c r="N129" s="8">
        <f t="shared" si="6"/>
        <v>1.1038037209559568</v>
      </c>
      <c r="O129" s="5">
        <v>12.7</v>
      </c>
      <c r="P129" s="5">
        <v>8</v>
      </c>
      <c r="Q129" s="8">
        <v>20.554804791094465</v>
      </c>
      <c r="R129" s="8">
        <v>15.495160534825061</v>
      </c>
      <c r="S129" s="5">
        <v>10</v>
      </c>
      <c r="T129" s="5">
        <v>10</v>
      </c>
      <c r="U129" s="6">
        <f t="shared" si="4"/>
        <v>0.62992125984251968</v>
      </c>
      <c r="V129" s="6">
        <f t="shared" si="5"/>
        <v>-0.46216045178470966</v>
      </c>
      <c r="W129" s="9">
        <v>0.63710677390104797</v>
      </c>
      <c r="X129" s="10">
        <f t="shared" si="7"/>
        <v>20</v>
      </c>
      <c r="Y129" s="5" t="s">
        <v>489</v>
      </c>
    </row>
    <row r="130" spans="1:28" s="5" customFormat="1" ht="20" customHeight="1" x14ac:dyDescent="0.25">
      <c r="A130" s="5">
        <v>99</v>
      </c>
      <c r="B130" s="5">
        <v>2009</v>
      </c>
      <c r="C130" s="5" t="s">
        <v>486</v>
      </c>
      <c r="D130" s="6" t="s">
        <v>10</v>
      </c>
      <c r="E130" s="5" t="s">
        <v>501</v>
      </c>
      <c r="F130" s="5" t="s">
        <v>347</v>
      </c>
      <c r="G130" s="6" t="s">
        <v>13</v>
      </c>
      <c r="H130" s="6" t="s">
        <v>13</v>
      </c>
      <c r="I130" s="5" t="s">
        <v>14</v>
      </c>
      <c r="J130" s="5" t="s">
        <v>48</v>
      </c>
      <c r="K130" s="11"/>
      <c r="L130" s="5" t="s">
        <v>31</v>
      </c>
      <c r="M130" s="6" t="s">
        <v>500</v>
      </c>
      <c r="N130" s="8">
        <f t="shared" si="6"/>
        <v>1.0253058652647702</v>
      </c>
      <c r="O130" s="5">
        <v>10.6</v>
      </c>
      <c r="P130" s="5">
        <v>6.9</v>
      </c>
      <c r="Q130" s="8">
        <v>8.2219219164377879</v>
      </c>
      <c r="R130" s="8">
        <v>9.4868329805051381</v>
      </c>
      <c r="S130" s="5">
        <v>10</v>
      </c>
      <c r="T130" s="5">
        <v>10</v>
      </c>
      <c r="U130" s="6">
        <f t="shared" ref="U130:U193" si="8">P130/O130</f>
        <v>0.65094339622641517</v>
      </c>
      <c r="V130" s="6">
        <f t="shared" ref="V130:V193" si="9">LN(U130)</f>
        <v>-0.42933258951480763</v>
      </c>
      <c r="W130" s="9">
        <v>0.24919967616915922</v>
      </c>
      <c r="X130" s="10">
        <f t="shared" si="7"/>
        <v>20</v>
      </c>
      <c r="Y130" s="5" t="s">
        <v>489</v>
      </c>
    </row>
    <row r="131" spans="1:28" s="5" customFormat="1" ht="20" customHeight="1" x14ac:dyDescent="0.25">
      <c r="A131" s="5">
        <v>99</v>
      </c>
      <c r="B131" s="5">
        <v>2009</v>
      </c>
      <c r="C131" s="5" t="s">
        <v>486</v>
      </c>
      <c r="D131" s="6" t="s">
        <v>10</v>
      </c>
      <c r="E131" s="5" t="s">
        <v>502</v>
      </c>
      <c r="F131" s="5" t="s">
        <v>347</v>
      </c>
      <c r="G131" s="6" t="s">
        <v>13</v>
      </c>
      <c r="H131" s="6" t="s">
        <v>13</v>
      </c>
      <c r="I131" s="5" t="s">
        <v>14</v>
      </c>
      <c r="J131" s="5" t="s">
        <v>48</v>
      </c>
      <c r="K131" s="11"/>
      <c r="L131" s="5" t="s">
        <v>31</v>
      </c>
      <c r="M131" s="6" t="s">
        <v>503</v>
      </c>
      <c r="N131" s="8">
        <f t="shared" ref="N131:N194" si="10">LOG(O131)</f>
        <v>1.2148438480476977</v>
      </c>
      <c r="O131" s="5">
        <v>16.399999999999999</v>
      </c>
      <c r="P131" s="5">
        <v>12</v>
      </c>
      <c r="Q131" s="8">
        <v>21.187260323128143</v>
      </c>
      <c r="R131" s="8">
        <v>19.922349259060791</v>
      </c>
      <c r="S131" s="5">
        <v>10</v>
      </c>
      <c r="T131" s="5">
        <v>10</v>
      </c>
      <c r="U131" s="6">
        <f t="shared" si="8"/>
        <v>0.73170731707317083</v>
      </c>
      <c r="V131" s="6">
        <f t="shared" si="9"/>
        <v>-0.31237468504215232</v>
      </c>
      <c r="W131" s="9">
        <v>0.44252714158239148</v>
      </c>
      <c r="X131" s="10">
        <f t="shared" ref="X131:X194" si="11">S131+T131</f>
        <v>20</v>
      </c>
      <c r="Y131" s="5" t="s">
        <v>489</v>
      </c>
    </row>
    <row r="132" spans="1:28" s="5" customFormat="1" ht="20" customHeight="1" x14ac:dyDescent="0.25">
      <c r="A132" s="5">
        <v>99</v>
      </c>
      <c r="B132" s="5">
        <v>2009</v>
      </c>
      <c r="C132" s="5" t="s">
        <v>486</v>
      </c>
      <c r="D132" s="6" t="s">
        <v>10</v>
      </c>
      <c r="E132" s="5" t="s">
        <v>504</v>
      </c>
      <c r="F132" s="5" t="s">
        <v>347</v>
      </c>
      <c r="G132" s="6" t="s">
        <v>13</v>
      </c>
      <c r="H132" s="6" t="s">
        <v>13</v>
      </c>
      <c r="I132" s="5" t="s">
        <v>14</v>
      </c>
      <c r="J132" s="5" t="s">
        <v>48</v>
      </c>
      <c r="K132" s="11"/>
      <c r="L132" s="5" t="s">
        <v>31</v>
      </c>
      <c r="M132" s="6" t="s">
        <v>496</v>
      </c>
      <c r="N132" s="8">
        <f t="shared" si="10"/>
        <v>1.1553360374650619</v>
      </c>
      <c r="O132" s="5">
        <v>14.3</v>
      </c>
      <c r="P132" s="5">
        <v>9.9</v>
      </c>
      <c r="Q132" s="8">
        <v>17.708754896942924</v>
      </c>
      <c r="R132" s="8">
        <v>8.2219219164377879</v>
      </c>
      <c r="S132" s="5">
        <v>10</v>
      </c>
      <c r="T132" s="5">
        <v>10</v>
      </c>
      <c r="U132" s="6">
        <f t="shared" si="8"/>
        <v>0.69230769230769229</v>
      </c>
      <c r="V132" s="6">
        <f t="shared" si="9"/>
        <v>-0.3677247801253174</v>
      </c>
      <c r="W132" s="9">
        <v>0.22232968619915011</v>
      </c>
      <c r="X132" s="10">
        <f t="shared" si="11"/>
        <v>20</v>
      </c>
      <c r="Y132" s="5" t="s">
        <v>489</v>
      </c>
    </row>
    <row r="133" spans="1:28" s="5" customFormat="1" ht="20" customHeight="1" x14ac:dyDescent="0.25">
      <c r="A133" s="5">
        <v>99</v>
      </c>
      <c r="B133" s="5">
        <v>2009</v>
      </c>
      <c r="C133" s="5" t="s">
        <v>486</v>
      </c>
      <c r="D133" s="6" t="s">
        <v>10</v>
      </c>
      <c r="E133" s="5" t="s">
        <v>505</v>
      </c>
      <c r="F133" s="5" t="s">
        <v>347</v>
      </c>
      <c r="G133" s="6" t="s">
        <v>13</v>
      </c>
      <c r="H133" s="6" t="s">
        <v>13</v>
      </c>
      <c r="I133" s="5" t="s">
        <v>14</v>
      </c>
      <c r="J133" s="5" t="s">
        <v>48</v>
      </c>
      <c r="K133" s="11"/>
      <c r="L133" s="5" t="s">
        <v>31</v>
      </c>
      <c r="M133" s="6" t="s">
        <v>506</v>
      </c>
      <c r="N133" s="8">
        <f t="shared" si="10"/>
        <v>1.3242824552976926</v>
      </c>
      <c r="O133" s="5">
        <v>21.1</v>
      </c>
      <c r="P133" s="5">
        <v>16.399999999999999</v>
      </c>
      <c r="Q133" s="8">
        <v>7.2732386183872721</v>
      </c>
      <c r="R133" s="8">
        <v>12.016655108639842</v>
      </c>
      <c r="S133" s="5">
        <v>10</v>
      </c>
      <c r="T133" s="5">
        <v>10</v>
      </c>
      <c r="U133" s="6">
        <f t="shared" si="8"/>
        <v>0.77725118483412314</v>
      </c>
      <c r="V133" s="6">
        <f t="shared" si="9"/>
        <v>-0.25199170565186818</v>
      </c>
      <c r="W133" s="9">
        <v>6.5570313983063636E-2</v>
      </c>
      <c r="X133" s="10">
        <f t="shared" si="11"/>
        <v>20</v>
      </c>
      <c r="Y133" s="5" t="s">
        <v>489</v>
      </c>
    </row>
    <row r="134" spans="1:28" s="5" customFormat="1" ht="20" customHeight="1" x14ac:dyDescent="0.25">
      <c r="A134" s="5">
        <v>99</v>
      </c>
      <c r="B134" s="5">
        <v>2009</v>
      </c>
      <c r="C134" s="5" t="s">
        <v>486</v>
      </c>
      <c r="D134" s="6" t="s">
        <v>10</v>
      </c>
      <c r="E134" s="5" t="s">
        <v>507</v>
      </c>
      <c r="F134" s="5" t="s">
        <v>347</v>
      </c>
      <c r="G134" s="6" t="s">
        <v>13</v>
      </c>
      <c r="H134" s="6" t="s">
        <v>13</v>
      </c>
      <c r="I134" s="5" t="s">
        <v>14</v>
      </c>
      <c r="J134" s="5" t="s">
        <v>48</v>
      </c>
      <c r="K134" s="11"/>
      <c r="L134" s="5" t="s">
        <v>31</v>
      </c>
      <c r="M134" s="6" t="s">
        <v>493</v>
      </c>
      <c r="N134" s="8">
        <f t="shared" si="10"/>
        <v>1.0374264979406236</v>
      </c>
      <c r="O134" s="5">
        <v>10.9</v>
      </c>
      <c r="P134" s="5">
        <v>9.5</v>
      </c>
      <c r="Q134" s="8">
        <v>23.40085468524601</v>
      </c>
      <c r="R134" s="8">
        <v>24.033310217279684</v>
      </c>
      <c r="S134" s="5">
        <v>10</v>
      </c>
      <c r="T134" s="5">
        <v>10</v>
      </c>
      <c r="U134" s="6">
        <f t="shared" si="8"/>
        <v>0.87155963302752293</v>
      </c>
      <c r="V134" s="6">
        <f t="shared" si="9"/>
        <v>-0.13747099062860288</v>
      </c>
      <c r="W134" s="9">
        <v>1.1009039643127685</v>
      </c>
      <c r="X134" s="10">
        <f t="shared" si="11"/>
        <v>20</v>
      </c>
      <c r="Y134" s="5" t="s">
        <v>489</v>
      </c>
    </row>
    <row r="135" spans="1:28" s="5" customFormat="1" ht="20" customHeight="1" x14ac:dyDescent="0.25">
      <c r="A135" s="5">
        <v>99</v>
      </c>
      <c r="B135" s="5">
        <v>2009</v>
      </c>
      <c r="C135" s="5" t="s">
        <v>486</v>
      </c>
      <c r="D135" s="6" t="s">
        <v>10</v>
      </c>
      <c r="E135" s="5" t="s">
        <v>508</v>
      </c>
      <c r="F135" s="5" t="s">
        <v>347</v>
      </c>
      <c r="G135" s="6" t="s">
        <v>13</v>
      </c>
      <c r="H135" s="6" t="s">
        <v>13</v>
      </c>
      <c r="I135" s="5" t="s">
        <v>14</v>
      </c>
      <c r="J135" s="5" t="s">
        <v>48</v>
      </c>
      <c r="K135" s="11"/>
      <c r="L135" s="5" t="s">
        <v>31</v>
      </c>
      <c r="M135" s="6" t="s">
        <v>509</v>
      </c>
      <c r="N135" s="8">
        <f t="shared" si="10"/>
        <v>1.2355284469075489</v>
      </c>
      <c r="O135" s="5">
        <v>17.2</v>
      </c>
      <c r="P135" s="5">
        <v>17.100000000000001</v>
      </c>
      <c r="Q135" s="8">
        <v>23.40085468524601</v>
      </c>
      <c r="R135" s="8">
        <v>24.033310217279684</v>
      </c>
      <c r="S135" s="5">
        <v>10</v>
      </c>
      <c r="T135" s="5">
        <v>10</v>
      </c>
      <c r="U135" s="6">
        <f t="shared" si="8"/>
        <v>0.99418604651162801</v>
      </c>
      <c r="V135" s="6">
        <f t="shared" si="9"/>
        <v>-5.8309203107930986E-3</v>
      </c>
      <c r="W135" s="9">
        <v>0.38263091828081919</v>
      </c>
      <c r="X135" s="10">
        <f t="shared" si="11"/>
        <v>20</v>
      </c>
      <c r="Y135" s="5" t="s">
        <v>489</v>
      </c>
    </row>
    <row r="136" spans="1:28" s="5" customFormat="1" ht="20" customHeight="1" x14ac:dyDescent="0.25">
      <c r="A136" s="5">
        <v>100</v>
      </c>
      <c r="B136" s="5">
        <v>2005</v>
      </c>
      <c r="C136" s="5" t="s">
        <v>510</v>
      </c>
      <c r="D136" s="6" t="s">
        <v>10</v>
      </c>
      <c r="E136" s="5" t="s">
        <v>511</v>
      </c>
      <c r="F136" s="5" t="s">
        <v>512</v>
      </c>
      <c r="G136" s="5" t="s">
        <v>13</v>
      </c>
      <c r="H136" s="6" t="s">
        <v>13</v>
      </c>
      <c r="I136" s="5" t="s">
        <v>14</v>
      </c>
      <c r="J136" s="5" t="s">
        <v>15</v>
      </c>
      <c r="K136" s="11"/>
      <c r="L136" s="5" t="s">
        <v>81</v>
      </c>
      <c r="M136" s="6" t="s">
        <v>513</v>
      </c>
      <c r="N136" s="8">
        <f t="shared" si="10"/>
        <v>0.59549622182557416</v>
      </c>
      <c r="O136" s="5">
        <v>3.94</v>
      </c>
      <c r="P136" s="5">
        <v>3.24</v>
      </c>
      <c r="Q136" s="8">
        <v>1.697056274847714</v>
      </c>
      <c r="R136" s="8">
        <v>1.3010764773832475</v>
      </c>
      <c r="S136" s="5">
        <v>8</v>
      </c>
      <c r="T136" s="5">
        <v>8</v>
      </c>
      <c r="U136" s="6">
        <f t="shared" si="8"/>
        <v>0.82233502538071068</v>
      </c>
      <c r="V136" s="6">
        <f t="shared" si="9"/>
        <v>-0.19560739350560441</v>
      </c>
      <c r="W136" s="9">
        <v>4.3347485313637579E-2</v>
      </c>
      <c r="X136" s="10">
        <f t="shared" si="11"/>
        <v>16</v>
      </c>
      <c r="Y136" s="5" t="s">
        <v>514</v>
      </c>
    </row>
    <row r="137" spans="1:28" s="5" customFormat="1" ht="20" customHeight="1" x14ac:dyDescent="0.25">
      <c r="A137" s="5">
        <v>101</v>
      </c>
      <c r="B137" s="5">
        <v>2003</v>
      </c>
      <c r="C137" s="5" t="s">
        <v>515</v>
      </c>
      <c r="D137" s="6" t="s">
        <v>10</v>
      </c>
      <c r="E137" s="5" t="s">
        <v>516</v>
      </c>
      <c r="F137" s="5" t="s">
        <v>517</v>
      </c>
      <c r="G137" s="5" t="s">
        <v>23</v>
      </c>
      <c r="H137" s="6" t="s">
        <v>13</v>
      </c>
      <c r="I137" s="5" t="s">
        <v>14</v>
      </c>
      <c r="J137" s="5" t="s">
        <v>15</v>
      </c>
      <c r="K137" s="11"/>
      <c r="L137" s="5" t="s">
        <v>17</v>
      </c>
      <c r="M137" s="6" t="s">
        <v>226</v>
      </c>
      <c r="N137" s="8">
        <f t="shared" si="10"/>
        <v>0.96425963019684902</v>
      </c>
      <c r="O137" s="5">
        <v>9.2100000000000009</v>
      </c>
      <c r="P137" s="5">
        <v>7.54</v>
      </c>
      <c r="Q137" s="8">
        <v>1.9225763964014539</v>
      </c>
      <c r="R137" s="8">
        <v>1.9225763964014539</v>
      </c>
      <c r="S137" s="5">
        <v>3</v>
      </c>
      <c r="T137" s="5">
        <v>3</v>
      </c>
      <c r="U137" s="6">
        <f t="shared" si="8"/>
        <v>0.81867535287730719</v>
      </c>
      <c r="V137" s="6">
        <f t="shared" si="9"/>
        <v>-0.20006766824735087</v>
      </c>
      <c r="W137" s="9">
        <v>3.6197566325186316E-2</v>
      </c>
      <c r="X137" s="10">
        <f t="shared" si="11"/>
        <v>6</v>
      </c>
      <c r="Y137" s="5" t="s">
        <v>518</v>
      </c>
    </row>
    <row r="138" spans="1:28" s="5" customFormat="1" ht="20" customHeight="1" x14ac:dyDescent="0.25">
      <c r="A138" s="5">
        <v>102</v>
      </c>
      <c r="B138" s="5">
        <v>2011</v>
      </c>
      <c r="C138" s="5" t="s">
        <v>519</v>
      </c>
      <c r="D138" s="5" t="s">
        <v>85</v>
      </c>
      <c r="E138" s="5" t="s">
        <v>86</v>
      </c>
      <c r="F138" s="5" t="s">
        <v>520</v>
      </c>
      <c r="G138" s="5" t="s">
        <v>13</v>
      </c>
      <c r="H138" s="11"/>
      <c r="I138" s="5" t="s">
        <v>66</v>
      </c>
      <c r="J138" s="5" t="s">
        <v>15</v>
      </c>
      <c r="K138" s="5">
        <f>7*7</f>
        <v>49</v>
      </c>
      <c r="L138" s="5" t="s">
        <v>151</v>
      </c>
      <c r="M138" s="6" t="s">
        <v>521</v>
      </c>
      <c r="N138" s="8">
        <f t="shared" si="10"/>
        <v>0.75281643118827146</v>
      </c>
      <c r="O138" s="5">
        <v>5.66</v>
      </c>
      <c r="P138" s="5">
        <v>3.39</v>
      </c>
      <c r="Q138" s="8">
        <v>0</v>
      </c>
      <c r="R138" s="8">
        <v>0.76210235533030601</v>
      </c>
      <c r="S138" s="5">
        <v>3</v>
      </c>
      <c r="T138" s="5">
        <v>3</v>
      </c>
      <c r="U138" s="6">
        <f t="shared" si="8"/>
        <v>0.59893992932862195</v>
      </c>
      <c r="V138" s="6">
        <f t="shared" si="9"/>
        <v>-0.51259397082273261</v>
      </c>
      <c r="W138" s="9">
        <v>1.6846355322351875E-2</v>
      </c>
      <c r="X138" s="10">
        <f t="shared" si="11"/>
        <v>6</v>
      </c>
      <c r="Y138" s="6" t="s">
        <v>522</v>
      </c>
    </row>
    <row r="139" spans="1:28" s="5" customFormat="1" ht="20" customHeight="1" x14ac:dyDescent="0.25">
      <c r="A139" s="5">
        <v>103</v>
      </c>
      <c r="B139" s="5">
        <v>2000</v>
      </c>
      <c r="C139" s="5" t="s">
        <v>523</v>
      </c>
      <c r="D139" s="5" t="s">
        <v>143</v>
      </c>
      <c r="E139" s="5" t="s">
        <v>336</v>
      </c>
      <c r="F139" s="5" t="s">
        <v>524</v>
      </c>
      <c r="G139" s="5" t="s">
        <v>23</v>
      </c>
      <c r="H139" s="11"/>
      <c r="I139" s="5" t="s">
        <v>66</v>
      </c>
      <c r="J139" s="5" t="s">
        <v>15</v>
      </c>
      <c r="K139" s="5">
        <v>23</v>
      </c>
      <c r="L139" s="5" t="s">
        <v>49</v>
      </c>
      <c r="M139" s="6" t="s">
        <v>525</v>
      </c>
      <c r="N139" s="8">
        <f t="shared" si="10"/>
        <v>1.2842050677017942</v>
      </c>
      <c r="O139" s="5">
        <v>19.239999999999998</v>
      </c>
      <c r="P139" s="5">
        <v>21.29</v>
      </c>
      <c r="Q139" s="8">
        <v>4.24</v>
      </c>
      <c r="R139" s="8">
        <v>3.92</v>
      </c>
      <c r="S139" s="5">
        <v>16</v>
      </c>
      <c r="T139" s="5">
        <v>16</v>
      </c>
      <c r="U139" s="6">
        <f t="shared" si="8"/>
        <v>1.1065488565488566</v>
      </c>
      <c r="V139" s="6">
        <f t="shared" si="9"/>
        <v>0.10124603366782771</v>
      </c>
      <c r="W139" s="9">
        <v>5.1541528170884893E-3</v>
      </c>
      <c r="X139" s="10">
        <f t="shared" si="11"/>
        <v>32</v>
      </c>
      <c r="Y139" s="5" t="s">
        <v>526</v>
      </c>
    </row>
    <row r="140" spans="1:28" s="5" customFormat="1" ht="20" customHeight="1" x14ac:dyDescent="0.25">
      <c r="A140" s="16">
        <v>104</v>
      </c>
      <c r="B140" s="16">
        <v>2013</v>
      </c>
      <c r="C140" s="16" t="s">
        <v>527</v>
      </c>
      <c r="D140" s="16" t="s">
        <v>160</v>
      </c>
      <c r="E140" s="16" t="s">
        <v>40</v>
      </c>
      <c r="F140" s="16" t="s">
        <v>528</v>
      </c>
      <c r="G140" s="16" t="s">
        <v>23</v>
      </c>
      <c r="H140" s="11"/>
      <c r="I140" s="16" t="s">
        <v>14</v>
      </c>
      <c r="J140" s="16" t="s">
        <v>15</v>
      </c>
      <c r="K140" s="18"/>
      <c r="L140" s="6" t="s">
        <v>126</v>
      </c>
      <c r="M140" s="6" t="s">
        <v>529</v>
      </c>
      <c r="N140" s="8">
        <f t="shared" si="10"/>
        <v>1.0989896394011773</v>
      </c>
      <c r="O140" s="16">
        <v>12.56</v>
      </c>
      <c r="P140" s="16">
        <v>11</v>
      </c>
      <c r="Q140" s="8">
        <v>1.5256146302392357</v>
      </c>
      <c r="R140" s="8">
        <v>4.1761226035642203</v>
      </c>
      <c r="S140" s="16">
        <v>19</v>
      </c>
      <c r="T140" s="16">
        <v>109</v>
      </c>
      <c r="U140" s="19">
        <f t="shared" si="8"/>
        <v>0.87579617834394896</v>
      </c>
      <c r="V140" s="19">
        <f t="shared" si="9"/>
        <v>-0.13262188824168217</v>
      </c>
      <c r="W140" s="9">
        <v>2.0988414949192451E-3</v>
      </c>
      <c r="X140" s="10">
        <f t="shared" si="11"/>
        <v>128</v>
      </c>
      <c r="Y140" s="16" t="s">
        <v>530</v>
      </c>
      <c r="Z140" s="16"/>
      <c r="AA140" s="16"/>
      <c r="AB140" s="16"/>
    </row>
    <row r="141" spans="1:28" s="5" customFormat="1" ht="20" customHeight="1" x14ac:dyDescent="0.25">
      <c r="A141" s="5">
        <v>105</v>
      </c>
      <c r="B141" s="5">
        <v>2010</v>
      </c>
      <c r="C141" s="5" t="s">
        <v>531</v>
      </c>
      <c r="D141" s="6" t="s">
        <v>10</v>
      </c>
      <c r="E141" s="5" t="s">
        <v>441</v>
      </c>
      <c r="F141" s="5" t="s">
        <v>532</v>
      </c>
      <c r="G141" s="5" t="s">
        <v>54</v>
      </c>
      <c r="H141" s="5" t="s">
        <v>13</v>
      </c>
      <c r="I141" s="5" t="s">
        <v>14</v>
      </c>
      <c r="J141" s="5" t="s">
        <v>15</v>
      </c>
      <c r="K141" s="11"/>
      <c r="L141" s="5" t="s">
        <v>126</v>
      </c>
      <c r="M141" s="6" t="s">
        <v>533</v>
      </c>
      <c r="N141" s="8">
        <f t="shared" si="10"/>
        <v>1.1048284036536553</v>
      </c>
      <c r="O141" s="5">
        <v>12.73</v>
      </c>
      <c r="P141" s="5">
        <v>6.86</v>
      </c>
      <c r="Q141" s="8">
        <v>1.4758048651498614</v>
      </c>
      <c r="R141" s="8">
        <v>0.69318107302493481</v>
      </c>
      <c r="S141" s="5">
        <v>5</v>
      </c>
      <c r="T141" s="5">
        <v>5</v>
      </c>
      <c r="U141" s="6">
        <f t="shared" si="8"/>
        <v>0.53888452474469761</v>
      </c>
      <c r="V141" s="6">
        <f t="shared" si="9"/>
        <v>-0.61825397083152123</v>
      </c>
      <c r="W141" s="9">
        <v>4.7301024425974551E-3</v>
      </c>
      <c r="X141" s="10">
        <f t="shared" si="11"/>
        <v>10</v>
      </c>
      <c r="Y141" s="5" t="s">
        <v>534</v>
      </c>
    </row>
    <row r="142" spans="1:28" s="5" customFormat="1" ht="20" customHeight="1" x14ac:dyDescent="0.25">
      <c r="A142" s="5">
        <v>106</v>
      </c>
      <c r="B142" s="5">
        <v>2008</v>
      </c>
      <c r="C142" s="6" t="s">
        <v>535</v>
      </c>
      <c r="D142" s="6" t="s">
        <v>10</v>
      </c>
      <c r="E142" s="6" t="s">
        <v>536</v>
      </c>
      <c r="F142" s="6" t="s">
        <v>537</v>
      </c>
      <c r="G142" s="6" t="s">
        <v>23</v>
      </c>
      <c r="H142" s="6" t="s">
        <v>23</v>
      </c>
      <c r="I142" s="5" t="s">
        <v>66</v>
      </c>
      <c r="J142" s="6" t="s">
        <v>15</v>
      </c>
      <c r="K142" s="10">
        <f>12*7</f>
        <v>84</v>
      </c>
      <c r="L142" s="6" t="s">
        <v>151</v>
      </c>
      <c r="M142" s="6" t="s">
        <v>538</v>
      </c>
      <c r="N142" s="8">
        <f t="shared" si="10"/>
        <v>1.2019430634016501</v>
      </c>
      <c r="O142" s="10">
        <v>15.92</v>
      </c>
      <c r="P142" s="10">
        <v>16.2</v>
      </c>
      <c r="Q142" s="8">
        <v>2.0871032557111304</v>
      </c>
      <c r="R142" s="8">
        <v>2.0871032557111304</v>
      </c>
      <c r="S142" s="10">
        <v>10</v>
      </c>
      <c r="T142" s="10">
        <v>10</v>
      </c>
      <c r="U142" s="6">
        <f t="shared" si="8"/>
        <v>1.0175879396984924</v>
      </c>
      <c r="V142" s="6">
        <f t="shared" si="9"/>
        <v>1.7435061822101347E-2</v>
      </c>
      <c r="W142" s="9">
        <v>3.3785145544224767E-3</v>
      </c>
      <c r="X142" s="10">
        <f t="shared" si="11"/>
        <v>20</v>
      </c>
      <c r="Y142" s="6" t="s">
        <v>539</v>
      </c>
    </row>
    <row r="143" spans="1:28" s="5" customFormat="1" ht="20" customHeight="1" x14ac:dyDescent="0.25">
      <c r="A143" s="5">
        <v>106</v>
      </c>
      <c r="B143" s="5">
        <v>2008</v>
      </c>
      <c r="C143" s="6" t="s">
        <v>535</v>
      </c>
      <c r="D143" s="6" t="s">
        <v>10</v>
      </c>
      <c r="E143" s="6" t="s">
        <v>536</v>
      </c>
      <c r="F143" s="6" t="s">
        <v>540</v>
      </c>
      <c r="G143" s="6" t="s">
        <v>23</v>
      </c>
      <c r="H143" s="6" t="s">
        <v>23</v>
      </c>
      <c r="I143" s="5" t="s">
        <v>66</v>
      </c>
      <c r="J143" s="6" t="s">
        <v>15</v>
      </c>
      <c r="K143" s="10">
        <v>84</v>
      </c>
      <c r="L143" s="6" t="s">
        <v>151</v>
      </c>
      <c r="M143" s="6" t="s">
        <v>538</v>
      </c>
      <c r="N143" s="8">
        <f t="shared" si="10"/>
        <v>1.105510184769974</v>
      </c>
      <c r="O143" s="10">
        <v>12.75</v>
      </c>
      <c r="P143" s="10">
        <v>12.68</v>
      </c>
      <c r="Q143" s="8">
        <v>2.6161995336747541</v>
      </c>
      <c r="R143" s="8">
        <v>0.80498447189992428</v>
      </c>
      <c r="S143" s="10">
        <v>5</v>
      </c>
      <c r="T143" s="10">
        <v>5</v>
      </c>
      <c r="U143" s="6">
        <f t="shared" si="8"/>
        <v>0.99450980392156862</v>
      </c>
      <c r="V143" s="6">
        <f t="shared" si="9"/>
        <v>-5.5053225953552902E-3</v>
      </c>
      <c r="W143" s="9">
        <v>9.2268196202231999E-3</v>
      </c>
      <c r="X143" s="10">
        <f t="shared" si="11"/>
        <v>10</v>
      </c>
      <c r="Y143" s="6" t="s">
        <v>539</v>
      </c>
    </row>
    <row r="144" spans="1:28" s="5" customFormat="1" ht="20" customHeight="1" x14ac:dyDescent="0.25">
      <c r="A144" s="16">
        <v>107</v>
      </c>
      <c r="B144" s="16">
        <v>2012</v>
      </c>
      <c r="C144" s="16" t="s">
        <v>541</v>
      </c>
      <c r="D144" s="16" t="s">
        <v>309</v>
      </c>
      <c r="E144" s="16" t="s">
        <v>86</v>
      </c>
      <c r="F144" s="21" t="s">
        <v>542</v>
      </c>
      <c r="G144" s="21" t="s">
        <v>23</v>
      </c>
      <c r="H144" s="22"/>
      <c r="I144" s="16" t="s">
        <v>66</v>
      </c>
      <c r="J144" s="16" t="s">
        <v>15</v>
      </c>
      <c r="K144" s="16">
        <f>13*365</f>
        <v>4745</v>
      </c>
      <c r="L144" s="16" t="s">
        <v>81</v>
      </c>
      <c r="M144" s="16" t="s">
        <v>543</v>
      </c>
      <c r="N144" s="8">
        <f t="shared" si="10"/>
        <v>0.49968708261840383</v>
      </c>
      <c r="O144" s="16">
        <v>3.16</v>
      </c>
      <c r="P144" s="16">
        <v>4.45</v>
      </c>
      <c r="Q144" s="8">
        <v>0.62353829072479572</v>
      </c>
      <c r="R144" s="8">
        <v>0.69282032302755092</v>
      </c>
      <c r="S144" s="16">
        <v>3</v>
      </c>
      <c r="T144" s="16">
        <v>3</v>
      </c>
      <c r="U144" s="19">
        <f t="shared" si="8"/>
        <v>1.4082278481012658</v>
      </c>
      <c r="V144" s="19">
        <f t="shared" si="9"/>
        <v>0.34233206857932807</v>
      </c>
      <c r="W144" s="9">
        <v>2.1058477218177631E-2</v>
      </c>
      <c r="X144" s="10">
        <f t="shared" si="11"/>
        <v>6</v>
      </c>
      <c r="Y144" s="16" t="s">
        <v>544</v>
      </c>
      <c r="Z144" s="16"/>
      <c r="AA144" s="16"/>
      <c r="AB144" s="16"/>
    </row>
    <row r="145" spans="1:28" s="5" customFormat="1" ht="20" customHeight="1" x14ac:dyDescent="0.25">
      <c r="A145" s="16">
        <v>107</v>
      </c>
      <c r="B145" s="16">
        <v>2012</v>
      </c>
      <c r="C145" s="16" t="s">
        <v>541</v>
      </c>
      <c r="D145" s="16" t="s">
        <v>309</v>
      </c>
      <c r="E145" s="16" t="s">
        <v>86</v>
      </c>
      <c r="F145" s="21" t="s">
        <v>545</v>
      </c>
      <c r="G145" s="21" t="s">
        <v>23</v>
      </c>
      <c r="H145" s="22"/>
      <c r="I145" s="16" t="s">
        <v>66</v>
      </c>
      <c r="J145" s="16" t="s">
        <v>15</v>
      </c>
      <c r="K145" s="16">
        <f>13*365</f>
        <v>4745</v>
      </c>
      <c r="L145" s="16" t="s">
        <v>81</v>
      </c>
      <c r="M145" s="16" t="s">
        <v>546</v>
      </c>
      <c r="N145" s="8">
        <f t="shared" si="10"/>
        <v>0.42651126136457523</v>
      </c>
      <c r="O145" s="16">
        <v>2.67</v>
      </c>
      <c r="P145" s="16">
        <v>2.33</v>
      </c>
      <c r="Q145" s="8">
        <v>0.69282032302755092</v>
      </c>
      <c r="R145" s="8">
        <v>0.71014083110323956</v>
      </c>
      <c r="S145" s="16">
        <v>3</v>
      </c>
      <c r="T145" s="16">
        <v>3</v>
      </c>
      <c r="U145" s="19">
        <f t="shared" si="8"/>
        <v>0.87265917602996257</v>
      </c>
      <c r="V145" s="19">
        <f t="shared" si="9"/>
        <v>-0.13621020483454893</v>
      </c>
      <c r="W145" s="9">
        <v>5.3407770635209129E-2</v>
      </c>
      <c r="X145" s="10">
        <f t="shared" si="11"/>
        <v>6</v>
      </c>
      <c r="Y145" s="16" t="s">
        <v>547</v>
      </c>
      <c r="Z145" s="16"/>
      <c r="AA145" s="16"/>
      <c r="AB145" s="16"/>
    </row>
    <row r="146" spans="1:28" s="5" customFormat="1" ht="20" customHeight="1" x14ac:dyDescent="0.25">
      <c r="A146" s="16">
        <v>107</v>
      </c>
      <c r="B146" s="16">
        <v>2012</v>
      </c>
      <c r="C146" s="16" t="s">
        <v>541</v>
      </c>
      <c r="D146" s="16" t="s">
        <v>309</v>
      </c>
      <c r="E146" s="16" t="s">
        <v>86</v>
      </c>
      <c r="F146" s="21" t="s">
        <v>548</v>
      </c>
      <c r="G146" s="21" t="s">
        <v>23</v>
      </c>
      <c r="H146" s="22"/>
      <c r="I146" s="16" t="s">
        <v>66</v>
      </c>
      <c r="J146" s="16" t="s">
        <v>15</v>
      </c>
      <c r="K146" s="16">
        <f>13*365</f>
        <v>4745</v>
      </c>
      <c r="L146" s="16" t="s">
        <v>81</v>
      </c>
      <c r="M146" s="23" t="s">
        <v>549</v>
      </c>
      <c r="N146" s="8">
        <f t="shared" si="10"/>
        <v>0.19589965240923377</v>
      </c>
      <c r="O146" s="16">
        <v>1.57</v>
      </c>
      <c r="P146" s="16">
        <v>1.22</v>
      </c>
      <c r="Q146" s="8">
        <v>0.69282032302755092</v>
      </c>
      <c r="R146" s="8">
        <v>0.71014083110323956</v>
      </c>
      <c r="S146" s="16">
        <v>3</v>
      </c>
      <c r="T146" s="16">
        <v>3</v>
      </c>
      <c r="U146" s="19">
        <f t="shared" si="8"/>
        <v>0.77707006369426745</v>
      </c>
      <c r="V146" s="19">
        <f t="shared" si="9"/>
        <v>-0.25222476061505156</v>
      </c>
      <c r="W146" s="9">
        <v>0.17785142530393042</v>
      </c>
      <c r="X146" s="10">
        <f t="shared" si="11"/>
        <v>6</v>
      </c>
      <c r="Y146" s="16" t="s">
        <v>547</v>
      </c>
      <c r="Z146" s="16"/>
      <c r="AA146" s="16"/>
      <c r="AB146" s="16"/>
    </row>
    <row r="147" spans="1:28" s="5" customFormat="1" ht="20" customHeight="1" x14ac:dyDescent="0.25">
      <c r="A147" s="5">
        <v>108</v>
      </c>
      <c r="B147" s="5">
        <v>2003</v>
      </c>
      <c r="C147" s="6" t="s">
        <v>550</v>
      </c>
      <c r="D147" s="6" t="s">
        <v>28</v>
      </c>
      <c r="E147" s="6" t="s">
        <v>40</v>
      </c>
      <c r="F147" s="6" t="s">
        <v>551</v>
      </c>
      <c r="G147" s="21" t="s">
        <v>23</v>
      </c>
      <c r="H147" s="22"/>
      <c r="I147" s="5" t="s">
        <v>14</v>
      </c>
      <c r="J147" s="5" t="s">
        <v>15</v>
      </c>
      <c r="K147" s="11"/>
      <c r="L147" s="6" t="s">
        <v>42</v>
      </c>
      <c r="M147" s="6" t="s">
        <v>238</v>
      </c>
      <c r="N147" s="8">
        <f t="shared" si="10"/>
        <v>1.6031443726201824</v>
      </c>
      <c r="O147" s="10">
        <v>40.1</v>
      </c>
      <c r="P147" s="10">
        <v>43.56</v>
      </c>
      <c r="Q147" s="8">
        <v>6.4951905283832891</v>
      </c>
      <c r="R147" s="8">
        <v>9.9766126515967315</v>
      </c>
      <c r="S147" s="10">
        <v>3</v>
      </c>
      <c r="T147" s="10">
        <v>12</v>
      </c>
      <c r="U147" s="14">
        <f t="shared" si="8"/>
        <v>1.0862842892768081</v>
      </c>
      <c r="V147" s="14">
        <f t="shared" si="9"/>
        <v>8.2762963752236324E-2</v>
      </c>
      <c r="W147" s="9">
        <v>1.3116567549153395E-2</v>
      </c>
      <c r="X147" s="10">
        <f t="shared" si="11"/>
        <v>15</v>
      </c>
      <c r="Y147" s="6" t="s">
        <v>552</v>
      </c>
    </row>
    <row r="148" spans="1:28" s="5" customFormat="1" ht="20" customHeight="1" x14ac:dyDescent="0.25">
      <c r="A148" s="5">
        <v>109</v>
      </c>
      <c r="B148" s="5">
        <v>2002</v>
      </c>
      <c r="C148" s="5" t="s">
        <v>553</v>
      </c>
      <c r="D148" s="6" t="s">
        <v>10</v>
      </c>
      <c r="E148" s="5" t="s">
        <v>554</v>
      </c>
      <c r="F148" s="5" t="s">
        <v>555</v>
      </c>
      <c r="G148" s="5" t="s">
        <v>23</v>
      </c>
      <c r="H148" s="5" t="s">
        <v>13</v>
      </c>
      <c r="I148" s="5" t="s">
        <v>14</v>
      </c>
      <c r="J148" s="5" t="s">
        <v>48</v>
      </c>
      <c r="K148" s="11"/>
      <c r="L148" s="5" t="s">
        <v>24</v>
      </c>
      <c r="M148" s="6" t="s">
        <v>556</v>
      </c>
      <c r="N148" s="8">
        <f t="shared" si="10"/>
        <v>1.3384564936046048</v>
      </c>
      <c r="O148" s="5">
        <v>21.8</v>
      </c>
      <c r="P148" s="5">
        <v>25.27</v>
      </c>
      <c r="Q148" s="8">
        <v>2.6</v>
      </c>
      <c r="R148" s="8">
        <v>3.7</v>
      </c>
      <c r="S148" s="5">
        <v>12</v>
      </c>
      <c r="T148" s="5">
        <v>12</v>
      </c>
      <c r="U148" s="6">
        <f t="shared" si="8"/>
        <v>1.1591743119266054</v>
      </c>
      <c r="V148" s="6">
        <f t="shared" si="9"/>
        <v>0.1477079516050594</v>
      </c>
      <c r="W148" s="9">
        <v>2.971901769491303E-3</v>
      </c>
      <c r="X148" s="10">
        <f t="shared" si="11"/>
        <v>24</v>
      </c>
      <c r="Y148" s="5" t="s">
        <v>557</v>
      </c>
    </row>
    <row r="149" spans="1:28" s="5" customFormat="1" ht="20" customHeight="1" x14ac:dyDescent="0.25">
      <c r="A149" s="5">
        <v>109</v>
      </c>
      <c r="B149" s="5">
        <v>2002</v>
      </c>
      <c r="C149" s="5" t="s">
        <v>553</v>
      </c>
      <c r="D149" s="6" t="s">
        <v>10</v>
      </c>
      <c r="E149" s="5" t="s">
        <v>554</v>
      </c>
      <c r="F149" s="5" t="s">
        <v>558</v>
      </c>
      <c r="G149" s="5" t="s">
        <v>13</v>
      </c>
      <c r="H149" s="5" t="s">
        <v>13</v>
      </c>
      <c r="I149" s="5" t="s">
        <v>14</v>
      </c>
      <c r="J149" s="5" t="s">
        <v>48</v>
      </c>
      <c r="K149" s="11"/>
      <c r="L149" s="5" t="s">
        <v>24</v>
      </c>
      <c r="M149" s="6" t="s">
        <v>556</v>
      </c>
      <c r="N149" s="8">
        <f t="shared" si="10"/>
        <v>0.95424250943932487</v>
      </c>
      <c r="O149" s="5">
        <v>9</v>
      </c>
      <c r="P149" s="5">
        <v>5</v>
      </c>
      <c r="Q149" s="8">
        <v>1</v>
      </c>
      <c r="R149" s="8">
        <v>0</v>
      </c>
      <c r="S149" s="5">
        <v>3</v>
      </c>
      <c r="T149" s="5">
        <v>3</v>
      </c>
      <c r="U149" s="6">
        <f t="shared" si="8"/>
        <v>0.55555555555555558</v>
      </c>
      <c r="V149" s="6">
        <f t="shared" si="9"/>
        <v>-0.58778666490211895</v>
      </c>
      <c r="W149" s="9">
        <v>4.11522633744856E-3</v>
      </c>
      <c r="X149" s="10">
        <f t="shared" si="11"/>
        <v>6</v>
      </c>
      <c r="Y149" s="5" t="s">
        <v>557</v>
      </c>
    </row>
    <row r="150" spans="1:28" s="5" customFormat="1" ht="20" customHeight="1" x14ac:dyDescent="0.25">
      <c r="A150" s="5">
        <v>109</v>
      </c>
      <c r="B150" s="5">
        <v>2002</v>
      </c>
      <c r="C150" s="5" t="s">
        <v>553</v>
      </c>
      <c r="D150" s="6" t="s">
        <v>10</v>
      </c>
      <c r="E150" s="5" t="s">
        <v>554</v>
      </c>
      <c r="F150" s="5" t="s">
        <v>559</v>
      </c>
      <c r="G150" s="5" t="s">
        <v>23</v>
      </c>
      <c r="H150" s="5" t="s">
        <v>13</v>
      </c>
      <c r="I150" s="5" t="s">
        <v>14</v>
      </c>
      <c r="J150" s="5" t="s">
        <v>48</v>
      </c>
      <c r="K150" s="11"/>
      <c r="L150" s="5" t="s">
        <v>24</v>
      </c>
      <c r="M150" s="6" t="s">
        <v>556</v>
      </c>
      <c r="N150" s="8">
        <f t="shared" si="10"/>
        <v>0.6020599913279624</v>
      </c>
      <c r="O150" s="5">
        <v>4</v>
      </c>
      <c r="P150" s="5">
        <v>2.2999999999999998</v>
      </c>
      <c r="Q150" s="8">
        <v>2.8284271247461903</v>
      </c>
      <c r="R150" s="8">
        <v>4.2426406871192857</v>
      </c>
      <c r="S150" s="5">
        <v>8</v>
      </c>
      <c r="T150" s="5">
        <v>8</v>
      </c>
      <c r="U150" s="6">
        <f t="shared" si="8"/>
        <v>0.57499999999999996</v>
      </c>
      <c r="V150" s="6">
        <f t="shared" si="9"/>
        <v>-0.55338523818478669</v>
      </c>
      <c r="W150" s="9">
        <v>0.48783081285444252</v>
      </c>
      <c r="X150" s="10">
        <f t="shared" si="11"/>
        <v>16</v>
      </c>
      <c r="Y150" s="5" t="s">
        <v>557</v>
      </c>
    </row>
    <row r="151" spans="1:28" s="5" customFormat="1" ht="20" customHeight="1" x14ac:dyDescent="0.2">
      <c r="A151" s="5">
        <v>110</v>
      </c>
      <c r="B151" s="5">
        <v>2004</v>
      </c>
      <c r="C151" s="6" t="s">
        <v>560</v>
      </c>
      <c r="D151" s="6" t="s">
        <v>58</v>
      </c>
      <c r="E151" s="6" t="s">
        <v>149</v>
      </c>
      <c r="F151" s="6" t="s">
        <v>561</v>
      </c>
      <c r="G151" s="5" t="s">
        <v>23</v>
      </c>
      <c r="H151" s="13"/>
      <c r="I151" s="6" t="s">
        <v>66</v>
      </c>
      <c r="J151" s="6" t="s">
        <v>15</v>
      </c>
      <c r="K151" s="10">
        <v>180</v>
      </c>
      <c r="L151" s="6" t="s">
        <v>31</v>
      </c>
      <c r="M151" s="6" t="s">
        <v>410</v>
      </c>
      <c r="N151" s="8">
        <f t="shared" si="10"/>
        <v>0.50785587169583091</v>
      </c>
      <c r="O151" s="10">
        <v>3.22</v>
      </c>
      <c r="P151" s="10">
        <v>3.38</v>
      </c>
      <c r="Q151" s="8">
        <v>0.08</v>
      </c>
      <c r="R151" s="8">
        <v>0.08</v>
      </c>
      <c r="S151" s="10">
        <v>4</v>
      </c>
      <c r="T151" s="10">
        <v>4</v>
      </c>
      <c r="U151" s="14">
        <f t="shared" si="8"/>
        <v>1.0496894409937887</v>
      </c>
      <c r="V151" s="14">
        <f t="shared" si="9"/>
        <v>4.8494349938610355E-2</v>
      </c>
      <c r="W151" s="9">
        <v>2.9436615280051162E-4</v>
      </c>
      <c r="X151" s="10">
        <f t="shared" si="11"/>
        <v>8</v>
      </c>
      <c r="Y151" s="6" t="s">
        <v>562</v>
      </c>
      <c r="Z151" s="12"/>
      <c r="AA151" s="12"/>
      <c r="AB151" s="12"/>
    </row>
    <row r="152" spans="1:28" s="5" customFormat="1" ht="20" customHeight="1" x14ac:dyDescent="0.2">
      <c r="A152" s="5">
        <v>111</v>
      </c>
      <c r="B152" s="5">
        <v>2005</v>
      </c>
      <c r="C152" s="6" t="s">
        <v>563</v>
      </c>
      <c r="D152" s="6" t="s">
        <v>58</v>
      </c>
      <c r="E152" s="6" t="s">
        <v>149</v>
      </c>
      <c r="F152" s="6" t="s">
        <v>564</v>
      </c>
      <c r="G152" s="6" t="s">
        <v>23</v>
      </c>
      <c r="H152" s="13"/>
      <c r="I152" s="6" t="s">
        <v>66</v>
      </c>
      <c r="J152" s="6" t="s">
        <v>15</v>
      </c>
      <c r="K152" s="10">
        <f>6*30</f>
        <v>180</v>
      </c>
      <c r="L152" s="6" t="s">
        <v>31</v>
      </c>
      <c r="M152" s="6" t="s">
        <v>565</v>
      </c>
      <c r="N152" s="8">
        <f t="shared" si="10"/>
        <v>0.50920252233110286</v>
      </c>
      <c r="O152" s="10">
        <v>3.23</v>
      </c>
      <c r="P152" s="10">
        <v>3.36</v>
      </c>
      <c r="Q152" s="8">
        <v>0.16970562748477142</v>
      </c>
      <c r="R152" s="8">
        <v>0.22627416997969524</v>
      </c>
      <c r="S152" s="10">
        <v>8</v>
      </c>
      <c r="T152" s="10">
        <v>8</v>
      </c>
      <c r="U152" s="14">
        <f t="shared" si="8"/>
        <v>1.0402476780185759</v>
      </c>
      <c r="V152" s="14">
        <f t="shared" si="9"/>
        <v>3.9458836740547711E-2</v>
      </c>
      <c r="W152" s="9">
        <v>9.1195567901811777E-4</v>
      </c>
      <c r="X152" s="10">
        <f t="shared" si="11"/>
        <v>16</v>
      </c>
      <c r="Y152" s="6" t="s">
        <v>566</v>
      </c>
      <c r="Z152" s="12"/>
      <c r="AA152" s="12"/>
      <c r="AB152" s="12"/>
    </row>
    <row r="153" spans="1:28" s="5" customFormat="1" ht="20" customHeight="1" x14ac:dyDescent="0.25">
      <c r="A153" s="16">
        <v>112</v>
      </c>
      <c r="B153" s="16">
        <v>2013</v>
      </c>
      <c r="C153" s="16" t="s">
        <v>567</v>
      </c>
      <c r="D153" s="16" t="s">
        <v>335</v>
      </c>
      <c r="E153" s="16" t="s">
        <v>336</v>
      </c>
      <c r="F153" s="16" t="s">
        <v>568</v>
      </c>
      <c r="G153" s="16" t="s">
        <v>13</v>
      </c>
      <c r="H153" s="13"/>
      <c r="I153" s="16" t="s">
        <v>66</v>
      </c>
      <c r="J153" s="16" t="s">
        <v>15</v>
      </c>
      <c r="K153" s="16">
        <f>8*7</f>
        <v>56</v>
      </c>
      <c r="L153" s="16" t="s">
        <v>49</v>
      </c>
      <c r="M153" s="23" t="s">
        <v>569</v>
      </c>
      <c r="N153" s="8">
        <f t="shared" si="10"/>
        <v>1.6228354795215203</v>
      </c>
      <c r="O153" s="16">
        <v>41.96</v>
      </c>
      <c r="P153" s="16">
        <v>39.11</v>
      </c>
      <c r="Q153" s="8">
        <v>1.7391377173760563</v>
      </c>
      <c r="R153" s="8">
        <v>4.360091742154057</v>
      </c>
      <c r="S153" s="16">
        <v>6</v>
      </c>
      <c r="T153" s="16">
        <v>6</v>
      </c>
      <c r="U153" s="19">
        <f t="shared" si="8"/>
        <v>0.93207816968541468</v>
      </c>
      <c r="V153" s="19">
        <f t="shared" si="9"/>
        <v>-7.0338594760673667E-2</v>
      </c>
      <c r="W153" s="9">
        <v>2.357717990980153E-3</v>
      </c>
      <c r="X153" s="10">
        <f t="shared" si="11"/>
        <v>12</v>
      </c>
      <c r="Y153" s="16" t="s">
        <v>570</v>
      </c>
      <c r="Z153" s="16"/>
      <c r="AA153" s="16"/>
      <c r="AB153" s="16"/>
    </row>
    <row r="154" spans="1:28" s="5" customFormat="1" ht="20" customHeight="1" x14ac:dyDescent="0.25">
      <c r="A154" s="16">
        <v>112</v>
      </c>
      <c r="B154" s="16">
        <v>2013</v>
      </c>
      <c r="C154" s="16" t="s">
        <v>567</v>
      </c>
      <c r="D154" s="16" t="s">
        <v>335</v>
      </c>
      <c r="E154" s="16" t="s">
        <v>336</v>
      </c>
      <c r="F154" s="16" t="s">
        <v>571</v>
      </c>
      <c r="G154" s="16" t="s">
        <v>23</v>
      </c>
      <c r="H154" s="13"/>
      <c r="I154" s="16" t="s">
        <v>66</v>
      </c>
      <c r="J154" s="16" t="s">
        <v>15</v>
      </c>
      <c r="K154" s="16">
        <v>56</v>
      </c>
      <c r="L154" s="16" t="s">
        <v>49</v>
      </c>
      <c r="M154" s="23" t="s">
        <v>569</v>
      </c>
      <c r="N154" s="8">
        <f t="shared" si="10"/>
        <v>1.1357685145678222</v>
      </c>
      <c r="O154" s="16">
        <v>13.67</v>
      </c>
      <c r="P154" s="16">
        <v>13.5</v>
      </c>
      <c r="Q154" s="8">
        <v>2.0330764865100375</v>
      </c>
      <c r="R154" s="8">
        <v>2.0330764865100375</v>
      </c>
      <c r="S154" s="16">
        <v>6</v>
      </c>
      <c r="T154" s="16">
        <v>6</v>
      </c>
      <c r="U154" s="19">
        <f t="shared" si="8"/>
        <v>0.98756400877834671</v>
      </c>
      <c r="V154" s="19">
        <f t="shared" si="9"/>
        <v>-1.2513965291474459E-2</v>
      </c>
      <c r="W154" s="9">
        <v>7.4665143064533823E-3</v>
      </c>
      <c r="X154" s="10">
        <f t="shared" si="11"/>
        <v>12</v>
      </c>
      <c r="Y154" s="16" t="s">
        <v>570</v>
      </c>
      <c r="Z154" s="16"/>
      <c r="AA154" s="16"/>
      <c r="AB154" s="16"/>
    </row>
    <row r="155" spans="1:28" s="5" customFormat="1" ht="20" customHeight="1" x14ac:dyDescent="0.25">
      <c r="A155" s="5">
        <v>113</v>
      </c>
      <c r="B155" s="5">
        <v>1998</v>
      </c>
      <c r="C155" s="5" t="s">
        <v>572</v>
      </c>
      <c r="D155" s="5" t="s">
        <v>143</v>
      </c>
      <c r="E155" s="5" t="s">
        <v>205</v>
      </c>
      <c r="F155" s="5" t="s">
        <v>573</v>
      </c>
      <c r="G155" s="5" t="s">
        <v>13</v>
      </c>
      <c r="H155" s="13"/>
      <c r="I155" s="5" t="s">
        <v>66</v>
      </c>
      <c r="J155" s="5" t="s">
        <v>15</v>
      </c>
      <c r="K155" s="5">
        <f>7*365</f>
        <v>2555</v>
      </c>
      <c r="L155" s="5" t="s">
        <v>17</v>
      </c>
      <c r="M155" s="6" t="s">
        <v>366</v>
      </c>
      <c r="N155" s="8">
        <f t="shared" si="10"/>
        <v>1.1192558892779367</v>
      </c>
      <c r="O155" s="5">
        <v>13.16</v>
      </c>
      <c r="P155" s="5">
        <v>12.81</v>
      </c>
      <c r="Q155" s="8">
        <v>4.360091742154057</v>
      </c>
      <c r="R155" s="8">
        <v>2.0330764865100375</v>
      </c>
      <c r="S155" s="5">
        <v>6</v>
      </c>
      <c r="T155" s="5">
        <v>6</v>
      </c>
      <c r="U155" s="6">
        <f t="shared" si="8"/>
        <v>0.97340425531914898</v>
      </c>
      <c r="V155" s="6">
        <f t="shared" si="9"/>
        <v>-2.6955809988528218E-2</v>
      </c>
      <c r="W155" s="9">
        <v>2.249297333084653E-2</v>
      </c>
      <c r="X155" s="10">
        <f t="shared" si="11"/>
        <v>12</v>
      </c>
      <c r="Y155" s="5" t="s">
        <v>574</v>
      </c>
    </row>
    <row r="156" spans="1:28" s="5" customFormat="1" ht="20" customHeight="1" x14ac:dyDescent="0.25">
      <c r="A156" s="5">
        <v>114</v>
      </c>
      <c r="B156" s="5">
        <v>2010</v>
      </c>
      <c r="C156" s="5" t="s">
        <v>575</v>
      </c>
      <c r="D156" s="5" t="s">
        <v>85</v>
      </c>
      <c r="E156" s="5" t="s">
        <v>86</v>
      </c>
      <c r="F156" s="5" t="s">
        <v>576</v>
      </c>
      <c r="G156" s="5" t="s">
        <v>13</v>
      </c>
      <c r="H156" s="13"/>
      <c r="I156" s="5" t="s">
        <v>66</v>
      </c>
      <c r="J156" s="5" t="s">
        <v>48</v>
      </c>
      <c r="K156" s="5">
        <f>15*365</f>
        <v>5475</v>
      </c>
      <c r="L156" s="5" t="s">
        <v>437</v>
      </c>
      <c r="M156" s="6" t="s">
        <v>577</v>
      </c>
      <c r="N156" s="8">
        <f t="shared" si="10"/>
        <v>1.1958996524092338</v>
      </c>
      <c r="O156" s="5">
        <v>15.7</v>
      </c>
      <c r="P156" s="5">
        <v>16.399999999999999</v>
      </c>
      <c r="Q156" s="8">
        <v>5.5154328932550705</v>
      </c>
      <c r="R156" s="8">
        <v>5.9396969619669981</v>
      </c>
      <c r="S156" s="5">
        <v>18</v>
      </c>
      <c r="T156" s="5">
        <v>18</v>
      </c>
      <c r="U156" s="6">
        <f t="shared" si="8"/>
        <v>1.0445859872611465</v>
      </c>
      <c r="V156" s="6">
        <f t="shared" si="9"/>
        <v>4.3620622475890353E-2</v>
      </c>
      <c r="W156" s="9">
        <v>1.4143590888169844E-2</v>
      </c>
      <c r="X156" s="10">
        <f t="shared" si="11"/>
        <v>36</v>
      </c>
      <c r="Y156" s="6" t="s">
        <v>578</v>
      </c>
    </row>
    <row r="157" spans="1:28" s="5" customFormat="1" ht="20" customHeight="1" x14ac:dyDescent="0.2">
      <c r="A157" s="5">
        <v>115</v>
      </c>
      <c r="B157" s="5">
        <v>2002</v>
      </c>
      <c r="C157" s="6" t="s">
        <v>579</v>
      </c>
      <c r="D157" s="6" t="s">
        <v>58</v>
      </c>
      <c r="E157" s="6" t="s">
        <v>94</v>
      </c>
      <c r="F157" s="6" t="s">
        <v>580</v>
      </c>
      <c r="G157" s="6" t="s">
        <v>23</v>
      </c>
      <c r="H157" s="13"/>
      <c r="I157" s="6" t="s">
        <v>14</v>
      </c>
      <c r="J157" s="6" t="s">
        <v>15</v>
      </c>
      <c r="K157" s="7"/>
      <c r="L157" s="6" t="s">
        <v>151</v>
      </c>
      <c r="M157" s="6" t="s">
        <v>581</v>
      </c>
      <c r="N157" s="8">
        <f t="shared" si="10"/>
        <v>0.89982050242709632</v>
      </c>
      <c r="O157" s="5">
        <v>7.94</v>
      </c>
      <c r="P157" s="5">
        <v>4.42</v>
      </c>
      <c r="Q157" s="8">
        <v>1.8520259177452134</v>
      </c>
      <c r="R157" s="8">
        <v>2.9698484809834991</v>
      </c>
      <c r="S157" s="10">
        <v>28</v>
      </c>
      <c r="T157" s="10">
        <v>72</v>
      </c>
      <c r="U157" s="14">
        <f t="shared" si="8"/>
        <v>0.55667506297229219</v>
      </c>
      <c r="V157" s="14">
        <f t="shared" si="9"/>
        <v>-0.58577357916943762</v>
      </c>
      <c r="W157" s="9">
        <v>8.2134463310826258E-3</v>
      </c>
      <c r="X157" s="10">
        <f t="shared" si="11"/>
        <v>100</v>
      </c>
      <c r="Y157" s="6" t="s">
        <v>582</v>
      </c>
      <c r="Z157" s="12"/>
      <c r="AA157" s="12"/>
      <c r="AB157" s="12"/>
    </row>
    <row r="158" spans="1:28" s="5" customFormat="1" ht="20" customHeight="1" x14ac:dyDescent="0.25">
      <c r="A158" s="5">
        <v>116</v>
      </c>
      <c r="B158" s="5">
        <v>2008</v>
      </c>
      <c r="C158" s="5" t="s">
        <v>583</v>
      </c>
      <c r="D158" s="6" t="s">
        <v>10</v>
      </c>
      <c r="E158" s="5" t="s">
        <v>584</v>
      </c>
      <c r="F158" s="5" t="s">
        <v>585</v>
      </c>
      <c r="G158" s="5" t="s">
        <v>13</v>
      </c>
      <c r="H158" s="5" t="s">
        <v>13</v>
      </c>
      <c r="I158" s="5" t="s">
        <v>14</v>
      </c>
      <c r="J158" s="5" t="s">
        <v>15</v>
      </c>
      <c r="K158" s="11"/>
      <c r="L158" s="5" t="s">
        <v>151</v>
      </c>
      <c r="M158" s="6" t="s">
        <v>586</v>
      </c>
      <c r="N158" s="8">
        <f t="shared" si="10"/>
        <v>1.5945030438200891</v>
      </c>
      <c r="O158" s="5">
        <v>39.31</v>
      </c>
      <c r="P158" s="5">
        <v>37.01</v>
      </c>
      <c r="Q158" s="8">
        <v>9.24</v>
      </c>
      <c r="R158" s="8">
        <v>4.0742729412743071</v>
      </c>
      <c r="S158" s="5">
        <v>9</v>
      </c>
      <c r="T158" s="5">
        <v>13</v>
      </c>
      <c r="U158" s="6">
        <f t="shared" si="8"/>
        <v>0.9414907148308318</v>
      </c>
      <c r="V158" s="6">
        <f t="shared" si="9"/>
        <v>-6.02907930357044E-2</v>
      </c>
      <c r="W158" s="9">
        <v>7.0711883029862662E-3</v>
      </c>
      <c r="X158" s="10">
        <f t="shared" si="11"/>
        <v>22</v>
      </c>
      <c r="Y158" s="5" t="s">
        <v>587</v>
      </c>
    </row>
    <row r="159" spans="1:28" s="5" customFormat="1" ht="20" customHeight="1" x14ac:dyDescent="0.25">
      <c r="A159" s="5">
        <v>117</v>
      </c>
      <c r="B159" s="5">
        <v>2003</v>
      </c>
      <c r="C159" s="5" t="s">
        <v>588</v>
      </c>
      <c r="D159" s="5" t="s">
        <v>28</v>
      </c>
      <c r="E159" s="5" t="s">
        <v>29</v>
      </c>
      <c r="F159" s="5" t="s">
        <v>589</v>
      </c>
      <c r="G159" s="5" t="s">
        <v>23</v>
      </c>
      <c r="H159" s="11"/>
      <c r="I159" s="5" t="s">
        <v>14</v>
      </c>
      <c r="J159" s="5" t="s">
        <v>48</v>
      </c>
      <c r="K159" s="11"/>
      <c r="L159" s="5" t="s">
        <v>17</v>
      </c>
      <c r="M159" s="6" t="s">
        <v>590</v>
      </c>
      <c r="N159" s="8">
        <f t="shared" si="10"/>
        <v>1.1972805581256194</v>
      </c>
      <c r="O159" s="10">
        <v>15.75</v>
      </c>
      <c r="P159" s="10">
        <v>11.63</v>
      </c>
      <c r="Q159" s="8">
        <v>2.2400000000000002</v>
      </c>
      <c r="R159" s="8">
        <v>1.96</v>
      </c>
      <c r="S159" s="10">
        <v>4</v>
      </c>
      <c r="T159" s="10">
        <v>4</v>
      </c>
      <c r="U159" s="6">
        <f t="shared" si="8"/>
        <v>0.73841269841269841</v>
      </c>
      <c r="V159" s="6">
        <f t="shared" si="9"/>
        <v>-0.30325239874106902</v>
      </c>
      <c r="W159" s="9">
        <v>1.2157352091090232E-2</v>
      </c>
      <c r="X159" s="10">
        <f t="shared" si="11"/>
        <v>8</v>
      </c>
      <c r="Y159" s="5" t="s">
        <v>591</v>
      </c>
    </row>
    <row r="160" spans="1:28" s="5" customFormat="1" ht="20" customHeight="1" x14ac:dyDescent="0.25">
      <c r="A160" s="16">
        <v>118</v>
      </c>
      <c r="B160" s="16">
        <v>2013</v>
      </c>
      <c r="C160" s="16" t="s">
        <v>592</v>
      </c>
      <c r="D160" s="16" t="s">
        <v>160</v>
      </c>
      <c r="E160" s="16" t="s">
        <v>593</v>
      </c>
      <c r="F160" s="16" t="s">
        <v>594</v>
      </c>
      <c r="G160" s="16" t="s">
        <v>23</v>
      </c>
      <c r="H160" s="18"/>
      <c r="I160" s="16" t="s">
        <v>14</v>
      </c>
      <c r="J160" s="16" t="s">
        <v>48</v>
      </c>
      <c r="K160" s="18"/>
      <c r="L160" s="16" t="s">
        <v>251</v>
      </c>
      <c r="M160" s="6" t="s">
        <v>595</v>
      </c>
      <c r="N160" s="8">
        <f t="shared" si="10"/>
        <v>1.2671717284030137</v>
      </c>
      <c r="O160" s="16">
        <v>18.5</v>
      </c>
      <c r="P160" s="16">
        <v>15.8</v>
      </c>
      <c r="Q160" s="8">
        <v>7.3</v>
      </c>
      <c r="R160" s="8">
        <v>2.7</v>
      </c>
      <c r="S160" s="16">
        <v>60</v>
      </c>
      <c r="T160" s="16">
        <v>60</v>
      </c>
      <c r="U160" s="19">
        <f t="shared" si="8"/>
        <v>0.8540540540540541</v>
      </c>
      <c r="V160" s="19">
        <f t="shared" si="9"/>
        <v>-0.15776079205135796</v>
      </c>
      <c r="W160" s="9">
        <v>3.0817824172774217E-3</v>
      </c>
      <c r="X160" s="10">
        <f t="shared" si="11"/>
        <v>120</v>
      </c>
      <c r="Y160" s="16" t="s">
        <v>596</v>
      </c>
      <c r="Z160" s="16"/>
      <c r="AA160" s="16"/>
      <c r="AB160" s="16"/>
    </row>
    <row r="161" spans="1:28" s="5" customFormat="1" ht="20" customHeight="1" x14ac:dyDescent="0.25">
      <c r="A161" s="5">
        <v>119</v>
      </c>
      <c r="B161" s="5">
        <v>2005</v>
      </c>
      <c r="C161" s="5" t="s">
        <v>597</v>
      </c>
      <c r="D161" s="6" t="s">
        <v>10</v>
      </c>
      <c r="E161" s="5" t="s">
        <v>598</v>
      </c>
      <c r="F161" s="5" t="s">
        <v>599</v>
      </c>
      <c r="G161" s="5" t="s">
        <v>13</v>
      </c>
      <c r="H161" s="5" t="s">
        <v>13</v>
      </c>
      <c r="I161" s="5" t="s">
        <v>14</v>
      </c>
      <c r="J161" s="5" t="s">
        <v>48</v>
      </c>
      <c r="L161" s="5" t="s">
        <v>271</v>
      </c>
      <c r="M161" s="6" t="s">
        <v>600</v>
      </c>
      <c r="N161" s="8">
        <f t="shared" si="10"/>
        <v>1.6020599913279623</v>
      </c>
      <c r="O161" s="5">
        <v>40</v>
      </c>
      <c r="P161" s="5">
        <v>21</v>
      </c>
      <c r="Q161" s="8">
        <v>11.100000000000001</v>
      </c>
      <c r="R161" s="8">
        <v>5.2915026221291814</v>
      </c>
      <c r="S161" s="5">
        <v>9</v>
      </c>
      <c r="T161" s="5">
        <v>7</v>
      </c>
      <c r="U161" s="6">
        <f t="shared" si="8"/>
        <v>0.52500000000000002</v>
      </c>
      <c r="V161" s="6">
        <f t="shared" si="9"/>
        <v>-0.64435701639051324</v>
      </c>
      <c r="W161" s="9">
        <v>1.7626544784580506E-2</v>
      </c>
      <c r="X161" s="10">
        <f t="shared" si="11"/>
        <v>16</v>
      </c>
      <c r="Y161" s="5" t="s">
        <v>601</v>
      </c>
    </row>
    <row r="162" spans="1:28" s="5" customFormat="1" ht="20" customHeight="1" x14ac:dyDescent="0.25">
      <c r="A162" s="5">
        <v>120</v>
      </c>
      <c r="B162" s="5">
        <v>2007</v>
      </c>
      <c r="C162" s="5" t="s">
        <v>602</v>
      </c>
      <c r="D162" s="6" t="s">
        <v>10</v>
      </c>
      <c r="E162" s="5" t="s">
        <v>603</v>
      </c>
      <c r="F162" s="5" t="s">
        <v>604</v>
      </c>
      <c r="G162" s="5" t="s">
        <v>13</v>
      </c>
      <c r="H162" s="5" t="s">
        <v>13</v>
      </c>
      <c r="I162" s="5" t="s">
        <v>14</v>
      </c>
      <c r="J162" s="5" t="s">
        <v>48</v>
      </c>
      <c r="K162" s="11"/>
      <c r="L162" s="5" t="s">
        <v>42</v>
      </c>
      <c r="M162" s="6" t="s">
        <v>605</v>
      </c>
      <c r="N162" s="8">
        <f t="shared" si="10"/>
        <v>0.91487181754005042</v>
      </c>
      <c r="O162" s="5">
        <v>8.2200000000000006</v>
      </c>
      <c r="P162" s="5">
        <v>5.76</v>
      </c>
      <c r="Q162" s="8">
        <v>0.76726788020873127</v>
      </c>
      <c r="R162" s="8">
        <v>0.76726788020873127</v>
      </c>
      <c r="S162" s="5">
        <v>7</v>
      </c>
      <c r="T162" s="5">
        <v>7</v>
      </c>
      <c r="U162" s="6">
        <f t="shared" si="8"/>
        <v>0.70072992700729919</v>
      </c>
      <c r="V162" s="6">
        <f t="shared" si="9"/>
        <v>-0.3556327343602888</v>
      </c>
      <c r="W162" s="9">
        <v>3.7795074512251454E-3</v>
      </c>
      <c r="X162" s="10">
        <f t="shared" si="11"/>
        <v>14</v>
      </c>
      <c r="Y162" s="5" t="s">
        <v>606</v>
      </c>
    </row>
    <row r="163" spans="1:28" s="5" customFormat="1" ht="20" customHeight="1" x14ac:dyDescent="0.25">
      <c r="A163" s="16">
        <v>121</v>
      </c>
      <c r="B163" s="16">
        <v>2013</v>
      </c>
      <c r="C163" s="16" t="s">
        <v>607</v>
      </c>
      <c r="D163" s="16" t="s">
        <v>160</v>
      </c>
      <c r="E163" s="16" t="s">
        <v>40</v>
      </c>
      <c r="F163" s="16" t="s">
        <v>608</v>
      </c>
      <c r="G163" s="16" t="s">
        <v>23</v>
      </c>
      <c r="H163" s="18"/>
      <c r="I163" s="16" t="s">
        <v>14</v>
      </c>
      <c r="J163" s="16" t="s">
        <v>15</v>
      </c>
      <c r="K163" s="18"/>
      <c r="L163" s="16" t="s">
        <v>49</v>
      </c>
      <c r="M163" s="6" t="s">
        <v>609</v>
      </c>
      <c r="N163" s="8">
        <f t="shared" si="10"/>
        <v>0.26717172840301384</v>
      </c>
      <c r="O163" s="16">
        <v>1.85</v>
      </c>
      <c r="P163" s="16">
        <v>1.04</v>
      </c>
      <c r="Q163" s="8">
        <v>1.3386560424545209</v>
      </c>
      <c r="R163" s="8">
        <v>1.3386560424545209</v>
      </c>
      <c r="S163" s="16">
        <v>70</v>
      </c>
      <c r="T163" s="16">
        <v>70</v>
      </c>
      <c r="U163" s="19">
        <f t="shared" si="8"/>
        <v>0.56216216216216219</v>
      </c>
      <c r="V163" s="19">
        <f t="shared" si="9"/>
        <v>-0.57596492593695214</v>
      </c>
      <c r="W163" s="9">
        <v>3.1148551398031646E-2</v>
      </c>
      <c r="X163" s="10">
        <f t="shared" si="11"/>
        <v>140</v>
      </c>
      <c r="Y163" s="16" t="s">
        <v>610</v>
      </c>
      <c r="Z163" s="16"/>
      <c r="AA163" s="16"/>
      <c r="AB163" s="16"/>
    </row>
    <row r="164" spans="1:28" s="5" customFormat="1" ht="20" customHeight="1" x14ac:dyDescent="0.25">
      <c r="A164" s="16">
        <v>121</v>
      </c>
      <c r="B164" s="16">
        <v>2013</v>
      </c>
      <c r="C164" s="16" t="s">
        <v>607</v>
      </c>
      <c r="D164" s="16" t="s">
        <v>160</v>
      </c>
      <c r="E164" s="16" t="s">
        <v>593</v>
      </c>
      <c r="F164" s="16" t="s">
        <v>611</v>
      </c>
      <c r="G164" s="16" t="s">
        <v>23</v>
      </c>
      <c r="H164" s="18"/>
      <c r="I164" s="16" t="s">
        <v>14</v>
      </c>
      <c r="J164" s="16" t="s">
        <v>15</v>
      </c>
      <c r="K164" s="18"/>
      <c r="L164" s="16" t="s">
        <v>49</v>
      </c>
      <c r="M164" s="6" t="s">
        <v>609</v>
      </c>
      <c r="N164" s="8">
        <f t="shared" si="10"/>
        <v>0.26717172840301384</v>
      </c>
      <c r="O164" s="16">
        <v>1.85</v>
      </c>
      <c r="P164" s="16">
        <v>0.62</v>
      </c>
      <c r="Q164" s="8">
        <v>1.3386560424545209</v>
      </c>
      <c r="R164" s="8">
        <v>1.1713240371477058</v>
      </c>
      <c r="S164" s="16">
        <v>70</v>
      </c>
      <c r="T164" s="16">
        <v>70</v>
      </c>
      <c r="U164" s="19">
        <f t="shared" si="8"/>
        <v>0.3351351351351351</v>
      </c>
      <c r="V164" s="19">
        <f t="shared" si="9"/>
        <v>-1.0932214400332334</v>
      </c>
      <c r="W164" s="9">
        <v>5.846846593478762E-2</v>
      </c>
      <c r="X164" s="10">
        <f t="shared" si="11"/>
        <v>140</v>
      </c>
      <c r="Y164" s="16" t="s">
        <v>610</v>
      </c>
      <c r="Z164" s="16"/>
      <c r="AA164" s="16"/>
      <c r="AB164" s="16"/>
    </row>
    <row r="165" spans="1:28" s="5" customFormat="1" ht="20" customHeight="1" x14ac:dyDescent="0.25">
      <c r="A165" s="16">
        <v>121</v>
      </c>
      <c r="B165" s="16">
        <v>2013</v>
      </c>
      <c r="C165" s="16" t="s">
        <v>607</v>
      </c>
      <c r="D165" s="16" t="s">
        <v>160</v>
      </c>
      <c r="E165" s="16" t="s">
        <v>40</v>
      </c>
      <c r="F165" s="16" t="s">
        <v>612</v>
      </c>
      <c r="G165" s="16" t="s">
        <v>23</v>
      </c>
      <c r="H165" s="18"/>
      <c r="I165" s="16" t="s">
        <v>14</v>
      </c>
      <c r="J165" s="16" t="s">
        <v>15</v>
      </c>
      <c r="K165" s="18"/>
      <c r="L165" s="16" t="s">
        <v>49</v>
      </c>
      <c r="M165" s="6" t="s">
        <v>609</v>
      </c>
      <c r="N165" s="8">
        <f t="shared" si="10"/>
        <v>0.81157500587059339</v>
      </c>
      <c r="O165" s="16">
        <v>6.48</v>
      </c>
      <c r="P165" s="16">
        <v>5.55</v>
      </c>
      <c r="Q165" s="8">
        <v>2.6773120849090417</v>
      </c>
      <c r="R165" s="8">
        <v>2.5936460822556344</v>
      </c>
      <c r="S165" s="16">
        <v>70</v>
      </c>
      <c r="T165" s="16">
        <v>70</v>
      </c>
      <c r="U165" s="19">
        <f t="shared" si="8"/>
        <v>0.8564814814814814</v>
      </c>
      <c r="V165" s="19">
        <f t="shared" si="9"/>
        <v>-0.15492258260584027</v>
      </c>
      <c r="W165" s="9">
        <v>5.5585292778041091E-3</v>
      </c>
      <c r="X165" s="10">
        <f t="shared" si="11"/>
        <v>140</v>
      </c>
      <c r="Y165" s="16" t="s">
        <v>610</v>
      </c>
      <c r="Z165" s="16"/>
      <c r="AA165" s="16"/>
      <c r="AB165" s="16"/>
    </row>
    <row r="166" spans="1:28" s="5" customFormat="1" ht="20" customHeight="1" x14ac:dyDescent="0.25">
      <c r="A166" s="16">
        <v>121</v>
      </c>
      <c r="B166" s="16">
        <v>2013</v>
      </c>
      <c r="C166" s="16" t="s">
        <v>607</v>
      </c>
      <c r="D166" s="16" t="s">
        <v>160</v>
      </c>
      <c r="E166" s="16" t="s">
        <v>593</v>
      </c>
      <c r="F166" s="16" t="s">
        <v>613</v>
      </c>
      <c r="G166" s="16" t="s">
        <v>23</v>
      </c>
      <c r="H166" s="18"/>
      <c r="I166" s="16" t="s">
        <v>14</v>
      </c>
      <c r="J166" s="16" t="s">
        <v>15</v>
      </c>
      <c r="K166" s="18"/>
      <c r="L166" s="16" t="s">
        <v>49</v>
      </c>
      <c r="M166" s="6" t="s">
        <v>609</v>
      </c>
      <c r="N166" s="8">
        <f t="shared" si="10"/>
        <v>0.81157500587059339</v>
      </c>
      <c r="O166" s="16">
        <v>6.48</v>
      </c>
      <c r="P166" s="16">
        <v>4.45</v>
      </c>
      <c r="Q166" s="8">
        <v>2.6773120849090417</v>
      </c>
      <c r="R166" s="8">
        <v>2.9283100928692645</v>
      </c>
      <c r="S166" s="16">
        <v>70</v>
      </c>
      <c r="T166" s="16">
        <v>70</v>
      </c>
      <c r="U166" s="19">
        <f t="shared" si="8"/>
        <v>0.68672839506172834</v>
      </c>
      <c r="V166" s="19">
        <f t="shared" si="9"/>
        <v>-0.37581641418603456</v>
      </c>
      <c r="W166" s="9">
        <v>8.6247402596140617E-3</v>
      </c>
      <c r="X166" s="10">
        <f t="shared" si="11"/>
        <v>140</v>
      </c>
      <c r="Y166" s="16" t="s">
        <v>610</v>
      </c>
      <c r="Z166" s="16"/>
      <c r="AA166" s="16"/>
      <c r="AB166" s="16"/>
    </row>
    <row r="167" spans="1:28" s="5" customFormat="1" ht="20" customHeight="1" x14ac:dyDescent="0.25">
      <c r="A167" s="5">
        <v>122</v>
      </c>
      <c r="B167" s="5">
        <v>2010</v>
      </c>
      <c r="C167" s="5" t="s">
        <v>614</v>
      </c>
      <c r="D167" s="6" t="s">
        <v>10</v>
      </c>
      <c r="E167" s="5" t="s">
        <v>615</v>
      </c>
      <c r="F167" s="5" t="s">
        <v>616</v>
      </c>
      <c r="G167" s="5" t="s">
        <v>13</v>
      </c>
      <c r="H167" s="5" t="s">
        <v>13</v>
      </c>
      <c r="I167" s="5" t="s">
        <v>14</v>
      </c>
      <c r="J167" s="5" t="s">
        <v>15</v>
      </c>
      <c r="K167" s="11"/>
      <c r="L167" s="5" t="s">
        <v>151</v>
      </c>
      <c r="M167" s="6" t="s">
        <v>101</v>
      </c>
      <c r="N167" s="8">
        <f t="shared" si="10"/>
        <v>0.54406804435027567</v>
      </c>
      <c r="O167" s="5">
        <v>3.5</v>
      </c>
      <c r="P167" s="5">
        <v>4.7300000000000004</v>
      </c>
      <c r="Q167" s="8">
        <v>3.3541019662496847</v>
      </c>
      <c r="R167" s="8">
        <v>3.7565942021996466</v>
      </c>
      <c r="S167" s="5">
        <v>20</v>
      </c>
      <c r="T167" s="5">
        <v>20</v>
      </c>
      <c r="U167" s="6">
        <f t="shared" si="8"/>
        <v>1.3514285714285716</v>
      </c>
      <c r="V167" s="6">
        <f t="shared" si="9"/>
        <v>0.30116223400847375</v>
      </c>
      <c r="W167" s="9">
        <v>7.7456522883324316E-2</v>
      </c>
      <c r="X167" s="10">
        <f t="shared" si="11"/>
        <v>40</v>
      </c>
      <c r="Y167" s="5" t="s">
        <v>617</v>
      </c>
    </row>
    <row r="168" spans="1:28" s="5" customFormat="1" ht="20" customHeight="1" x14ac:dyDescent="0.25">
      <c r="A168" s="5">
        <v>123</v>
      </c>
      <c r="B168" s="5">
        <v>2005</v>
      </c>
      <c r="C168" s="5" t="s">
        <v>618</v>
      </c>
      <c r="D168" s="5" t="s">
        <v>85</v>
      </c>
      <c r="E168" s="5" t="s">
        <v>86</v>
      </c>
      <c r="F168" s="5" t="s">
        <v>619</v>
      </c>
      <c r="G168" s="5" t="s">
        <v>13</v>
      </c>
      <c r="H168" s="11"/>
      <c r="I168" s="5" t="s">
        <v>66</v>
      </c>
      <c r="J168" s="5" t="s">
        <v>48</v>
      </c>
      <c r="K168" s="5">
        <f>4*365</f>
        <v>1460</v>
      </c>
      <c r="L168" s="5" t="s">
        <v>462</v>
      </c>
      <c r="M168" s="6" t="s">
        <v>620</v>
      </c>
      <c r="N168" s="8">
        <f t="shared" si="10"/>
        <v>0.95182303531591195</v>
      </c>
      <c r="O168" s="5">
        <v>8.9499999999999993</v>
      </c>
      <c r="P168" s="5">
        <v>9.0500000000000007</v>
      </c>
      <c r="Q168" s="8">
        <v>2.529822128134704</v>
      </c>
      <c r="R168" s="8">
        <v>1.8973665961010275</v>
      </c>
      <c r="S168" s="5">
        <v>10</v>
      </c>
      <c r="T168" s="5">
        <v>10</v>
      </c>
      <c r="U168" s="6">
        <f t="shared" si="8"/>
        <v>1.011173184357542</v>
      </c>
      <c r="V168" s="6">
        <f t="shared" si="9"/>
        <v>1.1111225425070849E-2</v>
      </c>
      <c r="W168" s="9">
        <v>1.2385233339749262E-2</v>
      </c>
      <c r="X168" s="10">
        <f t="shared" si="11"/>
        <v>20</v>
      </c>
      <c r="Y168" s="6" t="s">
        <v>621</v>
      </c>
    </row>
    <row r="169" spans="1:28" s="5" customFormat="1" ht="20" customHeight="1" x14ac:dyDescent="0.2">
      <c r="A169" s="5">
        <v>124</v>
      </c>
      <c r="B169" s="5">
        <v>2006</v>
      </c>
      <c r="C169" s="6" t="s">
        <v>622</v>
      </c>
      <c r="D169" s="6" t="s">
        <v>58</v>
      </c>
      <c r="E169" s="6" t="s">
        <v>149</v>
      </c>
      <c r="F169" s="6" t="s">
        <v>623</v>
      </c>
      <c r="G169" s="6" t="s">
        <v>13</v>
      </c>
      <c r="H169" s="11"/>
      <c r="I169" s="6" t="s">
        <v>66</v>
      </c>
      <c r="J169" s="6" t="s">
        <v>48</v>
      </c>
      <c r="K169" s="10">
        <f>365*7</f>
        <v>2555</v>
      </c>
      <c r="L169" s="6" t="s">
        <v>81</v>
      </c>
      <c r="M169" s="6" t="s">
        <v>624</v>
      </c>
      <c r="N169" s="8">
        <f t="shared" si="10"/>
        <v>1.5542468081661105</v>
      </c>
      <c r="O169" s="10">
        <v>35.83</v>
      </c>
      <c r="P169" s="10">
        <v>35.520000000000003</v>
      </c>
      <c r="Q169" s="8">
        <v>53.173959792364528</v>
      </c>
      <c r="R169" s="8">
        <v>55.113856696841673</v>
      </c>
      <c r="S169" s="10">
        <v>12</v>
      </c>
      <c r="T169" s="10">
        <v>12</v>
      </c>
      <c r="U169" s="14">
        <f t="shared" si="8"/>
        <v>0.99134803237510483</v>
      </c>
      <c r="V169" s="14">
        <f t="shared" si="9"/>
        <v>-8.6896131928929626E-3</v>
      </c>
      <c r="W169" s="9">
        <v>0.3841661351511404</v>
      </c>
      <c r="X169" s="10">
        <f t="shared" si="11"/>
        <v>24</v>
      </c>
      <c r="Y169" s="6" t="s">
        <v>625</v>
      </c>
      <c r="Z169" s="12"/>
      <c r="AA169" s="12"/>
      <c r="AB169" s="12"/>
    </row>
    <row r="170" spans="1:28" s="5" customFormat="1" ht="20" customHeight="1" x14ac:dyDescent="0.25">
      <c r="A170" s="5">
        <v>125</v>
      </c>
      <c r="B170" s="5">
        <v>2011</v>
      </c>
      <c r="C170" s="5" t="s">
        <v>626</v>
      </c>
      <c r="D170" s="5" t="s">
        <v>85</v>
      </c>
      <c r="E170" s="5" t="s">
        <v>86</v>
      </c>
      <c r="F170" s="5" t="s">
        <v>627</v>
      </c>
      <c r="G170" s="5" t="s">
        <v>23</v>
      </c>
      <c r="H170" s="11"/>
      <c r="I170" s="5" t="s">
        <v>66</v>
      </c>
      <c r="J170" s="5" t="s">
        <v>15</v>
      </c>
      <c r="K170" s="5">
        <f>5*365</f>
        <v>1825</v>
      </c>
      <c r="L170" s="5" t="s">
        <v>17</v>
      </c>
      <c r="M170" s="6" t="s">
        <v>628</v>
      </c>
      <c r="N170" s="8">
        <f t="shared" si="10"/>
        <v>0.84695532501982396</v>
      </c>
      <c r="O170" s="5">
        <v>7.03</v>
      </c>
      <c r="P170" s="5">
        <v>5.97</v>
      </c>
      <c r="Q170" s="8">
        <v>3.5507041555161978</v>
      </c>
      <c r="R170" s="8">
        <v>1.0738715006927038</v>
      </c>
      <c r="S170" s="5">
        <v>3</v>
      </c>
      <c r="T170" s="5">
        <v>3</v>
      </c>
      <c r="U170" s="6">
        <f t="shared" si="8"/>
        <v>0.84921763869132283</v>
      </c>
      <c r="V170" s="6">
        <f t="shared" si="9"/>
        <v>-0.1634397784180629</v>
      </c>
      <c r="W170" s="9">
        <v>9.5820235670968409E-2</v>
      </c>
      <c r="X170" s="10">
        <f t="shared" si="11"/>
        <v>6</v>
      </c>
      <c r="Y170" s="6" t="s">
        <v>629</v>
      </c>
    </row>
    <row r="171" spans="1:28" s="5" customFormat="1" ht="20" customHeight="1" x14ac:dyDescent="0.25">
      <c r="A171" s="16">
        <v>126</v>
      </c>
      <c r="B171" s="16">
        <v>2012</v>
      </c>
      <c r="C171" s="16" t="s">
        <v>630</v>
      </c>
      <c r="D171" s="16" t="s">
        <v>123</v>
      </c>
      <c r="E171" s="16" t="s">
        <v>631</v>
      </c>
      <c r="F171" s="16" t="s">
        <v>632</v>
      </c>
      <c r="G171" s="16" t="s">
        <v>13</v>
      </c>
      <c r="H171" s="16" t="s">
        <v>13</v>
      </c>
      <c r="I171" s="16" t="s">
        <v>14</v>
      </c>
      <c r="J171" s="16" t="s">
        <v>15</v>
      </c>
      <c r="K171" s="18"/>
      <c r="L171" s="16" t="s">
        <v>42</v>
      </c>
      <c r="M171" s="16" t="s">
        <v>633</v>
      </c>
      <c r="N171" s="8">
        <f t="shared" si="10"/>
        <v>0.96473092105362934</v>
      </c>
      <c r="O171" s="16">
        <v>9.2200000000000006</v>
      </c>
      <c r="P171" s="16">
        <v>3.7</v>
      </c>
      <c r="Q171" s="8">
        <v>1.9289893727027114</v>
      </c>
      <c r="R171" s="8">
        <v>2.3400854685246006</v>
      </c>
      <c r="S171" s="16">
        <v>10</v>
      </c>
      <c r="T171" s="16">
        <v>10</v>
      </c>
      <c r="U171" s="19">
        <f t="shared" si="8"/>
        <v>0.40130151843817785</v>
      </c>
      <c r="V171" s="19">
        <f t="shared" si="9"/>
        <v>-0.91304221791832374</v>
      </c>
      <c r="W171" s="9">
        <v>4.4377214487038928E-2</v>
      </c>
      <c r="X171" s="10">
        <f t="shared" si="11"/>
        <v>20</v>
      </c>
      <c r="Y171" s="16" t="s">
        <v>634</v>
      </c>
      <c r="Z171" s="16"/>
      <c r="AA171" s="16"/>
      <c r="AB171" s="16"/>
    </row>
    <row r="172" spans="1:28" s="5" customFormat="1" ht="20" customHeight="1" x14ac:dyDescent="0.25">
      <c r="A172" s="16">
        <v>127</v>
      </c>
      <c r="B172" s="16">
        <v>2013</v>
      </c>
      <c r="C172" s="16" t="s">
        <v>635</v>
      </c>
      <c r="D172" s="16" t="s">
        <v>636</v>
      </c>
      <c r="E172" s="16" t="s">
        <v>59</v>
      </c>
      <c r="F172" s="16" t="s">
        <v>637</v>
      </c>
      <c r="G172" s="16" t="s">
        <v>54</v>
      </c>
      <c r="H172" s="18"/>
      <c r="I172" s="16" t="s">
        <v>14</v>
      </c>
      <c r="J172" s="16" t="s">
        <v>48</v>
      </c>
      <c r="K172" s="18"/>
      <c r="L172" s="16" t="s">
        <v>17</v>
      </c>
      <c r="M172" s="16" t="s">
        <v>638</v>
      </c>
      <c r="N172" s="8">
        <f t="shared" si="10"/>
        <v>0.67117284271508326</v>
      </c>
      <c r="O172" s="16">
        <v>4.6900000000000004</v>
      </c>
      <c r="P172" s="16">
        <v>3.09</v>
      </c>
      <c r="Q172" s="8">
        <v>0.03</v>
      </c>
      <c r="R172" s="8">
        <v>0.03</v>
      </c>
      <c r="S172" s="16">
        <v>50</v>
      </c>
      <c r="T172" s="16">
        <v>50</v>
      </c>
      <c r="U172" s="19">
        <f t="shared" si="8"/>
        <v>0.65884861407249462</v>
      </c>
      <c r="V172" s="19">
        <f t="shared" si="9"/>
        <v>-0.41726149154853398</v>
      </c>
      <c r="W172" s="9">
        <v>2.7035187034880708E-6</v>
      </c>
      <c r="X172" s="10">
        <f t="shared" si="11"/>
        <v>100</v>
      </c>
      <c r="Y172" s="16" t="s">
        <v>639</v>
      </c>
      <c r="Z172" s="16"/>
      <c r="AA172" s="16"/>
      <c r="AB172" s="16"/>
    </row>
    <row r="173" spans="1:28" s="5" customFormat="1" ht="20" customHeight="1" x14ac:dyDescent="0.25">
      <c r="A173" s="5">
        <v>128</v>
      </c>
      <c r="B173" s="5">
        <v>2001</v>
      </c>
      <c r="C173" s="5" t="s">
        <v>640</v>
      </c>
      <c r="D173" s="5" t="s">
        <v>28</v>
      </c>
      <c r="E173" s="5" t="s">
        <v>641</v>
      </c>
      <c r="F173" s="5" t="s">
        <v>642</v>
      </c>
      <c r="G173" s="5" t="s">
        <v>23</v>
      </c>
      <c r="H173" s="18"/>
      <c r="I173" s="5" t="s">
        <v>14</v>
      </c>
      <c r="J173" s="5" t="s">
        <v>48</v>
      </c>
      <c r="K173" s="11"/>
      <c r="L173" s="5" t="s">
        <v>17</v>
      </c>
      <c r="M173" s="6" t="s">
        <v>643</v>
      </c>
      <c r="N173" s="8">
        <f t="shared" si="10"/>
        <v>1.4574276929464844</v>
      </c>
      <c r="O173" s="5">
        <v>28.67</v>
      </c>
      <c r="P173" s="5">
        <v>17.329999999999998</v>
      </c>
      <c r="Q173" s="8">
        <v>2.0784609690826525</v>
      </c>
      <c r="R173" s="8">
        <v>6.512511036458978</v>
      </c>
      <c r="S173" s="5">
        <v>3</v>
      </c>
      <c r="T173" s="5">
        <v>3</v>
      </c>
      <c r="U173" s="6">
        <f t="shared" si="8"/>
        <v>0.60446459713986733</v>
      </c>
      <c r="V173" s="6">
        <f t="shared" si="9"/>
        <v>-0.50341217616776401</v>
      </c>
      <c r="W173" s="9">
        <v>4.8825615939196883E-2</v>
      </c>
      <c r="X173" s="10">
        <f t="shared" si="11"/>
        <v>6</v>
      </c>
      <c r="Y173" s="5" t="s">
        <v>644</v>
      </c>
    </row>
    <row r="174" spans="1:28" s="5" customFormat="1" ht="20" customHeight="1" x14ac:dyDescent="0.25">
      <c r="A174" s="5">
        <v>129</v>
      </c>
      <c r="B174" s="5">
        <v>2005</v>
      </c>
      <c r="C174" s="6" t="s">
        <v>645</v>
      </c>
      <c r="D174" s="6" t="s">
        <v>85</v>
      </c>
      <c r="E174" s="5" t="s">
        <v>86</v>
      </c>
      <c r="F174" s="6" t="s">
        <v>646</v>
      </c>
      <c r="G174" s="6" t="s">
        <v>13</v>
      </c>
      <c r="H174" s="18"/>
      <c r="I174" s="6" t="s">
        <v>66</v>
      </c>
      <c r="J174" s="6" t="s">
        <v>48</v>
      </c>
      <c r="K174" s="10">
        <v>1460</v>
      </c>
      <c r="L174" s="6" t="s">
        <v>462</v>
      </c>
      <c r="M174" s="6" t="s">
        <v>647</v>
      </c>
      <c r="N174" s="8">
        <f t="shared" si="10"/>
        <v>1.5563025007672873</v>
      </c>
      <c r="O174" s="10">
        <v>36</v>
      </c>
      <c r="P174" s="10">
        <v>34.1</v>
      </c>
      <c r="Q174" s="8">
        <v>8.2219219164377879</v>
      </c>
      <c r="R174" s="8">
        <v>5.3758720222862451</v>
      </c>
      <c r="S174" s="10">
        <v>10</v>
      </c>
      <c r="T174" s="10">
        <v>10</v>
      </c>
      <c r="U174" s="14">
        <f t="shared" si="8"/>
        <v>0.9472222222222223</v>
      </c>
      <c r="V174" s="14">
        <f t="shared" si="9"/>
        <v>-5.4221554166638812E-2</v>
      </c>
      <c r="W174" s="9">
        <v>7.7014081257609163E-3</v>
      </c>
      <c r="X174" s="10">
        <f t="shared" si="11"/>
        <v>20</v>
      </c>
      <c r="Y174" s="6" t="s">
        <v>648</v>
      </c>
    </row>
    <row r="175" spans="1:28" s="5" customFormat="1" ht="20" customHeight="1" x14ac:dyDescent="0.25">
      <c r="A175" s="10">
        <v>129</v>
      </c>
      <c r="B175" s="10">
        <v>2005</v>
      </c>
      <c r="C175" s="6" t="s">
        <v>645</v>
      </c>
      <c r="D175" s="6" t="s">
        <v>143</v>
      </c>
      <c r="E175" s="5" t="s">
        <v>336</v>
      </c>
      <c r="F175" s="6" t="s">
        <v>646</v>
      </c>
      <c r="G175" s="6" t="s">
        <v>13</v>
      </c>
      <c r="H175" s="18"/>
      <c r="I175" s="6" t="s">
        <v>66</v>
      </c>
      <c r="J175" s="6" t="s">
        <v>48</v>
      </c>
      <c r="K175" s="10">
        <v>1460</v>
      </c>
      <c r="L175" s="6" t="s">
        <v>462</v>
      </c>
      <c r="M175" s="6" t="s">
        <v>649</v>
      </c>
      <c r="N175" s="8">
        <f t="shared" si="10"/>
        <v>1.5563025007672873</v>
      </c>
      <c r="O175" s="10">
        <v>36</v>
      </c>
      <c r="P175" s="10">
        <v>37.299999999999997</v>
      </c>
      <c r="Q175" s="8">
        <v>8.2219219164377879</v>
      </c>
      <c r="R175" s="8">
        <v>6.9570108523704359</v>
      </c>
      <c r="S175" s="10">
        <v>10</v>
      </c>
      <c r="T175" s="10">
        <v>10</v>
      </c>
      <c r="U175" s="6">
        <f t="shared" si="8"/>
        <v>1.036111111111111</v>
      </c>
      <c r="V175" s="6">
        <f t="shared" si="9"/>
        <v>3.547438819365973E-2</v>
      </c>
      <c r="W175" s="9">
        <v>8.694835257695389E-3</v>
      </c>
      <c r="X175" s="10">
        <f t="shared" si="11"/>
        <v>20</v>
      </c>
      <c r="Y175" s="6" t="s">
        <v>648</v>
      </c>
    </row>
    <row r="176" spans="1:28" s="5" customFormat="1" ht="20" customHeight="1" x14ac:dyDescent="0.25">
      <c r="A176" s="5">
        <v>130</v>
      </c>
      <c r="B176" s="5">
        <v>2007</v>
      </c>
      <c r="C176" s="5" t="s">
        <v>650</v>
      </c>
      <c r="D176" s="5" t="s">
        <v>85</v>
      </c>
      <c r="E176" s="5" t="s">
        <v>86</v>
      </c>
      <c r="F176" s="5" t="s">
        <v>651</v>
      </c>
      <c r="G176" s="5" t="s">
        <v>13</v>
      </c>
      <c r="H176" s="18"/>
      <c r="I176" s="5" t="s">
        <v>66</v>
      </c>
      <c r="J176" s="5" t="s">
        <v>15</v>
      </c>
      <c r="K176" s="5">
        <f>4*365</f>
        <v>1460</v>
      </c>
      <c r="L176" s="5" t="s">
        <v>462</v>
      </c>
      <c r="M176" s="6" t="s">
        <v>647</v>
      </c>
      <c r="N176" s="8">
        <f t="shared" si="10"/>
        <v>1.2108533653148932</v>
      </c>
      <c r="O176" s="5">
        <v>16.25</v>
      </c>
      <c r="P176" s="5">
        <v>14.75</v>
      </c>
      <c r="Q176" s="8">
        <v>5.3033008588991066</v>
      </c>
      <c r="R176" s="8">
        <v>3.4</v>
      </c>
      <c r="S176" s="5">
        <v>2</v>
      </c>
      <c r="T176" s="5">
        <v>4</v>
      </c>
      <c r="U176" s="6">
        <f t="shared" si="8"/>
        <v>0.90769230769230769</v>
      </c>
      <c r="V176" s="6">
        <f t="shared" si="9"/>
        <v>-9.6849825989917662E-2</v>
      </c>
      <c r="W176" s="9">
        <v>6.6537977082692351E-2</v>
      </c>
      <c r="X176" s="10">
        <f t="shared" si="11"/>
        <v>6</v>
      </c>
      <c r="Y176" s="6" t="s">
        <v>652</v>
      </c>
    </row>
    <row r="177" spans="1:28" s="5" customFormat="1" ht="20" customHeight="1" x14ac:dyDescent="0.25">
      <c r="A177" s="5">
        <v>131</v>
      </c>
      <c r="B177" s="5">
        <v>2004</v>
      </c>
      <c r="C177" s="6" t="s">
        <v>653</v>
      </c>
      <c r="D177" s="6" t="s">
        <v>85</v>
      </c>
      <c r="E177" s="5" t="s">
        <v>86</v>
      </c>
      <c r="F177" s="6" t="s">
        <v>654</v>
      </c>
      <c r="G177" s="6" t="s">
        <v>13</v>
      </c>
      <c r="H177" s="18"/>
      <c r="I177" s="6" t="s">
        <v>66</v>
      </c>
      <c r="J177" s="6" t="s">
        <v>15</v>
      </c>
      <c r="K177" s="10">
        <f>4*365</f>
        <v>1460</v>
      </c>
      <c r="L177" s="6" t="s">
        <v>462</v>
      </c>
      <c r="M177" s="6" t="s">
        <v>655</v>
      </c>
      <c r="N177" s="8">
        <f t="shared" si="10"/>
        <v>1.5428254269591799</v>
      </c>
      <c r="O177" s="10">
        <v>34.9</v>
      </c>
      <c r="P177" s="10">
        <v>26.04</v>
      </c>
      <c r="Q177" s="8">
        <v>2.68</v>
      </c>
      <c r="R177" s="8">
        <v>2.68</v>
      </c>
      <c r="S177" s="10">
        <v>4</v>
      </c>
      <c r="T177" s="10">
        <v>4</v>
      </c>
      <c r="U177" s="14">
        <f t="shared" si="8"/>
        <v>0.74613180515759314</v>
      </c>
      <c r="V177" s="14">
        <f t="shared" si="9"/>
        <v>-0.29285301186801294</v>
      </c>
      <c r="W177" s="9">
        <v>4.1222668060171136E-3</v>
      </c>
      <c r="X177" s="10">
        <f t="shared" si="11"/>
        <v>8</v>
      </c>
      <c r="Y177" s="6" t="s">
        <v>656</v>
      </c>
    </row>
    <row r="178" spans="1:28" s="5" customFormat="1" ht="20" customHeight="1" x14ac:dyDescent="0.25">
      <c r="A178" s="5">
        <v>132</v>
      </c>
      <c r="B178" s="5">
        <v>2008</v>
      </c>
      <c r="C178" s="5" t="s">
        <v>657</v>
      </c>
      <c r="D178" s="6" t="s">
        <v>10</v>
      </c>
      <c r="E178" s="5" t="s">
        <v>658</v>
      </c>
      <c r="F178" s="5" t="s">
        <v>659</v>
      </c>
      <c r="G178" s="5" t="s">
        <v>23</v>
      </c>
      <c r="H178" s="5" t="s">
        <v>23</v>
      </c>
      <c r="I178" s="5" t="s">
        <v>14</v>
      </c>
      <c r="J178" s="5" t="s">
        <v>48</v>
      </c>
      <c r="K178" s="11"/>
      <c r="L178" s="5" t="s">
        <v>42</v>
      </c>
      <c r="M178" s="6" t="s">
        <v>660</v>
      </c>
      <c r="N178" s="8">
        <f t="shared" si="10"/>
        <v>1.1607685618611281</v>
      </c>
      <c r="O178" s="5">
        <v>14.48</v>
      </c>
      <c r="P178" s="5">
        <v>9.36</v>
      </c>
      <c r="Q178" s="8">
        <v>2.6</v>
      </c>
      <c r="R178" s="8">
        <v>1.98</v>
      </c>
      <c r="S178" s="5">
        <v>5</v>
      </c>
      <c r="T178" s="5">
        <v>5</v>
      </c>
      <c r="U178" s="6">
        <f t="shared" si="8"/>
        <v>0.64640883977900543</v>
      </c>
      <c r="V178" s="6">
        <f t="shared" si="9"/>
        <v>-0.43632309646806977</v>
      </c>
      <c r="W178" s="9">
        <v>1.5397920008438379E-2</v>
      </c>
      <c r="X178" s="10">
        <f t="shared" si="11"/>
        <v>10</v>
      </c>
      <c r="Y178" s="5" t="s">
        <v>661</v>
      </c>
    </row>
    <row r="179" spans="1:28" s="5" customFormat="1" ht="20" customHeight="1" x14ac:dyDescent="0.25">
      <c r="A179" s="5">
        <v>133</v>
      </c>
      <c r="B179" s="5">
        <v>2010</v>
      </c>
      <c r="C179" s="5" t="s">
        <v>662</v>
      </c>
      <c r="D179" s="5" t="s">
        <v>28</v>
      </c>
      <c r="E179" s="5" t="s">
        <v>40</v>
      </c>
      <c r="F179" s="5" t="s">
        <v>663</v>
      </c>
      <c r="G179" s="5" t="s">
        <v>23</v>
      </c>
      <c r="H179" s="11"/>
      <c r="I179" s="5" t="s">
        <v>14</v>
      </c>
      <c r="J179" s="5" t="s">
        <v>48</v>
      </c>
      <c r="K179" s="11"/>
      <c r="L179" s="5" t="s">
        <v>24</v>
      </c>
      <c r="M179" s="6" t="s">
        <v>664</v>
      </c>
      <c r="N179" s="8">
        <f t="shared" si="10"/>
        <v>0.68908677040392319</v>
      </c>
      <c r="O179" s="8">
        <v>4.8874999999999993</v>
      </c>
      <c r="P179" s="8">
        <v>4.4725000000000001</v>
      </c>
      <c r="Q179" s="8">
        <v>2.13</v>
      </c>
      <c r="R179" s="8">
        <v>1.78</v>
      </c>
      <c r="S179" s="5">
        <v>5</v>
      </c>
      <c r="T179" s="5">
        <v>5</v>
      </c>
      <c r="U179" s="6">
        <f t="shared" si="8"/>
        <v>0.9150895140664963</v>
      </c>
      <c r="V179" s="6">
        <f t="shared" si="9"/>
        <v>-8.8733388910746835E-2</v>
      </c>
      <c r="W179" s="9">
        <v>6.9664151123466134E-2</v>
      </c>
      <c r="X179" s="10">
        <f t="shared" si="11"/>
        <v>10</v>
      </c>
      <c r="Y179" s="5" t="s">
        <v>665</v>
      </c>
    </row>
    <row r="180" spans="1:28" s="5" customFormat="1" ht="20" customHeight="1" x14ac:dyDescent="0.25">
      <c r="A180" s="5">
        <v>134</v>
      </c>
      <c r="B180" s="5">
        <v>2000</v>
      </c>
      <c r="C180" s="5" t="s">
        <v>666</v>
      </c>
      <c r="D180" s="6" t="s">
        <v>10</v>
      </c>
      <c r="E180" s="5" t="s">
        <v>667</v>
      </c>
      <c r="F180" s="5" t="s">
        <v>668</v>
      </c>
      <c r="G180" s="5" t="s">
        <v>13</v>
      </c>
      <c r="H180" s="5" t="s">
        <v>13</v>
      </c>
      <c r="I180" s="5" t="s">
        <v>14</v>
      </c>
      <c r="J180" s="5" t="s">
        <v>48</v>
      </c>
      <c r="K180" s="11"/>
      <c r="L180" s="5" t="s">
        <v>126</v>
      </c>
      <c r="M180" s="6" t="s">
        <v>669</v>
      </c>
      <c r="N180" s="8">
        <f t="shared" si="10"/>
        <v>1.6454222693490919</v>
      </c>
      <c r="O180" s="5">
        <v>44.2</v>
      </c>
      <c r="P180" s="5">
        <v>32.450000000000003</v>
      </c>
      <c r="Q180" s="8">
        <v>3.26</v>
      </c>
      <c r="R180" s="8">
        <v>2.16</v>
      </c>
      <c r="S180" s="5">
        <v>5</v>
      </c>
      <c r="T180" s="5">
        <v>5</v>
      </c>
      <c r="U180" s="6">
        <f t="shared" si="8"/>
        <v>0.73416289592760187</v>
      </c>
      <c r="V180" s="6">
        <f t="shared" si="9"/>
        <v>-0.30902434593355338</v>
      </c>
      <c r="W180" s="9">
        <v>1.9741311038817466E-3</v>
      </c>
      <c r="X180" s="10">
        <f t="shared" si="11"/>
        <v>10</v>
      </c>
      <c r="Y180" s="5" t="s">
        <v>670</v>
      </c>
    </row>
    <row r="181" spans="1:28" s="5" customFormat="1" ht="20" customHeight="1" x14ac:dyDescent="0.2">
      <c r="A181" s="5">
        <v>135</v>
      </c>
      <c r="B181" s="5">
        <v>2010</v>
      </c>
      <c r="C181" s="6" t="s">
        <v>671</v>
      </c>
      <c r="D181" s="6" t="s">
        <v>58</v>
      </c>
      <c r="E181" s="6" t="s">
        <v>94</v>
      </c>
      <c r="F181" s="6" t="s">
        <v>672</v>
      </c>
      <c r="G181" s="6" t="s">
        <v>23</v>
      </c>
      <c r="H181" s="13"/>
      <c r="I181" s="6" t="s">
        <v>66</v>
      </c>
      <c r="J181" s="6" t="s">
        <v>15</v>
      </c>
      <c r="K181" s="10">
        <f>3*360</f>
        <v>1080</v>
      </c>
      <c r="L181" s="6" t="s">
        <v>42</v>
      </c>
      <c r="M181" s="6" t="s">
        <v>673</v>
      </c>
      <c r="N181" s="8">
        <f t="shared" si="10"/>
        <v>1.7781512503836436</v>
      </c>
      <c r="O181" s="10">
        <v>60</v>
      </c>
      <c r="P181" s="10">
        <v>70.3</v>
      </c>
      <c r="Q181" s="8">
        <v>12.91</v>
      </c>
      <c r="R181" s="8">
        <v>14.33</v>
      </c>
      <c r="S181" s="10">
        <v>11</v>
      </c>
      <c r="T181" s="10">
        <v>11</v>
      </c>
      <c r="U181" s="14">
        <f t="shared" si="8"/>
        <v>1.1716666666666666</v>
      </c>
      <c r="V181" s="14">
        <f t="shared" si="9"/>
        <v>0.15842723659451852</v>
      </c>
      <c r="W181" s="9">
        <v>7.9861562185403068E-3</v>
      </c>
      <c r="X181" s="10">
        <f t="shared" si="11"/>
        <v>22</v>
      </c>
      <c r="Y181" s="6" t="s">
        <v>674</v>
      </c>
      <c r="Z181" s="12"/>
      <c r="AA181" s="12"/>
      <c r="AB181" s="12"/>
    </row>
    <row r="182" spans="1:28" s="5" customFormat="1" ht="20" customHeight="1" x14ac:dyDescent="0.25">
      <c r="A182" s="16">
        <v>136</v>
      </c>
      <c r="B182" s="16">
        <v>2012</v>
      </c>
      <c r="C182" s="16" t="s">
        <v>675</v>
      </c>
      <c r="D182" s="16" t="s">
        <v>309</v>
      </c>
      <c r="E182" s="16" t="s">
        <v>86</v>
      </c>
      <c r="F182" s="16" t="s">
        <v>676</v>
      </c>
      <c r="G182" s="16" t="s">
        <v>13</v>
      </c>
      <c r="H182" s="13"/>
      <c r="I182" s="16" t="s">
        <v>66</v>
      </c>
      <c r="J182" s="16" t="s">
        <v>15</v>
      </c>
      <c r="K182" s="16">
        <v>365</v>
      </c>
      <c r="L182" s="16" t="s">
        <v>151</v>
      </c>
      <c r="M182" s="6" t="s">
        <v>677</v>
      </c>
      <c r="N182" s="8">
        <f t="shared" si="10"/>
        <v>1.2219355998280053</v>
      </c>
      <c r="O182" s="16">
        <v>16.670000000000002</v>
      </c>
      <c r="P182" s="16">
        <v>16.77</v>
      </c>
      <c r="Q182" s="8">
        <v>0.45254833995939048</v>
      </c>
      <c r="R182" s="8">
        <v>0.7636753236814714</v>
      </c>
      <c r="S182" s="16">
        <v>2</v>
      </c>
      <c r="T182" s="16">
        <v>2</v>
      </c>
      <c r="U182" s="19">
        <f t="shared" si="8"/>
        <v>1.0059988002399518</v>
      </c>
      <c r="V182" s="19">
        <f t="shared" si="9"/>
        <v>5.9808790724146478E-3</v>
      </c>
      <c r="W182" s="9">
        <v>1.4053556294979161E-3</v>
      </c>
      <c r="X182" s="10">
        <f t="shared" si="11"/>
        <v>4</v>
      </c>
      <c r="Y182" s="16" t="s">
        <v>678</v>
      </c>
      <c r="Z182" s="16"/>
      <c r="AA182" s="16"/>
      <c r="AB182" s="16"/>
    </row>
    <row r="183" spans="1:28" s="5" customFormat="1" ht="20" customHeight="1" x14ac:dyDescent="0.25">
      <c r="A183" s="10">
        <v>137</v>
      </c>
      <c r="B183" s="10">
        <v>2004</v>
      </c>
      <c r="C183" s="6" t="s">
        <v>679</v>
      </c>
      <c r="D183" s="6" t="s">
        <v>143</v>
      </c>
      <c r="E183" s="5" t="s">
        <v>205</v>
      </c>
      <c r="F183" s="6" t="s">
        <v>680</v>
      </c>
      <c r="G183" s="6" t="s">
        <v>23</v>
      </c>
      <c r="H183" s="13"/>
      <c r="I183" s="6" t="s">
        <v>66</v>
      </c>
      <c r="J183" s="6" t="s">
        <v>48</v>
      </c>
      <c r="K183" s="10">
        <v>4745</v>
      </c>
      <c r="L183" s="6" t="s">
        <v>31</v>
      </c>
      <c r="M183" s="6" t="s">
        <v>681</v>
      </c>
      <c r="N183" s="8">
        <f t="shared" si="10"/>
        <v>1.3170181010481115</v>
      </c>
      <c r="O183" s="10">
        <v>20.75</v>
      </c>
      <c r="P183" s="10">
        <v>21.68</v>
      </c>
      <c r="Q183" s="8">
        <v>2.2999999999999998</v>
      </c>
      <c r="R183" s="8">
        <v>3.1</v>
      </c>
      <c r="S183" s="10">
        <v>4</v>
      </c>
      <c r="T183" s="10">
        <v>4</v>
      </c>
      <c r="U183" s="6">
        <f t="shared" si="8"/>
        <v>1.0448192771084337</v>
      </c>
      <c r="V183" s="6">
        <f t="shared" si="9"/>
        <v>4.3843929894738121E-2</v>
      </c>
      <c r="W183" s="9">
        <v>8.183021879602969E-3</v>
      </c>
      <c r="X183" s="10">
        <f t="shared" si="11"/>
        <v>8</v>
      </c>
      <c r="Y183" s="6" t="s">
        <v>682</v>
      </c>
    </row>
    <row r="184" spans="1:28" s="5" customFormat="1" ht="20" customHeight="1" x14ac:dyDescent="0.25">
      <c r="A184" s="16">
        <v>138</v>
      </c>
      <c r="B184" s="16">
        <v>2012</v>
      </c>
      <c r="C184" s="16" t="s">
        <v>683</v>
      </c>
      <c r="D184" s="16" t="s">
        <v>309</v>
      </c>
      <c r="E184" s="16" t="s">
        <v>684</v>
      </c>
      <c r="F184" s="16" t="s">
        <v>685</v>
      </c>
      <c r="G184" s="16" t="s">
        <v>23</v>
      </c>
      <c r="H184" s="13"/>
      <c r="I184" s="16" t="s">
        <v>66</v>
      </c>
      <c r="J184" s="16" t="s">
        <v>15</v>
      </c>
      <c r="K184" s="16"/>
      <c r="L184" s="16" t="s">
        <v>31</v>
      </c>
      <c r="M184" s="16" t="s">
        <v>686</v>
      </c>
      <c r="N184" s="8">
        <f t="shared" si="10"/>
        <v>-0.35654732351381258</v>
      </c>
      <c r="O184" s="16">
        <v>0.44</v>
      </c>
      <c r="P184" s="16">
        <v>0.7</v>
      </c>
      <c r="Q184" s="8">
        <v>0.08</v>
      </c>
      <c r="R184" s="8">
        <v>7.0000000000000007E-2</v>
      </c>
      <c r="S184" s="16">
        <v>8</v>
      </c>
      <c r="T184" s="16">
        <v>8</v>
      </c>
      <c r="U184" s="19">
        <f t="shared" si="8"/>
        <v>1.5909090909090908</v>
      </c>
      <c r="V184" s="19">
        <f t="shared" si="9"/>
        <v>0.46430560813109778</v>
      </c>
      <c r="W184" s="9">
        <v>5.382231404958678E-3</v>
      </c>
      <c r="X184" s="10">
        <f t="shared" si="11"/>
        <v>16</v>
      </c>
      <c r="Y184" s="16" t="s">
        <v>687</v>
      </c>
      <c r="Z184" s="16"/>
      <c r="AA184" s="16"/>
      <c r="AB184" s="16"/>
    </row>
    <row r="185" spans="1:28" s="5" customFormat="1" ht="20" customHeight="1" x14ac:dyDescent="0.25">
      <c r="A185" s="5">
        <v>139</v>
      </c>
      <c r="B185" s="5">
        <v>2006</v>
      </c>
      <c r="C185" s="5" t="s">
        <v>688</v>
      </c>
      <c r="D185" s="6" t="s">
        <v>10</v>
      </c>
      <c r="E185" s="5" t="s">
        <v>689</v>
      </c>
      <c r="F185" s="5" t="s">
        <v>690</v>
      </c>
      <c r="G185" s="5" t="s">
        <v>23</v>
      </c>
      <c r="H185" s="5" t="s">
        <v>13</v>
      </c>
      <c r="I185" s="5" t="s">
        <v>14</v>
      </c>
      <c r="J185" s="5" t="s">
        <v>15</v>
      </c>
      <c r="K185" s="11"/>
      <c r="L185" s="5" t="s">
        <v>126</v>
      </c>
      <c r="M185" s="6" t="s">
        <v>691</v>
      </c>
      <c r="N185" s="8">
        <f t="shared" si="10"/>
        <v>-1.3767507096020994</v>
      </c>
      <c r="O185" s="5">
        <v>4.2000000000000003E-2</v>
      </c>
      <c r="P185" s="5">
        <v>5.0999999999999997E-2</v>
      </c>
      <c r="Q185" s="8">
        <v>6.0000000000000001E-3</v>
      </c>
      <c r="R185" s="8">
        <v>0.01</v>
      </c>
      <c r="S185" s="5">
        <v>4</v>
      </c>
      <c r="T185" s="5">
        <v>4</v>
      </c>
      <c r="U185" s="6">
        <f t="shared" si="8"/>
        <v>1.2142857142857142</v>
      </c>
      <c r="V185" s="6">
        <f t="shared" si="9"/>
        <v>0.1941560144409574</v>
      </c>
      <c r="W185" s="9">
        <v>1.4713728628706384E-2</v>
      </c>
      <c r="X185" s="10">
        <f t="shared" si="11"/>
        <v>8</v>
      </c>
      <c r="Y185" s="5" t="s">
        <v>692</v>
      </c>
    </row>
    <row r="186" spans="1:28" s="5" customFormat="1" ht="20" customHeight="1" x14ac:dyDescent="0.25">
      <c r="A186" s="5">
        <v>140</v>
      </c>
      <c r="B186" s="5">
        <v>2003</v>
      </c>
      <c r="C186" s="6" t="s">
        <v>693</v>
      </c>
      <c r="D186" s="6" t="s">
        <v>85</v>
      </c>
      <c r="E186" s="5" t="s">
        <v>86</v>
      </c>
      <c r="F186" s="6" t="s">
        <v>694</v>
      </c>
      <c r="G186" s="6" t="s">
        <v>13</v>
      </c>
      <c r="H186" s="13"/>
      <c r="I186" s="6" t="s">
        <v>66</v>
      </c>
      <c r="J186" s="6" t="s">
        <v>15</v>
      </c>
      <c r="K186" s="10">
        <v>140</v>
      </c>
      <c r="L186" s="6" t="s">
        <v>126</v>
      </c>
      <c r="M186" s="6" t="s">
        <v>695</v>
      </c>
      <c r="N186" s="8">
        <f t="shared" si="10"/>
        <v>0.9849771264154934</v>
      </c>
      <c r="O186" s="10">
        <v>9.66</v>
      </c>
      <c r="P186" s="10">
        <v>9.33</v>
      </c>
      <c r="Q186" s="8">
        <v>3.5680246635918871</v>
      </c>
      <c r="R186" s="8">
        <v>2.736640275958826</v>
      </c>
      <c r="S186" s="10">
        <v>3</v>
      </c>
      <c r="T186" s="5">
        <v>3</v>
      </c>
      <c r="U186" s="14">
        <f t="shared" si="8"/>
        <v>0.96583850931677018</v>
      </c>
      <c r="V186" s="14">
        <f t="shared" si="9"/>
        <v>-3.475863336517418E-2</v>
      </c>
      <c r="W186" s="9">
        <v>7.415391704053545E-2</v>
      </c>
      <c r="X186" s="10">
        <f t="shared" si="11"/>
        <v>6</v>
      </c>
      <c r="Y186" s="6" t="s">
        <v>696</v>
      </c>
    </row>
    <row r="187" spans="1:28" s="5" customFormat="1" ht="20" customHeight="1" x14ac:dyDescent="0.25">
      <c r="A187" s="5">
        <v>141</v>
      </c>
      <c r="B187" s="5">
        <v>2010</v>
      </c>
      <c r="C187" s="5" t="s">
        <v>697</v>
      </c>
      <c r="D187" s="5" t="s">
        <v>143</v>
      </c>
      <c r="E187" s="5" t="s">
        <v>205</v>
      </c>
      <c r="F187" s="5" t="s">
        <v>698</v>
      </c>
      <c r="G187" s="5" t="s">
        <v>13</v>
      </c>
      <c r="H187" s="11"/>
      <c r="I187" s="5" t="s">
        <v>66</v>
      </c>
      <c r="J187" s="5" t="s">
        <v>174</v>
      </c>
      <c r="K187" s="5">
        <f>5*365</f>
        <v>1825</v>
      </c>
      <c r="L187" s="5" t="s">
        <v>42</v>
      </c>
      <c r="M187" s="6" t="s">
        <v>699</v>
      </c>
      <c r="N187" s="8">
        <f t="shared" si="10"/>
        <v>0.91645394854992512</v>
      </c>
      <c r="O187" s="5">
        <v>8.25</v>
      </c>
      <c r="P187" s="5">
        <v>2.4700000000000002</v>
      </c>
      <c r="Q187" s="8">
        <v>1.2470765814495914</v>
      </c>
      <c r="R187" s="8">
        <v>1.5761662348876784</v>
      </c>
      <c r="S187" s="5">
        <v>3</v>
      </c>
      <c r="T187" s="5">
        <v>3</v>
      </c>
      <c r="U187" s="6">
        <f t="shared" si="8"/>
        <v>0.29939393939393943</v>
      </c>
      <c r="V187" s="6">
        <f t="shared" si="9"/>
        <v>-1.2059950497067036</v>
      </c>
      <c r="W187" s="9">
        <v>0.14335060094778052</v>
      </c>
      <c r="X187" s="10">
        <f t="shared" si="11"/>
        <v>6</v>
      </c>
      <c r="Y187" s="6" t="s">
        <v>700</v>
      </c>
    </row>
    <row r="188" spans="1:28" s="5" customFormat="1" ht="20" customHeight="1" x14ac:dyDescent="0.25">
      <c r="A188" s="5">
        <v>142</v>
      </c>
      <c r="B188" s="5">
        <v>2010</v>
      </c>
      <c r="C188" s="5" t="s">
        <v>701</v>
      </c>
      <c r="D188" s="6" t="s">
        <v>10</v>
      </c>
      <c r="E188" s="5" t="s">
        <v>702</v>
      </c>
      <c r="F188" s="5" t="s">
        <v>80</v>
      </c>
      <c r="G188" s="5" t="s">
        <v>54</v>
      </c>
      <c r="H188" s="5" t="s">
        <v>703</v>
      </c>
      <c r="I188" s="5" t="s">
        <v>14</v>
      </c>
      <c r="J188" s="5" t="s">
        <v>48</v>
      </c>
      <c r="K188" s="11"/>
      <c r="L188" s="5" t="s">
        <v>42</v>
      </c>
      <c r="M188" s="6" t="s">
        <v>704</v>
      </c>
      <c r="N188" s="8">
        <f t="shared" si="10"/>
        <v>1.5314789170422551</v>
      </c>
      <c r="O188" s="5">
        <v>34</v>
      </c>
      <c r="P188" s="5">
        <v>23</v>
      </c>
      <c r="Q188" s="8">
        <v>16.886562705299145</v>
      </c>
      <c r="R188" s="8">
        <v>21.092391993323091</v>
      </c>
      <c r="S188" s="5">
        <v>10</v>
      </c>
      <c r="T188" s="5">
        <v>10</v>
      </c>
      <c r="U188" s="6">
        <f t="shared" si="8"/>
        <v>0.67647058823529416</v>
      </c>
      <c r="V188" s="6">
        <f t="shared" si="9"/>
        <v>-0.39086630868701167</v>
      </c>
      <c r="W188" s="9">
        <v>0.10876747404844291</v>
      </c>
      <c r="X188" s="10">
        <f t="shared" si="11"/>
        <v>20</v>
      </c>
      <c r="Y188" s="5" t="s">
        <v>705</v>
      </c>
    </row>
    <row r="189" spans="1:28" s="5" customFormat="1" ht="20" customHeight="1" x14ac:dyDescent="0.2">
      <c r="A189" s="5">
        <v>143</v>
      </c>
      <c r="B189" s="5">
        <v>2009</v>
      </c>
      <c r="C189" s="6" t="s">
        <v>706</v>
      </c>
      <c r="D189" s="6" t="s">
        <v>58</v>
      </c>
      <c r="E189" s="6" t="s">
        <v>94</v>
      </c>
      <c r="F189" s="6" t="s">
        <v>707</v>
      </c>
      <c r="G189" s="6" t="s">
        <v>23</v>
      </c>
      <c r="H189" s="13"/>
      <c r="I189" s="6" t="s">
        <v>66</v>
      </c>
      <c r="J189" s="6" t="s">
        <v>174</v>
      </c>
      <c r="K189" s="7">
        <v>30</v>
      </c>
      <c r="L189" s="6" t="s">
        <v>151</v>
      </c>
      <c r="M189" s="6" t="s">
        <v>708</v>
      </c>
      <c r="N189" s="8">
        <f t="shared" si="10"/>
        <v>1.0269416279590293</v>
      </c>
      <c r="O189" s="5">
        <v>10.64</v>
      </c>
      <c r="P189" s="5">
        <v>9.7100000000000009</v>
      </c>
      <c r="Q189" s="8">
        <v>1.818653347947321</v>
      </c>
      <c r="R189" s="8">
        <v>1.593486742963367</v>
      </c>
      <c r="S189" s="5">
        <v>3</v>
      </c>
      <c r="T189" s="5">
        <v>3</v>
      </c>
      <c r="U189" s="14">
        <f t="shared" si="8"/>
        <v>0.91259398496240607</v>
      </c>
      <c r="V189" s="14">
        <f t="shared" si="9"/>
        <v>-9.1464201610264723E-2</v>
      </c>
      <c r="W189" s="9">
        <v>1.8715696803405811E-2</v>
      </c>
      <c r="X189" s="10">
        <f t="shared" si="11"/>
        <v>6</v>
      </c>
      <c r="Y189" s="5" t="s">
        <v>709</v>
      </c>
      <c r="Z189" s="12"/>
      <c r="AA189" s="12"/>
      <c r="AB189" s="12"/>
    </row>
    <row r="190" spans="1:28" s="5" customFormat="1" ht="20" customHeight="1" x14ac:dyDescent="0.25">
      <c r="A190" s="5">
        <v>144</v>
      </c>
      <c r="B190" s="5">
        <v>2004</v>
      </c>
      <c r="C190" s="5" t="s">
        <v>710</v>
      </c>
      <c r="D190" s="5" t="s">
        <v>28</v>
      </c>
      <c r="E190" s="5" t="s">
        <v>29</v>
      </c>
      <c r="F190" s="5" t="s">
        <v>589</v>
      </c>
      <c r="G190" s="6" t="s">
        <v>23</v>
      </c>
      <c r="H190" s="13"/>
      <c r="I190" s="5" t="s">
        <v>14</v>
      </c>
      <c r="J190" s="5" t="s">
        <v>15</v>
      </c>
      <c r="K190" s="11"/>
      <c r="L190" s="5" t="s">
        <v>17</v>
      </c>
      <c r="M190" s="6" t="s">
        <v>711</v>
      </c>
      <c r="N190" s="8">
        <f t="shared" si="10"/>
        <v>0.76566855475901408</v>
      </c>
      <c r="O190" s="5">
        <v>5.83</v>
      </c>
      <c r="P190" s="5">
        <v>5.52</v>
      </c>
      <c r="Q190" s="8">
        <v>2.529822128134704</v>
      </c>
      <c r="R190" s="8">
        <v>2.529822128134704</v>
      </c>
      <c r="S190" s="10">
        <v>40</v>
      </c>
      <c r="T190" s="10">
        <v>40</v>
      </c>
      <c r="U190" s="6">
        <f t="shared" si="8"/>
        <v>0.94682675814751283</v>
      </c>
      <c r="V190" s="6">
        <f t="shared" si="9"/>
        <v>-5.4639140073397111E-2</v>
      </c>
      <c r="W190" s="9">
        <v>9.9584168764131984E-3</v>
      </c>
      <c r="X190" s="10">
        <f t="shared" si="11"/>
        <v>80</v>
      </c>
      <c r="Y190" s="5" t="s">
        <v>712</v>
      </c>
    </row>
    <row r="191" spans="1:28" s="5" customFormat="1" ht="20" customHeight="1" x14ac:dyDescent="0.25">
      <c r="A191" s="5">
        <v>145</v>
      </c>
      <c r="B191" s="5">
        <v>2009</v>
      </c>
      <c r="C191" s="5" t="s">
        <v>713</v>
      </c>
      <c r="D191" s="5" t="s">
        <v>28</v>
      </c>
      <c r="E191" s="5" t="s">
        <v>29</v>
      </c>
      <c r="F191" s="5" t="s">
        <v>589</v>
      </c>
      <c r="G191" s="6" t="s">
        <v>23</v>
      </c>
      <c r="H191" s="13"/>
      <c r="I191" s="5" t="s">
        <v>14</v>
      </c>
      <c r="J191" s="5" t="s">
        <v>48</v>
      </c>
      <c r="K191" s="11"/>
      <c r="L191" s="5" t="s">
        <v>17</v>
      </c>
      <c r="M191" s="6" t="s">
        <v>506</v>
      </c>
      <c r="N191" s="8">
        <f t="shared" si="10"/>
        <v>1.4348881208673159</v>
      </c>
      <c r="O191" s="5">
        <v>27.22</v>
      </c>
      <c r="P191" s="5">
        <v>26.83</v>
      </c>
      <c r="Q191" s="8">
        <v>8.25</v>
      </c>
      <c r="R191" s="8">
        <v>8.370000000000001</v>
      </c>
      <c r="S191" s="10">
        <v>9</v>
      </c>
      <c r="T191" s="10">
        <v>9</v>
      </c>
      <c r="U191" s="6">
        <f t="shared" si="8"/>
        <v>0.98567229977957382</v>
      </c>
      <c r="V191" s="6">
        <f t="shared" si="9"/>
        <v>-1.4431332785787261E-2</v>
      </c>
      <c r="W191" s="9">
        <v>2.1020308549204156E-2</v>
      </c>
      <c r="X191" s="10">
        <f t="shared" si="11"/>
        <v>18</v>
      </c>
      <c r="Y191" s="5" t="s">
        <v>714</v>
      </c>
    </row>
    <row r="192" spans="1:28" s="5" customFormat="1" ht="20" customHeight="1" x14ac:dyDescent="0.25">
      <c r="A192" s="5">
        <v>146</v>
      </c>
      <c r="B192" s="5">
        <v>2010</v>
      </c>
      <c r="C192" s="5" t="s">
        <v>715</v>
      </c>
      <c r="D192" s="5" t="s">
        <v>28</v>
      </c>
      <c r="E192" s="5" t="s">
        <v>29</v>
      </c>
      <c r="F192" s="5" t="s">
        <v>589</v>
      </c>
      <c r="G192" s="6" t="s">
        <v>23</v>
      </c>
      <c r="H192" s="13"/>
      <c r="I192" s="5" t="s">
        <v>14</v>
      </c>
      <c r="J192" s="5" t="s">
        <v>15</v>
      </c>
      <c r="K192" s="11"/>
      <c r="L192" s="5" t="s">
        <v>17</v>
      </c>
      <c r="M192" s="6" t="s">
        <v>711</v>
      </c>
      <c r="N192" s="8">
        <f t="shared" si="10"/>
        <v>0.57403126772771884</v>
      </c>
      <c r="O192" s="5">
        <v>3.75</v>
      </c>
      <c r="P192" s="5">
        <v>5.61</v>
      </c>
      <c r="Q192" s="8">
        <v>0.5</v>
      </c>
      <c r="R192" s="8">
        <v>1.18</v>
      </c>
      <c r="S192" s="5">
        <v>4</v>
      </c>
      <c r="T192" s="5">
        <v>4</v>
      </c>
      <c r="U192" s="6">
        <f t="shared" si="8"/>
        <v>1.496</v>
      </c>
      <c r="V192" s="6">
        <f t="shared" si="9"/>
        <v>0.40279487955228549</v>
      </c>
      <c r="W192" s="9">
        <v>1.5505034617963209E-2</v>
      </c>
      <c r="X192" s="10">
        <f t="shared" si="11"/>
        <v>8</v>
      </c>
      <c r="Y192" s="5" t="s">
        <v>716</v>
      </c>
    </row>
    <row r="193" spans="1:28" s="5" customFormat="1" ht="20" customHeight="1" x14ac:dyDescent="0.25">
      <c r="A193" s="5">
        <v>147</v>
      </c>
      <c r="B193" s="5">
        <v>2003</v>
      </c>
      <c r="C193" s="5" t="s">
        <v>717</v>
      </c>
      <c r="D193" s="6" t="s">
        <v>10</v>
      </c>
      <c r="E193" s="5" t="s">
        <v>718</v>
      </c>
      <c r="F193" s="5" t="s">
        <v>719</v>
      </c>
      <c r="G193" s="5" t="s">
        <v>13</v>
      </c>
      <c r="H193" s="5" t="s">
        <v>13</v>
      </c>
      <c r="I193" s="5" t="s">
        <v>14</v>
      </c>
      <c r="J193" s="5" t="s">
        <v>15</v>
      </c>
      <c r="K193" s="11"/>
      <c r="L193" s="5" t="s">
        <v>185</v>
      </c>
      <c r="M193" s="6" t="s">
        <v>720</v>
      </c>
      <c r="N193" s="8">
        <f t="shared" si="10"/>
        <v>1.0195316845312554</v>
      </c>
      <c r="O193" s="8">
        <v>10.46</v>
      </c>
      <c r="P193" s="8">
        <v>8.99</v>
      </c>
      <c r="Q193" s="8">
        <v>2.0412414523193152</v>
      </c>
      <c r="R193" s="8">
        <v>2.6944387170614954</v>
      </c>
      <c r="S193" s="5">
        <v>6</v>
      </c>
      <c r="T193" s="5">
        <v>6</v>
      </c>
      <c r="U193" s="6">
        <f t="shared" si="8"/>
        <v>0.85946462715105154</v>
      </c>
      <c r="V193" s="6">
        <f t="shared" si="9"/>
        <v>-0.15144561015324803</v>
      </c>
      <c r="W193" s="9">
        <v>2.131860560715073E-2</v>
      </c>
      <c r="X193" s="10">
        <f t="shared" si="11"/>
        <v>12</v>
      </c>
      <c r="Y193" s="5" t="s">
        <v>721</v>
      </c>
    </row>
    <row r="194" spans="1:28" s="5" customFormat="1" ht="20" customHeight="1" x14ac:dyDescent="0.25">
      <c r="A194" s="5">
        <v>148</v>
      </c>
      <c r="B194" s="5">
        <v>2006</v>
      </c>
      <c r="C194" s="5" t="s">
        <v>722</v>
      </c>
      <c r="D194" s="5" t="s">
        <v>143</v>
      </c>
      <c r="E194" s="5" t="s">
        <v>336</v>
      </c>
      <c r="F194" s="5" t="s">
        <v>723</v>
      </c>
      <c r="G194" s="5" t="s">
        <v>13</v>
      </c>
      <c r="H194" s="11"/>
      <c r="I194" s="5" t="s">
        <v>66</v>
      </c>
      <c r="J194" s="5" t="s">
        <v>15</v>
      </c>
      <c r="K194" s="5">
        <f>2*365</f>
        <v>730</v>
      </c>
      <c r="L194" s="5" t="s">
        <v>31</v>
      </c>
      <c r="M194" s="6" t="s">
        <v>724</v>
      </c>
      <c r="N194" s="8">
        <f t="shared" si="10"/>
        <v>1.0390173219974119</v>
      </c>
      <c r="O194" s="5">
        <v>10.94</v>
      </c>
      <c r="P194" s="5">
        <v>8.26</v>
      </c>
      <c r="Q194" s="8">
        <v>1.2247448713915889</v>
      </c>
      <c r="R194" s="8">
        <v>1.6166632302368975</v>
      </c>
      <c r="S194" s="5">
        <v>6</v>
      </c>
      <c r="T194" s="5">
        <v>6</v>
      </c>
      <c r="U194" s="6">
        <f t="shared" ref="U194:U257" si="12">P194/O194</f>
        <v>0.75502742230347353</v>
      </c>
      <c r="V194" s="6">
        <f t="shared" ref="V194:V257" si="13">LN(U194)</f>
        <v>-0.28100120946094842</v>
      </c>
      <c r="W194" s="9">
        <v>8.4733539228634292E-3</v>
      </c>
      <c r="X194" s="10">
        <f t="shared" si="11"/>
        <v>12</v>
      </c>
      <c r="Y194" s="5" t="s">
        <v>725</v>
      </c>
    </row>
    <row r="195" spans="1:28" s="5" customFormat="1" ht="20" customHeight="1" x14ac:dyDescent="0.25">
      <c r="A195" s="5">
        <v>148</v>
      </c>
      <c r="B195" s="5">
        <v>2006</v>
      </c>
      <c r="C195" s="5" t="s">
        <v>722</v>
      </c>
      <c r="D195" s="5" t="s">
        <v>10</v>
      </c>
      <c r="E195" s="5" t="s">
        <v>726</v>
      </c>
      <c r="F195" s="5" t="s">
        <v>727</v>
      </c>
      <c r="G195" s="5" t="s">
        <v>54</v>
      </c>
      <c r="H195" s="5" t="s">
        <v>703</v>
      </c>
      <c r="I195" s="5" t="s">
        <v>14</v>
      </c>
      <c r="J195" s="5" t="s">
        <v>48</v>
      </c>
      <c r="K195" s="11"/>
      <c r="L195" s="5" t="s">
        <v>31</v>
      </c>
      <c r="M195" s="6" t="s">
        <v>724</v>
      </c>
      <c r="N195" s="8">
        <f t="shared" ref="N195:N258" si="14">LOG(O195)</f>
        <v>1.146128035678238</v>
      </c>
      <c r="O195" s="5">
        <v>14</v>
      </c>
      <c r="P195" s="5">
        <v>9</v>
      </c>
      <c r="Q195" s="8">
        <v>5.6999999999999993</v>
      </c>
      <c r="R195" s="8">
        <v>4.8000000000000007</v>
      </c>
      <c r="S195" s="5">
        <v>9</v>
      </c>
      <c r="T195" s="5">
        <v>9</v>
      </c>
      <c r="U195" s="6">
        <f t="shared" si="12"/>
        <v>0.6428571428571429</v>
      </c>
      <c r="V195" s="6">
        <f t="shared" si="13"/>
        <v>-0.44183275227903918</v>
      </c>
      <c r="W195" s="9">
        <v>5.002330561854372E-2</v>
      </c>
      <c r="X195" s="10">
        <f t="shared" ref="X195:X258" si="15">S195+T195</f>
        <v>18</v>
      </c>
      <c r="Y195" s="5" t="s">
        <v>725</v>
      </c>
    </row>
    <row r="196" spans="1:28" s="5" customFormat="1" ht="20" customHeight="1" x14ac:dyDescent="0.25">
      <c r="A196" s="5">
        <v>149</v>
      </c>
      <c r="B196" s="5">
        <v>1999</v>
      </c>
      <c r="C196" s="5" t="s">
        <v>728</v>
      </c>
      <c r="D196" s="6" t="s">
        <v>10</v>
      </c>
      <c r="E196" s="5" t="s">
        <v>729</v>
      </c>
      <c r="F196" s="5" t="s">
        <v>730</v>
      </c>
      <c r="G196" s="5" t="s">
        <v>13</v>
      </c>
      <c r="H196" s="5" t="s">
        <v>13</v>
      </c>
      <c r="I196" s="5" t="s">
        <v>14</v>
      </c>
      <c r="J196" s="5" t="s">
        <v>48</v>
      </c>
      <c r="K196" s="11"/>
      <c r="L196" s="5" t="s">
        <v>17</v>
      </c>
      <c r="M196" s="6" t="s">
        <v>731</v>
      </c>
      <c r="N196" s="8">
        <f t="shared" si="14"/>
        <v>0.41497334797081797</v>
      </c>
      <c r="O196" s="5">
        <v>2.6</v>
      </c>
      <c r="P196" s="5">
        <v>0.7</v>
      </c>
      <c r="Q196" s="8">
        <v>1.85903200617956</v>
      </c>
      <c r="R196" s="8">
        <v>0.697137002317335</v>
      </c>
      <c r="S196" s="5">
        <v>15</v>
      </c>
      <c r="T196" s="5">
        <v>15</v>
      </c>
      <c r="U196" s="6">
        <f t="shared" si="12"/>
        <v>0.26923076923076922</v>
      </c>
      <c r="V196" s="6">
        <f t="shared" si="13"/>
        <v>-1.3121863889661687</v>
      </c>
      <c r="W196" s="9">
        <v>0.10020528921627822</v>
      </c>
      <c r="X196" s="10">
        <f t="shared" si="15"/>
        <v>30</v>
      </c>
      <c r="Y196" s="5" t="s">
        <v>732</v>
      </c>
    </row>
    <row r="197" spans="1:28" s="5" customFormat="1" ht="20" customHeight="1" x14ac:dyDescent="0.25">
      <c r="A197" s="16">
        <v>150</v>
      </c>
      <c r="B197" s="16">
        <v>2013</v>
      </c>
      <c r="C197" s="16" t="s">
        <v>733</v>
      </c>
      <c r="D197" s="16" t="s">
        <v>123</v>
      </c>
      <c r="E197" s="16" t="s">
        <v>734</v>
      </c>
      <c r="F197" s="16" t="s">
        <v>735</v>
      </c>
      <c r="G197" s="16" t="s">
        <v>23</v>
      </c>
      <c r="H197" s="16" t="s">
        <v>13</v>
      </c>
      <c r="I197" s="16" t="s">
        <v>14</v>
      </c>
      <c r="J197" s="16" t="s">
        <v>15</v>
      </c>
      <c r="K197" s="18"/>
      <c r="L197" s="16" t="s">
        <v>251</v>
      </c>
      <c r="M197" s="6" t="s">
        <v>736</v>
      </c>
      <c r="N197" s="8">
        <f t="shared" si="14"/>
        <v>-0.56863623584101264</v>
      </c>
      <c r="O197" s="16">
        <v>0.27</v>
      </c>
      <c r="P197" s="16">
        <v>0.45</v>
      </c>
      <c r="Q197" s="8">
        <v>0.22360679774997899</v>
      </c>
      <c r="R197" s="8">
        <v>6.9282032302755092E-2</v>
      </c>
      <c r="S197" s="16">
        <v>5</v>
      </c>
      <c r="T197" s="16">
        <v>3</v>
      </c>
      <c r="U197" s="19">
        <f t="shared" si="12"/>
        <v>1.6666666666666665</v>
      </c>
      <c r="V197" s="19">
        <f t="shared" si="13"/>
        <v>0.51082562376599061</v>
      </c>
      <c r="W197" s="9">
        <v>0.14507544581618656</v>
      </c>
      <c r="X197" s="10">
        <f t="shared" si="15"/>
        <v>8</v>
      </c>
      <c r="Y197" s="16" t="s">
        <v>737</v>
      </c>
      <c r="Z197" s="16"/>
      <c r="AA197" s="16"/>
      <c r="AB197" s="16"/>
    </row>
    <row r="198" spans="1:28" s="5" customFormat="1" ht="20" customHeight="1" x14ac:dyDescent="0.25">
      <c r="A198" s="5">
        <v>151</v>
      </c>
      <c r="B198" s="5">
        <v>2008</v>
      </c>
      <c r="C198" s="5" t="s">
        <v>738</v>
      </c>
      <c r="D198" s="6" t="s">
        <v>10</v>
      </c>
      <c r="E198" s="16" t="s">
        <v>734</v>
      </c>
      <c r="F198" s="5" t="s">
        <v>739</v>
      </c>
      <c r="G198" s="5" t="s">
        <v>13</v>
      </c>
      <c r="H198" s="5" t="s">
        <v>13</v>
      </c>
      <c r="I198" s="5" t="s">
        <v>14</v>
      </c>
      <c r="J198" s="5" t="s">
        <v>15</v>
      </c>
      <c r="K198" s="11"/>
      <c r="L198" s="5" t="s">
        <v>126</v>
      </c>
      <c r="M198" s="6" t="s">
        <v>740</v>
      </c>
      <c r="N198" s="8">
        <f t="shared" si="14"/>
        <v>0.84834309482740389</v>
      </c>
      <c r="O198" s="8">
        <v>7.0525000000000002</v>
      </c>
      <c r="P198" s="8">
        <v>3.2225000000000001</v>
      </c>
      <c r="Q198" s="8">
        <v>5.0421969418101877</v>
      </c>
      <c r="R198" s="8">
        <v>3.1543045984812563</v>
      </c>
      <c r="S198" s="5">
        <v>22</v>
      </c>
      <c r="T198" s="5">
        <v>22</v>
      </c>
      <c r="U198" s="6">
        <f t="shared" si="12"/>
        <v>0.45693016660758595</v>
      </c>
      <c r="V198" s="6">
        <f t="shared" si="13"/>
        <v>-0.78322470806280897</v>
      </c>
      <c r="W198" s="9">
        <v>6.6785420862060185E-2</v>
      </c>
      <c r="X198" s="10">
        <f t="shared" si="15"/>
        <v>44</v>
      </c>
      <c r="Y198" s="5" t="s">
        <v>741</v>
      </c>
    </row>
    <row r="199" spans="1:28" s="5" customFormat="1" ht="20" customHeight="1" x14ac:dyDescent="0.25">
      <c r="A199" s="5">
        <v>152</v>
      </c>
      <c r="B199" s="5">
        <v>2009</v>
      </c>
      <c r="C199" s="5" t="s">
        <v>742</v>
      </c>
      <c r="D199" s="6" t="s">
        <v>10</v>
      </c>
      <c r="E199" s="5" t="s">
        <v>743</v>
      </c>
      <c r="F199" s="5" t="s">
        <v>744</v>
      </c>
      <c r="G199" s="5" t="s">
        <v>13</v>
      </c>
      <c r="H199" s="5" t="s">
        <v>13</v>
      </c>
      <c r="I199" s="5" t="s">
        <v>14</v>
      </c>
      <c r="J199" s="5" t="s">
        <v>15</v>
      </c>
      <c r="K199" s="11"/>
      <c r="L199" s="5" t="s">
        <v>745</v>
      </c>
      <c r="M199" s="6" t="s">
        <v>746</v>
      </c>
      <c r="N199" s="8">
        <f t="shared" si="14"/>
        <v>0.41161970596323016</v>
      </c>
      <c r="O199" s="5">
        <v>2.58</v>
      </c>
      <c r="P199" s="5">
        <v>3.12</v>
      </c>
      <c r="Q199" s="8">
        <v>0.2449489742783178</v>
      </c>
      <c r="R199" s="8">
        <v>0.2449489742783178</v>
      </c>
      <c r="S199" s="5">
        <v>6</v>
      </c>
      <c r="T199" s="5">
        <v>6</v>
      </c>
      <c r="U199" s="6">
        <f t="shared" si="12"/>
        <v>1.2093023255813953</v>
      </c>
      <c r="V199" s="6">
        <f t="shared" si="13"/>
        <v>0.19004360288786487</v>
      </c>
      <c r="W199" s="9">
        <v>2.5295982440176803E-3</v>
      </c>
      <c r="X199" s="10">
        <f t="shared" si="15"/>
        <v>12</v>
      </c>
      <c r="Y199" s="5" t="s">
        <v>747</v>
      </c>
    </row>
    <row r="200" spans="1:28" s="5" customFormat="1" ht="20" customHeight="1" x14ac:dyDescent="0.25">
      <c r="A200" s="5">
        <v>152</v>
      </c>
      <c r="B200" s="5">
        <v>2009</v>
      </c>
      <c r="C200" s="5" t="s">
        <v>742</v>
      </c>
      <c r="D200" s="6" t="s">
        <v>10</v>
      </c>
      <c r="E200" s="5" t="s">
        <v>748</v>
      </c>
      <c r="F200" s="5" t="s">
        <v>749</v>
      </c>
      <c r="G200" s="5" t="s">
        <v>13</v>
      </c>
      <c r="H200" s="5" t="s">
        <v>13</v>
      </c>
      <c r="I200" s="5" t="s">
        <v>14</v>
      </c>
      <c r="J200" s="5" t="s">
        <v>15</v>
      </c>
      <c r="K200" s="11"/>
      <c r="L200" s="5" t="s">
        <v>745</v>
      </c>
      <c r="M200" s="6" t="s">
        <v>746</v>
      </c>
      <c r="N200" s="8">
        <f t="shared" si="14"/>
        <v>0.41161970596323016</v>
      </c>
      <c r="O200" s="5">
        <v>2.58</v>
      </c>
      <c r="P200" s="5">
        <v>1.6</v>
      </c>
      <c r="Q200" s="8">
        <v>0.2449489742783178</v>
      </c>
      <c r="R200" s="8">
        <v>0.29393876913398131</v>
      </c>
      <c r="S200" s="5">
        <v>6</v>
      </c>
      <c r="T200" s="5">
        <v>6</v>
      </c>
      <c r="U200" s="6">
        <f t="shared" si="12"/>
        <v>0.62015503875968991</v>
      </c>
      <c r="V200" s="6">
        <f t="shared" si="13"/>
        <v>-0.47778576968779052</v>
      </c>
      <c r="W200" s="9">
        <v>7.1273135628868419E-3</v>
      </c>
      <c r="X200" s="10">
        <f t="shared" si="15"/>
        <v>12</v>
      </c>
      <c r="Y200" s="5" t="s">
        <v>747</v>
      </c>
    </row>
    <row r="201" spans="1:28" s="5" customFormat="1" ht="20" customHeight="1" x14ac:dyDescent="0.25">
      <c r="A201" s="5">
        <v>153</v>
      </c>
      <c r="B201" s="5">
        <v>2002</v>
      </c>
      <c r="C201" s="5" t="s">
        <v>750</v>
      </c>
      <c r="D201" s="5" t="s">
        <v>143</v>
      </c>
      <c r="E201" s="5" t="s">
        <v>336</v>
      </c>
      <c r="F201" s="5" t="s">
        <v>751</v>
      </c>
      <c r="G201" s="5" t="s">
        <v>23</v>
      </c>
      <c r="H201" s="11"/>
      <c r="I201" s="5" t="s">
        <v>66</v>
      </c>
      <c r="J201" s="5" t="s">
        <v>15</v>
      </c>
      <c r="K201" s="5">
        <f>2*365</f>
        <v>730</v>
      </c>
      <c r="L201" s="5" t="s">
        <v>24</v>
      </c>
      <c r="M201" s="6" t="s">
        <v>752</v>
      </c>
      <c r="N201" s="8">
        <f t="shared" si="14"/>
        <v>0.83505610172011624</v>
      </c>
      <c r="O201" s="5">
        <v>6.84</v>
      </c>
      <c r="P201" s="5">
        <v>5.85</v>
      </c>
      <c r="Q201" s="8">
        <v>0.78</v>
      </c>
      <c r="R201" s="8">
        <v>0.72</v>
      </c>
      <c r="S201" s="5">
        <v>4</v>
      </c>
      <c r="T201" s="5">
        <v>4</v>
      </c>
      <c r="U201" s="6">
        <f t="shared" si="12"/>
        <v>0.85526315789473684</v>
      </c>
      <c r="V201" s="6">
        <f t="shared" si="13"/>
        <v>-0.15634607039069398</v>
      </c>
      <c r="W201" s="9">
        <v>7.037982556307722E-3</v>
      </c>
      <c r="X201" s="10">
        <f t="shared" si="15"/>
        <v>8</v>
      </c>
      <c r="Y201" s="5" t="s">
        <v>753</v>
      </c>
    </row>
    <row r="202" spans="1:28" s="5" customFormat="1" ht="20" customHeight="1" x14ac:dyDescent="0.25">
      <c r="A202" s="5">
        <v>154</v>
      </c>
      <c r="B202" s="5">
        <v>2011</v>
      </c>
      <c r="C202" s="5" t="s">
        <v>754</v>
      </c>
      <c r="D202" s="5" t="s">
        <v>143</v>
      </c>
      <c r="E202" s="5" t="s">
        <v>336</v>
      </c>
      <c r="F202" s="5" t="s">
        <v>755</v>
      </c>
      <c r="G202" s="5" t="s">
        <v>13</v>
      </c>
      <c r="H202" s="11"/>
      <c r="I202" s="5" t="s">
        <v>66</v>
      </c>
      <c r="J202" s="5" t="s">
        <v>15</v>
      </c>
      <c r="K202" s="5">
        <f>7*365</f>
        <v>2555</v>
      </c>
      <c r="L202" s="5" t="s">
        <v>31</v>
      </c>
      <c r="M202" s="6" t="s">
        <v>756</v>
      </c>
      <c r="N202" s="8">
        <f t="shared" si="14"/>
        <v>0.52374646681156445</v>
      </c>
      <c r="O202" s="5">
        <v>3.34</v>
      </c>
      <c r="P202" s="5">
        <v>3.4</v>
      </c>
      <c r="Q202" s="8">
        <v>0.31304951684997062</v>
      </c>
      <c r="R202" s="8">
        <v>0.31304951684997062</v>
      </c>
      <c r="S202" s="5">
        <v>5</v>
      </c>
      <c r="T202" s="5">
        <v>5</v>
      </c>
      <c r="U202" s="6">
        <f t="shared" si="12"/>
        <v>1.0179640718562875</v>
      </c>
      <c r="V202" s="6">
        <f t="shared" si="13"/>
        <v>1.7804624633506686E-2</v>
      </c>
      <c r="W202" s="9">
        <v>3.4524668417965903E-3</v>
      </c>
      <c r="X202" s="10">
        <f t="shared" si="15"/>
        <v>10</v>
      </c>
      <c r="Y202" s="5" t="s">
        <v>757</v>
      </c>
    </row>
    <row r="203" spans="1:28" s="5" customFormat="1" ht="20" customHeight="1" x14ac:dyDescent="0.25">
      <c r="A203" s="5">
        <v>155</v>
      </c>
      <c r="B203" s="5">
        <v>2004</v>
      </c>
      <c r="C203" s="5" t="s">
        <v>758</v>
      </c>
      <c r="D203" s="6" t="s">
        <v>10</v>
      </c>
      <c r="E203" s="5" t="s">
        <v>759</v>
      </c>
      <c r="F203" s="5" t="s">
        <v>760</v>
      </c>
      <c r="G203" s="5" t="s">
        <v>13</v>
      </c>
      <c r="H203" s="5" t="s">
        <v>13</v>
      </c>
      <c r="I203" s="5" t="s">
        <v>14</v>
      </c>
      <c r="J203" s="5" t="s">
        <v>48</v>
      </c>
      <c r="K203" s="11"/>
      <c r="L203" s="5" t="s">
        <v>81</v>
      </c>
      <c r="M203" s="6" t="s">
        <v>761</v>
      </c>
      <c r="N203" s="8">
        <f t="shared" si="14"/>
        <v>0.84509804001425681</v>
      </c>
      <c r="O203" s="5">
        <v>7</v>
      </c>
      <c r="P203" s="5">
        <v>6.4</v>
      </c>
      <c r="Q203" s="8">
        <v>1.24</v>
      </c>
      <c r="R203" s="8">
        <v>1.9</v>
      </c>
      <c r="S203" s="5">
        <v>4</v>
      </c>
      <c r="T203" s="5">
        <v>4</v>
      </c>
      <c r="U203" s="6">
        <f t="shared" si="12"/>
        <v>0.91428571428571437</v>
      </c>
      <c r="V203" s="6">
        <f t="shared" si="13"/>
        <v>-8.9612158689687041E-2</v>
      </c>
      <c r="W203" s="9">
        <v>2.987858936543367E-2</v>
      </c>
      <c r="X203" s="10">
        <f t="shared" si="15"/>
        <v>8</v>
      </c>
      <c r="Y203" s="5" t="s">
        <v>1178</v>
      </c>
    </row>
    <row r="204" spans="1:28" s="5" customFormat="1" ht="20" customHeight="1" x14ac:dyDescent="0.25">
      <c r="A204" s="5">
        <v>155</v>
      </c>
      <c r="B204" s="5">
        <v>2004</v>
      </c>
      <c r="C204" s="5" t="s">
        <v>758</v>
      </c>
      <c r="D204" s="6" t="s">
        <v>10</v>
      </c>
      <c r="E204" s="5" t="s">
        <v>762</v>
      </c>
      <c r="F204" s="5" t="s">
        <v>763</v>
      </c>
      <c r="G204" s="5" t="s">
        <v>13</v>
      </c>
      <c r="H204" s="5" t="s">
        <v>13</v>
      </c>
      <c r="I204" s="5" t="s">
        <v>14</v>
      </c>
      <c r="J204" s="5" t="s">
        <v>48</v>
      </c>
      <c r="K204" s="11"/>
      <c r="L204" s="5" t="s">
        <v>81</v>
      </c>
      <c r="M204" s="6" t="s">
        <v>761</v>
      </c>
      <c r="N204" s="8">
        <f t="shared" si="14"/>
        <v>0.88649072517248184</v>
      </c>
      <c r="O204" s="5">
        <v>7.7</v>
      </c>
      <c r="P204" s="5">
        <v>6.3</v>
      </c>
      <c r="Q204" s="8">
        <v>2.44</v>
      </c>
      <c r="R204" s="8">
        <v>1.76</v>
      </c>
      <c r="S204" s="5">
        <v>4</v>
      </c>
      <c r="T204" s="5">
        <v>4</v>
      </c>
      <c r="U204" s="6">
        <f t="shared" si="12"/>
        <v>0.81818181818181812</v>
      </c>
      <c r="V204" s="6">
        <f t="shared" si="13"/>
        <v>-0.20067069546215124</v>
      </c>
      <c r="W204" s="9">
        <v>4.4614939333554052E-2</v>
      </c>
      <c r="X204" s="10">
        <f t="shared" si="15"/>
        <v>8</v>
      </c>
      <c r="Y204" s="5" t="s">
        <v>1178</v>
      </c>
    </row>
    <row r="205" spans="1:28" s="5" customFormat="1" ht="20" customHeight="1" x14ac:dyDescent="0.25">
      <c r="A205" s="5">
        <v>156</v>
      </c>
      <c r="B205" s="5">
        <v>2010</v>
      </c>
      <c r="C205" s="5" t="s">
        <v>764</v>
      </c>
      <c r="D205" s="6" t="s">
        <v>10</v>
      </c>
      <c r="E205" s="5" t="s">
        <v>765</v>
      </c>
      <c r="F205" s="5" t="s">
        <v>766</v>
      </c>
      <c r="G205" s="5" t="s">
        <v>13</v>
      </c>
      <c r="H205" s="5" t="s">
        <v>13</v>
      </c>
      <c r="I205" s="5" t="s">
        <v>66</v>
      </c>
      <c r="J205" s="5" t="s">
        <v>48</v>
      </c>
      <c r="K205" s="5">
        <f>6*365</f>
        <v>2190</v>
      </c>
      <c r="L205" s="5" t="s">
        <v>17</v>
      </c>
      <c r="M205" s="6" t="s">
        <v>767</v>
      </c>
      <c r="N205" s="8">
        <f t="shared" si="14"/>
        <v>0.74934976059747649</v>
      </c>
      <c r="O205" s="8">
        <v>5.6149999999999993</v>
      </c>
      <c r="P205" s="8">
        <v>5.3350000000000009</v>
      </c>
      <c r="Q205" s="8">
        <v>2.2301868382118419</v>
      </c>
      <c r="R205" s="8">
        <v>1.3824103346450118</v>
      </c>
      <c r="S205" s="5">
        <v>21</v>
      </c>
      <c r="T205" s="5">
        <v>21</v>
      </c>
      <c r="U205" s="6">
        <f t="shared" si="12"/>
        <v>0.95013357079252025</v>
      </c>
      <c r="V205" s="6">
        <f t="shared" si="13"/>
        <v>-5.1152703436689581E-2</v>
      </c>
      <c r="W205" s="9">
        <v>1.0709457906567379E-2</v>
      </c>
      <c r="X205" s="10">
        <f t="shared" si="15"/>
        <v>42</v>
      </c>
      <c r="Y205" s="5" t="s">
        <v>768</v>
      </c>
    </row>
    <row r="206" spans="1:28" s="5" customFormat="1" ht="20" customHeight="1" x14ac:dyDescent="0.25">
      <c r="A206" s="5">
        <v>157</v>
      </c>
      <c r="B206" s="5">
        <v>2011</v>
      </c>
      <c r="C206" s="5" t="s">
        <v>769</v>
      </c>
      <c r="D206" s="5" t="s">
        <v>28</v>
      </c>
      <c r="E206" s="5" t="s">
        <v>40</v>
      </c>
      <c r="F206" s="5" t="s">
        <v>770</v>
      </c>
      <c r="G206" s="5" t="s">
        <v>23</v>
      </c>
      <c r="H206" s="11"/>
      <c r="I206" s="5" t="s">
        <v>14</v>
      </c>
      <c r="J206" s="5" t="s">
        <v>48</v>
      </c>
      <c r="K206" s="11"/>
      <c r="L206" s="5" t="s">
        <v>17</v>
      </c>
      <c r="M206" s="6" t="s">
        <v>771</v>
      </c>
      <c r="N206" s="8">
        <f t="shared" si="14"/>
        <v>1.1986570869544226</v>
      </c>
      <c r="O206" s="5">
        <v>15.8</v>
      </c>
      <c r="P206" s="5">
        <v>10.4</v>
      </c>
      <c r="Q206" s="8">
        <v>1.8</v>
      </c>
      <c r="R206" s="8">
        <v>1.8</v>
      </c>
      <c r="S206" s="5">
        <v>4</v>
      </c>
      <c r="T206" s="5">
        <v>4</v>
      </c>
      <c r="U206" s="6">
        <f t="shared" si="12"/>
        <v>0.65822784810126578</v>
      </c>
      <c r="V206" s="6">
        <f t="shared" si="13"/>
        <v>-0.41820413388559419</v>
      </c>
      <c r="W206" s="9">
        <v>1.0733577653596327E-2</v>
      </c>
      <c r="X206" s="10">
        <f t="shared" si="15"/>
        <v>8</v>
      </c>
      <c r="Y206" s="5" t="s">
        <v>772</v>
      </c>
    </row>
    <row r="207" spans="1:28" s="5" customFormat="1" ht="20" customHeight="1" x14ac:dyDescent="0.25">
      <c r="A207" s="5">
        <v>157</v>
      </c>
      <c r="B207" s="5">
        <v>2011</v>
      </c>
      <c r="C207" s="5" t="s">
        <v>769</v>
      </c>
      <c r="D207" s="6" t="s">
        <v>10</v>
      </c>
      <c r="E207" s="5" t="s">
        <v>773</v>
      </c>
      <c r="F207" s="5" t="s">
        <v>774</v>
      </c>
      <c r="G207" s="5" t="s">
        <v>23</v>
      </c>
      <c r="H207" s="5" t="s">
        <v>13</v>
      </c>
      <c r="I207" s="5" t="s">
        <v>14</v>
      </c>
      <c r="J207" s="5" t="s">
        <v>48</v>
      </c>
      <c r="K207" s="11"/>
      <c r="L207" s="5" t="s">
        <v>17</v>
      </c>
      <c r="M207" s="6" t="s">
        <v>775</v>
      </c>
      <c r="N207" s="8">
        <f t="shared" si="14"/>
        <v>1.1986570869544226</v>
      </c>
      <c r="O207" s="5">
        <v>15.8</v>
      </c>
      <c r="P207" s="5">
        <v>14</v>
      </c>
      <c r="Q207" s="8">
        <v>1.8</v>
      </c>
      <c r="R207" s="8">
        <v>2.2000000000000002</v>
      </c>
      <c r="S207" s="5">
        <v>4</v>
      </c>
      <c r="T207" s="5">
        <v>4</v>
      </c>
      <c r="U207" s="6">
        <f t="shared" si="12"/>
        <v>0.88607594936708856</v>
      </c>
      <c r="V207" s="6">
        <f t="shared" si="13"/>
        <v>-0.12095261041766256</v>
      </c>
      <c r="W207" s="9">
        <v>9.4181417159076436E-3</v>
      </c>
      <c r="X207" s="10">
        <f t="shared" si="15"/>
        <v>8</v>
      </c>
      <c r="Y207" s="5" t="s">
        <v>772</v>
      </c>
    </row>
    <row r="208" spans="1:28" s="5" customFormat="1" ht="20" customHeight="1" x14ac:dyDescent="0.25">
      <c r="A208" s="5">
        <v>158</v>
      </c>
      <c r="B208" s="5">
        <v>2005</v>
      </c>
      <c r="C208" s="5" t="s">
        <v>776</v>
      </c>
      <c r="D208" s="5" t="s">
        <v>143</v>
      </c>
      <c r="E208" s="5" t="s">
        <v>336</v>
      </c>
      <c r="F208" s="5" t="s">
        <v>777</v>
      </c>
      <c r="G208" s="5" t="s">
        <v>23</v>
      </c>
      <c r="H208" s="11"/>
      <c r="I208" s="5" t="s">
        <v>66</v>
      </c>
      <c r="J208" s="5" t="s">
        <v>48</v>
      </c>
      <c r="K208" s="5">
        <v>730</v>
      </c>
      <c r="L208" s="5" t="s">
        <v>24</v>
      </c>
      <c r="M208" s="6" t="s">
        <v>778</v>
      </c>
      <c r="N208" s="8">
        <f t="shared" si="14"/>
        <v>0.91907809237607396</v>
      </c>
      <c r="O208" s="5">
        <v>8.3000000000000007</v>
      </c>
      <c r="P208" s="5">
        <v>13.2</v>
      </c>
      <c r="Q208" s="8">
        <v>8.2734515167492226</v>
      </c>
      <c r="R208" s="8">
        <v>9.1678787077491375</v>
      </c>
      <c r="S208" s="5">
        <v>5</v>
      </c>
      <c r="T208" s="5">
        <v>5</v>
      </c>
      <c r="U208" s="6">
        <f t="shared" si="12"/>
        <v>1.5903614457831323</v>
      </c>
      <c r="V208" s="6">
        <f t="shared" si="13"/>
        <v>0.46396131478977282</v>
      </c>
      <c r="W208" s="9">
        <v>0.29519872613358278</v>
      </c>
      <c r="X208" s="10">
        <f t="shared" si="15"/>
        <v>10</v>
      </c>
      <c r="Y208" s="5" t="s">
        <v>779</v>
      </c>
    </row>
    <row r="209" spans="1:28" s="5" customFormat="1" ht="20" customHeight="1" x14ac:dyDescent="0.25">
      <c r="A209" s="5">
        <v>159</v>
      </c>
      <c r="B209" s="5">
        <v>2010</v>
      </c>
      <c r="C209" s="5" t="s">
        <v>780</v>
      </c>
      <c r="D209" s="6" t="s">
        <v>10</v>
      </c>
      <c r="E209" s="5" t="s">
        <v>781</v>
      </c>
      <c r="F209" s="5" t="s">
        <v>782</v>
      </c>
      <c r="G209" s="5" t="s">
        <v>13</v>
      </c>
      <c r="H209" s="5" t="s">
        <v>13</v>
      </c>
      <c r="I209" s="5" t="s">
        <v>14</v>
      </c>
      <c r="J209" s="5" t="s">
        <v>48</v>
      </c>
      <c r="K209" s="11"/>
      <c r="L209" s="5" t="s">
        <v>42</v>
      </c>
      <c r="M209" s="6" t="s">
        <v>783</v>
      </c>
      <c r="N209" s="8">
        <f t="shared" si="14"/>
        <v>1.5774917998372253</v>
      </c>
      <c r="O209" s="5">
        <v>37.799999999999997</v>
      </c>
      <c r="P209" s="5">
        <v>19.399999999999999</v>
      </c>
      <c r="Q209" s="8">
        <v>5.7690553819494577</v>
      </c>
      <c r="R209" s="8">
        <v>3.3541019662496847</v>
      </c>
      <c r="S209" s="5">
        <v>5</v>
      </c>
      <c r="T209" s="5">
        <v>5</v>
      </c>
      <c r="U209" s="6">
        <f t="shared" si="12"/>
        <v>0.51322751322751325</v>
      </c>
      <c r="V209" s="6">
        <f t="shared" si="13"/>
        <v>-0.66703603655625954</v>
      </c>
      <c r="W209" s="9">
        <v>1.0636922813511595E-2</v>
      </c>
      <c r="X209" s="10">
        <f t="shared" si="15"/>
        <v>10</v>
      </c>
      <c r="Y209" s="5" t="s">
        <v>784</v>
      </c>
    </row>
    <row r="210" spans="1:28" s="5" customFormat="1" ht="20" customHeight="1" x14ac:dyDescent="0.25">
      <c r="A210" s="5">
        <v>160</v>
      </c>
      <c r="B210" s="5">
        <v>2008</v>
      </c>
      <c r="C210" s="5" t="s">
        <v>785</v>
      </c>
      <c r="D210" s="5" t="s">
        <v>28</v>
      </c>
      <c r="E210" s="5" t="s">
        <v>29</v>
      </c>
      <c r="F210" s="5" t="s">
        <v>786</v>
      </c>
      <c r="G210" s="5" t="s">
        <v>23</v>
      </c>
      <c r="H210" s="11"/>
      <c r="I210" s="5" t="s">
        <v>14</v>
      </c>
      <c r="J210" s="5" t="s">
        <v>15</v>
      </c>
      <c r="K210" s="11"/>
      <c r="L210" s="5" t="s">
        <v>24</v>
      </c>
      <c r="M210" s="6" t="s">
        <v>787</v>
      </c>
      <c r="N210" s="8">
        <f t="shared" si="14"/>
        <v>1.2814878879400813</v>
      </c>
      <c r="O210" s="5">
        <v>19.12</v>
      </c>
      <c r="P210" s="5">
        <v>13.99</v>
      </c>
      <c r="Q210" s="8">
        <v>3.84</v>
      </c>
      <c r="R210" s="8">
        <v>7.42</v>
      </c>
      <c r="S210" s="5">
        <v>4</v>
      </c>
      <c r="T210" s="5">
        <v>4</v>
      </c>
      <c r="U210" s="6">
        <f t="shared" si="12"/>
        <v>0.73169456066945604</v>
      </c>
      <c r="V210" s="6">
        <f t="shared" si="13"/>
        <v>-0.31239211894586544</v>
      </c>
      <c r="W210" s="9">
        <v>8.0409286093607923E-2</v>
      </c>
      <c r="X210" s="10">
        <f t="shared" si="15"/>
        <v>8</v>
      </c>
      <c r="Y210" s="5" t="s">
        <v>788</v>
      </c>
    </row>
    <row r="211" spans="1:28" s="5" customFormat="1" ht="20" customHeight="1" x14ac:dyDescent="0.2">
      <c r="A211" s="5">
        <v>161</v>
      </c>
      <c r="B211" s="5">
        <v>2005</v>
      </c>
      <c r="C211" s="6" t="s">
        <v>789</v>
      </c>
      <c r="D211" s="6" t="s">
        <v>58</v>
      </c>
      <c r="E211" s="6" t="s">
        <v>149</v>
      </c>
      <c r="F211" s="6" t="s">
        <v>790</v>
      </c>
      <c r="G211" s="6" t="s">
        <v>23</v>
      </c>
      <c r="H211" s="11"/>
      <c r="I211" s="6" t="s">
        <v>14</v>
      </c>
      <c r="J211" s="6" t="s">
        <v>48</v>
      </c>
      <c r="K211" s="7"/>
      <c r="L211" s="6" t="s">
        <v>24</v>
      </c>
      <c r="M211" s="6" t="s">
        <v>791</v>
      </c>
      <c r="N211" s="8">
        <f t="shared" si="14"/>
        <v>1.3222192947339193</v>
      </c>
      <c r="O211" s="10">
        <v>21</v>
      </c>
      <c r="P211" s="10">
        <v>19.95</v>
      </c>
      <c r="Q211" s="8">
        <v>3.5</v>
      </c>
      <c r="R211" s="8">
        <v>4.3499999999999996</v>
      </c>
      <c r="S211" s="10">
        <v>3</v>
      </c>
      <c r="T211" s="10">
        <v>7</v>
      </c>
      <c r="U211" s="14">
        <f t="shared" si="12"/>
        <v>0.95</v>
      </c>
      <c r="V211" s="14">
        <f t="shared" si="13"/>
        <v>-5.1293294387550578E-2</v>
      </c>
      <c r="W211" s="9">
        <v>1.6051212288987177E-2</v>
      </c>
      <c r="X211" s="10">
        <f t="shared" si="15"/>
        <v>10</v>
      </c>
      <c r="Y211" s="6" t="s">
        <v>792</v>
      </c>
      <c r="Z211" s="12"/>
      <c r="AA211" s="12"/>
      <c r="AB211" s="12"/>
    </row>
    <row r="212" spans="1:28" s="5" customFormat="1" ht="20" customHeight="1" x14ac:dyDescent="0.25">
      <c r="A212" s="5">
        <v>162</v>
      </c>
      <c r="B212" s="5">
        <v>2003</v>
      </c>
      <c r="C212" s="6" t="s">
        <v>793</v>
      </c>
      <c r="D212" s="6" t="s">
        <v>85</v>
      </c>
      <c r="E212" s="5" t="s">
        <v>86</v>
      </c>
      <c r="F212" s="6" t="s">
        <v>794</v>
      </c>
      <c r="G212" s="6" t="s">
        <v>13</v>
      </c>
      <c r="H212" s="11"/>
      <c r="I212" s="6" t="s">
        <v>66</v>
      </c>
      <c r="J212" s="6" t="s">
        <v>48</v>
      </c>
      <c r="K212" s="10">
        <v>730</v>
      </c>
      <c r="L212" s="6" t="s">
        <v>24</v>
      </c>
      <c r="M212" s="6" t="s">
        <v>795</v>
      </c>
      <c r="N212" s="8">
        <f t="shared" si="14"/>
        <v>1.4548448600085102</v>
      </c>
      <c r="O212" s="10">
        <v>28.5</v>
      </c>
      <c r="P212" s="10">
        <v>31.5</v>
      </c>
      <c r="Q212" s="8">
        <v>6.2</v>
      </c>
      <c r="R212" s="8">
        <v>3.4</v>
      </c>
      <c r="S212" s="10">
        <v>4</v>
      </c>
      <c r="T212" s="10">
        <v>4</v>
      </c>
      <c r="U212" s="14">
        <f t="shared" si="12"/>
        <v>1.1052631578947369</v>
      </c>
      <c r="V212" s="14">
        <f t="shared" si="13"/>
        <v>0.10008345855698263</v>
      </c>
      <c r="W212" s="9">
        <v>1.4743905154141273E-2</v>
      </c>
      <c r="X212" s="10">
        <f t="shared" si="15"/>
        <v>8</v>
      </c>
      <c r="Y212" s="6" t="s">
        <v>796</v>
      </c>
    </row>
    <row r="213" spans="1:28" s="5" customFormat="1" ht="20" customHeight="1" x14ac:dyDescent="0.25">
      <c r="A213" s="10">
        <v>162</v>
      </c>
      <c r="B213" s="10">
        <v>2003</v>
      </c>
      <c r="C213" s="6" t="s">
        <v>793</v>
      </c>
      <c r="D213" s="6" t="s">
        <v>143</v>
      </c>
      <c r="E213" s="5" t="s">
        <v>336</v>
      </c>
      <c r="F213" s="6" t="s">
        <v>797</v>
      </c>
      <c r="G213" s="6" t="s">
        <v>13</v>
      </c>
      <c r="H213" s="11"/>
      <c r="I213" s="6" t="s">
        <v>66</v>
      </c>
      <c r="J213" s="6" t="s">
        <v>48</v>
      </c>
      <c r="K213" s="10">
        <v>730</v>
      </c>
      <c r="L213" s="6" t="s">
        <v>24</v>
      </c>
      <c r="M213" s="6" t="s">
        <v>798</v>
      </c>
      <c r="N213" s="8">
        <f t="shared" si="14"/>
        <v>1.4548448600085102</v>
      </c>
      <c r="O213" s="10">
        <v>28.5</v>
      </c>
      <c r="P213" s="10">
        <v>28.8</v>
      </c>
      <c r="Q213" s="8">
        <v>6.2</v>
      </c>
      <c r="R213" s="8">
        <v>5.9</v>
      </c>
      <c r="S213" s="10">
        <v>4</v>
      </c>
      <c r="T213" s="10">
        <v>4</v>
      </c>
      <c r="U213" s="6">
        <f t="shared" si="12"/>
        <v>1.0105263157894737</v>
      </c>
      <c r="V213" s="6">
        <f t="shared" si="13"/>
        <v>1.0471299867295437E-2</v>
      </c>
      <c r="W213" s="9">
        <v>2.2323351429179066E-2</v>
      </c>
      <c r="X213" s="10">
        <f t="shared" si="15"/>
        <v>8</v>
      </c>
      <c r="Y213" s="6" t="s">
        <v>799</v>
      </c>
    </row>
    <row r="214" spans="1:28" s="5" customFormat="1" ht="20" customHeight="1" x14ac:dyDescent="0.25">
      <c r="A214" s="5">
        <v>163</v>
      </c>
      <c r="B214" s="5">
        <v>2001</v>
      </c>
      <c r="C214" s="5" t="s">
        <v>800</v>
      </c>
      <c r="D214" s="6" t="s">
        <v>10</v>
      </c>
      <c r="E214" s="5" t="s">
        <v>801</v>
      </c>
      <c r="F214" s="5" t="s">
        <v>802</v>
      </c>
      <c r="G214" s="6" t="s">
        <v>13</v>
      </c>
      <c r="H214" s="5" t="s">
        <v>13</v>
      </c>
      <c r="I214" s="5" t="s">
        <v>14</v>
      </c>
      <c r="J214" s="5" t="s">
        <v>48</v>
      </c>
      <c r="K214" s="11"/>
      <c r="L214" s="5" t="s">
        <v>42</v>
      </c>
      <c r="M214" s="6" t="s">
        <v>803</v>
      </c>
      <c r="N214" s="8">
        <f t="shared" si="14"/>
        <v>1.1439511164239635</v>
      </c>
      <c r="O214" s="5">
        <v>13.93</v>
      </c>
      <c r="P214" s="5">
        <v>16.97</v>
      </c>
      <c r="Q214" s="8">
        <v>4.91</v>
      </c>
      <c r="R214" s="8">
        <v>6.21</v>
      </c>
      <c r="S214" s="5">
        <v>56</v>
      </c>
      <c r="T214" s="5">
        <v>77</v>
      </c>
      <c r="U214" s="6">
        <f t="shared" si="12"/>
        <v>1.2182340272792533</v>
      </c>
      <c r="V214" s="6">
        <f t="shared" si="13"/>
        <v>0.19740229145442056</v>
      </c>
      <c r="W214" s="9">
        <v>3.9576848576354778E-3</v>
      </c>
      <c r="X214" s="10">
        <f t="shared" si="15"/>
        <v>133</v>
      </c>
      <c r="Y214" s="5" t="s">
        <v>804</v>
      </c>
    </row>
    <row r="215" spans="1:28" s="5" customFormat="1" ht="20" customHeight="1" x14ac:dyDescent="0.25">
      <c r="A215" s="5">
        <v>163</v>
      </c>
      <c r="B215" s="5">
        <v>2001</v>
      </c>
      <c r="C215" s="5" t="s">
        <v>800</v>
      </c>
      <c r="D215" s="6" t="s">
        <v>10</v>
      </c>
      <c r="E215" s="5" t="s">
        <v>805</v>
      </c>
      <c r="F215" s="5" t="s">
        <v>806</v>
      </c>
      <c r="G215" s="6" t="s">
        <v>13</v>
      </c>
      <c r="H215" s="5" t="s">
        <v>13</v>
      </c>
      <c r="I215" s="5" t="s">
        <v>14</v>
      </c>
      <c r="J215" s="5" t="s">
        <v>48</v>
      </c>
      <c r="K215" s="11"/>
      <c r="L215" s="5" t="s">
        <v>42</v>
      </c>
      <c r="M215" s="6" t="s">
        <v>803</v>
      </c>
      <c r="N215" s="8">
        <f t="shared" si="14"/>
        <v>1.1687920203141817</v>
      </c>
      <c r="O215" s="5">
        <v>14.75</v>
      </c>
      <c r="P215" s="5">
        <v>17.78</v>
      </c>
      <c r="Q215" s="8">
        <v>5.34</v>
      </c>
      <c r="R215" s="8">
        <v>6.43</v>
      </c>
      <c r="S215" s="5">
        <v>78</v>
      </c>
      <c r="T215" s="5">
        <v>56</v>
      </c>
      <c r="U215" s="6">
        <f t="shared" si="12"/>
        <v>1.2054237288135594</v>
      </c>
      <c r="V215" s="6">
        <f t="shared" si="13"/>
        <v>0.18683114729992975</v>
      </c>
      <c r="W215" s="9">
        <v>4.0158150376858812E-3</v>
      </c>
      <c r="X215" s="10">
        <f t="shared" si="15"/>
        <v>134</v>
      </c>
      <c r="Y215" s="5" t="s">
        <v>804</v>
      </c>
    </row>
    <row r="216" spans="1:28" s="5" customFormat="1" ht="20" customHeight="1" x14ac:dyDescent="0.25">
      <c r="A216" s="5">
        <v>164</v>
      </c>
      <c r="B216" s="5">
        <v>2008</v>
      </c>
      <c r="C216" s="6" t="s">
        <v>807</v>
      </c>
      <c r="D216" s="6" t="s">
        <v>28</v>
      </c>
      <c r="E216" s="6" t="s">
        <v>40</v>
      </c>
      <c r="F216" s="6" t="s">
        <v>808</v>
      </c>
      <c r="G216" s="6" t="s">
        <v>23</v>
      </c>
      <c r="H216" s="13"/>
      <c r="I216" s="5" t="s">
        <v>14</v>
      </c>
      <c r="J216" s="5" t="s">
        <v>48</v>
      </c>
      <c r="K216" s="11"/>
      <c r="L216" s="6" t="s">
        <v>42</v>
      </c>
      <c r="M216" s="6" t="s">
        <v>809</v>
      </c>
      <c r="N216" s="8">
        <f t="shared" si="14"/>
        <v>1.4161410311683289</v>
      </c>
      <c r="O216" s="10">
        <v>26.07</v>
      </c>
      <c r="P216" s="10">
        <v>5.8</v>
      </c>
      <c r="Q216" s="8">
        <v>3.7042408129062019</v>
      </c>
      <c r="R216" s="8">
        <v>1.6760071598892412</v>
      </c>
      <c r="S216" s="10">
        <v>14</v>
      </c>
      <c r="T216" s="10">
        <v>10</v>
      </c>
      <c r="U216" s="14">
        <f t="shared" si="12"/>
        <v>0.22247794399693133</v>
      </c>
      <c r="V216" s="14">
        <f t="shared" si="13"/>
        <v>-1.5029273103930367</v>
      </c>
      <c r="W216" s="9">
        <v>9.7922549493863337E-3</v>
      </c>
      <c r="X216" s="10">
        <f t="shared" si="15"/>
        <v>24</v>
      </c>
      <c r="Y216" s="6" t="s">
        <v>810</v>
      </c>
    </row>
    <row r="217" spans="1:28" s="5" customFormat="1" ht="20" customHeight="1" x14ac:dyDescent="0.2">
      <c r="A217" s="5">
        <v>164</v>
      </c>
      <c r="B217" s="5">
        <v>2008</v>
      </c>
      <c r="C217" s="6" t="s">
        <v>807</v>
      </c>
      <c r="D217" s="6" t="s">
        <v>58</v>
      </c>
      <c r="E217" s="6" t="s">
        <v>94</v>
      </c>
      <c r="F217" s="6" t="s">
        <v>811</v>
      </c>
      <c r="G217" s="6" t="s">
        <v>23</v>
      </c>
      <c r="H217" s="13"/>
      <c r="I217" s="6" t="s">
        <v>14</v>
      </c>
      <c r="J217" s="6" t="s">
        <v>48</v>
      </c>
      <c r="K217" s="7"/>
      <c r="L217" s="6" t="s">
        <v>42</v>
      </c>
      <c r="M217" s="6" t="s">
        <v>809</v>
      </c>
      <c r="N217" s="8">
        <f t="shared" si="14"/>
        <v>1.4161410311683289</v>
      </c>
      <c r="O217" s="10">
        <v>26.07</v>
      </c>
      <c r="P217" s="10">
        <v>23.7</v>
      </c>
      <c r="Q217" s="8">
        <v>3.7042408129062019</v>
      </c>
      <c r="R217" s="8">
        <v>5.1634871937480389</v>
      </c>
      <c r="S217" s="10">
        <v>14</v>
      </c>
      <c r="T217" s="10">
        <v>14</v>
      </c>
      <c r="U217" s="14">
        <f t="shared" si="12"/>
        <v>0.90909090909090906</v>
      </c>
      <c r="V217" s="14">
        <f t="shared" si="13"/>
        <v>-9.5310179804324893E-2</v>
      </c>
      <c r="W217" s="9">
        <v>4.8325588847941033E-3</v>
      </c>
      <c r="X217" s="10">
        <f t="shared" si="15"/>
        <v>28</v>
      </c>
      <c r="Y217" s="6" t="s">
        <v>810</v>
      </c>
      <c r="Z217" s="12"/>
      <c r="AA217" s="12"/>
      <c r="AB217" s="12"/>
    </row>
    <row r="218" spans="1:28" s="5" customFormat="1" ht="20" customHeight="1" x14ac:dyDescent="0.25">
      <c r="A218" s="5">
        <v>165</v>
      </c>
      <c r="B218" s="5">
        <v>2008</v>
      </c>
      <c r="C218" s="5" t="s">
        <v>812</v>
      </c>
      <c r="D218" s="5" t="s">
        <v>28</v>
      </c>
      <c r="E218" s="5" t="s">
        <v>29</v>
      </c>
      <c r="F218" s="5" t="s">
        <v>813</v>
      </c>
      <c r="G218" s="6" t="s">
        <v>23</v>
      </c>
      <c r="H218" s="13"/>
      <c r="I218" s="6" t="s">
        <v>14</v>
      </c>
      <c r="J218" s="5" t="s">
        <v>48</v>
      </c>
      <c r="K218" s="11"/>
      <c r="L218" s="5" t="s">
        <v>24</v>
      </c>
      <c r="M218" s="6" t="s">
        <v>814</v>
      </c>
      <c r="N218" s="8">
        <f t="shared" si="14"/>
        <v>0.88081359228079137</v>
      </c>
      <c r="O218" s="5">
        <v>7.6</v>
      </c>
      <c r="P218" s="5">
        <v>14</v>
      </c>
      <c r="Q218" s="8">
        <v>3.8013155617496426</v>
      </c>
      <c r="R218" s="8">
        <v>4.9193495504995379</v>
      </c>
      <c r="S218" s="5">
        <v>5</v>
      </c>
      <c r="T218" s="5">
        <v>5</v>
      </c>
      <c r="U218" s="6">
        <f t="shared" si="12"/>
        <v>1.8421052631578949</v>
      </c>
      <c r="V218" s="6">
        <f t="shared" si="13"/>
        <v>0.61090908232297336</v>
      </c>
      <c r="W218" s="9">
        <v>7.4728503589801584E-2</v>
      </c>
      <c r="X218" s="10">
        <f t="shared" si="15"/>
        <v>10</v>
      </c>
      <c r="Y218" s="5" t="s">
        <v>815</v>
      </c>
    </row>
    <row r="219" spans="1:28" s="5" customFormat="1" ht="20" customHeight="1" x14ac:dyDescent="0.25">
      <c r="A219" s="5">
        <v>165</v>
      </c>
      <c r="B219" s="5">
        <v>2008</v>
      </c>
      <c r="C219" s="5" t="s">
        <v>812</v>
      </c>
      <c r="D219" s="5" t="s">
        <v>28</v>
      </c>
      <c r="E219" s="5" t="s">
        <v>40</v>
      </c>
      <c r="F219" s="5" t="s">
        <v>816</v>
      </c>
      <c r="G219" s="6" t="s">
        <v>23</v>
      </c>
      <c r="H219" s="13"/>
      <c r="I219" s="6" t="s">
        <v>14</v>
      </c>
      <c r="J219" s="5" t="s">
        <v>48</v>
      </c>
      <c r="K219" s="11"/>
      <c r="L219" s="5" t="s">
        <v>24</v>
      </c>
      <c r="M219" s="6" t="s">
        <v>814</v>
      </c>
      <c r="N219" s="8">
        <f t="shared" si="14"/>
        <v>0.88081359228079137</v>
      </c>
      <c r="O219" s="5">
        <v>7.6</v>
      </c>
      <c r="P219" s="5">
        <v>9.3000000000000007</v>
      </c>
      <c r="Q219" s="8">
        <v>3.8013155617496426</v>
      </c>
      <c r="R219" s="8">
        <v>13.192801067248761</v>
      </c>
      <c r="S219" s="5">
        <v>5</v>
      </c>
      <c r="T219" s="5">
        <v>5</v>
      </c>
      <c r="U219" s="6">
        <f t="shared" si="12"/>
        <v>1.2236842105263159</v>
      </c>
      <c r="V219" s="6">
        <f t="shared" si="13"/>
        <v>0.20186615286692497</v>
      </c>
      <c r="W219" s="9">
        <v>0.45250890052138038</v>
      </c>
      <c r="X219" s="10">
        <f t="shared" si="15"/>
        <v>10</v>
      </c>
      <c r="Y219" s="5" t="s">
        <v>815</v>
      </c>
    </row>
    <row r="220" spans="1:28" s="5" customFormat="1" ht="20" customHeight="1" x14ac:dyDescent="0.25">
      <c r="A220" s="5">
        <v>166</v>
      </c>
      <c r="B220" s="5">
        <v>2011</v>
      </c>
      <c r="C220" s="6" t="s">
        <v>1179</v>
      </c>
      <c r="D220" s="6" t="s">
        <v>28</v>
      </c>
      <c r="E220" s="6" t="s">
        <v>40</v>
      </c>
      <c r="F220" s="6" t="s">
        <v>817</v>
      </c>
      <c r="G220" s="6" t="s">
        <v>23</v>
      </c>
      <c r="H220" s="13"/>
      <c r="I220" s="5" t="s">
        <v>14</v>
      </c>
      <c r="J220" s="5" t="s">
        <v>48</v>
      </c>
      <c r="K220" s="11"/>
      <c r="L220" s="6" t="s">
        <v>42</v>
      </c>
      <c r="M220" s="6" t="s">
        <v>818</v>
      </c>
      <c r="N220" s="8">
        <f t="shared" si="14"/>
        <v>1.9969492484953812</v>
      </c>
      <c r="O220" s="10">
        <v>99.3</v>
      </c>
      <c r="P220" s="10">
        <v>111.3</v>
      </c>
      <c r="Q220" s="8">
        <v>3.4</v>
      </c>
      <c r="R220" s="8">
        <v>2</v>
      </c>
      <c r="S220" s="10">
        <v>4</v>
      </c>
      <c r="T220" s="10">
        <v>4</v>
      </c>
      <c r="U220" s="14">
        <f t="shared" si="12"/>
        <v>1.1208459214501512</v>
      </c>
      <c r="V220" s="14">
        <f t="shared" si="13"/>
        <v>0.11408368723037234</v>
      </c>
      <c r="W220" s="9">
        <v>3.7381418368839195E-4</v>
      </c>
      <c r="X220" s="10">
        <f t="shared" si="15"/>
        <v>8</v>
      </c>
      <c r="Y220" s="6" t="s">
        <v>1180</v>
      </c>
    </row>
    <row r="221" spans="1:28" s="5" customFormat="1" ht="20" customHeight="1" x14ac:dyDescent="0.25">
      <c r="A221" s="5">
        <v>167</v>
      </c>
      <c r="B221" s="5">
        <v>2002</v>
      </c>
      <c r="C221" s="5" t="s">
        <v>819</v>
      </c>
      <c r="D221" s="5" t="s">
        <v>28</v>
      </c>
      <c r="E221" s="5" t="s">
        <v>29</v>
      </c>
      <c r="F221" s="5" t="s">
        <v>820</v>
      </c>
      <c r="G221" s="6" t="s">
        <v>23</v>
      </c>
      <c r="H221" s="13"/>
      <c r="I221" s="5" t="s">
        <v>14</v>
      </c>
      <c r="J221" s="5" t="s">
        <v>15</v>
      </c>
      <c r="K221" s="11"/>
      <c r="L221" s="5" t="s">
        <v>17</v>
      </c>
      <c r="M221" s="6" t="s">
        <v>821</v>
      </c>
      <c r="N221" s="8">
        <f t="shared" si="14"/>
        <v>0.97863694838447435</v>
      </c>
      <c r="O221" s="5">
        <v>9.52</v>
      </c>
      <c r="P221" s="5">
        <v>8.8000000000000007</v>
      </c>
      <c r="Q221" s="8">
        <v>1.04</v>
      </c>
      <c r="R221" s="8">
        <v>1.2</v>
      </c>
      <c r="S221" s="10">
        <v>4</v>
      </c>
      <c r="T221" s="10">
        <v>4</v>
      </c>
      <c r="U221" s="6">
        <f t="shared" si="12"/>
        <v>0.92436974789915982</v>
      </c>
      <c r="V221" s="6">
        <f t="shared" si="13"/>
        <v>-7.8643127319112993E-2</v>
      </c>
      <c r="W221" s="9">
        <v>7.6323066902988703E-3</v>
      </c>
      <c r="X221" s="10">
        <f t="shared" si="15"/>
        <v>8</v>
      </c>
      <c r="Y221" s="5" t="s">
        <v>822</v>
      </c>
    </row>
    <row r="222" spans="1:28" s="5" customFormat="1" ht="20" customHeight="1" x14ac:dyDescent="0.25">
      <c r="A222" s="5">
        <v>167</v>
      </c>
      <c r="B222" s="5">
        <v>2002</v>
      </c>
      <c r="C222" s="5" t="s">
        <v>819</v>
      </c>
      <c r="D222" s="5" t="s">
        <v>28</v>
      </c>
      <c r="E222" s="5" t="s">
        <v>29</v>
      </c>
      <c r="F222" s="5" t="s">
        <v>823</v>
      </c>
      <c r="G222" s="6" t="s">
        <v>23</v>
      </c>
      <c r="H222" s="13"/>
      <c r="I222" s="5" t="s">
        <v>14</v>
      </c>
      <c r="J222" s="5" t="s">
        <v>15</v>
      </c>
      <c r="K222" s="11"/>
      <c r="L222" s="5" t="s">
        <v>17</v>
      </c>
      <c r="M222" s="6" t="s">
        <v>824</v>
      </c>
      <c r="N222" s="8">
        <f t="shared" si="14"/>
        <v>0.83122969386706336</v>
      </c>
      <c r="O222" s="5">
        <v>6.78</v>
      </c>
      <c r="P222" s="5">
        <v>5.75</v>
      </c>
      <c r="Q222" s="8">
        <v>0.64</v>
      </c>
      <c r="R222" s="8">
        <v>0.62</v>
      </c>
      <c r="S222" s="10">
        <v>4</v>
      </c>
      <c r="T222" s="10">
        <v>4</v>
      </c>
      <c r="U222" s="6">
        <f t="shared" si="12"/>
        <v>0.84808259587020651</v>
      </c>
      <c r="V222" s="6">
        <f t="shared" si="13"/>
        <v>-0.16477724714304509</v>
      </c>
      <c r="W222" s="9">
        <v>5.1342334897965334E-3</v>
      </c>
      <c r="X222" s="10">
        <f t="shared" si="15"/>
        <v>8</v>
      </c>
      <c r="Y222" s="5" t="s">
        <v>822</v>
      </c>
    </row>
    <row r="223" spans="1:28" s="5" customFormat="1" ht="20" customHeight="1" x14ac:dyDescent="0.25">
      <c r="A223" s="5">
        <v>167</v>
      </c>
      <c r="B223" s="5">
        <v>2002</v>
      </c>
      <c r="C223" s="5" t="s">
        <v>819</v>
      </c>
      <c r="D223" s="5" t="s">
        <v>28</v>
      </c>
      <c r="E223" s="5" t="s">
        <v>29</v>
      </c>
      <c r="F223" s="5" t="s">
        <v>825</v>
      </c>
      <c r="G223" s="6" t="s">
        <v>23</v>
      </c>
      <c r="H223" s="13"/>
      <c r="I223" s="5" t="s">
        <v>14</v>
      </c>
      <c r="J223" s="5" t="s">
        <v>15</v>
      </c>
      <c r="K223" s="11"/>
      <c r="L223" s="5" t="s">
        <v>17</v>
      </c>
      <c r="M223" s="6" t="s">
        <v>32</v>
      </c>
      <c r="N223" s="8">
        <f t="shared" si="14"/>
        <v>0.72015930340595691</v>
      </c>
      <c r="O223" s="5">
        <v>5.25</v>
      </c>
      <c r="P223" s="5">
        <v>3.38</v>
      </c>
      <c r="Q223" s="8">
        <v>0.64</v>
      </c>
      <c r="R223" s="8">
        <v>0.42</v>
      </c>
      <c r="S223" s="10">
        <v>4</v>
      </c>
      <c r="T223" s="10">
        <v>4</v>
      </c>
      <c r="U223" s="6">
        <f t="shared" si="12"/>
        <v>0.64380952380952383</v>
      </c>
      <c r="V223" s="6">
        <f t="shared" si="13"/>
        <v>-0.44035236710860493</v>
      </c>
      <c r="W223" s="9">
        <v>7.5753517017838499E-3</v>
      </c>
      <c r="X223" s="10">
        <f t="shared" si="15"/>
        <v>8</v>
      </c>
      <c r="Y223" s="5" t="s">
        <v>822</v>
      </c>
    </row>
    <row r="224" spans="1:28" s="5" customFormat="1" ht="20" customHeight="1" x14ac:dyDescent="0.25">
      <c r="A224" s="5">
        <v>168</v>
      </c>
      <c r="B224" s="5">
        <v>1989</v>
      </c>
      <c r="C224" s="5" t="s">
        <v>826</v>
      </c>
      <c r="D224" s="6" t="s">
        <v>28</v>
      </c>
      <c r="E224" s="5" t="s">
        <v>40</v>
      </c>
      <c r="F224" s="5" t="s">
        <v>827</v>
      </c>
      <c r="G224" s="6" t="s">
        <v>23</v>
      </c>
      <c r="H224" s="13"/>
      <c r="I224" s="6" t="s">
        <v>14</v>
      </c>
      <c r="J224" s="5" t="s">
        <v>48</v>
      </c>
      <c r="K224" s="11"/>
      <c r="L224" s="5" t="s">
        <v>42</v>
      </c>
      <c r="M224" s="6" t="s">
        <v>828</v>
      </c>
      <c r="N224" s="8">
        <f t="shared" si="14"/>
        <v>1.0530784434834197</v>
      </c>
      <c r="O224" s="5">
        <v>11.3</v>
      </c>
      <c r="P224" s="5">
        <v>8.1999999999999993</v>
      </c>
      <c r="Q224" s="8">
        <v>1.5</v>
      </c>
      <c r="R224" s="8">
        <v>0.65</v>
      </c>
      <c r="S224" s="5">
        <v>2</v>
      </c>
      <c r="T224" s="5">
        <v>2</v>
      </c>
      <c r="U224" s="6">
        <f t="shared" si="12"/>
        <v>0.7256637168141592</v>
      </c>
      <c r="V224" s="6">
        <f t="shared" si="13"/>
        <v>-0.32066857144808758</v>
      </c>
      <c r="W224" s="9">
        <v>1.1952131300388278E-2</v>
      </c>
      <c r="X224" s="10">
        <f t="shared" si="15"/>
        <v>4</v>
      </c>
      <c r="Y224" s="5" t="s">
        <v>829</v>
      </c>
    </row>
    <row r="225" spans="1:28" s="5" customFormat="1" ht="20" customHeight="1" x14ac:dyDescent="0.2">
      <c r="A225" s="5">
        <v>168</v>
      </c>
      <c r="B225" s="5">
        <v>1989</v>
      </c>
      <c r="C225" s="6" t="s">
        <v>826</v>
      </c>
      <c r="D225" s="6" t="s">
        <v>58</v>
      </c>
      <c r="E225" s="6" t="s">
        <v>59</v>
      </c>
      <c r="F225" s="6" t="s">
        <v>830</v>
      </c>
      <c r="G225" s="6" t="s">
        <v>23</v>
      </c>
      <c r="H225" s="13"/>
      <c r="I225" s="6" t="s">
        <v>14</v>
      </c>
      <c r="J225" s="6" t="s">
        <v>48</v>
      </c>
      <c r="K225" s="7"/>
      <c r="L225" s="6" t="s">
        <v>42</v>
      </c>
      <c r="M225" s="6" t="s">
        <v>828</v>
      </c>
      <c r="N225" s="8">
        <f t="shared" si="14"/>
        <v>1.0530784434834197</v>
      </c>
      <c r="O225" s="10">
        <v>11.3</v>
      </c>
      <c r="P225" s="10">
        <v>10.45</v>
      </c>
      <c r="Q225" s="8">
        <v>1.5</v>
      </c>
      <c r="R225" s="8">
        <v>1.1499999999999999</v>
      </c>
      <c r="S225" s="10">
        <v>2</v>
      </c>
      <c r="T225" s="10">
        <v>2</v>
      </c>
      <c r="U225" s="14">
        <f t="shared" si="12"/>
        <v>0.92477876106194679</v>
      </c>
      <c r="V225" s="14">
        <f t="shared" si="13"/>
        <v>-7.8200747307475005E-2</v>
      </c>
      <c r="W225" s="9">
        <v>1.4865664490512378E-2</v>
      </c>
      <c r="X225" s="10">
        <f t="shared" si="15"/>
        <v>4</v>
      </c>
      <c r="Y225" s="5" t="s">
        <v>829</v>
      </c>
      <c r="Z225" s="12"/>
      <c r="AA225" s="12"/>
      <c r="AB225" s="12"/>
    </row>
    <row r="226" spans="1:28" s="5" customFormat="1" ht="20" customHeight="1" x14ac:dyDescent="0.25">
      <c r="A226" s="16">
        <v>169</v>
      </c>
      <c r="B226" s="16">
        <v>2013</v>
      </c>
      <c r="C226" s="16" t="s">
        <v>831</v>
      </c>
      <c r="D226" s="16" t="s">
        <v>636</v>
      </c>
      <c r="E226" s="16" t="s">
        <v>59</v>
      </c>
      <c r="F226" s="16" t="s">
        <v>832</v>
      </c>
      <c r="G226" s="16" t="s">
        <v>23</v>
      </c>
      <c r="H226" s="13"/>
      <c r="I226" s="16" t="s">
        <v>14</v>
      </c>
      <c r="J226" s="16" t="s">
        <v>48</v>
      </c>
      <c r="K226" s="18"/>
      <c r="L226" s="6" t="s">
        <v>42</v>
      </c>
      <c r="M226" s="6" t="s">
        <v>833</v>
      </c>
      <c r="N226" s="8">
        <f t="shared" si="14"/>
        <v>1.0073209529227445</v>
      </c>
      <c r="O226" s="16">
        <v>10.17</v>
      </c>
      <c r="P226" s="16">
        <v>12.17</v>
      </c>
      <c r="Q226" s="8">
        <v>3.7314876389986877</v>
      </c>
      <c r="R226" s="8">
        <v>3.7314876389986877</v>
      </c>
      <c r="S226" s="16">
        <v>10</v>
      </c>
      <c r="T226" s="16">
        <v>10</v>
      </c>
      <c r="U226" s="19">
        <f t="shared" si="12"/>
        <v>1.1966568338249755</v>
      </c>
      <c r="V226" s="19">
        <f t="shared" si="13"/>
        <v>0.17953169693896726</v>
      </c>
      <c r="W226" s="9">
        <v>2.2863578782393746E-2</v>
      </c>
      <c r="X226" s="10">
        <f t="shared" si="15"/>
        <v>20</v>
      </c>
      <c r="Y226" s="16" t="s">
        <v>834</v>
      </c>
      <c r="Z226" s="16"/>
      <c r="AA226" s="16"/>
      <c r="AB226" s="16"/>
    </row>
    <row r="227" spans="1:28" s="5" customFormat="1" ht="20" customHeight="1" x14ac:dyDescent="0.25">
      <c r="A227" s="5">
        <v>170</v>
      </c>
      <c r="B227" s="5">
        <v>2002</v>
      </c>
      <c r="C227" s="5" t="s">
        <v>835</v>
      </c>
      <c r="D227" s="5" t="s">
        <v>143</v>
      </c>
      <c r="E227" s="5" t="s">
        <v>336</v>
      </c>
      <c r="F227" s="5" t="s">
        <v>836</v>
      </c>
      <c r="G227" s="5" t="s">
        <v>13</v>
      </c>
      <c r="H227" s="13"/>
      <c r="I227" s="5" t="s">
        <v>66</v>
      </c>
      <c r="J227" s="5" t="s">
        <v>48</v>
      </c>
      <c r="K227" s="11"/>
      <c r="L227" s="5" t="s">
        <v>42</v>
      </c>
      <c r="M227" s="6" t="s">
        <v>837</v>
      </c>
      <c r="N227" s="8">
        <f t="shared" si="14"/>
        <v>1.1182647260894794</v>
      </c>
      <c r="O227" s="5">
        <v>13.13</v>
      </c>
      <c r="P227" s="5">
        <v>11.88</v>
      </c>
      <c r="Q227" s="8">
        <v>2.08</v>
      </c>
      <c r="R227" s="8">
        <v>2.1800000000000002</v>
      </c>
      <c r="S227" s="5">
        <v>4</v>
      </c>
      <c r="T227" s="5">
        <v>4</v>
      </c>
      <c r="U227" s="6">
        <f t="shared" si="12"/>
        <v>0.90479817212490476</v>
      </c>
      <c r="V227" s="6">
        <f t="shared" si="13"/>
        <v>-0.10004337438020598</v>
      </c>
      <c r="W227" s="9">
        <v>1.46921116781923E-2</v>
      </c>
      <c r="X227" s="10">
        <f t="shared" si="15"/>
        <v>8</v>
      </c>
      <c r="Y227" s="5" t="s">
        <v>838</v>
      </c>
    </row>
    <row r="228" spans="1:28" s="5" customFormat="1" ht="20" customHeight="1" x14ac:dyDescent="0.25">
      <c r="A228" s="5">
        <v>171</v>
      </c>
      <c r="B228" s="5">
        <v>2010</v>
      </c>
      <c r="C228" s="6" t="s">
        <v>839</v>
      </c>
      <c r="D228" s="6" t="s">
        <v>10</v>
      </c>
      <c r="E228" s="6" t="s">
        <v>840</v>
      </c>
      <c r="F228" s="6" t="s">
        <v>841</v>
      </c>
      <c r="G228" s="6" t="s">
        <v>23</v>
      </c>
      <c r="H228" s="6" t="s">
        <v>13</v>
      </c>
      <c r="I228" s="6" t="s">
        <v>66</v>
      </c>
      <c r="J228" s="6" t="s">
        <v>15</v>
      </c>
      <c r="K228" s="10">
        <v>20</v>
      </c>
      <c r="L228" s="6" t="s">
        <v>17</v>
      </c>
      <c r="M228" s="6" t="s">
        <v>842</v>
      </c>
      <c r="N228" s="8">
        <f t="shared" si="14"/>
        <v>1.4483971034577676</v>
      </c>
      <c r="O228" s="10">
        <v>28.08</v>
      </c>
      <c r="P228" s="10">
        <v>21.55</v>
      </c>
      <c r="Q228" s="8">
        <v>12.817175976009691</v>
      </c>
      <c r="R228" s="8">
        <v>8.2272413359521668</v>
      </c>
      <c r="S228" s="10">
        <v>3</v>
      </c>
      <c r="T228" s="10">
        <v>3</v>
      </c>
      <c r="U228" s="6">
        <f t="shared" si="12"/>
        <v>0.76745014245014254</v>
      </c>
      <c r="V228" s="6">
        <f t="shared" si="13"/>
        <v>-0.26468176260785348</v>
      </c>
      <c r="W228" s="9">
        <v>0.11803345057357723</v>
      </c>
      <c r="X228" s="10">
        <f t="shared" si="15"/>
        <v>6</v>
      </c>
      <c r="Y228" s="6" t="s">
        <v>843</v>
      </c>
    </row>
    <row r="229" spans="1:28" s="5" customFormat="1" ht="20" customHeight="1" x14ac:dyDescent="0.25">
      <c r="A229" s="16">
        <v>172</v>
      </c>
      <c r="B229" s="16">
        <v>2012</v>
      </c>
      <c r="C229" s="16" t="s">
        <v>844</v>
      </c>
      <c r="D229" s="16" t="s">
        <v>636</v>
      </c>
      <c r="E229" s="16" t="s">
        <v>149</v>
      </c>
      <c r="F229" s="16" t="s">
        <v>845</v>
      </c>
      <c r="G229" s="16" t="s">
        <v>23</v>
      </c>
      <c r="H229" s="18"/>
      <c r="I229" s="16" t="s">
        <v>14</v>
      </c>
      <c r="J229" s="16" t="s">
        <v>48</v>
      </c>
      <c r="K229" s="18"/>
      <c r="L229" s="16" t="s">
        <v>846</v>
      </c>
      <c r="M229" s="16"/>
      <c r="N229" s="8">
        <f t="shared" si="14"/>
        <v>1.0273496077747566</v>
      </c>
      <c r="O229" s="16">
        <v>10.65</v>
      </c>
      <c r="P229" s="16">
        <v>7.55</v>
      </c>
      <c r="Q229" s="8">
        <v>2.6</v>
      </c>
      <c r="R229" s="8">
        <v>3.8</v>
      </c>
      <c r="S229" s="16">
        <v>12</v>
      </c>
      <c r="T229" s="16">
        <v>12</v>
      </c>
      <c r="U229" s="19">
        <f t="shared" si="12"/>
        <v>0.70892018779342714</v>
      </c>
      <c r="V229" s="19">
        <f t="shared" si="13"/>
        <v>-0.3440123288945009</v>
      </c>
      <c r="W229" s="9">
        <v>2.6076865852066165E-2</v>
      </c>
      <c r="X229" s="10">
        <f t="shared" si="15"/>
        <v>24</v>
      </c>
      <c r="Y229" s="16" t="s">
        <v>847</v>
      </c>
      <c r="Z229" s="16"/>
      <c r="AA229" s="16"/>
      <c r="AB229" s="16"/>
    </row>
    <row r="230" spans="1:28" s="5" customFormat="1" ht="20" customHeight="1" x14ac:dyDescent="0.2">
      <c r="A230" s="5">
        <v>173</v>
      </c>
      <c r="B230" s="5">
        <v>2008</v>
      </c>
      <c r="C230" s="6" t="s">
        <v>848</v>
      </c>
      <c r="D230" s="6" t="s">
        <v>58</v>
      </c>
      <c r="E230" s="6" t="s">
        <v>94</v>
      </c>
      <c r="F230" s="6" t="s">
        <v>849</v>
      </c>
      <c r="G230" s="6" t="s">
        <v>54</v>
      </c>
      <c r="H230" s="18"/>
      <c r="I230" s="6" t="s">
        <v>14</v>
      </c>
      <c r="J230" s="6" t="s">
        <v>48</v>
      </c>
      <c r="K230" s="7"/>
      <c r="L230" s="6" t="s">
        <v>42</v>
      </c>
      <c r="M230" s="6" t="s">
        <v>850</v>
      </c>
      <c r="N230" s="8">
        <f t="shared" si="14"/>
        <v>0.3344537511509309</v>
      </c>
      <c r="O230" s="10">
        <v>2.16</v>
      </c>
      <c r="P230" s="10">
        <v>1.78</v>
      </c>
      <c r="Q230" s="8">
        <v>1.38</v>
      </c>
      <c r="R230" s="8">
        <v>1.25</v>
      </c>
      <c r="S230" s="10">
        <v>1</v>
      </c>
      <c r="T230" s="10">
        <v>2</v>
      </c>
      <c r="U230" s="14">
        <f t="shared" si="12"/>
        <v>0.82407407407407407</v>
      </c>
      <c r="V230" s="14">
        <f t="shared" si="13"/>
        <v>-0.19349485739207986</v>
      </c>
      <c r="W230" s="9">
        <v>0.65475457098726453</v>
      </c>
      <c r="X230" s="10">
        <f t="shared" si="15"/>
        <v>3</v>
      </c>
      <c r="Y230" s="6" t="s">
        <v>851</v>
      </c>
      <c r="Z230" s="12"/>
      <c r="AA230" s="12"/>
      <c r="AB230" s="12"/>
    </row>
    <row r="231" spans="1:28" s="5" customFormat="1" ht="20" customHeight="1" x14ac:dyDescent="0.25">
      <c r="A231" s="5">
        <v>174</v>
      </c>
      <c r="B231" s="5">
        <v>2009</v>
      </c>
      <c r="C231" s="6" t="s">
        <v>852</v>
      </c>
      <c r="D231" s="6" t="s">
        <v>10</v>
      </c>
      <c r="E231" s="6" t="s">
        <v>853</v>
      </c>
      <c r="F231" s="6" t="s">
        <v>854</v>
      </c>
      <c r="G231" s="6" t="s">
        <v>13</v>
      </c>
      <c r="H231" s="6" t="s">
        <v>13</v>
      </c>
      <c r="I231" s="6" t="s">
        <v>14</v>
      </c>
      <c r="J231" s="6" t="s">
        <v>15</v>
      </c>
      <c r="K231" s="7"/>
      <c r="L231" s="6" t="s">
        <v>151</v>
      </c>
      <c r="M231" s="6" t="s">
        <v>855</v>
      </c>
      <c r="N231" s="8">
        <f t="shared" si="14"/>
        <v>1.5390760987927767</v>
      </c>
      <c r="O231" s="8">
        <v>34.6</v>
      </c>
      <c r="P231" s="8">
        <v>19.446666666666669</v>
      </c>
      <c r="Q231" s="8">
        <v>3.7477193064582623</v>
      </c>
      <c r="R231" s="8">
        <v>1.7636326148038877</v>
      </c>
      <c r="S231" s="10">
        <v>6</v>
      </c>
      <c r="T231" s="10">
        <v>6</v>
      </c>
      <c r="U231" s="6">
        <f t="shared" si="12"/>
        <v>0.56204238921001937</v>
      </c>
      <c r="V231" s="6">
        <f t="shared" si="13"/>
        <v>-0.57617800629221272</v>
      </c>
      <c r="W231" s="9">
        <v>3.3261794853082609E-3</v>
      </c>
      <c r="X231" s="10">
        <f t="shared" si="15"/>
        <v>12</v>
      </c>
      <c r="Y231" s="6" t="s">
        <v>856</v>
      </c>
    </row>
    <row r="232" spans="1:28" s="5" customFormat="1" ht="20" customHeight="1" x14ac:dyDescent="0.25">
      <c r="A232" s="5">
        <v>174</v>
      </c>
      <c r="B232" s="5">
        <v>2009</v>
      </c>
      <c r="C232" s="6" t="s">
        <v>852</v>
      </c>
      <c r="D232" s="6" t="s">
        <v>10</v>
      </c>
      <c r="E232" s="6" t="s">
        <v>857</v>
      </c>
      <c r="F232" s="6" t="s">
        <v>854</v>
      </c>
      <c r="G232" s="6" t="s">
        <v>13</v>
      </c>
      <c r="H232" s="6" t="s">
        <v>13</v>
      </c>
      <c r="I232" s="6" t="s">
        <v>14</v>
      </c>
      <c r="J232" s="6" t="s">
        <v>15</v>
      </c>
      <c r="K232" s="7"/>
      <c r="L232" s="6" t="s">
        <v>151</v>
      </c>
      <c r="M232" s="6" t="s">
        <v>855</v>
      </c>
      <c r="N232" s="8">
        <f t="shared" si="14"/>
        <v>1.5390760987927767</v>
      </c>
      <c r="O232" s="8">
        <v>34.6</v>
      </c>
      <c r="P232" s="8">
        <v>20.693333333333332</v>
      </c>
      <c r="Q232" s="8">
        <v>3.7477193064582623</v>
      </c>
      <c r="R232" s="8">
        <v>2.3515101530718505</v>
      </c>
      <c r="S232" s="10">
        <v>6</v>
      </c>
      <c r="T232" s="10">
        <v>6</v>
      </c>
      <c r="U232" s="6">
        <f t="shared" si="12"/>
        <v>0.59807321772639688</v>
      </c>
      <c r="V232" s="6">
        <f t="shared" si="13"/>
        <v>-0.51404209485682506</v>
      </c>
      <c r="W232" s="9">
        <v>4.1075724344831529E-3</v>
      </c>
      <c r="X232" s="10">
        <f t="shared" si="15"/>
        <v>12</v>
      </c>
      <c r="Y232" s="6" t="s">
        <v>856</v>
      </c>
    </row>
    <row r="233" spans="1:28" s="5" customFormat="1" ht="20" customHeight="1" x14ac:dyDescent="0.25">
      <c r="A233" s="16">
        <v>175</v>
      </c>
      <c r="B233" s="16">
        <v>2012</v>
      </c>
      <c r="C233" s="16" t="s">
        <v>858</v>
      </c>
      <c r="D233" s="16" t="s">
        <v>309</v>
      </c>
      <c r="E233" s="16" t="s">
        <v>86</v>
      </c>
      <c r="F233" s="16" t="s">
        <v>859</v>
      </c>
      <c r="G233" s="16" t="s">
        <v>23</v>
      </c>
      <c r="H233" s="18"/>
      <c r="I233" s="16" t="s">
        <v>66</v>
      </c>
      <c r="J233" s="16" t="s">
        <v>15</v>
      </c>
      <c r="K233" s="16">
        <v>30</v>
      </c>
      <c r="L233" s="16" t="s">
        <v>24</v>
      </c>
      <c r="M233" s="16" t="s">
        <v>860</v>
      </c>
      <c r="N233" s="8">
        <f t="shared" si="14"/>
        <v>0.91115760873997664</v>
      </c>
      <c r="O233" s="16">
        <v>8.15</v>
      </c>
      <c r="P233" s="16">
        <v>10.199999999999999</v>
      </c>
      <c r="Q233" s="8">
        <v>1.8359738560230099</v>
      </c>
      <c r="R233" s="8">
        <v>1.9398969044771426</v>
      </c>
      <c r="S233" s="16">
        <v>3</v>
      </c>
      <c r="T233" s="16">
        <v>3</v>
      </c>
      <c r="U233" s="19">
        <f t="shared" si="12"/>
        <v>1.2515337423312882</v>
      </c>
      <c r="V233" s="19">
        <f t="shared" si="13"/>
        <v>0.22436979303745397</v>
      </c>
      <c r="W233" s="9">
        <v>2.8972855875879552E-2</v>
      </c>
      <c r="X233" s="10">
        <f t="shared" si="15"/>
        <v>6</v>
      </c>
      <c r="Y233" s="16" t="s">
        <v>861</v>
      </c>
      <c r="Z233" s="16"/>
      <c r="AA233" s="16"/>
      <c r="AB233" s="16"/>
    </row>
    <row r="234" spans="1:28" s="5" customFormat="1" ht="20" customHeight="1" x14ac:dyDescent="0.25">
      <c r="A234" s="16">
        <v>175</v>
      </c>
      <c r="B234" s="16">
        <v>2012</v>
      </c>
      <c r="C234" s="16" t="s">
        <v>858</v>
      </c>
      <c r="D234" s="16" t="s">
        <v>335</v>
      </c>
      <c r="E234" s="16" t="s">
        <v>336</v>
      </c>
      <c r="F234" s="16" t="s">
        <v>862</v>
      </c>
      <c r="G234" s="16" t="s">
        <v>23</v>
      </c>
      <c r="H234" s="18"/>
      <c r="I234" s="16" t="s">
        <v>66</v>
      </c>
      <c r="J234" s="16" t="s">
        <v>15</v>
      </c>
      <c r="K234" s="16">
        <v>30</v>
      </c>
      <c r="L234" s="16" t="s">
        <v>24</v>
      </c>
      <c r="M234" s="16" t="s">
        <v>860</v>
      </c>
      <c r="N234" s="8">
        <f t="shared" si="14"/>
        <v>0.91115760873997664</v>
      </c>
      <c r="O234" s="16">
        <v>8.15</v>
      </c>
      <c r="P234" s="16">
        <v>8.51</v>
      </c>
      <c r="Q234" s="8">
        <v>1.8359738560230099</v>
      </c>
      <c r="R234" s="8">
        <v>2.0091789367798976</v>
      </c>
      <c r="S234" s="16">
        <v>3</v>
      </c>
      <c r="T234" s="16">
        <v>3</v>
      </c>
      <c r="U234" s="19">
        <f t="shared" si="12"/>
        <v>1.0441717791411043</v>
      </c>
      <c r="V234" s="19">
        <f t="shared" si="13"/>
        <v>4.3224015332511398E-2</v>
      </c>
      <c r="W234" s="9">
        <v>3.5496431651060131E-2</v>
      </c>
      <c r="X234" s="10">
        <f t="shared" si="15"/>
        <v>6</v>
      </c>
      <c r="Y234" s="16" t="s">
        <v>861</v>
      </c>
      <c r="Z234" s="16"/>
      <c r="AA234" s="16"/>
      <c r="AB234" s="16"/>
    </row>
    <row r="235" spans="1:28" s="5" customFormat="1" ht="20" customHeight="1" x14ac:dyDescent="0.25">
      <c r="A235" s="5">
        <v>176</v>
      </c>
      <c r="B235" s="5">
        <v>1998</v>
      </c>
      <c r="C235" s="5" t="s">
        <v>863</v>
      </c>
      <c r="D235" s="5" t="s">
        <v>85</v>
      </c>
      <c r="E235" s="5" t="s">
        <v>86</v>
      </c>
      <c r="F235" s="5" t="s">
        <v>457</v>
      </c>
      <c r="G235" s="5" t="s">
        <v>13</v>
      </c>
      <c r="H235" s="18"/>
      <c r="I235" s="5" t="s">
        <v>66</v>
      </c>
      <c r="J235" s="5" t="s">
        <v>15</v>
      </c>
      <c r="K235" s="5">
        <v>1825</v>
      </c>
      <c r="L235" s="5" t="s">
        <v>31</v>
      </c>
      <c r="M235" s="6" t="s">
        <v>864</v>
      </c>
      <c r="N235" s="8">
        <f t="shared" si="14"/>
        <v>1.2304489213782739</v>
      </c>
      <c r="O235" s="5">
        <v>17</v>
      </c>
      <c r="P235" s="5">
        <v>17.649999999999999</v>
      </c>
      <c r="Q235" s="8">
        <v>2.504396134799765</v>
      </c>
      <c r="R235" s="8">
        <v>2.1019038988498022</v>
      </c>
      <c r="S235" s="5">
        <v>5</v>
      </c>
      <c r="T235" s="5">
        <v>5</v>
      </c>
      <c r="U235" s="14">
        <f t="shared" si="12"/>
        <v>1.0382352941176469</v>
      </c>
      <c r="V235" s="14">
        <f t="shared" si="13"/>
        <v>3.752243932308956E-2</v>
      </c>
      <c r="W235" s="9">
        <v>7.1768766639765469E-3</v>
      </c>
      <c r="X235" s="10">
        <f t="shared" si="15"/>
        <v>10</v>
      </c>
      <c r="Y235" s="6" t="s">
        <v>865</v>
      </c>
    </row>
    <row r="236" spans="1:28" s="5" customFormat="1" ht="20" customHeight="1" x14ac:dyDescent="0.25">
      <c r="A236" s="5">
        <v>176</v>
      </c>
      <c r="B236" s="5">
        <v>1998</v>
      </c>
      <c r="C236" s="5" t="s">
        <v>863</v>
      </c>
      <c r="D236" s="5" t="s">
        <v>143</v>
      </c>
      <c r="E236" s="5" t="s">
        <v>336</v>
      </c>
      <c r="F236" s="5" t="s">
        <v>457</v>
      </c>
      <c r="G236" s="5" t="s">
        <v>13</v>
      </c>
      <c r="H236" s="18"/>
      <c r="I236" s="5" t="s">
        <v>66</v>
      </c>
      <c r="J236" s="5" t="s">
        <v>15</v>
      </c>
      <c r="K236" s="5">
        <v>1826</v>
      </c>
      <c r="L236" s="5" t="s">
        <v>31</v>
      </c>
      <c r="M236" s="6" t="s">
        <v>864</v>
      </c>
      <c r="N236" s="8">
        <f t="shared" si="14"/>
        <v>1.2304489213782739</v>
      </c>
      <c r="O236" s="5">
        <v>17</v>
      </c>
      <c r="P236" s="5">
        <v>15.31</v>
      </c>
      <c r="Q236" s="8">
        <v>2.504396134799765</v>
      </c>
      <c r="R236" s="8">
        <v>2.504396134799765</v>
      </c>
      <c r="S236" s="5">
        <v>5</v>
      </c>
      <c r="T236" s="5">
        <v>5</v>
      </c>
      <c r="U236" s="14">
        <f t="shared" si="12"/>
        <v>0.90058823529411769</v>
      </c>
      <c r="V236" s="14">
        <f t="shared" si="13"/>
        <v>-0.10470713438662364</v>
      </c>
      <c r="W236" s="9">
        <v>9.6921093067834224E-3</v>
      </c>
      <c r="X236" s="10">
        <f t="shared" si="15"/>
        <v>10</v>
      </c>
      <c r="Y236" s="6" t="s">
        <v>865</v>
      </c>
    </row>
    <row r="237" spans="1:28" s="5" customFormat="1" ht="20" customHeight="1" x14ac:dyDescent="0.25">
      <c r="A237" s="5">
        <v>177</v>
      </c>
      <c r="B237" s="5">
        <v>2009</v>
      </c>
      <c r="C237" s="6" t="s">
        <v>866</v>
      </c>
      <c r="D237" s="6" t="s">
        <v>85</v>
      </c>
      <c r="E237" s="5" t="s">
        <v>86</v>
      </c>
      <c r="F237" s="6" t="s">
        <v>867</v>
      </c>
      <c r="G237" s="6" t="s">
        <v>13</v>
      </c>
      <c r="H237" s="18"/>
      <c r="I237" s="6" t="s">
        <v>66</v>
      </c>
      <c r="J237" s="6" t="s">
        <v>15</v>
      </c>
      <c r="K237" s="10">
        <v>2555</v>
      </c>
      <c r="L237" s="6" t="s">
        <v>126</v>
      </c>
      <c r="M237" s="6" t="s">
        <v>695</v>
      </c>
      <c r="N237" s="8">
        <f t="shared" si="14"/>
        <v>0.80208925788173269</v>
      </c>
      <c r="O237" s="10">
        <v>6.34</v>
      </c>
      <c r="P237" s="10">
        <v>6.62</v>
      </c>
      <c r="Q237" s="8">
        <v>1.3856406460551018</v>
      </c>
      <c r="R237" s="8">
        <v>1.4202816622064791</v>
      </c>
      <c r="S237" s="10">
        <v>3</v>
      </c>
      <c r="T237" s="10">
        <v>3</v>
      </c>
      <c r="U237" s="14">
        <f t="shared" si="12"/>
        <v>1.0441640378548895</v>
      </c>
      <c r="V237" s="14">
        <f t="shared" si="13"/>
        <v>4.3216601499782237E-2</v>
      </c>
      <c r="W237" s="9">
        <v>3.1265191634971226E-2</v>
      </c>
      <c r="X237" s="10">
        <f t="shared" si="15"/>
        <v>6</v>
      </c>
      <c r="Y237" s="6" t="s">
        <v>868</v>
      </c>
    </row>
    <row r="238" spans="1:28" s="5" customFormat="1" ht="20" customHeight="1" x14ac:dyDescent="0.25">
      <c r="A238" s="16">
        <v>178</v>
      </c>
      <c r="B238" s="16">
        <v>2012</v>
      </c>
      <c r="C238" s="16" t="s">
        <v>869</v>
      </c>
      <c r="D238" s="16" t="s">
        <v>160</v>
      </c>
      <c r="E238" s="16" t="s">
        <v>40</v>
      </c>
      <c r="F238" s="16" t="s">
        <v>870</v>
      </c>
      <c r="G238" s="16" t="s">
        <v>54</v>
      </c>
      <c r="H238" s="18"/>
      <c r="I238" s="16" t="s">
        <v>14</v>
      </c>
      <c r="J238" s="16" t="s">
        <v>48</v>
      </c>
      <c r="K238" s="18"/>
      <c r="L238" s="16" t="s">
        <v>42</v>
      </c>
      <c r="M238" s="16" t="s">
        <v>871</v>
      </c>
      <c r="N238" s="8">
        <f t="shared" si="14"/>
        <v>1.6334684555795864</v>
      </c>
      <c r="O238" s="16">
        <v>43</v>
      </c>
      <c r="P238" s="16">
        <v>34</v>
      </c>
      <c r="Q238" s="8">
        <v>5.8206528843420999</v>
      </c>
      <c r="R238" s="8">
        <v>13.096468989769724</v>
      </c>
      <c r="S238" s="16">
        <v>7</v>
      </c>
      <c r="T238" s="16">
        <v>7</v>
      </c>
      <c r="U238" s="19">
        <f t="shared" si="12"/>
        <v>0.79069767441860461</v>
      </c>
      <c r="V238" s="19">
        <f t="shared" si="13"/>
        <v>-0.23483959107740107</v>
      </c>
      <c r="W238" s="9">
        <v>2.3813565408029404E-2</v>
      </c>
      <c r="X238" s="10">
        <f t="shared" si="15"/>
        <v>14</v>
      </c>
      <c r="Y238" s="16" t="s">
        <v>872</v>
      </c>
      <c r="Z238" s="16"/>
      <c r="AA238" s="16"/>
      <c r="AB238" s="16"/>
    </row>
    <row r="239" spans="1:28" s="5" customFormat="1" ht="20" customHeight="1" x14ac:dyDescent="0.25">
      <c r="A239" s="5">
        <v>179</v>
      </c>
      <c r="B239" s="5">
        <v>1996</v>
      </c>
      <c r="C239" s="5" t="s">
        <v>873</v>
      </c>
      <c r="D239" s="5" t="s">
        <v>143</v>
      </c>
      <c r="E239" s="5" t="s">
        <v>336</v>
      </c>
      <c r="F239" s="5" t="s">
        <v>874</v>
      </c>
      <c r="G239" s="5" t="s">
        <v>13</v>
      </c>
      <c r="H239" s="18"/>
      <c r="I239" s="5" t="s">
        <v>66</v>
      </c>
      <c r="J239" s="6" t="s">
        <v>15</v>
      </c>
      <c r="K239" s="5">
        <v>70</v>
      </c>
      <c r="L239" s="5" t="s">
        <v>24</v>
      </c>
      <c r="M239" s="6" t="s">
        <v>875</v>
      </c>
      <c r="N239" s="8">
        <f t="shared" si="14"/>
        <v>1.5166675590990428</v>
      </c>
      <c r="O239" s="5">
        <v>32.86</v>
      </c>
      <c r="P239" s="5">
        <v>9.01</v>
      </c>
      <c r="Q239" s="8">
        <v>0</v>
      </c>
      <c r="R239" s="8">
        <v>0</v>
      </c>
      <c r="S239" s="5">
        <v>2</v>
      </c>
      <c r="T239" s="5">
        <v>2</v>
      </c>
      <c r="U239" s="6">
        <f t="shared" si="12"/>
        <v>0.27419354838709675</v>
      </c>
      <c r="V239" s="6">
        <f t="shared" si="13"/>
        <v>-1.2939210409888755</v>
      </c>
      <c r="W239" s="9">
        <v>0</v>
      </c>
      <c r="X239" s="10">
        <f t="shared" si="15"/>
        <v>4</v>
      </c>
      <c r="Y239" s="5" t="s">
        <v>876</v>
      </c>
    </row>
    <row r="240" spans="1:28" s="5" customFormat="1" ht="20" customHeight="1" x14ac:dyDescent="0.25">
      <c r="A240" s="5">
        <v>180</v>
      </c>
      <c r="B240" s="5">
        <v>1995</v>
      </c>
      <c r="C240" s="5" t="s">
        <v>877</v>
      </c>
      <c r="D240" s="6" t="s">
        <v>10</v>
      </c>
      <c r="E240" s="5" t="s">
        <v>878</v>
      </c>
      <c r="F240" s="5" t="s">
        <v>879</v>
      </c>
      <c r="G240" s="5" t="s">
        <v>13</v>
      </c>
      <c r="H240" s="5" t="s">
        <v>13</v>
      </c>
      <c r="I240" s="5" t="s">
        <v>14</v>
      </c>
      <c r="J240" s="5" t="s">
        <v>48</v>
      </c>
      <c r="K240" s="11"/>
      <c r="L240" s="5" t="s">
        <v>17</v>
      </c>
      <c r="M240" s="6" t="s">
        <v>880</v>
      </c>
      <c r="N240" s="8">
        <f t="shared" si="14"/>
        <v>1.1072099696478683</v>
      </c>
      <c r="O240" s="5">
        <v>12.8</v>
      </c>
      <c r="P240" s="5">
        <v>7.46</v>
      </c>
      <c r="Q240" s="8">
        <v>5.08</v>
      </c>
      <c r="R240" s="8">
        <v>3.17</v>
      </c>
      <c r="S240" s="5">
        <v>70</v>
      </c>
      <c r="T240" s="5">
        <v>50</v>
      </c>
      <c r="U240" s="6">
        <f t="shared" si="12"/>
        <v>0.58281249999999996</v>
      </c>
      <c r="V240" s="6">
        <f t="shared" si="13"/>
        <v>-0.53988975670990202</v>
      </c>
      <c r="W240" s="9">
        <v>5.8615001885855798E-3</v>
      </c>
      <c r="X240" s="10">
        <f t="shared" si="15"/>
        <v>120</v>
      </c>
      <c r="Y240" s="5" t="s">
        <v>881</v>
      </c>
    </row>
    <row r="241" spans="1:28" s="5" customFormat="1" ht="20" customHeight="1" x14ac:dyDescent="0.25">
      <c r="A241" s="5">
        <v>181</v>
      </c>
      <c r="B241" s="5">
        <v>2004</v>
      </c>
      <c r="C241" s="6" t="s">
        <v>882</v>
      </c>
      <c r="D241" s="6" t="s">
        <v>28</v>
      </c>
      <c r="E241" s="6" t="s">
        <v>40</v>
      </c>
      <c r="F241" s="6" t="s">
        <v>883</v>
      </c>
      <c r="G241" s="6" t="s">
        <v>23</v>
      </c>
      <c r="H241" s="13"/>
      <c r="I241" s="5" t="s">
        <v>14</v>
      </c>
      <c r="J241" s="5" t="s">
        <v>48</v>
      </c>
      <c r="K241" s="11"/>
      <c r="L241" s="6" t="s">
        <v>81</v>
      </c>
      <c r="M241" s="6" t="s">
        <v>884</v>
      </c>
      <c r="N241" s="8">
        <f t="shared" si="14"/>
        <v>1.1152775913959014</v>
      </c>
      <c r="O241" s="8">
        <v>13.040000000000001</v>
      </c>
      <c r="P241" s="8">
        <v>11.690000000000001</v>
      </c>
      <c r="Q241" s="8">
        <v>2.1287367145797997</v>
      </c>
      <c r="R241" s="8">
        <v>2.605716791978745</v>
      </c>
      <c r="S241" s="10">
        <v>20</v>
      </c>
      <c r="T241" s="10">
        <v>40</v>
      </c>
      <c r="U241" s="14">
        <f t="shared" si="12"/>
        <v>0.8964723926380368</v>
      </c>
      <c r="V241" s="14">
        <f t="shared" si="13"/>
        <v>-0.10928778101452986</v>
      </c>
      <c r="W241" s="9">
        <v>2.5745992415756678E-3</v>
      </c>
      <c r="X241" s="10">
        <f t="shared" si="15"/>
        <v>60</v>
      </c>
      <c r="Y241" s="5" t="s">
        <v>885</v>
      </c>
    </row>
    <row r="242" spans="1:28" s="5" customFormat="1" ht="20" customHeight="1" x14ac:dyDescent="0.25">
      <c r="A242" s="5">
        <v>181</v>
      </c>
      <c r="B242" s="5">
        <v>2004</v>
      </c>
      <c r="C242" s="6" t="s">
        <v>882</v>
      </c>
      <c r="D242" s="6" t="s">
        <v>28</v>
      </c>
      <c r="E242" s="6" t="s">
        <v>40</v>
      </c>
      <c r="F242" s="6" t="s">
        <v>886</v>
      </c>
      <c r="G242" s="6" t="s">
        <v>13</v>
      </c>
      <c r="H242" s="13"/>
      <c r="I242" s="5" t="s">
        <v>14</v>
      </c>
      <c r="J242" s="5" t="s">
        <v>48</v>
      </c>
      <c r="K242" s="11"/>
      <c r="L242" s="6" t="s">
        <v>81</v>
      </c>
      <c r="M242" s="6" t="s">
        <v>884</v>
      </c>
      <c r="N242" s="8">
        <f t="shared" si="14"/>
        <v>0.97312785359969867</v>
      </c>
      <c r="O242" s="10">
        <v>9.4</v>
      </c>
      <c r="P242" s="10">
        <v>10.98</v>
      </c>
      <c r="Q242" s="8">
        <v>1.6546903033498443</v>
      </c>
      <c r="R242" s="8">
        <v>2.5930676813380709</v>
      </c>
      <c r="S242" s="5">
        <v>20</v>
      </c>
      <c r="T242" s="5">
        <v>40</v>
      </c>
      <c r="U242" s="14">
        <f t="shared" si="12"/>
        <v>1.1680851063829787</v>
      </c>
      <c r="V242" s="14">
        <f t="shared" si="13"/>
        <v>0.15536574680542634</v>
      </c>
      <c r="W242" s="9">
        <v>2.9436654446790668E-3</v>
      </c>
      <c r="X242" s="10">
        <f t="shared" si="15"/>
        <v>60</v>
      </c>
      <c r="Y242" s="6" t="s">
        <v>885</v>
      </c>
    </row>
    <row r="243" spans="1:28" s="5" customFormat="1" ht="20" customHeight="1" x14ac:dyDescent="0.2">
      <c r="A243" s="5">
        <v>182</v>
      </c>
      <c r="B243" s="5">
        <v>2005</v>
      </c>
      <c r="C243" s="6" t="s">
        <v>887</v>
      </c>
      <c r="D243" s="6" t="s">
        <v>58</v>
      </c>
      <c r="E243" s="6" t="s">
        <v>59</v>
      </c>
      <c r="F243" s="6" t="s">
        <v>888</v>
      </c>
      <c r="G243" s="6" t="s">
        <v>23</v>
      </c>
      <c r="H243" s="13"/>
      <c r="I243" s="6" t="s">
        <v>14</v>
      </c>
      <c r="J243" s="6" t="s">
        <v>48</v>
      </c>
      <c r="K243" s="7"/>
      <c r="L243" s="6" t="s">
        <v>42</v>
      </c>
      <c r="M243" s="6" t="s">
        <v>131</v>
      </c>
      <c r="N243" s="8">
        <f t="shared" si="14"/>
        <v>1.6466977312993345</v>
      </c>
      <c r="O243" s="10">
        <v>44.33</v>
      </c>
      <c r="P243" s="10">
        <v>44.33</v>
      </c>
      <c r="Q243" s="8">
        <v>3.4987426312891321</v>
      </c>
      <c r="R243" s="8">
        <v>5.7318059981126357</v>
      </c>
      <c r="S243" s="10">
        <v>3</v>
      </c>
      <c r="T243" s="10">
        <v>6</v>
      </c>
      <c r="U243" s="14">
        <f t="shared" si="12"/>
        <v>1</v>
      </c>
      <c r="V243" s="14">
        <f t="shared" si="13"/>
        <v>0</v>
      </c>
      <c r="W243" s="9">
        <v>4.8627358466322816E-3</v>
      </c>
      <c r="X243" s="10">
        <f t="shared" si="15"/>
        <v>9</v>
      </c>
      <c r="Y243" s="6" t="s">
        <v>889</v>
      </c>
      <c r="Z243" s="12"/>
      <c r="AA243" s="12"/>
      <c r="AB243" s="12"/>
    </row>
    <row r="244" spans="1:28" s="5" customFormat="1" ht="20" customHeight="1" x14ac:dyDescent="0.25">
      <c r="A244" s="16">
        <v>183</v>
      </c>
      <c r="B244" s="16">
        <v>2012</v>
      </c>
      <c r="C244" s="16" t="s">
        <v>890</v>
      </c>
      <c r="D244" s="16" t="s">
        <v>123</v>
      </c>
      <c r="E244" s="16" t="s">
        <v>891</v>
      </c>
      <c r="F244" s="16" t="s">
        <v>892</v>
      </c>
      <c r="G244" s="16" t="s">
        <v>13</v>
      </c>
      <c r="H244" s="13" t="s">
        <v>13</v>
      </c>
      <c r="I244" s="16" t="s">
        <v>14</v>
      </c>
      <c r="J244" s="16" t="s">
        <v>15</v>
      </c>
      <c r="K244" s="18"/>
      <c r="L244" s="16" t="s">
        <v>31</v>
      </c>
      <c r="M244" s="16" t="s">
        <v>893</v>
      </c>
      <c r="N244" s="8">
        <f t="shared" si="14"/>
        <v>1.0350292822023681</v>
      </c>
      <c r="O244" s="16">
        <v>10.84</v>
      </c>
      <c r="P244" s="16">
        <v>8.5399999999999991</v>
      </c>
      <c r="Q244" s="8">
        <v>3.3093806066996887</v>
      </c>
      <c r="R244" s="8">
        <v>3.3541019662496847</v>
      </c>
      <c r="S244" s="16">
        <v>20</v>
      </c>
      <c r="T244" s="16">
        <v>20</v>
      </c>
      <c r="U244" s="19">
        <f t="shared" si="12"/>
        <v>0.78782287822878216</v>
      </c>
      <c r="V244" s="19">
        <f t="shared" si="13"/>
        <v>-0.23848198821102182</v>
      </c>
      <c r="W244" s="9">
        <v>1.2372909580668324E-2</v>
      </c>
      <c r="X244" s="10">
        <f t="shared" si="15"/>
        <v>40</v>
      </c>
      <c r="Y244" s="16" t="s">
        <v>894</v>
      </c>
      <c r="Z244" s="16"/>
      <c r="AA244" s="16"/>
      <c r="AB244" s="16"/>
    </row>
    <row r="245" spans="1:28" s="5" customFormat="1" ht="20" customHeight="1" x14ac:dyDescent="0.2">
      <c r="A245" s="5">
        <v>184</v>
      </c>
      <c r="B245" s="5">
        <v>2005</v>
      </c>
      <c r="C245" s="6" t="s">
        <v>895</v>
      </c>
      <c r="D245" s="6" t="s">
        <v>58</v>
      </c>
      <c r="E245" s="6" t="s">
        <v>94</v>
      </c>
      <c r="F245" s="6" t="s">
        <v>896</v>
      </c>
      <c r="G245" s="6" t="s">
        <v>23</v>
      </c>
      <c r="H245" s="13"/>
      <c r="I245" s="6" t="s">
        <v>66</v>
      </c>
      <c r="J245" s="6" t="s">
        <v>15</v>
      </c>
      <c r="K245" s="10">
        <v>913</v>
      </c>
      <c r="L245" s="6" t="s">
        <v>31</v>
      </c>
      <c r="M245" s="6" t="s">
        <v>897</v>
      </c>
      <c r="N245" s="8">
        <f t="shared" si="14"/>
        <v>1.3979400086720377</v>
      </c>
      <c r="O245" s="10">
        <v>25</v>
      </c>
      <c r="P245" s="10">
        <v>11.67</v>
      </c>
      <c r="Q245" s="8">
        <v>3.67</v>
      </c>
      <c r="R245" s="8">
        <v>2.5099999999999998</v>
      </c>
      <c r="S245" s="10">
        <v>8</v>
      </c>
      <c r="T245" s="10">
        <v>8</v>
      </c>
      <c r="U245" s="14">
        <f t="shared" si="12"/>
        <v>0.46679999999999999</v>
      </c>
      <c r="V245" s="14">
        <f t="shared" si="13"/>
        <v>-0.76185437856973615</v>
      </c>
      <c r="W245" s="9">
        <v>8.4762813639143852E-3</v>
      </c>
      <c r="X245" s="10">
        <f t="shared" si="15"/>
        <v>16</v>
      </c>
      <c r="Y245" s="6" t="s">
        <v>898</v>
      </c>
      <c r="Z245" s="12"/>
      <c r="AA245" s="12"/>
      <c r="AB245" s="12"/>
    </row>
    <row r="246" spans="1:28" s="5" customFormat="1" ht="20" customHeight="1" x14ac:dyDescent="0.2">
      <c r="A246" s="5">
        <v>185</v>
      </c>
      <c r="B246" s="5">
        <v>2006</v>
      </c>
      <c r="C246" s="6" t="s">
        <v>899</v>
      </c>
      <c r="D246" s="6" t="s">
        <v>58</v>
      </c>
      <c r="E246" s="6" t="s">
        <v>149</v>
      </c>
      <c r="F246" s="6" t="s">
        <v>900</v>
      </c>
      <c r="G246" s="6" t="s">
        <v>23</v>
      </c>
      <c r="H246" s="13"/>
      <c r="I246" s="6" t="s">
        <v>66</v>
      </c>
      <c r="J246" s="6" t="s">
        <v>48</v>
      </c>
      <c r="K246" s="7">
        <v>850</v>
      </c>
      <c r="L246" s="6" t="s">
        <v>31</v>
      </c>
      <c r="M246" s="6" t="s">
        <v>897</v>
      </c>
      <c r="N246" s="8">
        <f t="shared" si="14"/>
        <v>1.0413926851582251</v>
      </c>
      <c r="O246" s="5">
        <v>11</v>
      </c>
      <c r="P246" s="5">
        <v>7.5</v>
      </c>
      <c r="Q246" s="8">
        <v>3.4</v>
      </c>
      <c r="R246" s="8">
        <v>3.9</v>
      </c>
      <c r="S246" s="5">
        <v>8</v>
      </c>
      <c r="T246" s="5">
        <v>8</v>
      </c>
      <c r="U246" s="14">
        <f t="shared" si="12"/>
        <v>0.68181818181818177</v>
      </c>
      <c r="V246" s="14">
        <f t="shared" si="13"/>
        <v>-0.38299225225610584</v>
      </c>
      <c r="W246" s="9">
        <v>4.5742148760330573E-2</v>
      </c>
      <c r="X246" s="10">
        <f t="shared" si="15"/>
        <v>16</v>
      </c>
      <c r="Y246" s="5" t="s">
        <v>901</v>
      </c>
      <c r="Z246" s="12"/>
      <c r="AA246" s="12"/>
      <c r="AB246" s="12"/>
    </row>
    <row r="247" spans="1:28" s="5" customFormat="1" ht="20" customHeight="1" x14ac:dyDescent="0.2">
      <c r="A247" s="5">
        <v>186</v>
      </c>
      <c r="B247" s="5">
        <v>2006</v>
      </c>
      <c r="C247" s="6" t="s">
        <v>902</v>
      </c>
      <c r="D247" s="6" t="s">
        <v>58</v>
      </c>
      <c r="E247" s="6" t="s">
        <v>94</v>
      </c>
      <c r="F247" s="6" t="s">
        <v>903</v>
      </c>
      <c r="G247" s="6" t="s">
        <v>23</v>
      </c>
      <c r="H247" s="13"/>
      <c r="I247" s="6" t="s">
        <v>66</v>
      </c>
      <c r="J247" s="6" t="s">
        <v>15</v>
      </c>
      <c r="K247" s="10">
        <f>12*7</f>
        <v>84</v>
      </c>
      <c r="L247" s="6" t="s">
        <v>151</v>
      </c>
      <c r="M247" s="6" t="s">
        <v>904</v>
      </c>
      <c r="N247" s="8">
        <f t="shared" si="14"/>
        <v>1.1746411926604485</v>
      </c>
      <c r="O247" s="10">
        <v>14.95</v>
      </c>
      <c r="P247" s="10">
        <v>15.09</v>
      </c>
      <c r="Q247" s="8">
        <v>1.86</v>
      </c>
      <c r="R247" s="8">
        <v>3.8</v>
      </c>
      <c r="S247" s="10">
        <v>4</v>
      </c>
      <c r="T247" s="10">
        <v>4</v>
      </c>
      <c r="U247" s="14">
        <f t="shared" si="12"/>
        <v>1.0093645484949834</v>
      </c>
      <c r="V247" s="14">
        <f t="shared" si="13"/>
        <v>9.320972943062179E-3</v>
      </c>
      <c r="W247" s="9">
        <v>1.9723385523799597E-2</v>
      </c>
      <c r="X247" s="10">
        <f t="shared" si="15"/>
        <v>8</v>
      </c>
      <c r="Y247" s="6" t="s">
        <v>905</v>
      </c>
      <c r="Z247" s="12"/>
      <c r="AA247" s="12"/>
      <c r="AB247" s="12"/>
    </row>
    <row r="248" spans="1:28" s="5" customFormat="1" ht="20" customHeight="1" x14ac:dyDescent="0.25">
      <c r="A248" s="5">
        <v>187</v>
      </c>
      <c r="B248" s="5">
        <v>2004</v>
      </c>
      <c r="C248" s="5" t="s">
        <v>906</v>
      </c>
      <c r="D248" s="6" t="s">
        <v>10</v>
      </c>
      <c r="E248" s="5" t="s">
        <v>907</v>
      </c>
      <c r="F248" s="5" t="s">
        <v>908</v>
      </c>
      <c r="G248" s="5" t="s">
        <v>23</v>
      </c>
      <c r="H248" s="5" t="s">
        <v>23</v>
      </c>
      <c r="I248" s="5" t="s">
        <v>14</v>
      </c>
      <c r="J248" s="5" t="s">
        <v>48</v>
      </c>
      <c r="K248" s="11"/>
      <c r="L248" s="5" t="s">
        <v>24</v>
      </c>
      <c r="M248" s="6" t="s">
        <v>909</v>
      </c>
      <c r="N248" s="8">
        <f t="shared" si="14"/>
        <v>0.47712125471966244</v>
      </c>
      <c r="O248" s="5">
        <v>3</v>
      </c>
      <c r="P248" s="5">
        <v>8</v>
      </c>
      <c r="Q248" s="8">
        <v>5.0999999999999996</v>
      </c>
      <c r="R248" s="8">
        <v>7.8000000000000007</v>
      </c>
      <c r="S248" s="5">
        <v>9</v>
      </c>
      <c r="T248" s="5">
        <v>9</v>
      </c>
      <c r="U248" s="6">
        <f t="shared" si="12"/>
        <v>2.6666666666666665</v>
      </c>
      <c r="V248" s="6">
        <f t="shared" si="13"/>
        <v>0.98082925301172619</v>
      </c>
      <c r="W248" s="9">
        <v>0.42673611111111109</v>
      </c>
      <c r="X248" s="10">
        <f t="shared" si="15"/>
        <v>18</v>
      </c>
      <c r="Y248" s="5" t="s">
        <v>910</v>
      </c>
    </row>
    <row r="249" spans="1:28" s="5" customFormat="1" ht="20" customHeight="1" x14ac:dyDescent="0.25">
      <c r="A249" s="5">
        <v>188</v>
      </c>
      <c r="B249" s="5">
        <v>2001</v>
      </c>
      <c r="C249" s="5" t="s">
        <v>911</v>
      </c>
      <c r="D249" s="6" t="s">
        <v>10</v>
      </c>
      <c r="E249" s="5" t="s">
        <v>748</v>
      </c>
      <c r="F249" s="5" t="s">
        <v>912</v>
      </c>
      <c r="G249" s="5" t="s">
        <v>23</v>
      </c>
      <c r="H249" s="5" t="s">
        <v>13</v>
      </c>
      <c r="I249" s="5" t="s">
        <v>14</v>
      </c>
      <c r="J249" s="5" t="s">
        <v>48</v>
      </c>
      <c r="K249" s="11"/>
      <c r="L249" s="5" t="s">
        <v>49</v>
      </c>
      <c r="M249" s="6" t="s">
        <v>913</v>
      </c>
      <c r="N249" s="8">
        <f t="shared" si="14"/>
        <v>1.2695129442179163</v>
      </c>
      <c r="O249" s="5">
        <v>18.600000000000001</v>
      </c>
      <c r="P249" s="5">
        <v>23</v>
      </c>
      <c r="Q249" s="8">
        <v>8.2915619758884986</v>
      </c>
      <c r="R249" s="8">
        <v>10.509519494249012</v>
      </c>
      <c r="S249" s="5">
        <v>11</v>
      </c>
      <c r="T249" s="5">
        <v>5</v>
      </c>
      <c r="U249" s="6">
        <f t="shared" si="12"/>
        <v>1.2365591397849462</v>
      </c>
      <c r="V249" s="6">
        <f t="shared" si="13"/>
        <v>0.21233263520999412</v>
      </c>
      <c r="W249" s="9">
        <v>5.9823706358526546E-2</v>
      </c>
      <c r="X249" s="10">
        <f t="shared" si="15"/>
        <v>16</v>
      </c>
      <c r="Y249" s="5" t="s">
        <v>914</v>
      </c>
    </row>
    <row r="250" spans="1:28" s="5" customFormat="1" ht="20" customHeight="1" x14ac:dyDescent="0.25">
      <c r="A250" s="5">
        <v>189</v>
      </c>
      <c r="B250" s="5">
        <v>2001</v>
      </c>
      <c r="C250" s="6" t="s">
        <v>915</v>
      </c>
      <c r="D250" s="6" t="s">
        <v>28</v>
      </c>
      <c r="E250" s="6" t="s">
        <v>40</v>
      </c>
      <c r="F250" s="6" t="s">
        <v>916</v>
      </c>
      <c r="G250" s="5" t="s">
        <v>23</v>
      </c>
      <c r="H250" s="13"/>
      <c r="I250" s="6" t="s">
        <v>14</v>
      </c>
      <c r="J250" s="10" t="s">
        <v>15</v>
      </c>
      <c r="K250" s="11"/>
      <c r="L250" s="6" t="s">
        <v>42</v>
      </c>
      <c r="M250" s="6" t="s">
        <v>917</v>
      </c>
      <c r="N250" s="8">
        <f t="shared" si="14"/>
        <v>2.0969100130080562</v>
      </c>
      <c r="O250" s="10">
        <v>125</v>
      </c>
      <c r="P250" s="10">
        <v>71.33</v>
      </c>
      <c r="Q250" s="8">
        <v>31.423825355930173</v>
      </c>
      <c r="R250" s="8">
        <v>5.4447222151364167</v>
      </c>
      <c r="S250" s="10">
        <v>2</v>
      </c>
      <c r="T250" s="10">
        <v>2</v>
      </c>
      <c r="U250" s="14">
        <f t="shared" si="12"/>
        <v>0.57064000000000004</v>
      </c>
      <c r="V250" s="14">
        <f t="shared" si="13"/>
        <v>-0.56099674101235431</v>
      </c>
      <c r="W250" s="9">
        <v>3.451186260823895E-2</v>
      </c>
      <c r="X250" s="10">
        <f t="shared" si="15"/>
        <v>4</v>
      </c>
      <c r="Y250" s="6" t="s">
        <v>918</v>
      </c>
    </row>
    <row r="251" spans="1:28" s="5" customFormat="1" ht="20" customHeight="1" x14ac:dyDescent="0.25">
      <c r="A251" s="5">
        <v>190</v>
      </c>
      <c r="B251" s="5">
        <v>2008</v>
      </c>
      <c r="C251" s="6" t="s">
        <v>919</v>
      </c>
      <c r="D251" s="6" t="s">
        <v>10</v>
      </c>
      <c r="E251" s="6" t="s">
        <v>920</v>
      </c>
      <c r="F251" s="6" t="s">
        <v>921</v>
      </c>
      <c r="G251" s="6" t="s">
        <v>23</v>
      </c>
      <c r="H251" s="6" t="s">
        <v>13</v>
      </c>
      <c r="I251" s="6" t="s">
        <v>66</v>
      </c>
      <c r="J251" s="6" t="s">
        <v>15</v>
      </c>
      <c r="K251" s="10">
        <v>21</v>
      </c>
      <c r="L251" s="6" t="s">
        <v>151</v>
      </c>
      <c r="M251" s="6" t="s">
        <v>922</v>
      </c>
      <c r="N251" s="8">
        <f t="shared" si="14"/>
        <v>0.72754125702855643</v>
      </c>
      <c r="O251" s="10">
        <v>5.34</v>
      </c>
      <c r="P251" s="10">
        <v>4.3600000000000003</v>
      </c>
      <c r="Q251" s="8">
        <v>0.98</v>
      </c>
      <c r="R251" s="8">
        <v>1.7</v>
      </c>
      <c r="S251" s="10">
        <v>3</v>
      </c>
      <c r="T251" s="10">
        <v>3</v>
      </c>
      <c r="U251" s="6">
        <f t="shared" si="12"/>
        <v>0.81647940074906378</v>
      </c>
      <c r="V251" s="6">
        <f t="shared" si="13"/>
        <v>-0.20275359561116038</v>
      </c>
      <c r="W251" s="9">
        <v>6.1902753044398386E-2</v>
      </c>
      <c r="X251" s="10">
        <f t="shared" si="15"/>
        <v>6</v>
      </c>
      <c r="Y251" s="6" t="s">
        <v>923</v>
      </c>
    </row>
    <row r="252" spans="1:28" s="5" customFormat="1" ht="20" customHeight="1" x14ac:dyDescent="0.25">
      <c r="A252" s="16">
        <v>191</v>
      </c>
      <c r="B252" s="16">
        <v>2013</v>
      </c>
      <c r="C252" s="16" t="s">
        <v>924</v>
      </c>
      <c r="D252" s="16" t="s">
        <v>160</v>
      </c>
      <c r="E252" s="16" t="s">
        <v>40</v>
      </c>
      <c r="F252" s="16" t="s">
        <v>925</v>
      </c>
      <c r="G252" s="18" t="s">
        <v>16</v>
      </c>
      <c r="H252" s="18"/>
      <c r="I252" s="16" t="s">
        <v>14</v>
      </c>
      <c r="J252" s="16" t="s">
        <v>15</v>
      </c>
      <c r="K252" s="18"/>
      <c r="L252" s="16" t="s">
        <v>42</v>
      </c>
      <c r="M252" s="16"/>
      <c r="N252" s="8">
        <f t="shared" si="14"/>
        <v>2.5524735306973434</v>
      </c>
      <c r="O252" s="16">
        <v>356.84</v>
      </c>
      <c r="P252" s="16">
        <v>399.47</v>
      </c>
      <c r="Q252" s="8">
        <v>50.896825048326932</v>
      </c>
      <c r="R252" s="8">
        <v>46.301174931096512</v>
      </c>
      <c r="S252" s="16">
        <v>33</v>
      </c>
      <c r="T252" s="16">
        <v>33</v>
      </c>
      <c r="U252" s="19">
        <f t="shared" si="12"/>
        <v>1.11946530657998</v>
      </c>
      <c r="V252" s="19">
        <f t="shared" si="13"/>
        <v>0.11285116647372702</v>
      </c>
      <c r="W252" s="9">
        <v>1.0235825759924281E-3</v>
      </c>
      <c r="X252" s="10">
        <f t="shared" si="15"/>
        <v>66</v>
      </c>
      <c r="Y252" s="16" t="s">
        <v>926</v>
      </c>
      <c r="Z252" s="16"/>
      <c r="AA252" s="16"/>
      <c r="AB252" s="16"/>
    </row>
    <row r="253" spans="1:28" s="5" customFormat="1" ht="20" customHeight="1" x14ac:dyDescent="0.25">
      <c r="A253" s="10">
        <v>192</v>
      </c>
      <c r="B253" s="10">
        <v>2002</v>
      </c>
      <c r="C253" s="6" t="s">
        <v>927</v>
      </c>
      <c r="D253" s="6" t="s">
        <v>143</v>
      </c>
      <c r="E253" s="5" t="s">
        <v>336</v>
      </c>
      <c r="F253" s="6" t="s">
        <v>928</v>
      </c>
      <c r="G253" s="6" t="s">
        <v>13</v>
      </c>
      <c r="H253" s="13"/>
      <c r="I253" s="6" t="s">
        <v>66</v>
      </c>
      <c r="J253" s="6" t="s">
        <v>15</v>
      </c>
      <c r="K253" s="10">
        <v>1825</v>
      </c>
      <c r="L253" s="6" t="s">
        <v>31</v>
      </c>
      <c r="M253" s="6" t="s">
        <v>929</v>
      </c>
      <c r="N253" s="8">
        <f t="shared" si="14"/>
        <v>0.77670118398841093</v>
      </c>
      <c r="O253" s="10">
        <v>5.98</v>
      </c>
      <c r="P253" s="10">
        <v>5.58</v>
      </c>
      <c r="Q253" s="8">
        <v>2.1496046148071049</v>
      </c>
      <c r="R253" s="8">
        <v>1.3576450198781713</v>
      </c>
      <c r="S253" s="10">
        <v>8</v>
      </c>
      <c r="T253" s="10">
        <v>8</v>
      </c>
      <c r="U253" s="6">
        <f t="shared" si="12"/>
        <v>0.93311036789297652</v>
      </c>
      <c r="V253" s="6">
        <f t="shared" si="13"/>
        <v>-6.9231791569320869E-2</v>
      </c>
      <c r="W253" s="9">
        <v>2.3551643996333103E-2</v>
      </c>
      <c r="X253" s="10">
        <f t="shared" si="15"/>
        <v>16</v>
      </c>
      <c r="Y253" s="6" t="s">
        <v>930</v>
      </c>
    </row>
    <row r="254" spans="1:28" s="5" customFormat="1" ht="20" customHeight="1" x14ac:dyDescent="0.25">
      <c r="A254" s="16">
        <v>193</v>
      </c>
      <c r="B254" s="16">
        <v>2013</v>
      </c>
      <c r="C254" s="16" t="s">
        <v>931</v>
      </c>
      <c r="D254" s="16" t="s">
        <v>123</v>
      </c>
      <c r="E254" s="16" t="s">
        <v>932</v>
      </c>
      <c r="F254" s="16" t="s">
        <v>933</v>
      </c>
      <c r="G254" s="16" t="s">
        <v>13</v>
      </c>
      <c r="H254" s="16" t="s">
        <v>13</v>
      </c>
      <c r="I254" s="16" t="s">
        <v>14</v>
      </c>
      <c r="J254" s="16" t="s">
        <v>48</v>
      </c>
      <c r="K254" s="18"/>
      <c r="L254" s="16" t="s">
        <v>81</v>
      </c>
      <c r="M254" s="6" t="s">
        <v>934</v>
      </c>
      <c r="N254" s="8">
        <f t="shared" si="14"/>
        <v>0.97173959088777828</v>
      </c>
      <c r="O254" s="16">
        <v>9.3699999999999992</v>
      </c>
      <c r="P254" s="16">
        <v>4.8499999999999996</v>
      </c>
      <c r="Q254" s="8">
        <v>2.8059223082615814</v>
      </c>
      <c r="R254" s="8">
        <v>1.2124355652982139</v>
      </c>
      <c r="S254" s="16">
        <v>12</v>
      </c>
      <c r="T254" s="16">
        <v>12</v>
      </c>
      <c r="U254" s="6">
        <f t="shared" si="12"/>
        <v>0.5176093916755603</v>
      </c>
      <c r="V254" s="6">
        <f t="shared" si="13"/>
        <v>-0.65853439130093894</v>
      </c>
      <c r="W254" s="9">
        <v>1.2680708783944008E-2</v>
      </c>
      <c r="X254" s="10">
        <f t="shared" si="15"/>
        <v>24</v>
      </c>
      <c r="Y254" s="16" t="s">
        <v>935</v>
      </c>
      <c r="Z254" s="16"/>
      <c r="AA254" s="16"/>
      <c r="AB254" s="16"/>
    </row>
    <row r="255" spans="1:28" s="5" customFormat="1" ht="20" customHeight="1" x14ac:dyDescent="0.25">
      <c r="A255" s="16">
        <v>194</v>
      </c>
      <c r="B255" s="16">
        <v>2012</v>
      </c>
      <c r="C255" s="16" t="s">
        <v>936</v>
      </c>
      <c r="D255" s="16" t="s">
        <v>160</v>
      </c>
      <c r="E255" s="16" t="s">
        <v>40</v>
      </c>
      <c r="F255" s="16" t="s">
        <v>937</v>
      </c>
      <c r="G255" s="16" t="s">
        <v>23</v>
      </c>
      <c r="H255" s="18"/>
      <c r="I255" s="16" t="s">
        <v>14</v>
      </c>
      <c r="J255" s="16" t="s">
        <v>48</v>
      </c>
      <c r="K255" s="18"/>
      <c r="L255" s="16" t="s">
        <v>271</v>
      </c>
      <c r="M255" s="16" t="s">
        <v>938</v>
      </c>
      <c r="N255" s="8">
        <f t="shared" si="14"/>
        <v>1.1139433523068367</v>
      </c>
      <c r="O255" s="16">
        <v>13</v>
      </c>
      <c r="P255" s="16">
        <v>3.5</v>
      </c>
      <c r="Q255" s="8">
        <v>14.758048651498612</v>
      </c>
      <c r="R255" s="8">
        <v>2.7</v>
      </c>
      <c r="S255" s="16">
        <v>5</v>
      </c>
      <c r="T255" s="16">
        <v>4</v>
      </c>
      <c r="U255" s="19">
        <f t="shared" si="12"/>
        <v>0.26923076923076922</v>
      </c>
      <c r="V255" s="19">
        <f t="shared" si="13"/>
        <v>-1.3121863889661687</v>
      </c>
      <c r="W255" s="9">
        <v>0.40652698949402249</v>
      </c>
      <c r="X255" s="10">
        <f t="shared" si="15"/>
        <v>9</v>
      </c>
      <c r="Y255" s="16" t="s">
        <v>939</v>
      </c>
      <c r="Z255" s="16"/>
      <c r="AA255" s="16"/>
      <c r="AB255" s="16"/>
    </row>
    <row r="256" spans="1:28" s="5" customFormat="1" ht="20" customHeight="1" x14ac:dyDescent="0.25">
      <c r="A256" s="16">
        <v>195</v>
      </c>
      <c r="B256" s="16">
        <v>2012</v>
      </c>
      <c r="C256" s="16" t="s">
        <v>940</v>
      </c>
      <c r="D256" s="16" t="s">
        <v>335</v>
      </c>
      <c r="E256" s="16" t="s">
        <v>336</v>
      </c>
      <c r="F256" s="16" t="s">
        <v>941</v>
      </c>
      <c r="G256" s="16" t="s">
        <v>23</v>
      </c>
      <c r="H256" s="18"/>
      <c r="I256" s="16" t="s">
        <v>66</v>
      </c>
      <c r="J256" s="16" t="s">
        <v>48</v>
      </c>
      <c r="K256" s="18">
        <v>60</v>
      </c>
      <c r="L256" s="16" t="s">
        <v>17</v>
      </c>
      <c r="M256" s="6" t="s">
        <v>942</v>
      </c>
      <c r="N256" s="8">
        <f t="shared" si="14"/>
        <v>0.47712125471966244</v>
      </c>
      <c r="O256" s="16">
        <v>3</v>
      </c>
      <c r="P256" s="16">
        <v>13</v>
      </c>
      <c r="Q256" s="8">
        <v>0.57999999999999996</v>
      </c>
      <c r="R256" s="8">
        <v>5.03</v>
      </c>
      <c r="S256" s="16">
        <v>6</v>
      </c>
      <c r="T256" s="16">
        <v>6</v>
      </c>
      <c r="U256" s="19">
        <f t="shared" si="12"/>
        <v>4.333333333333333</v>
      </c>
      <c r="V256" s="19">
        <f t="shared" si="13"/>
        <v>1.466337068793427</v>
      </c>
      <c r="W256" s="9">
        <v>3.1181207538899851E-2</v>
      </c>
      <c r="X256" s="10">
        <f t="shared" si="15"/>
        <v>12</v>
      </c>
      <c r="Y256" s="16" t="s">
        <v>943</v>
      </c>
      <c r="Z256" s="16"/>
      <c r="AA256" s="16"/>
      <c r="AB256" s="16"/>
    </row>
    <row r="257" spans="1:28" s="5" customFormat="1" ht="20" customHeight="1" x14ac:dyDescent="0.25">
      <c r="A257" s="5">
        <v>196</v>
      </c>
      <c r="B257" s="5">
        <v>2008</v>
      </c>
      <c r="C257" s="5" t="s">
        <v>944</v>
      </c>
      <c r="D257" s="5" t="s">
        <v>143</v>
      </c>
      <c r="E257" s="5" t="s">
        <v>336</v>
      </c>
      <c r="F257" s="5" t="s">
        <v>945</v>
      </c>
      <c r="G257" s="5" t="s">
        <v>13</v>
      </c>
      <c r="H257" s="18"/>
      <c r="I257" s="5" t="s">
        <v>66</v>
      </c>
      <c r="J257" s="5" t="s">
        <v>15</v>
      </c>
      <c r="K257" s="5">
        <f>4*30</f>
        <v>120</v>
      </c>
      <c r="L257" s="5" t="s">
        <v>31</v>
      </c>
      <c r="M257" s="6" t="s">
        <v>946</v>
      </c>
      <c r="N257" s="8">
        <f t="shared" si="14"/>
        <v>1.2291697025391009</v>
      </c>
      <c r="O257" s="5">
        <v>16.95</v>
      </c>
      <c r="P257" s="5">
        <v>11.38</v>
      </c>
      <c r="Q257" s="8">
        <v>2.414953415699773</v>
      </c>
      <c r="R257" s="8">
        <v>2.3031500168247834</v>
      </c>
      <c r="S257" s="5">
        <v>5</v>
      </c>
      <c r="T257" s="5">
        <v>5</v>
      </c>
      <c r="U257" s="6">
        <f t="shared" si="12"/>
        <v>0.67138643067846615</v>
      </c>
      <c r="V257" s="6">
        <f t="shared" si="13"/>
        <v>-0.3984104051282743</v>
      </c>
      <c r="W257" s="9">
        <v>1.2251832060675566E-2</v>
      </c>
      <c r="X257" s="10">
        <f t="shared" si="15"/>
        <v>10</v>
      </c>
      <c r="Y257" s="5" t="s">
        <v>947</v>
      </c>
    </row>
    <row r="258" spans="1:28" s="5" customFormat="1" ht="20" customHeight="1" x14ac:dyDescent="0.25">
      <c r="A258" s="5">
        <v>197</v>
      </c>
      <c r="B258" s="5">
        <v>2005</v>
      </c>
      <c r="C258" s="5" t="s">
        <v>948</v>
      </c>
      <c r="D258" s="6" t="s">
        <v>28</v>
      </c>
      <c r="E258" s="5" t="s">
        <v>40</v>
      </c>
      <c r="F258" s="5" t="s">
        <v>949</v>
      </c>
      <c r="G258" s="5" t="s">
        <v>23</v>
      </c>
      <c r="H258" s="18"/>
      <c r="I258" s="6" t="s">
        <v>14</v>
      </c>
      <c r="J258" s="5" t="s">
        <v>48</v>
      </c>
      <c r="K258" s="11"/>
      <c r="L258" s="5" t="s">
        <v>42</v>
      </c>
      <c r="M258" s="6" t="s">
        <v>950</v>
      </c>
      <c r="N258" s="8">
        <f t="shared" si="14"/>
        <v>1.568201724066995</v>
      </c>
      <c r="O258" s="5">
        <v>37</v>
      </c>
      <c r="P258" s="5">
        <v>13.5</v>
      </c>
      <c r="Q258" s="8">
        <v>15.556349186104047</v>
      </c>
      <c r="R258" s="8">
        <v>2.1213203435596428</v>
      </c>
      <c r="S258" s="5">
        <v>2</v>
      </c>
      <c r="T258" s="5">
        <v>2</v>
      </c>
      <c r="U258" s="6">
        <f t="shared" ref="U258:U321" si="16">P258/O258</f>
        <v>0.36486486486486486</v>
      </c>
      <c r="V258" s="6">
        <f t="shared" ref="V258:V321" si="17">LN(U258)</f>
        <v>-1.0082282271998406</v>
      </c>
      <c r="W258" s="9">
        <v>0.10073136199262327</v>
      </c>
      <c r="X258" s="10">
        <f t="shared" si="15"/>
        <v>4</v>
      </c>
      <c r="Y258" s="5" t="s">
        <v>951</v>
      </c>
    </row>
    <row r="259" spans="1:28" s="5" customFormat="1" ht="20" customHeight="1" x14ac:dyDescent="0.2">
      <c r="A259" s="5">
        <v>197</v>
      </c>
      <c r="B259" s="5">
        <v>2005</v>
      </c>
      <c r="C259" s="6" t="s">
        <v>948</v>
      </c>
      <c r="D259" s="6" t="s">
        <v>58</v>
      </c>
      <c r="E259" s="6" t="s">
        <v>59</v>
      </c>
      <c r="F259" s="6" t="s">
        <v>952</v>
      </c>
      <c r="G259" s="6" t="s">
        <v>23</v>
      </c>
      <c r="H259" s="18"/>
      <c r="I259" s="6" t="s">
        <v>14</v>
      </c>
      <c r="J259" s="6" t="s">
        <v>48</v>
      </c>
      <c r="K259" s="7"/>
      <c r="L259" s="6" t="s">
        <v>42</v>
      </c>
      <c r="M259" s="6" t="s">
        <v>950</v>
      </c>
      <c r="N259" s="8">
        <f t="shared" ref="N259:N322" si="18">LOG(O259)</f>
        <v>1.568201724066995</v>
      </c>
      <c r="O259" s="10">
        <v>37</v>
      </c>
      <c r="P259" s="10">
        <v>25</v>
      </c>
      <c r="Q259" s="8">
        <v>15.556349186104047</v>
      </c>
      <c r="R259" s="8">
        <v>7.0710678118654755</v>
      </c>
      <c r="S259" s="10">
        <v>2</v>
      </c>
      <c r="T259" s="10">
        <v>2</v>
      </c>
      <c r="U259" s="14">
        <f t="shared" si="16"/>
        <v>0.67567567567567566</v>
      </c>
      <c r="V259" s="14">
        <f t="shared" si="17"/>
        <v>-0.39204208777602373</v>
      </c>
      <c r="W259" s="9">
        <v>0.12838568298027758</v>
      </c>
      <c r="X259" s="10">
        <f t="shared" ref="X259:X322" si="19">S259+T259</f>
        <v>4</v>
      </c>
      <c r="Y259" s="5" t="s">
        <v>951</v>
      </c>
      <c r="Z259" s="12"/>
      <c r="AA259" s="12"/>
      <c r="AB259" s="12"/>
    </row>
    <row r="260" spans="1:28" s="5" customFormat="1" ht="20" customHeight="1" x14ac:dyDescent="0.25">
      <c r="A260" s="5">
        <v>198</v>
      </c>
      <c r="B260" s="5">
        <v>2006</v>
      </c>
      <c r="C260" s="5" t="s">
        <v>953</v>
      </c>
      <c r="D260" s="6" t="s">
        <v>10</v>
      </c>
      <c r="E260" s="5" t="s">
        <v>954</v>
      </c>
      <c r="F260" s="5" t="s">
        <v>955</v>
      </c>
      <c r="G260" s="5" t="s">
        <v>13</v>
      </c>
      <c r="H260" s="5" t="s">
        <v>13</v>
      </c>
      <c r="I260" s="5" t="s">
        <v>14</v>
      </c>
      <c r="J260" s="5" t="s">
        <v>15</v>
      </c>
      <c r="K260" s="11"/>
      <c r="L260" s="5" t="s">
        <v>151</v>
      </c>
      <c r="M260" s="6" t="s">
        <v>956</v>
      </c>
      <c r="N260" s="8">
        <f t="shared" si="18"/>
        <v>0.59439255037542671</v>
      </c>
      <c r="O260" s="5">
        <v>3.93</v>
      </c>
      <c r="P260" s="5">
        <v>3.82</v>
      </c>
      <c r="Q260" s="8">
        <v>2.2850601742623757</v>
      </c>
      <c r="R260" s="8">
        <v>1.6266530054071151</v>
      </c>
      <c r="S260" s="5">
        <v>15</v>
      </c>
      <c r="T260" s="5">
        <v>15</v>
      </c>
      <c r="U260" s="6">
        <f t="shared" si="16"/>
        <v>0.97201017811704826</v>
      </c>
      <c r="V260" s="6">
        <f t="shared" si="17"/>
        <v>-2.838900326268614E-2</v>
      </c>
      <c r="W260" s="9">
        <v>3.4626668542049807E-2</v>
      </c>
      <c r="X260" s="10">
        <f t="shared" si="19"/>
        <v>30</v>
      </c>
      <c r="Y260" s="5" t="s">
        <v>957</v>
      </c>
    </row>
    <row r="261" spans="1:28" s="5" customFormat="1" ht="20" customHeight="1" x14ac:dyDescent="0.25">
      <c r="A261" s="16">
        <v>199</v>
      </c>
      <c r="B261" s="16">
        <v>2012</v>
      </c>
      <c r="C261" s="16" t="s">
        <v>958</v>
      </c>
      <c r="D261" s="16" t="s">
        <v>335</v>
      </c>
      <c r="E261" s="16" t="s">
        <v>336</v>
      </c>
      <c r="F261" s="16" t="s">
        <v>959</v>
      </c>
      <c r="G261" s="16" t="s">
        <v>13</v>
      </c>
      <c r="H261" s="18"/>
      <c r="I261" s="16" t="s">
        <v>66</v>
      </c>
      <c r="J261" s="16" t="s">
        <v>15</v>
      </c>
      <c r="K261" s="16">
        <f>3*365</f>
        <v>1095</v>
      </c>
      <c r="L261" s="16" t="s">
        <v>185</v>
      </c>
      <c r="M261" s="16" t="s">
        <v>960</v>
      </c>
      <c r="N261" s="8">
        <f t="shared" si="18"/>
        <v>0.17026171539495738</v>
      </c>
      <c r="O261" s="16">
        <v>1.48</v>
      </c>
      <c r="P261" s="16">
        <v>1.29</v>
      </c>
      <c r="Q261" s="8">
        <v>0.85381496824546255</v>
      </c>
      <c r="R261" s="8">
        <v>0.7589466384404111</v>
      </c>
      <c r="S261" s="16">
        <v>10</v>
      </c>
      <c r="T261" s="16">
        <v>10</v>
      </c>
      <c r="U261" s="19">
        <f t="shared" si="16"/>
        <v>0.8716216216216216</v>
      </c>
      <c r="V261" s="19">
        <f t="shared" si="17"/>
        <v>-0.13739986940244298</v>
      </c>
      <c r="W261" s="9">
        <v>6.7894896892126966E-2</v>
      </c>
      <c r="X261" s="10">
        <f t="shared" si="19"/>
        <v>20</v>
      </c>
      <c r="Y261" s="16" t="s">
        <v>961</v>
      </c>
      <c r="Z261" s="16"/>
      <c r="AA261" s="16"/>
      <c r="AB261" s="16"/>
    </row>
    <row r="262" spans="1:28" s="5" customFormat="1" ht="20" customHeight="1" x14ac:dyDescent="0.2">
      <c r="A262" s="5">
        <v>200</v>
      </c>
      <c r="B262" s="5">
        <v>2006</v>
      </c>
      <c r="C262" s="6" t="s">
        <v>962</v>
      </c>
      <c r="D262" s="6" t="s">
        <v>58</v>
      </c>
      <c r="E262" s="6" t="s">
        <v>59</v>
      </c>
      <c r="F262" s="6" t="s">
        <v>235</v>
      </c>
      <c r="G262" s="6" t="s">
        <v>23</v>
      </c>
      <c r="H262" s="18"/>
      <c r="I262" s="6" t="s">
        <v>14</v>
      </c>
      <c r="J262" s="6" t="s">
        <v>48</v>
      </c>
      <c r="K262" s="7"/>
      <c r="L262" s="6" t="s">
        <v>42</v>
      </c>
      <c r="M262" s="6" t="s">
        <v>963</v>
      </c>
      <c r="N262" s="8">
        <f t="shared" si="18"/>
        <v>0.85551915566780012</v>
      </c>
      <c r="O262" s="5">
        <v>7.17</v>
      </c>
      <c r="P262" s="5">
        <v>3.5</v>
      </c>
      <c r="Q262" s="8">
        <v>0.75</v>
      </c>
      <c r="R262" s="8">
        <v>0.84</v>
      </c>
      <c r="S262" s="5">
        <v>6</v>
      </c>
      <c r="T262" s="5">
        <v>6</v>
      </c>
      <c r="U262" s="14">
        <f t="shared" si="16"/>
        <v>0.48814504881450488</v>
      </c>
      <c r="V262" s="14">
        <f t="shared" si="17"/>
        <v>-0.71714268611616105</v>
      </c>
      <c r="W262" s="9">
        <v>1.142361419909782E-2</v>
      </c>
      <c r="X262" s="10">
        <f t="shared" si="19"/>
        <v>12</v>
      </c>
      <c r="Y262" s="6" t="s">
        <v>964</v>
      </c>
      <c r="Z262" s="12"/>
      <c r="AA262" s="12"/>
      <c r="AB262" s="12"/>
    </row>
    <row r="263" spans="1:28" s="5" customFormat="1" ht="20" customHeight="1" x14ac:dyDescent="0.2">
      <c r="A263" s="5">
        <v>200</v>
      </c>
      <c r="B263" s="5">
        <v>2006</v>
      </c>
      <c r="C263" s="6" t="s">
        <v>962</v>
      </c>
      <c r="D263" s="6" t="s">
        <v>58</v>
      </c>
      <c r="E263" s="6" t="s">
        <v>59</v>
      </c>
      <c r="F263" s="6" t="s">
        <v>965</v>
      </c>
      <c r="G263" s="6" t="s">
        <v>54</v>
      </c>
      <c r="H263" s="18"/>
      <c r="I263" s="6" t="s">
        <v>14</v>
      </c>
      <c r="J263" s="6" t="s">
        <v>48</v>
      </c>
      <c r="K263" s="7"/>
      <c r="L263" s="6" t="s">
        <v>42</v>
      </c>
      <c r="M263" s="6" t="s">
        <v>963</v>
      </c>
      <c r="N263" s="8">
        <f t="shared" si="18"/>
        <v>0.36735592102601899</v>
      </c>
      <c r="O263" s="5">
        <v>2.33</v>
      </c>
      <c r="P263" s="5">
        <v>1.33</v>
      </c>
      <c r="Q263" s="8">
        <v>1.21</v>
      </c>
      <c r="R263" s="8">
        <v>1.03</v>
      </c>
      <c r="S263" s="5">
        <v>6</v>
      </c>
      <c r="T263" s="5">
        <v>6</v>
      </c>
      <c r="U263" s="14">
        <f t="shared" si="16"/>
        <v>0.57081545064377681</v>
      </c>
      <c r="V263" s="14">
        <f t="shared" si="17"/>
        <v>-0.56068932534394678</v>
      </c>
      <c r="W263" s="9">
        <v>0.14490626105068918</v>
      </c>
      <c r="X263" s="10">
        <f t="shared" si="19"/>
        <v>12</v>
      </c>
      <c r="Y263" s="6" t="s">
        <v>964</v>
      </c>
      <c r="Z263" s="12"/>
      <c r="AA263" s="12"/>
      <c r="AB263" s="12"/>
    </row>
    <row r="264" spans="1:28" s="5" customFormat="1" ht="20" customHeight="1" x14ac:dyDescent="0.25">
      <c r="A264" s="5">
        <v>201</v>
      </c>
      <c r="B264" s="5">
        <v>2001</v>
      </c>
      <c r="C264" s="5" t="s">
        <v>966</v>
      </c>
      <c r="D264" s="5" t="s">
        <v>143</v>
      </c>
      <c r="E264" s="5" t="s">
        <v>336</v>
      </c>
      <c r="F264" s="5" t="s">
        <v>967</v>
      </c>
      <c r="G264" s="16" t="s">
        <v>13</v>
      </c>
      <c r="H264" s="18"/>
      <c r="I264" s="5" t="s">
        <v>66</v>
      </c>
      <c r="J264" s="5" t="s">
        <v>15</v>
      </c>
      <c r="K264" s="5">
        <f>4*365</f>
        <v>1460</v>
      </c>
      <c r="L264" s="5" t="s">
        <v>462</v>
      </c>
      <c r="M264" s="6" t="s">
        <v>180</v>
      </c>
      <c r="N264" s="8">
        <f t="shared" si="18"/>
        <v>1.2011238972073797</v>
      </c>
      <c r="O264" s="8">
        <v>15.89</v>
      </c>
      <c r="P264" s="8">
        <v>12.373333333333335</v>
      </c>
      <c r="Q264" s="8">
        <v>1.6266666666666669</v>
      </c>
      <c r="R264" s="8">
        <v>2.5866666666666664</v>
      </c>
      <c r="S264" s="5">
        <v>4</v>
      </c>
      <c r="T264" s="5">
        <v>4</v>
      </c>
      <c r="U264" s="6">
        <f t="shared" si="16"/>
        <v>0.77868680511852328</v>
      </c>
      <c r="V264" s="6">
        <f t="shared" si="17"/>
        <v>-0.25014636129873435</v>
      </c>
      <c r="W264" s="9">
        <v>1.3545583795881994E-2</v>
      </c>
      <c r="X264" s="10">
        <f t="shared" si="19"/>
        <v>8</v>
      </c>
      <c r="Y264" s="5" t="s">
        <v>968</v>
      </c>
    </row>
    <row r="265" spans="1:28" s="5" customFormat="1" ht="20" customHeight="1" x14ac:dyDescent="0.25">
      <c r="A265" s="16">
        <v>202</v>
      </c>
      <c r="B265" s="16">
        <v>2013</v>
      </c>
      <c r="C265" s="16" t="s">
        <v>969</v>
      </c>
      <c r="D265" s="16" t="s">
        <v>123</v>
      </c>
      <c r="E265" s="16" t="s">
        <v>970</v>
      </c>
      <c r="F265" s="16" t="s">
        <v>971</v>
      </c>
      <c r="G265" s="16" t="s">
        <v>13</v>
      </c>
      <c r="H265" s="16" t="s">
        <v>13</v>
      </c>
      <c r="I265" s="16" t="s">
        <v>14</v>
      </c>
      <c r="J265" s="16" t="s">
        <v>48</v>
      </c>
      <c r="K265" s="18"/>
      <c r="L265" s="16" t="s">
        <v>24</v>
      </c>
      <c r="M265" s="6" t="s">
        <v>972</v>
      </c>
      <c r="N265" s="8">
        <f t="shared" si="18"/>
        <v>0.45178643552429026</v>
      </c>
      <c r="O265" s="16">
        <v>2.83</v>
      </c>
      <c r="P265" s="16">
        <v>2.2200000000000002</v>
      </c>
      <c r="Q265" s="8">
        <v>1.36</v>
      </c>
      <c r="R265" s="8">
        <v>0.88</v>
      </c>
      <c r="S265" s="16">
        <v>4</v>
      </c>
      <c r="T265" s="16">
        <v>4</v>
      </c>
      <c r="U265" s="6">
        <f t="shared" si="16"/>
        <v>0.78445229681978801</v>
      </c>
      <c r="V265" s="6">
        <f t="shared" si="17"/>
        <v>-0.24276951577095815</v>
      </c>
      <c r="W265" s="9">
        <v>9.701829472604756E-2</v>
      </c>
      <c r="X265" s="10">
        <f t="shared" si="19"/>
        <v>8</v>
      </c>
      <c r="Y265" s="16" t="s">
        <v>973</v>
      </c>
      <c r="Z265" s="16"/>
      <c r="AA265" s="16"/>
      <c r="AB265" s="16"/>
    </row>
    <row r="266" spans="1:28" s="5" customFormat="1" ht="20" customHeight="1" x14ac:dyDescent="0.25">
      <c r="A266" s="16">
        <v>202</v>
      </c>
      <c r="B266" s="16">
        <v>2013</v>
      </c>
      <c r="C266" s="16" t="s">
        <v>969</v>
      </c>
      <c r="D266" s="16" t="s">
        <v>123</v>
      </c>
      <c r="E266" s="16" t="s">
        <v>970</v>
      </c>
      <c r="F266" s="16" t="s">
        <v>974</v>
      </c>
      <c r="G266" s="16" t="s">
        <v>23</v>
      </c>
      <c r="H266" s="16" t="s">
        <v>13</v>
      </c>
      <c r="I266" s="16" t="s">
        <v>14</v>
      </c>
      <c r="J266" s="16" t="s">
        <v>48</v>
      </c>
      <c r="K266" s="18"/>
      <c r="L266" s="16" t="s">
        <v>24</v>
      </c>
      <c r="M266" s="16" t="s">
        <v>972</v>
      </c>
      <c r="N266" s="8">
        <f t="shared" si="18"/>
        <v>1.1283992687178064</v>
      </c>
      <c r="O266" s="16">
        <v>13.44</v>
      </c>
      <c r="P266" s="16">
        <v>12.22</v>
      </c>
      <c r="Q266" s="8">
        <v>6.36</v>
      </c>
      <c r="R266" s="8">
        <v>3.92</v>
      </c>
      <c r="S266" s="16">
        <v>4</v>
      </c>
      <c r="T266" s="16">
        <v>4</v>
      </c>
      <c r="U266" s="19">
        <f t="shared" si="16"/>
        <v>0.90922619047619058</v>
      </c>
      <c r="V266" s="19">
        <f t="shared" si="17"/>
        <v>-9.5161381351554108E-2</v>
      </c>
      <c r="W266" s="9">
        <v>8.1708789922846539E-2</v>
      </c>
      <c r="X266" s="10">
        <f t="shared" si="19"/>
        <v>8</v>
      </c>
      <c r="Y266" s="16" t="s">
        <v>973</v>
      </c>
      <c r="Z266" s="16"/>
      <c r="AA266" s="16"/>
      <c r="AB266" s="16"/>
    </row>
    <row r="267" spans="1:28" s="5" customFormat="1" ht="20" customHeight="1" x14ac:dyDescent="0.25">
      <c r="A267" s="5">
        <v>203</v>
      </c>
      <c r="B267" s="5">
        <v>2010</v>
      </c>
      <c r="C267" s="5" t="s">
        <v>975</v>
      </c>
      <c r="D267" s="6" t="s">
        <v>10</v>
      </c>
      <c r="E267" s="5" t="s">
        <v>976</v>
      </c>
      <c r="F267" s="5" t="s">
        <v>977</v>
      </c>
      <c r="G267" s="5" t="s">
        <v>13</v>
      </c>
      <c r="H267" s="5" t="s">
        <v>13</v>
      </c>
      <c r="I267" s="5" t="s">
        <v>14</v>
      </c>
      <c r="J267" s="5" t="s">
        <v>48</v>
      </c>
      <c r="K267" s="11"/>
      <c r="L267" s="5" t="s">
        <v>271</v>
      </c>
      <c r="M267" s="6" t="s">
        <v>978</v>
      </c>
      <c r="N267" s="8">
        <f t="shared" si="18"/>
        <v>1.0666985504229953</v>
      </c>
      <c r="O267" s="5">
        <v>11.66</v>
      </c>
      <c r="P267" s="5">
        <v>11.81</v>
      </c>
      <c r="Q267" s="8">
        <v>33.541019662496851</v>
      </c>
      <c r="R267" s="8">
        <v>2.459674775249769</v>
      </c>
      <c r="S267" s="5">
        <v>5</v>
      </c>
      <c r="T267" s="5">
        <v>5</v>
      </c>
      <c r="U267" s="6">
        <f t="shared" si="16"/>
        <v>1.0128644939965694</v>
      </c>
      <c r="V267" s="6">
        <f t="shared" si="17"/>
        <v>1.2782449286924565E-2</v>
      </c>
      <c r="W267" s="9">
        <v>1.6636273793127181</v>
      </c>
      <c r="X267" s="10">
        <f t="shared" si="19"/>
        <v>10</v>
      </c>
      <c r="Y267" s="5" t="s">
        <v>979</v>
      </c>
    </row>
    <row r="268" spans="1:28" s="5" customFormat="1" ht="20" customHeight="1" x14ac:dyDescent="0.25">
      <c r="A268" s="5">
        <v>204</v>
      </c>
      <c r="B268" s="5">
        <v>2000</v>
      </c>
      <c r="C268" s="5" t="s">
        <v>980</v>
      </c>
      <c r="D268" s="5" t="s">
        <v>28</v>
      </c>
      <c r="E268" s="5" t="s">
        <v>29</v>
      </c>
      <c r="F268" s="5" t="s">
        <v>981</v>
      </c>
      <c r="G268" s="5" t="s">
        <v>13</v>
      </c>
      <c r="H268" s="11"/>
      <c r="I268" s="5" t="s">
        <v>14</v>
      </c>
      <c r="J268" s="5" t="s">
        <v>48</v>
      </c>
      <c r="K268" s="11"/>
      <c r="L268" s="5" t="s">
        <v>271</v>
      </c>
      <c r="M268" s="6" t="s">
        <v>982</v>
      </c>
      <c r="N268" s="8">
        <f t="shared" si="18"/>
        <v>1.5746099413401871</v>
      </c>
      <c r="O268" s="5">
        <v>37.549999999999997</v>
      </c>
      <c r="P268" s="5">
        <v>42.05</v>
      </c>
      <c r="Q268" s="8">
        <v>9.4289766146703329</v>
      </c>
      <c r="R268" s="8">
        <v>10.775973273908951</v>
      </c>
      <c r="S268" s="5">
        <v>14</v>
      </c>
      <c r="T268" s="5">
        <v>14</v>
      </c>
      <c r="U268" s="6">
        <f t="shared" si="16"/>
        <v>1.1198402130492677</v>
      </c>
      <c r="V268" s="6">
        <f t="shared" si="17"/>
        <v>0.11318600820881339</v>
      </c>
      <c r="W268" s="9">
        <v>9.1946872427684408E-3</v>
      </c>
      <c r="X268" s="10">
        <f t="shared" si="19"/>
        <v>28</v>
      </c>
      <c r="Y268" s="5" t="s">
        <v>1181</v>
      </c>
    </row>
    <row r="269" spans="1:28" s="5" customFormat="1" ht="20" customHeight="1" x14ac:dyDescent="0.25">
      <c r="A269" s="5">
        <v>205</v>
      </c>
      <c r="B269" s="5">
        <v>2010</v>
      </c>
      <c r="C269" s="6" t="s">
        <v>983</v>
      </c>
      <c r="D269" s="6" t="s">
        <v>10</v>
      </c>
      <c r="E269" s="6" t="s">
        <v>356</v>
      </c>
      <c r="F269" s="6" t="s">
        <v>984</v>
      </c>
      <c r="G269" s="6" t="s">
        <v>23</v>
      </c>
      <c r="H269" s="6" t="s">
        <v>13</v>
      </c>
      <c r="I269" s="6" t="s">
        <v>66</v>
      </c>
      <c r="J269" s="6" t="s">
        <v>15</v>
      </c>
      <c r="K269" s="10">
        <v>1095</v>
      </c>
      <c r="L269" s="6" t="s">
        <v>17</v>
      </c>
      <c r="M269" s="6" t="s">
        <v>358</v>
      </c>
      <c r="N269" s="8">
        <f t="shared" si="18"/>
        <v>1.5979144712025282</v>
      </c>
      <c r="O269" s="10">
        <v>39.619999999999997</v>
      </c>
      <c r="P269" s="10">
        <v>33.770000000000003</v>
      </c>
      <c r="Q269" s="8">
        <v>7.56</v>
      </c>
      <c r="R269" s="8">
        <v>7.56</v>
      </c>
      <c r="S269" s="10">
        <v>16</v>
      </c>
      <c r="T269" s="10">
        <v>16</v>
      </c>
      <c r="U269" s="6">
        <f t="shared" si="16"/>
        <v>0.85234729934376596</v>
      </c>
      <c r="V269" s="6">
        <f t="shared" si="17"/>
        <v>-0.15976120687292833</v>
      </c>
      <c r="W269" s="9">
        <v>5.4078799627602491E-3</v>
      </c>
      <c r="X269" s="10">
        <f t="shared" si="19"/>
        <v>32</v>
      </c>
      <c r="Y269" s="6" t="s">
        <v>985</v>
      </c>
    </row>
    <row r="270" spans="1:28" s="5" customFormat="1" ht="20" customHeight="1" x14ac:dyDescent="0.25">
      <c r="A270" s="5">
        <v>206</v>
      </c>
      <c r="B270" s="5">
        <v>2010</v>
      </c>
      <c r="C270" s="5" t="s">
        <v>986</v>
      </c>
      <c r="D270" s="6" t="s">
        <v>10</v>
      </c>
      <c r="E270" s="5" t="s">
        <v>987</v>
      </c>
      <c r="F270" s="5" t="s">
        <v>988</v>
      </c>
      <c r="G270" s="5" t="s">
        <v>54</v>
      </c>
      <c r="H270" s="5" t="s">
        <v>13</v>
      </c>
      <c r="I270" s="5" t="s">
        <v>14</v>
      </c>
      <c r="J270" s="5" t="s">
        <v>48</v>
      </c>
      <c r="K270" s="11"/>
      <c r="L270" s="5" t="s">
        <v>31</v>
      </c>
      <c r="M270" s="6" t="s">
        <v>506</v>
      </c>
      <c r="N270" s="8">
        <f t="shared" si="18"/>
        <v>0.78532983501076703</v>
      </c>
      <c r="O270" s="5">
        <v>6.1</v>
      </c>
      <c r="P270" s="5">
        <v>2.9</v>
      </c>
      <c r="Q270" s="8">
        <v>3.0983866769659336</v>
      </c>
      <c r="R270" s="8">
        <v>1.5491933384829668</v>
      </c>
      <c r="S270" s="5">
        <v>15</v>
      </c>
      <c r="T270" s="5">
        <v>15</v>
      </c>
      <c r="U270" s="6">
        <f t="shared" si="16"/>
        <v>0.4754098360655738</v>
      </c>
      <c r="V270" s="6">
        <f t="shared" si="17"/>
        <v>-0.74357803418683721</v>
      </c>
      <c r="W270" s="9">
        <v>3.6224647779530716E-2</v>
      </c>
      <c r="X270" s="10">
        <f t="shared" si="19"/>
        <v>30</v>
      </c>
      <c r="Y270" s="5" t="s">
        <v>989</v>
      </c>
    </row>
    <row r="271" spans="1:28" s="5" customFormat="1" ht="20" customHeight="1" x14ac:dyDescent="0.25">
      <c r="A271" s="5">
        <v>206</v>
      </c>
      <c r="B271" s="5">
        <v>2010</v>
      </c>
      <c r="C271" s="5" t="s">
        <v>986</v>
      </c>
      <c r="D271" s="6" t="s">
        <v>10</v>
      </c>
      <c r="E271" s="5" t="s">
        <v>987</v>
      </c>
      <c r="F271" s="5" t="s">
        <v>990</v>
      </c>
      <c r="G271" s="5" t="s">
        <v>13</v>
      </c>
      <c r="H271" s="5" t="s">
        <v>13</v>
      </c>
      <c r="I271" s="5" t="s">
        <v>14</v>
      </c>
      <c r="J271" s="5" t="s">
        <v>48</v>
      </c>
      <c r="K271" s="11"/>
      <c r="L271" s="5" t="s">
        <v>31</v>
      </c>
      <c r="M271" s="6" t="s">
        <v>506</v>
      </c>
      <c r="N271" s="8">
        <f t="shared" si="18"/>
        <v>1.0043213737826426</v>
      </c>
      <c r="O271" s="5">
        <v>10.1</v>
      </c>
      <c r="P271" s="5">
        <v>5.8</v>
      </c>
      <c r="Q271" s="8">
        <v>3.4856850115866753</v>
      </c>
      <c r="R271" s="8">
        <v>3.0983866769659336</v>
      </c>
      <c r="S271" s="5">
        <v>15</v>
      </c>
      <c r="T271" s="5">
        <v>15</v>
      </c>
      <c r="U271" s="6">
        <f t="shared" si="16"/>
        <v>0.57425742574257421</v>
      </c>
      <c r="V271" s="6">
        <f t="shared" si="17"/>
        <v>-0.55467750629484014</v>
      </c>
      <c r="W271" s="9">
        <v>2.6965368273680009E-2</v>
      </c>
      <c r="X271" s="10">
        <f t="shared" si="19"/>
        <v>30</v>
      </c>
      <c r="Y271" s="5" t="s">
        <v>989</v>
      </c>
    </row>
    <row r="272" spans="1:28" s="5" customFormat="1" ht="20" customHeight="1" x14ac:dyDescent="0.2">
      <c r="A272" s="5">
        <v>207</v>
      </c>
      <c r="B272" s="5">
        <v>2011</v>
      </c>
      <c r="C272" s="6" t="s">
        <v>991</v>
      </c>
      <c r="D272" s="6" t="s">
        <v>58</v>
      </c>
      <c r="E272" s="6" t="s">
        <v>59</v>
      </c>
      <c r="F272" s="6" t="s">
        <v>992</v>
      </c>
      <c r="G272" s="6" t="s">
        <v>23</v>
      </c>
      <c r="H272" s="13"/>
      <c r="I272" s="6" t="s">
        <v>14</v>
      </c>
      <c r="J272" s="6" t="s">
        <v>15</v>
      </c>
      <c r="K272" s="7"/>
      <c r="L272" s="6" t="s">
        <v>42</v>
      </c>
      <c r="M272" s="6" t="s">
        <v>993</v>
      </c>
      <c r="N272" s="8">
        <f t="shared" si="18"/>
        <v>1.3372595397502758</v>
      </c>
      <c r="O272" s="10">
        <v>21.74</v>
      </c>
      <c r="P272" s="10">
        <v>21.17</v>
      </c>
      <c r="Q272" s="8">
        <v>3.667151483099655</v>
      </c>
      <c r="R272" s="8">
        <v>2.0348218595248087</v>
      </c>
      <c r="S272" s="10">
        <v>5</v>
      </c>
      <c r="T272" s="10">
        <v>5</v>
      </c>
      <c r="U272" s="14">
        <f t="shared" si="16"/>
        <v>0.97378104875804983</v>
      </c>
      <c r="V272" s="14">
        <f t="shared" si="17"/>
        <v>-2.6568796546289443E-2</v>
      </c>
      <c r="W272" s="9">
        <v>7.5384792170168705E-3</v>
      </c>
      <c r="X272" s="10">
        <f t="shared" si="19"/>
        <v>10</v>
      </c>
      <c r="Y272" s="6" t="s">
        <v>994</v>
      </c>
      <c r="Z272" s="12"/>
      <c r="AA272" s="12"/>
      <c r="AB272" s="12"/>
    </row>
    <row r="273" spans="1:28" s="5" customFormat="1" ht="20" customHeight="1" x14ac:dyDescent="0.25">
      <c r="A273" s="5">
        <v>208</v>
      </c>
      <c r="B273" s="5">
        <v>2010</v>
      </c>
      <c r="C273" s="5" t="s">
        <v>995</v>
      </c>
      <c r="D273" s="6" t="s">
        <v>10</v>
      </c>
      <c r="E273" s="5" t="s">
        <v>996</v>
      </c>
      <c r="F273" s="5" t="s">
        <v>997</v>
      </c>
      <c r="G273" s="5" t="s">
        <v>13</v>
      </c>
      <c r="H273" s="5" t="s">
        <v>13</v>
      </c>
      <c r="I273" s="5" t="s">
        <v>14</v>
      </c>
      <c r="J273" s="5" t="s">
        <v>48</v>
      </c>
      <c r="K273" s="11"/>
      <c r="L273" s="5" t="s">
        <v>42</v>
      </c>
      <c r="M273" s="6" t="s">
        <v>998</v>
      </c>
      <c r="N273" s="8">
        <f t="shared" si="18"/>
        <v>0.20411998265592474</v>
      </c>
      <c r="O273" s="8">
        <v>1.5999999999999999</v>
      </c>
      <c r="P273" s="8">
        <v>0.93333333333333346</v>
      </c>
      <c r="Q273" s="8">
        <v>0.17333333333333334</v>
      </c>
      <c r="R273" s="8">
        <v>0.21000000000000005</v>
      </c>
      <c r="S273" s="5">
        <v>1</v>
      </c>
      <c r="T273" s="5">
        <v>1</v>
      </c>
      <c r="U273" s="6">
        <f t="shared" si="16"/>
        <v>0.58333333333333348</v>
      </c>
      <c r="V273" s="6">
        <f t="shared" si="17"/>
        <v>-0.53899650073268679</v>
      </c>
      <c r="W273" s="9">
        <v>6.2361111111111124E-2</v>
      </c>
      <c r="X273" s="10">
        <f t="shared" si="19"/>
        <v>2</v>
      </c>
      <c r="Y273" s="5" t="s">
        <v>999</v>
      </c>
    </row>
    <row r="274" spans="1:28" s="5" customFormat="1" ht="20" customHeight="1" x14ac:dyDescent="0.25">
      <c r="A274" s="5">
        <v>209</v>
      </c>
      <c r="B274" s="5">
        <v>2010</v>
      </c>
      <c r="C274" s="5" t="s">
        <v>1000</v>
      </c>
      <c r="D274" s="5" t="s">
        <v>85</v>
      </c>
      <c r="E274" s="5" t="s">
        <v>86</v>
      </c>
      <c r="F274" s="5" t="s">
        <v>1001</v>
      </c>
      <c r="G274" s="5" t="s">
        <v>23</v>
      </c>
      <c r="H274" s="11"/>
      <c r="I274" s="5" t="s">
        <v>66</v>
      </c>
      <c r="J274" s="5" t="s">
        <v>15</v>
      </c>
      <c r="K274" s="5">
        <v>100</v>
      </c>
      <c r="L274" s="5" t="s">
        <v>151</v>
      </c>
      <c r="M274" s="6" t="s">
        <v>1002</v>
      </c>
      <c r="N274" s="8">
        <f t="shared" si="18"/>
        <v>0.88986172125818841</v>
      </c>
      <c r="O274" s="5">
        <v>7.76</v>
      </c>
      <c r="P274" s="5">
        <v>7.55</v>
      </c>
      <c r="Q274" s="8">
        <v>0.88334591186012734</v>
      </c>
      <c r="R274" s="8">
        <v>0.62</v>
      </c>
      <c r="S274" s="5">
        <v>3</v>
      </c>
      <c r="T274" s="5">
        <v>4</v>
      </c>
      <c r="U274" s="14">
        <f t="shared" si="16"/>
        <v>0.97293814432989689</v>
      </c>
      <c r="V274" s="14">
        <f t="shared" si="17"/>
        <v>-2.7434770934194063E-2</v>
      </c>
      <c r="W274" s="9">
        <v>6.0052261806625333E-3</v>
      </c>
      <c r="X274" s="10">
        <f t="shared" si="19"/>
        <v>7</v>
      </c>
      <c r="Y274" s="6" t="s">
        <v>1003</v>
      </c>
    </row>
    <row r="275" spans="1:28" s="5" customFormat="1" ht="20" customHeight="1" x14ac:dyDescent="0.25">
      <c r="A275" s="5">
        <v>210</v>
      </c>
      <c r="B275" s="5">
        <v>2006</v>
      </c>
      <c r="C275" s="5" t="s">
        <v>1004</v>
      </c>
      <c r="D275" s="6" t="s">
        <v>10</v>
      </c>
      <c r="E275" s="5" t="s">
        <v>1005</v>
      </c>
      <c r="F275" s="5" t="s">
        <v>1006</v>
      </c>
      <c r="G275" s="5" t="s">
        <v>23</v>
      </c>
      <c r="H275" s="5" t="s">
        <v>13</v>
      </c>
      <c r="I275" s="5" t="s">
        <v>14</v>
      </c>
      <c r="J275" s="5" t="s">
        <v>15</v>
      </c>
      <c r="K275" s="11"/>
      <c r="L275" s="5" t="s">
        <v>17</v>
      </c>
      <c r="M275" s="6" t="s">
        <v>1007</v>
      </c>
      <c r="N275" s="8">
        <f t="shared" si="18"/>
        <v>1.3791241460703918</v>
      </c>
      <c r="O275" s="5">
        <v>23.94</v>
      </c>
      <c r="P275" s="5">
        <v>33.82</v>
      </c>
      <c r="Q275" s="8">
        <v>9.8000000000000007</v>
      </c>
      <c r="R275" s="8">
        <v>9.8000000000000007</v>
      </c>
      <c r="S275" s="5">
        <v>4</v>
      </c>
      <c r="T275" s="5">
        <v>4</v>
      </c>
      <c r="U275" s="6">
        <f t="shared" si="16"/>
        <v>1.4126984126984126</v>
      </c>
      <c r="V275" s="6">
        <f t="shared" si="17"/>
        <v>0.34550164334060707</v>
      </c>
      <c r="W275" s="9">
        <v>6.2884803653029314E-2</v>
      </c>
      <c r="X275" s="10">
        <f t="shared" si="19"/>
        <v>8</v>
      </c>
      <c r="Y275" s="5" t="s">
        <v>1008</v>
      </c>
    </row>
    <row r="276" spans="1:28" s="5" customFormat="1" ht="20" customHeight="1" x14ac:dyDescent="0.2">
      <c r="A276" s="5">
        <v>211</v>
      </c>
      <c r="B276" s="5">
        <v>2010</v>
      </c>
      <c r="C276" s="6" t="s">
        <v>1009</v>
      </c>
      <c r="D276" s="6" t="s">
        <v>58</v>
      </c>
      <c r="E276" s="6" t="s">
        <v>149</v>
      </c>
      <c r="F276" s="6" t="s">
        <v>1010</v>
      </c>
      <c r="G276" s="5" t="s">
        <v>23</v>
      </c>
      <c r="H276" s="13"/>
      <c r="I276" s="6" t="s">
        <v>66</v>
      </c>
      <c r="J276" s="6" t="s">
        <v>15</v>
      </c>
      <c r="K276" s="10">
        <v>315</v>
      </c>
      <c r="L276" s="6" t="s">
        <v>31</v>
      </c>
      <c r="M276" s="6" t="s">
        <v>1011</v>
      </c>
      <c r="N276" s="8">
        <f t="shared" si="18"/>
        <v>1.2949069106051925</v>
      </c>
      <c r="O276" s="10">
        <v>19.72</v>
      </c>
      <c r="P276" s="10">
        <v>17.059999999999999</v>
      </c>
      <c r="Q276" s="8">
        <v>1.4534441853748634</v>
      </c>
      <c r="R276" s="8">
        <v>1.3416407864998738</v>
      </c>
      <c r="S276" s="10">
        <v>5</v>
      </c>
      <c r="T276" s="10">
        <v>5</v>
      </c>
      <c r="U276" s="14">
        <f t="shared" si="16"/>
        <v>0.8651115618661257</v>
      </c>
      <c r="V276" s="14">
        <f t="shared" si="17"/>
        <v>-0.14489680711095637</v>
      </c>
      <c r="W276" s="9">
        <v>2.3233859501306823E-3</v>
      </c>
      <c r="X276" s="10">
        <f t="shared" si="19"/>
        <v>10</v>
      </c>
      <c r="Y276" s="6" t="s">
        <v>1012</v>
      </c>
      <c r="Z276" s="12"/>
      <c r="AA276" s="12"/>
      <c r="AB276" s="12"/>
    </row>
    <row r="277" spans="1:28" s="5" customFormat="1" ht="20" customHeight="1" x14ac:dyDescent="0.2">
      <c r="A277" s="5">
        <v>212</v>
      </c>
      <c r="B277" s="5">
        <v>2006</v>
      </c>
      <c r="C277" s="6" t="s">
        <v>1013</v>
      </c>
      <c r="D277" s="6" t="s">
        <v>58</v>
      </c>
      <c r="E277" s="6" t="s">
        <v>149</v>
      </c>
      <c r="F277" s="6" t="s">
        <v>1014</v>
      </c>
      <c r="G277" s="6" t="s">
        <v>23</v>
      </c>
      <c r="H277" s="13"/>
      <c r="I277" s="6" t="s">
        <v>66</v>
      </c>
      <c r="J277" s="6" t="s">
        <v>48</v>
      </c>
      <c r="K277" s="10">
        <v>1825</v>
      </c>
      <c r="L277" s="6" t="s">
        <v>17</v>
      </c>
      <c r="M277" s="6" t="s">
        <v>1015</v>
      </c>
      <c r="N277" s="8">
        <f t="shared" si="18"/>
        <v>0.45433661596934255</v>
      </c>
      <c r="O277" s="8">
        <v>2.8466666666666662</v>
      </c>
      <c r="P277" s="8">
        <v>2.581666666666667</v>
      </c>
      <c r="Q277" s="8">
        <v>0.68333333333333324</v>
      </c>
      <c r="R277" s="8">
        <v>0.78333333333333321</v>
      </c>
      <c r="S277" s="5">
        <v>4</v>
      </c>
      <c r="T277" s="5">
        <v>4</v>
      </c>
      <c r="U277" s="14">
        <f t="shared" si="16"/>
        <v>0.9069086651053867</v>
      </c>
      <c r="V277" s="14">
        <f t="shared" si="17"/>
        <v>-9.7713533931646224E-2</v>
      </c>
      <c r="W277" s="9">
        <v>3.7421782274237141E-2</v>
      </c>
      <c r="X277" s="10">
        <f t="shared" si="19"/>
        <v>8</v>
      </c>
      <c r="Y277" s="5" t="s">
        <v>1016</v>
      </c>
      <c r="Z277" s="12"/>
      <c r="AA277" s="12"/>
      <c r="AB277" s="12"/>
    </row>
    <row r="278" spans="1:28" s="5" customFormat="1" ht="20" customHeight="1" x14ac:dyDescent="0.25">
      <c r="A278" s="5">
        <v>213</v>
      </c>
      <c r="B278" s="5">
        <v>2006</v>
      </c>
      <c r="C278" s="5" t="s">
        <v>1017</v>
      </c>
      <c r="D278" s="6" t="s">
        <v>10</v>
      </c>
      <c r="E278" s="5" t="s">
        <v>1018</v>
      </c>
      <c r="F278" s="5" t="s">
        <v>1019</v>
      </c>
      <c r="G278" s="5" t="s">
        <v>23</v>
      </c>
      <c r="H278" s="5" t="s">
        <v>23</v>
      </c>
      <c r="I278" s="5" t="s">
        <v>14</v>
      </c>
      <c r="J278" s="5" t="s">
        <v>15</v>
      </c>
      <c r="K278" s="11"/>
      <c r="L278" s="5" t="s">
        <v>24</v>
      </c>
      <c r="M278" s="6" t="s">
        <v>1020</v>
      </c>
      <c r="N278" s="8">
        <f t="shared" si="18"/>
        <v>1.1752218003430523</v>
      </c>
      <c r="O278" s="5">
        <v>14.97</v>
      </c>
      <c r="P278" s="5">
        <v>11.55</v>
      </c>
      <c r="Q278" s="8">
        <v>2.58</v>
      </c>
      <c r="R278" s="8">
        <v>2.6563132345414386</v>
      </c>
      <c r="S278" s="5">
        <v>4</v>
      </c>
      <c r="T278" s="5">
        <v>10</v>
      </c>
      <c r="U278" s="6">
        <f t="shared" si="16"/>
        <v>0.77154308617234468</v>
      </c>
      <c r="V278" s="6">
        <f t="shared" si="17"/>
        <v>-0.25936276146373444</v>
      </c>
      <c r="W278" s="9">
        <v>1.271492918761221E-2</v>
      </c>
      <c r="X278" s="10">
        <f t="shared" si="19"/>
        <v>14</v>
      </c>
      <c r="Y278" s="5" t="s">
        <v>1021</v>
      </c>
    </row>
    <row r="279" spans="1:28" s="5" customFormat="1" ht="20" customHeight="1" x14ac:dyDescent="0.25">
      <c r="A279" s="16">
        <v>214</v>
      </c>
      <c r="B279" s="16">
        <v>2013</v>
      </c>
      <c r="C279" s="16" t="s">
        <v>1022</v>
      </c>
      <c r="D279" s="16" t="s">
        <v>335</v>
      </c>
      <c r="E279" s="16" t="s">
        <v>336</v>
      </c>
      <c r="F279" s="16" t="s">
        <v>1023</v>
      </c>
      <c r="G279" s="16" t="s">
        <v>13</v>
      </c>
      <c r="H279" s="18"/>
      <c r="I279" s="16" t="s">
        <v>66</v>
      </c>
      <c r="J279" s="16" t="s">
        <v>15</v>
      </c>
      <c r="K279" s="16">
        <f>4*365</f>
        <v>1460</v>
      </c>
      <c r="L279" s="16" t="s">
        <v>185</v>
      </c>
      <c r="M279" s="23" t="s">
        <v>1024</v>
      </c>
      <c r="N279" s="8">
        <f t="shared" si="18"/>
        <v>0.91750550955254662</v>
      </c>
      <c r="O279" s="16">
        <v>8.27</v>
      </c>
      <c r="P279" s="16">
        <v>6.19</v>
      </c>
      <c r="Q279" s="8">
        <v>0.98994949366116658</v>
      </c>
      <c r="R279" s="8">
        <v>1.9233304448274096</v>
      </c>
      <c r="S279" s="16">
        <v>8</v>
      </c>
      <c r="T279" s="16">
        <v>8</v>
      </c>
      <c r="U279" s="19">
        <f t="shared" si="16"/>
        <v>0.74848851269649341</v>
      </c>
      <c r="V279" s="19">
        <f t="shared" si="17"/>
        <v>-0.28969942233909513</v>
      </c>
      <c r="W279" s="9">
        <v>1.3859155657040503E-2</v>
      </c>
      <c r="X279" s="10">
        <f t="shared" si="19"/>
        <v>16</v>
      </c>
      <c r="Y279" s="16" t="s">
        <v>1025</v>
      </c>
      <c r="Z279" s="16"/>
      <c r="AA279" s="16"/>
      <c r="AB279" s="16"/>
    </row>
    <row r="280" spans="1:28" s="5" customFormat="1" ht="20" customHeight="1" x14ac:dyDescent="0.25">
      <c r="A280" s="5">
        <v>215</v>
      </c>
      <c r="B280" s="5">
        <v>2010</v>
      </c>
      <c r="C280" s="6" t="s">
        <v>1026</v>
      </c>
      <c r="D280" s="6" t="s">
        <v>143</v>
      </c>
      <c r="E280" s="5" t="s">
        <v>336</v>
      </c>
      <c r="F280" s="6" t="s">
        <v>1027</v>
      </c>
      <c r="G280" s="6" t="s">
        <v>13</v>
      </c>
      <c r="H280" s="18"/>
      <c r="I280" s="6" t="s">
        <v>66</v>
      </c>
      <c r="J280" s="6" t="s">
        <v>15</v>
      </c>
      <c r="K280" s="10">
        <v>119</v>
      </c>
      <c r="L280" s="6" t="s">
        <v>24</v>
      </c>
      <c r="M280" s="6" t="s">
        <v>1028</v>
      </c>
      <c r="N280" s="8">
        <f t="shared" si="18"/>
        <v>0.41664050733828095</v>
      </c>
      <c r="O280" s="5">
        <v>2.61</v>
      </c>
      <c r="P280" s="5">
        <v>5.45</v>
      </c>
      <c r="Q280" s="8">
        <v>0.60373835392494324</v>
      </c>
      <c r="R280" s="8">
        <v>0.89442719099991597</v>
      </c>
      <c r="S280" s="10">
        <v>5</v>
      </c>
      <c r="T280" s="10">
        <v>5</v>
      </c>
      <c r="U280" s="6">
        <f t="shared" si="16"/>
        <v>2.088122605363985</v>
      </c>
      <c r="V280" s="6">
        <f t="shared" si="17"/>
        <v>0.7362653873405508</v>
      </c>
      <c r="W280" s="9">
        <v>1.6088297735740706E-2</v>
      </c>
      <c r="X280" s="10">
        <f t="shared" si="19"/>
        <v>10</v>
      </c>
      <c r="Y280" s="6" t="s">
        <v>1029</v>
      </c>
    </row>
    <row r="281" spans="1:28" s="5" customFormat="1" ht="20" customHeight="1" x14ac:dyDescent="0.25">
      <c r="A281" s="5">
        <v>215</v>
      </c>
      <c r="B281" s="5">
        <v>2010</v>
      </c>
      <c r="C281" s="6" t="s">
        <v>1026</v>
      </c>
      <c r="D281" s="6" t="s">
        <v>143</v>
      </c>
      <c r="E281" s="5" t="s">
        <v>336</v>
      </c>
      <c r="F281" s="6" t="s">
        <v>1030</v>
      </c>
      <c r="G281" s="6" t="s">
        <v>23</v>
      </c>
      <c r="H281" s="18"/>
      <c r="I281" s="6" t="s">
        <v>66</v>
      </c>
      <c r="J281" s="6" t="s">
        <v>15</v>
      </c>
      <c r="K281" s="10">
        <v>119</v>
      </c>
      <c r="L281" s="6" t="s">
        <v>24</v>
      </c>
      <c r="M281" s="6" t="s">
        <v>1028</v>
      </c>
      <c r="N281" s="8">
        <f t="shared" si="18"/>
        <v>2.9383777685209667E-2</v>
      </c>
      <c r="O281" s="5">
        <v>1.07</v>
      </c>
      <c r="P281" s="5">
        <v>1.58</v>
      </c>
      <c r="Q281" s="8">
        <v>0.7602631123499286</v>
      </c>
      <c r="R281" s="8">
        <v>0.35777087639996635</v>
      </c>
      <c r="S281" s="10">
        <v>5</v>
      </c>
      <c r="T281" s="10">
        <v>5</v>
      </c>
      <c r="U281" s="6">
        <f t="shared" si="16"/>
        <v>1.4766355140186915</v>
      </c>
      <c r="V281" s="6">
        <f t="shared" si="17"/>
        <v>0.38976619856506062</v>
      </c>
      <c r="W281" s="9">
        <v>0.11122428385266787</v>
      </c>
      <c r="X281" s="10">
        <f t="shared" si="19"/>
        <v>10</v>
      </c>
      <c r="Y281" s="6" t="s">
        <v>1029</v>
      </c>
    </row>
    <row r="282" spans="1:28" s="5" customFormat="1" ht="20" customHeight="1" x14ac:dyDescent="0.25">
      <c r="A282" s="16">
        <v>216</v>
      </c>
      <c r="B282" s="16">
        <v>2012</v>
      </c>
      <c r="C282" s="16" t="s">
        <v>1031</v>
      </c>
      <c r="D282" s="16" t="s">
        <v>123</v>
      </c>
      <c r="E282" s="16" t="s">
        <v>1032</v>
      </c>
      <c r="F282" s="16" t="s">
        <v>1033</v>
      </c>
      <c r="G282" s="16" t="s">
        <v>23</v>
      </c>
      <c r="H282" s="16" t="s">
        <v>13</v>
      </c>
      <c r="I282" s="16" t="s">
        <v>14</v>
      </c>
      <c r="J282" s="16" t="s">
        <v>15</v>
      </c>
      <c r="K282" s="18"/>
      <c r="L282" s="6" t="s">
        <v>126</v>
      </c>
      <c r="M282" s="16" t="s">
        <v>1034</v>
      </c>
      <c r="N282" s="8">
        <f t="shared" si="18"/>
        <v>0.92941892571429274</v>
      </c>
      <c r="O282" s="16">
        <v>8.5</v>
      </c>
      <c r="P282" s="16">
        <v>5.67</v>
      </c>
      <c r="Q282" s="8">
        <v>2.7110883423451919</v>
      </c>
      <c r="R282" s="8">
        <v>2.0526811734899311</v>
      </c>
      <c r="S282" s="16">
        <v>15</v>
      </c>
      <c r="T282" s="16">
        <v>15</v>
      </c>
      <c r="U282" s="19">
        <f t="shared" si="16"/>
        <v>0.6670588235294117</v>
      </c>
      <c r="V282" s="19">
        <f t="shared" si="17"/>
        <v>-0.40487704575661015</v>
      </c>
      <c r="W282" s="9">
        <v>1.5519475387454535E-2</v>
      </c>
      <c r="X282" s="10">
        <f t="shared" si="19"/>
        <v>30</v>
      </c>
      <c r="Y282" s="16" t="s">
        <v>1035</v>
      </c>
      <c r="Z282" s="16"/>
      <c r="AA282" s="16"/>
      <c r="AB282" s="16"/>
    </row>
    <row r="283" spans="1:28" s="5" customFormat="1" ht="20" customHeight="1" x14ac:dyDescent="0.25">
      <c r="A283" s="16">
        <v>217</v>
      </c>
      <c r="B283" s="16">
        <v>2012</v>
      </c>
      <c r="C283" s="16" t="s">
        <v>1036</v>
      </c>
      <c r="D283" s="16" t="s">
        <v>123</v>
      </c>
      <c r="E283" s="16" t="s">
        <v>1037</v>
      </c>
      <c r="F283" s="16" t="s">
        <v>1038</v>
      </c>
      <c r="G283" s="16" t="s">
        <v>23</v>
      </c>
      <c r="H283" s="16" t="s">
        <v>13</v>
      </c>
      <c r="I283" s="16" t="s">
        <v>14</v>
      </c>
      <c r="J283" s="16" t="s">
        <v>15</v>
      </c>
      <c r="K283" s="18"/>
      <c r="L283" s="16" t="s">
        <v>17</v>
      </c>
      <c r="M283" s="16" t="s">
        <v>1039</v>
      </c>
      <c r="N283" s="8">
        <f t="shared" si="18"/>
        <v>0.63144376901317201</v>
      </c>
      <c r="O283" s="16">
        <v>4.28</v>
      </c>
      <c r="P283" s="16">
        <v>4.76</v>
      </c>
      <c r="Q283" s="8">
        <v>1.5</v>
      </c>
      <c r="R283" s="8">
        <v>2.04</v>
      </c>
      <c r="S283" s="16">
        <v>36</v>
      </c>
      <c r="T283" s="16">
        <v>36</v>
      </c>
      <c r="U283" s="19">
        <f t="shared" si="16"/>
        <v>1.1121495327102802</v>
      </c>
      <c r="V283" s="19">
        <f t="shared" si="17"/>
        <v>0.10629465864962302</v>
      </c>
      <c r="W283" s="9">
        <v>8.5139108486437642E-3</v>
      </c>
      <c r="X283" s="10">
        <f t="shared" si="19"/>
        <v>72</v>
      </c>
      <c r="Y283" s="16" t="s">
        <v>1040</v>
      </c>
      <c r="Z283" s="16"/>
      <c r="AA283" s="16"/>
      <c r="AB283" s="16"/>
    </row>
    <row r="284" spans="1:28" s="5" customFormat="1" ht="20" customHeight="1" x14ac:dyDescent="0.25">
      <c r="A284" s="5">
        <v>218</v>
      </c>
      <c r="B284" s="5">
        <v>2010</v>
      </c>
      <c r="C284" s="5" t="s">
        <v>1041</v>
      </c>
      <c r="D284" s="6" t="s">
        <v>10</v>
      </c>
      <c r="E284" s="5" t="s">
        <v>1042</v>
      </c>
      <c r="F284" s="5" t="s">
        <v>1043</v>
      </c>
      <c r="G284" s="5" t="s">
        <v>23</v>
      </c>
      <c r="H284" s="16" t="s">
        <v>13</v>
      </c>
      <c r="I284" s="5" t="s">
        <v>66</v>
      </c>
      <c r="J284" s="5" t="s">
        <v>15</v>
      </c>
      <c r="K284" s="5">
        <v>34</v>
      </c>
      <c r="L284" s="5" t="s">
        <v>151</v>
      </c>
      <c r="M284" s="6" t="s">
        <v>1044</v>
      </c>
      <c r="N284" s="8">
        <f t="shared" si="18"/>
        <v>0.71096311899527576</v>
      </c>
      <c r="O284" s="5">
        <v>5.14</v>
      </c>
      <c r="P284" s="5">
        <v>5.01</v>
      </c>
      <c r="Q284" s="8">
        <v>0.82024386617639511</v>
      </c>
      <c r="R284" s="8">
        <v>1.2162236636408619</v>
      </c>
      <c r="S284" s="5">
        <v>8</v>
      </c>
      <c r="T284" s="5">
        <v>8</v>
      </c>
      <c r="U284" s="6">
        <f t="shared" si="16"/>
        <v>0.97470817120622566</v>
      </c>
      <c r="V284" s="6">
        <f t="shared" si="17"/>
        <v>-2.561716437030033E-2</v>
      </c>
      <c r="W284" s="9">
        <v>1.0549747259941643E-2</v>
      </c>
      <c r="X284" s="10">
        <f t="shared" si="19"/>
        <v>16</v>
      </c>
      <c r="Y284" s="5" t="s">
        <v>1045</v>
      </c>
    </row>
    <row r="285" spans="1:28" s="5" customFormat="1" ht="20" customHeight="1" x14ac:dyDescent="0.25">
      <c r="A285" s="5">
        <v>219</v>
      </c>
      <c r="B285" s="5">
        <v>2011</v>
      </c>
      <c r="C285" s="6" t="s">
        <v>1046</v>
      </c>
      <c r="D285" s="6" t="s">
        <v>10</v>
      </c>
      <c r="E285" s="6" t="s">
        <v>1047</v>
      </c>
      <c r="F285" s="6" t="s">
        <v>457</v>
      </c>
      <c r="G285" s="6" t="s">
        <v>13</v>
      </c>
      <c r="H285" s="16" t="s">
        <v>13</v>
      </c>
      <c r="I285" s="6" t="s">
        <v>14</v>
      </c>
      <c r="J285" s="6" t="s">
        <v>15</v>
      </c>
      <c r="K285" s="7"/>
      <c r="L285" s="6" t="s">
        <v>81</v>
      </c>
      <c r="M285" s="6" t="s">
        <v>1048</v>
      </c>
      <c r="N285" s="8">
        <f t="shared" si="18"/>
        <v>0.70926996097583073</v>
      </c>
      <c r="O285" s="5">
        <v>5.12</v>
      </c>
      <c r="P285" s="5">
        <v>5.62</v>
      </c>
      <c r="Q285" s="8">
        <v>1.0954451150103324</v>
      </c>
      <c r="R285" s="8">
        <v>1.0406728592598156</v>
      </c>
      <c r="S285" s="5">
        <v>30</v>
      </c>
      <c r="T285" s="5">
        <v>30</v>
      </c>
      <c r="U285" s="6">
        <f t="shared" si="16"/>
        <v>1.09765625</v>
      </c>
      <c r="V285" s="6">
        <f t="shared" si="17"/>
        <v>9.3177224854183296E-2</v>
      </c>
      <c r="W285" s="9">
        <v>2.6688482202151223E-3</v>
      </c>
      <c r="X285" s="10">
        <f t="shared" si="19"/>
        <v>60</v>
      </c>
      <c r="Y285" s="5" t="s">
        <v>1049</v>
      </c>
    </row>
    <row r="286" spans="1:28" s="5" customFormat="1" ht="20" customHeight="1" x14ac:dyDescent="0.25">
      <c r="A286" s="5">
        <v>220</v>
      </c>
      <c r="B286" s="5">
        <v>1999</v>
      </c>
      <c r="C286" s="5" t="s">
        <v>1050</v>
      </c>
      <c r="D286" s="6" t="s">
        <v>10</v>
      </c>
      <c r="E286" s="5" t="s">
        <v>1051</v>
      </c>
      <c r="F286" s="5" t="s">
        <v>347</v>
      </c>
      <c r="G286" s="5" t="s">
        <v>13</v>
      </c>
      <c r="H286" s="16" t="s">
        <v>13</v>
      </c>
      <c r="I286" s="5" t="s">
        <v>14</v>
      </c>
      <c r="J286" s="5" t="s">
        <v>48</v>
      </c>
      <c r="K286" s="11"/>
      <c r="L286" s="5" t="s">
        <v>17</v>
      </c>
      <c r="M286" s="6" t="s">
        <v>1052</v>
      </c>
      <c r="N286" s="8">
        <f t="shared" si="18"/>
        <v>1.2430380486862944</v>
      </c>
      <c r="O286" s="5">
        <v>17.5</v>
      </c>
      <c r="P286" s="5">
        <v>17.7</v>
      </c>
      <c r="Q286" s="8">
        <v>3.8460369212996386</v>
      </c>
      <c r="R286" s="8">
        <v>4.0326666115611394</v>
      </c>
      <c r="S286" s="5">
        <v>20</v>
      </c>
      <c r="T286" s="5">
        <v>21</v>
      </c>
      <c r="U286" s="6">
        <f t="shared" si="16"/>
        <v>1.0114285714285713</v>
      </c>
      <c r="V286" s="6">
        <f t="shared" si="17"/>
        <v>1.1363758650315003E-2</v>
      </c>
      <c r="W286" s="9">
        <v>4.8868516188626185E-3</v>
      </c>
      <c r="X286" s="10">
        <f t="shared" si="19"/>
        <v>41</v>
      </c>
      <c r="Y286" s="5" t="s">
        <v>1053</v>
      </c>
    </row>
    <row r="287" spans="1:28" s="5" customFormat="1" ht="20" customHeight="1" x14ac:dyDescent="0.25">
      <c r="A287" s="5">
        <v>221</v>
      </c>
      <c r="B287" s="5">
        <v>2008</v>
      </c>
      <c r="C287" s="6" t="s">
        <v>1054</v>
      </c>
      <c r="D287" s="6" t="s">
        <v>10</v>
      </c>
      <c r="E287" s="6" t="s">
        <v>508</v>
      </c>
      <c r="F287" s="6" t="s">
        <v>654</v>
      </c>
      <c r="G287" s="6" t="s">
        <v>13</v>
      </c>
      <c r="H287" s="16" t="s">
        <v>13</v>
      </c>
      <c r="I287" s="6" t="s">
        <v>66</v>
      </c>
      <c r="J287" s="6" t="s">
        <v>15</v>
      </c>
      <c r="K287" s="10">
        <f>4*30</f>
        <v>120</v>
      </c>
      <c r="L287" s="6" t="s">
        <v>31</v>
      </c>
      <c r="M287" s="6" t="s">
        <v>1055</v>
      </c>
      <c r="N287" s="8">
        <f t="shared" si="18"/>
        <v>1.1917303933628562</v>
      </c>
      <c r="O287" s="5">
        <v>15.55</v>
      </c>
      <c r="P287" s="5">
        <v>11.03</v>
      </c>
      <c r="Q287" s="8">
        <v>2.6336286754210438</v>
      </c>
      <c r="R287" s="8">
        <v>2.2076005073382277</v>
      </c>
      <c r="S287" s="5">
        <v>15</v>
      </c>
      <c r="T287" s="5">
        <v>15</v>
      </c>
      <c r="U287" s="6">
        <f t="shared" si="16"/>
        <v>0.70932475884244361</v>
      </c>
      <c r="V287" s="6">
        <f t="shared" si="17"/>
        <v>-0.34344180535983221</v>
      </c>
      <c r="W287" s="9">
        <v>4.5828419984200877E-3</v>
      </c>
      <c r="X287" s="10">
        <f t="shared" si="19"/>
        <v>30</v>
      </c>
      <c r="Y287" s="5" t="s">
        <v>1056</v>
      </c>
    </row>
    <row r="288" spans="1:28" s="20" customFormat="1" ht="20" customHeight="1" x14ac:dyDescent="0.25">
      <c r="A288" s="5">
        <v>222</v>
      </c>
      <c r="B288" s="5">
        <v>2007</v>
      </c>
      <c r="C288" s="6" t="s">
        <v>1057</v>
      </c>
      <c r="D288" s="6" t="s">
        <v>28</v>
      </c>
      <c r="E288" s="6" t="s">
        <v>1058</v>
      </c>
      <c r="F288" s="6" t="s">
        <v>1059</v>
      </c>
      <c r="G288" s="6" t="s">
        <v>54</v>
      </c>
      <c r="H288" s="13"/>
      <c r="I288" s="5" t="s">
        <v>14</v>
      </c>
      <c r="J288" s="5" t="s">
        <v>48</v>
      </c>
      <c r="K288" s="11"/>
      <c r="L288" s="6" t="s">
        <v>42</v>
      </c>
      <c r="M288" s="6" t="s">
        <v>1060</v>
      </c>
      <c r="N288" s="8">
        <f t="shared" si="18"/>
        <v>0.62117628177503514</v>
      </c>
      <c r="O288" s="5">
        <v>4.18</v>
      </c>
      <c r="P288" s="5">
        <v>3.08</v>
      </c>
      <c r="Q288" s="8">
        <v>1.47</v>
      </c>
      <c r="R288" s="8">
        <v>1.38</v>
      </c>
      <c r="S288" s="5">
        <v>4</v>
      </c>
      <c r="T288" s="5">
        <v>20</v>
      </c>
      <c r="U288" s="14">
        <f t="shared" si="16"/>
        <v>0.73684210526315796</v>
      </c>
      <c r="V288" s="14">
        <f t="shared" si="17"/>
        <v>-0.30538164955118174</v>
      </c>
      <c r="W288" s="9">
        <v>4.0956290714358135E-2</v>
      </c>
      <c r="X288" s="10">
        <f t="shared" si="19"/>
        <v>24</v>
      </c>
      <c r="Y288" s="5" t="s">
        <v>1061</v>
      </c>
      <c r="Z288" s="5"/>
      <c r="AA288" s="5"/>
      <c r="AB288" s="5"/>
    </row>
    <row r="289" spans="1:28" s="16" customFormat="1" ht="20" customHeight="1" x14ac:dyDescent="0.25">
      <c r="A289" s="5">
        <v>223</v>
      </c>
      <c r="B289" s="5">
        <v>2009</v>
      </c>
      <c r="C289" s="6" t="s">
        <v>1062</v>
      </c>
      <c r="D289" s="6" t="s">
        <v>10</v>
      </c>
      <c r="E289" s="6" t="s">
        <v>1063</v>
      </c>
      <c r="F289" s="6" t="s">
        <v>1064</v>
      </c>
      <c r="G289" s="6" t="s">
        <v>23</v>
      </c>
      <c r="H289" s="6" t="s">
        <v>23</v>
      </c>
      <c r="I289" s="6" t="s">
        <v>66</v>
      </c>
      <c r="J289" s="6" t="s">
        <v>15</v>
      </c>
      <c r="K289" s="10">
        <v>60</v>
      </c>
      <c r="L289" s="6" t="s">
        <v>49</v>
      </c>
      <c r="M289" s="6" t="s">
        <v>1065</v>
      </c>
      <c r="N289" s="8">
        <f t="shared" si="18"/>
        <v>1.3172273491764204</v>
      </c>
      <c r="O289" s="5">
        <v>20.76</v>
      </c>
      <c r="P289" s="5">
        <v>11.98</v>
      </c>
      <c r="Q289" s="8">
        <v>4.3603325561245896</v>
      </c>
      <c r="R289" s="8">
        <v>3.2646592471496931</v>
      </c>
      <c r="S289" s="5">
        <v>5</v>
      </c>
      <c r="T289" s="5">
        <v>5</v>
      </c>
      <c r="U289" s="6">
        <f t="shared" si="16"/>
        <v>0.57707129094412324</v>
      </c>
      <c r="V289" s="6">
        <f t="shared" si="17"/>
        <v>-0.54978946561038478</v>
      </c>
      <c r="W289" s="9">
        <v>2.3675208350508806E-2</v>
      </c>
      <c r="X289" s="10">
        <f t="shared" si="19"/>
        <v>10</v>
      </c>
      <c r="Y289" s="5" t="s">
        <v>1066</v>
      </c>
      <c r="Z289" s="5"/>
      <c r="AA289" s="5"/>
      <c r="AB289" s="5"/>
    </row>
    <row r="290" spans="1:28" s="16" customFormat="1" ht="20" customHeight="1" x14ac:dyDescent="0.25">
      <c r="A290" s="10">
        <v>224</v>
      </c>
      <c r="B290" s="10">
        <v>2006</v>
      </c>
      <c r="C290" s="6" t="s">
        <v>1067</v>
      </c>
      <c r="D290" s="6" t="s">
        <v>143</v>
      </c>
      <c r="E290" s="5" t="s">
        <v>336</v>
      </c>
      <c r="F290" s="6" t="s">
        <v>1068</v>
      </c>
      <c r="G290" s="6" t="s">
        <v>23</v>
      </c>
      <c r="H290" s="13"/>
      <c r="I290" s="6" t="s">
        <v>66</v>
      </c>
      <c r="J290" s="6" t="s">
        <v>15</v>
      </c>
      <c r="K290" s="10">
        <v>60</v>
      </c>
      <c r="L290" s="6" t="s">
        <v>151</v>
      </c>
      <c r="M290" s="6" t="s">
        <v>1069</v>
      </c>
      <c r="N290" s="8">
        <f t="shared" si="18"/>
        <v>1.1199154102579911</v>
      </c>
      <c r="O290" s="10">
        <v>13.18</v>
      </c>
      <c r="P290" s="10">
        <v>11.73</v>
      </c>
      <c r="Q290" s="8">
        <v>9.063112048297759</v>
      </c>
      <c r="R290" s="8">
        <v>6.6381172029424116</v>
      </c>
      <c r="S290" s="10">
        <v>6</v>
      </c>
      <c r="T290" s="10">
        <v>6</v>
      </c>
      <c r="U290" s="6">
        <f t="shared" si="16"/>
        <v>0.88998482549317148</v>
      </c>
      <c r="V290" s="6">
        <f t="shared" si="17"/>
        <v>-0.11655086640897705</v>
      </c>
      <c r="W290" s="9">
        <v>0.13218399516061535</v>
      </c>
      <c r="X290" s="10">
        <f t="shared" si="19"/>
        <v>12</v>
      </c>
      <c r="Y290" s="6" t="s">
        <v>1070</v>
      </c>
      <c r="Z290" s="5"/>
      <c r="AA290" s="5"/>
      <c r="AB290" s="5"/>
    </row>
    <row r="291" spans="1:28" s="16" customFormat="1" ht="20" customHeight="1" x14ac:dyDescent="0.25">
      <c r="A291" s="5">
        <v>225</v>
      </c>
      <c r="B291" s="5">
        <v>2006</v>
      </c>
      <c r="C291" s="5" t="s">
        <v>1071</v>
      </c>
      <c r="D291" s="6" t="s">
        <v>10</v>
      </c>
      <c r="E291" s="5" t="s">
        <v>1072</v>
      </c>
      <c r="F291" s="5" t="s">
        <v>347</v>
      </c>
      <c r="G291" s="5" t="s">
        <v>13</v>
      </c>
      <c r="H291" s="5" t="s">
        <v>13</v>
      </c>
      <c r="I291" s="5" t="s">
        <v>14</v>
      </c>
      <c r="J291" s="5" t="s">
        <v>48</v>
      </c>
      <c r="K291" s="11"/>
      <c r="L291" s="5" t="s">
        <v>31</v>
      </c>
      <c r="M291" s="6" t="s">
        <v>1073</v>
      </c>
      <c r="N291" s="8">
        <f t="shared" si="18"/>
        <v>1.5403294747908738</v>
      </c>
      <c r="O291" s="5">
        <v>34.700000000000003</v>
      </c>
      <c r="P291" s="5">
        <v>26.9</v>
      </c>
      <c r="Q291" s="8">
        <v>11</v>
      </c>
      <c r="R291" s="8">
        <v>6.1</v>
      </c>
      <c r="S291" s="5">
        <v>15</v>
      </c>
      <c r="T291" s="5">
        <v>15</v>
      </c>
      <c r="U291" s="6">
        <f t="shared" si="16"/>
        <v>0.7752161383285302</v>
      </c>
      <c r="V291" s="6">
        <f t="shared" si="17"/>
        <v>-0.25461340034502017</v>
      </c>
      <c r="W291" s="9">
        <v>1.0127570320672265E-2</v>
      </c>
      <c r="X291" s="10">
        <f t="shared" si="19"/>
        <v>30</v>
      </c>
      <c r="Y291" s="5" t="s">
        <v>1074</v>
      </c>
      <c r="Z291" s="5"/>
      <c r="AA291" s="5"/>
      <c r="AB291" s="5"/>
    </row>
    <row r="292" spans="1:28" s="16" customFormat="1" ht="20" customHeight="1" x14ac:dyDescent="0.25">
      <c r="A292" s="5">
        <v>226</v>
      </c>
      <c r="B292" s="5">
        <v>2007</v>
      </c>
      <c r="C292" s="5" t="s">
        <v>1075</v>
      </c>
      <c r="D292" s="6" t="s">
        <v>28</v>
      </c>
      <c r="E292" s="5" t="s">
        <v>40</v>
      </c>
      <c r="F292" s="5" t="s">
        <v>1076</v>
      </c>
      <c r="G292" s="5" t="s">
        <v>54</v>
      </c>
      <c r="H292" s="11"/>
      <c r="I292" s="5" t="s">
        <v>14</v>
      </c>
      <c r="J292" s="5" t="s">
        <v>15</v>
      </c>
      <c r="K292" s="11"/>
      <c r="L292" s="6" t="s">
        <v>42</v>
      </c>
      <c r="M292" s="6" t="s">
        <v>1077</v>
      </c>
      <c r="N292" s="8">
        <f t="shared" si="18"/>
        <v>0.65321251377534373</v>
      </c>
      <c r="O292" s="5">
        <v>4.5</v>
      </c>
      <c r="P292" s="5">
        <v>5.69</v>
      </c>
      <c r="Q292" s="8">
        <v>2.7</v>
      </c>
      <c r="R292" s="8">
        <v>3.1306548835666956</v>
      </c>
      <c r="S292" s="5">
        <v>100</v>
      </c>
      <c r="T292" s="5">
        <v>90</v>
      </c>
      <c r="U292" s="6">
        <f t="shared" si="16"/>
        <v>1.2644444444444445</v>
      </c>
      <c r="V292" s="6">
        <f t="shared" si="17"/>
        <v>0.23463285136196552</v>
      </c>
      <c r="W292" s="9">
        <v>6.9635922794901179E-3</v>
      </c>
      <c r="X292" s="10">
        <f t="shared" si="19"/>
        <v>190</v>
      </c>
      <c r="Y292" s="5" t="s">
        <v>1078</v>
      </c>
      <c r="Z292" s="5"/>
      <c r="AA292" s="5"/>
      <c r="AB292" s="5"/>
    </row>
    <row r="293" spans="1:28" s="16" customFormat="1" ht="20" customHeight="1" x14ac:dyDescent="0.2">
      <c r="A293" s="5">
        <v>227</v>
      </c>
      <c r="B293" s="5">
        <v>2003</v>
      </c>
      <c r="C293" s="6" t="s">
        <v>1079</v>
      </c>
      <c r="D293" s="6" t="s">
        <v>58</v>
      </c>
      <c r="E293" s="6" t="s">
        <v>94</v>
      </c>
      <c r="F293" s="6" t="s">
        <v>1080</v>
      </c>
      <c r="G293" s="6" t="s">
        <v>23</v>
      </c>
      <c r="H293" s="11"/>
      <c r="I293" s="6" t="s">
        <v>14</v>
      </c>
      <c r="J293" s="6" t="s">
        <v>15</v>
      </c>
      <c r="K293" s="7"/>
      <c r="L293" s="6" t="s">
        <v>151</v>
      </c>
      <c r="M293" s="6" t="s">
        <v>1081</v>
      </c>
      <c r="N293" s="8">
        <f t="shared" si="18"/>
        <v>0.64048143697042181</v>
      </c>
      <c r="O293" s="10">
        <v>4.37</v>
      </c>
      <c r="P293" s="10">
        <v>5.37</v>
      </c>
      <c r="Q293" s="8">
        <v>2.12</v>
      </c>
      <c r="R293" s="8">
        <v>1.76</v>
      </c>
      <c r="S293" s="10">
        <v>16</v>
      </c>
      <c r="T293" s="10">
        <v>16</v>
      </c>
      <c r="U293" s="14">
        <f t="shared" si="16"/>
        <v>1.22883295194508</v>
      </c>
      <c r="V293" s="14">
        <f t="shared" si="17"/>
        <v>0.20606489941327447</v>
      </c>
      <c r="W293" s="9">
        <v>2.1422814034847856E-2</v>
      </c>
      <c r="X293" s="10">
        <f t="shared" si="19"/>
        <v>32</v>
      </c>
      <c r="Y293" s="6" t="s">
        <v>1082</v>
      </c>
      <c r="Z293" s="12"/>
      <c r="AA293" s="12"/>
      <c r="AB293" s="12"/>
    </row>
    <row r="294" spans="1:28" s="16" customFormat="1" ht="20" customHeight="1" x14ac:dyDescent="0.2">
      <c r="A294" s="5">
        <v>228</v>
      </c>
      <c r="B294" s="5">
        <v>2006</v>
      </c>
      <c r="C294" s="6" t="s">
        <v>1083</v>
      </c>
      <c r="D294" s="6" t="s">
        <v>58</v>
      </c>
      <c r="E294" s="6" t="s">
        <v>94</v>
      </c>
      <c r="F294" s="6" t="s">
        <v>1084</v>
      </c>
      <c r="G294" s="6" t="s">
        <v>23</v>
      </c>
      <c r="H294" s="11"/>
      <c r="I294" s="6" t="s">
        <v>14</v>
      </c>
      <c r="J294" s="6" t="s">
        <v>15</v>
      </c>
      <c r="K294" s="7"/>
      <c r="L294" s="6" t="s">
        <v>42</v>
      </c>
      <c r="M294" s="6" t="s">
        <v>1085</v>
      </c>
      <c r="N294" s="8">
        <f t="shared" si="18"/>
        <v>1.9321692459207922</v>
      </c>
      <c r="O294" s="10">
        <v>85.54</v>
      </c>
      <c r="P294" s="10">
        <v>71.67</v>
      </c>
      <c r="Q294" s="8">
        <v>8.2812016036321694</v>
      </c>
      <c r="R294" s="8">
        <v>7.68</v>
      </c>
      <c r="S294" s="10">
        <v>7</v>
      </c>
      <c r="T294" s="10">
        <v>16</v>
      </c>
      <c r="U294" s="14">
        <f t="shared" si="16"/>
        <v>0.83785363572597615</v>
      </c>
      <c r="V294" s="14">
        <f t="shared" si="17"/>
        <v>-0.1769118527929347</v>
      </c>
      <c r="W294" s="9">
        <v>2.0565810142984839E-3</v>
      </c>
      <c r="X294" s="10">
        <f t="shared" si="19"/>
        <v>23</v>
      </c>
      <c r="Y294" s="6" t="s">
        <v>1086</v>
      </c>
      <c r="Z294" s="12"/>
      <c r="AA294" s="12"/>
      <c r="AB294" s="12"/>
    </row>
    <row r="295" spans="1:28" s="16" customFormat="1" ht="20" customHeight="1" x14ac:dyDescent="0.25">
      <c r="A295" s="5">
        <v>229</v>
      </c>
      <c r="B295" s="5">
        <v>2009</v>
      </c>
      <c r="C295" s="5" t="s">
        <v>1087</v>
      </c>
      <c r="D295" s="6" t="s">
        <v>10</v>
      </c>
      <c r="E295" s="5" t="s">
        <v>853</v>
      </c>
      <c r="F295" s="5" t="s">
        <v>1088</v>
      </c>
      <c r="G295" s="5" t="s">
        <v>23</v>
      </c>
      <c r="H295" s="5" t="s">
        <v>13</v>
      </c>
      <c r="I295" s="5" t="s">
        <v>14</v>
      </c>
      <c r="J295" s="6" t="s">
        <v>15</v>
      </c>
      <c r="K295" s="11"/>
      <c r="L295" s="5" t="s">
        <v>151</v>
      </c>
      <c r="M295" s="6" t="s">
        <v>1089</v>
      </c>
      <c r="N295" s="8">
        <f t="shared" si="18"/>
        <v>0.76417613239033066</v>
      </c>
      <c r="O295" s="5">
        <v>5.81</v>
      </c>
      <c r="P295" s="5">
        <v>8.81</v>
      </c>
      <c r="Q295" s="8">
        <v>2.0124611797498111</v>
      </c>
      <c r="R295" s="8">
        <v>2.7503636123247412</v>
      </c>
      <c r="S295" s="5">
        <v>5</v>
      </c>
      <c r="T295" s="5">
        <v>5</v>
      </c>
      <c r="U295" s="6">
        <f t="shared" si="16"/>
        <v>1.5163511187607575</v>
      </c>
      <c r="V295" s="6">
        <f t="shared" si="17"/>
        <v>0.41630686908426839</v>
      </c>
      <c r="W295" s="9">
        <v>4.3487752920428502E-2</v>
      </c>
      <c r="X295" s="10">
        <f t="shared" si="19"/>
        <v>10</v>
      </c>
      <c r="Y295" s="5" t="s">
        <v>1090</v>
      </c>
      <c r="Z295" s="5"/>
      <c r="AA295" s="5"/>
      <c r="AB295" s="5"/>
    </row>
    <row r="296" spans="1:28" s="16" customFormat="1" ht="20" customHeight="1" x14ac:dyDescent="0.25">
      <c r="A296" s="5">
        <v>230</v>
      </c>
      <c r="B296" s="5">
        <v>2006</v>
      </c>
      <c r="C296" s="5" t="s">
        <v>1091</v>
      </c>
      <c r="D296" s="6" t="s">
        <v>10</v>
      </c>
      <c r="E296" s="5" t="s">
        <v>1092</v>
      </c>
      <c r="F296" s="5" t="s">
        <v>1093</v>
      </c>
      <c r="G296" s="5" t="s">
        <v>13</v>
      </c>
      <c r="H296" s="5" t="s">
        <v>13</v>
      </c>
      <c r="I296" s="5" t="s">
        <v>14</v>
      </c>
      <c r="J296" s="5" t="s">
        <v>15</v>
      </c>
      <c r="K296" s="11"/>
      <c r="L296" s="5" t="s">
        <v>1094</v>
      </c>
      <c r="M296" s="6" t="s">
        <v>1095</v>
      </c>
      <c r="N296" s="8">
        <f t="shared" si="18"/>
        <v>0.94497590841204793</v>
      </c>
      <c r="O296" s="5">
        <v>8.81</v>
      </c>
      <c r="P296" s="5">
        <v>9.57</v>
      </c>
      <c r="Q296" s="8">
        <v>5.05</v>
      </c>
      <c r="R296" s="8">
        <v>3.75</v>
      </c>
      <c r="S296" s="5">
        <v>25</v>
      </c>
      <c r="T296" s="5">
        <v>25</v>
      </c>
      <c r="U296" s="6">
        <f t="shared" si="16"/>
        <v>1.0862656072644721</v>
      </c>
      <c r="V296" s="6">
        <f t="shared" si="17"/>
        <v>8.274576551677465E-2</v>
      </c>
      <c r="W296" s="9">
        <v>1.9284733904968154E-2</v>
      </c>
      <c r="X296" s="10">
        <f t="shared" si="19"/>
        <v>50</v>
      </c>
      <c r="Y296" s="5" t="s">
        <v>1096</v>
      </c>
      <c r="Z296" s="5"/>
      <c r="AA296" s="5"/>
      <c r="AB296" s="5"/>
    </row>
    <row r="297" spans="1:28" s="16" customFormat="1" ht="20" customHeight="1" x14ac:dyDescent="0.25">
      <c r="A297" s="5">
        <v>230</v>
      </c>
      <c r="B297" s="5">
        <v>2006</v>
      </c>
      <c r="C297" s="5" t="s">
        <v>1091</v>
      </c>
      <c r="D297" s="6" t="s">
        <v>10</v>
      </c>
      <c r="E297" s="5" t="s">
        <v>1097</v>
      </c>
      <c r="F297" s="5" t="s">
        <v>1098</v>
      </c>
      <c r="G297" s="5" t="s">
        <v>13</v>
      </c>
      <c r="H297" s="5" t="s">
        <v>13</v>
      </c>
      <c r="I297" s="5" t="s">
        <v>14</v>
      </c>
      <c r="J297" s="5" t="s">
        <v>15</v>
      </c>
      <c r="K297" s="11"/>
      <c r="L297" s="5" t="s">
        <v>1094</v>
      </c>
      <c r="M297" s="6" t="s">
        <v>1099</v>
      </c>
      <c r="N297" s="8">
        <f t="shared" si="18"/>
        <v>1.1328997699444829</v>
      </c>
      <c r="O297" s="5">
        <v>13.58</v>
      </c>
      <c r="P297" s="5">
        <v>7.01</v>
      </c>
      <c r="Q297" s="8">
        <v>4.7842240750198988</v>
      </c>
      <c r="R297" s="8">
        <v>3.8461409230552119</v>
      </c>
      <c r="S297" s="5">
        <v>22</v>
      </c>
      <c r="T297" s="5">
        <v>22</v>
      </c>
      <c r="U297" s="6">
        <f t="shared" si="16"/>
        <v>0.51620029455080996</v>
      </c>
      <c r="V297" s="6">
        <f t="shared" si="17"/>
        <v>-0.66126042108405148</v>
      </c>
      <c r="W297" s="9">
        <v>1.9324906521471355E-2</v>
      </c>
      <c r="X297" s="10">
        <f t="shared" si="19"/>
        <v>44</v>
      </c>
      <c r="Y297" s="5" t="s">
        <v>1096</v>
      </c>
      <c r="Z297" s="5"/>
      <c r="AA297" s="5"/>
      <c r="AB297" s="5"/>
    </row>
    <row r="298" spans="1:28" s="16" customFormat="1" ht="20" customHeight="1" x14ac:dyDescent="0.25">
      <c r="A298" s="5">
        <v>230</v>
      </c>
      <c r="B298" s="5">
        <v>2006</v>
      </c>
      <c r="C298" s="5" t="s">
        <v>1091</v>
      </c>
      <c r="D298" s="6" t="s">
        <v>10</v>
      </c>
      <c r="E298" s="5" t="s">
        <v>1097</v>
      </c>
      <c r="F298" s="5" t="s">
        <v>1100</v>
      </c>
      <c r="G298" s="5" t="s">
        <v>13</v>
      </c>
      <c r="H298" s="5" t="s">
        <v>13</v>
      </c>
      <c r="I298" s="5" t="s">
        <v>14</v>
      </c>
      <c r="J298" s="5" t="s">
        <v>15</v>
      </c>
      <c r="K298" s="11"/>
      <c r="L298" s="5" t="s">
        <v>1094</v>
      </c>
      <c r="M298" s="6" t="s">
        <v>1095</v>
      </c>
      <c r="N298" s="8">
        <f t="shared" si="18"/>
        <v>1.2198463860243607</v>
      </c>
      <c r="O298" s="5">
        <v>16.59</v>
      </c>
      <c r="P298" s="5">
        <v>9.82</v>
      </c>
      <c r="Q298" s="8">
        <v>7.8872048280743918</v>
      </c>
      <c r="R298" s="8">
        <v>4.4913249715423618</v>
      </c>
      <c r="S298" s="5">
        <v>30</v>
      </c>
      <c r="T298" s="5">
        <v>30</v>
      </c>
      <c r="U298" s="6">
        <f t="shared" si="16"/>
        <v>0.59192284508740212</v>
      </c>
      <c r="V298" s="6">
        <f t="shared" si="17"/>
        <v>-0.52437898183597853</v>
      </c>
      <c r="W298" s="9">
        <v>1.4506874623535299E-2</v>
      </c>
      <c r="X298" s="10">
        <f t="shared" si="19"/>
        <v>60</v>
      </c>
      <c r="Y298" s="5" t="s">
        <v>1096</v>
      </c>
      <c r="Z298" s="5"/>
      <c r="AA298" s="5"/>
      <c r="AB298" s="5"/>
    </row>
    <row r="299" spans="1:28" s="16" customFormat="1" ht="20" customHeight="1" x14ac:dyDescent="0.25">
      <c r="A299" s="5">
        <v>230</v>
      </c>
      <c r="B299" s="5">
        <v>2006</v>
      </c>
      <c r="C299" s="5" t="s">
        <v>1091</v>
      </c>
      <c r="D299" s="6" t="s">
        <v>10</v>
      </c>
      <c r="E299" s="5" t="s">
        <v>1097</v>
      </c>
      <c r="F299" s="5" t="s">
        <v>1101</v>
      </c>
      <c r="G299" s="5" t="s">
        <v>13</v>
      </c>
      <c r="H299" s="5" t="s">
        <v>13</v>
      </c>
      <c r="I299" s="5" t="s">
        <v>14</v>
      </c>
      <c r="J299" s="5" t="s">
        <v>15</v>
      </c>
      <c r="K299" s="11"/>
      <c r="L299" s="5" t="s">
        <v>1094</v>
      </c>
      <c r="M299" s="6" t="s">
        <v>1102</v>
      </c>
      <c r="N299" s="8">
        <f t="shared" si="18"/>
        <v>0.88761730033573616</v>
      </c>
      <c r="O299" s="5">
        <v>7.72</v>
      </c>
      <c r="P299" s="5">
        <v>5.26</v>
      </c>
      <c r="Q299" s="8">
        <v>6.0257447672466178</v>
      </c>
      <c r="R299" s="8">
        <v>4.0171631781644113</v>
      </c>
      <c r="S299" s="5">
        <v>24</v>
      </c>
      <c r="T299" s="5">
        <v>24</v>
      </c>
      <c r="U299" s="6">
        <f t="shared" si="16"/>
        <v>0.68134715025906734</v>
      </c>
      <c r="V299" s="6">
        <f t="shared" si="17"/>
        <v>-0.38368333728706633</v>
      </c>
      <c r="W299" s="9">
        <v>4.9687704266523705E-2</v>
      </c>
      <c r="X299" s="10">
        <f t="shared" si="19"/>
        <v>48</v>
      </c>
      <c r="Y299" s="5" t="s">
        <v>1096</v>
      </c>
      <c r="Z299" s="5"/>
      <c r="AA299" s="5"/>
      <c r="AB299" s="5"/>
    </row>
    <row r="300" spans="1:28" s="16" customFormat="1" ht="20" customHeight="1" x14ac:dyDescent="0.25">
      <c r="A300" s="5">
        <v>230</v>
      </c>
      <c r="B300" s="5">
        <v>2006</v>
      </c>
      <c r="C300" s="5" t="s">
        <v>1091</v>
      </c>
      <c r="D300" s="6" t="s">
        <v>10</v>
      </c>
      <c r="E300" s="5" t="s">
        <v>1103</v>
      </c>
      <c r="F300" s="5" t="s">
        <v>1104</v>
      </c>
      <c r="G300" s="5" t="s">
        <v>13</v>
      </c>
      <c r="H300" s="5" t="s">
        <v>13</v>
      </c>
      <c r="I300" s="5" t="s">
        <v>14</v>
      </c>
      <c r="J300" s="5" t="s">
        <v>15</v>
      </c>
      <c r="K300" s="11"/>
      <c r="L300" s="5" t="s">
        <v>1094</v>
      </c>
      <c r="M300" s="6" t="s">
        <v>1102</v>
      </c>
      <c r="N300" s="8">
        <f t="shared" si="18"/>
        <v>1.0390173219974119</v>
      </c>
      <c r="O300" s="5">
        <v>10.94</v>
      </c>
      <c r="P300" s="5">
        <v>10.210000000000001</v>
      </c>
      <c r="Q300" s="8">
        <v>5.5449165908965661</v>
      </c>
      <c r="R300" s="8">
        <v>0</v>
      </c>
      <c r="S300" s="5">
        <v>21</v>
      </c>
      <c r="T300" s="5">
        <v>21</v>
      </c>
      <c r="U300" s="6">
        <f t="shared" si="16"/>
        <v>0.93327239488117009</v>
      </c>
      <c r="V300" s="6">
        <f t="shared" si="17"/>
        <v>-6.9058164817260889E-2</v>
      </c>
      <c r="W300" s="9">
        <v>1.2233087908451951E-2</v>
      </c>
      <c r="X300" s="10">
        <f t="shared" si="19"/>
        <v>42</v>
      </c>
      <c r="Y300" s="5" t="s">
        <v>1096</v>
      </c>
      <c r="Z300" s="5"/>
      <c r="AA300" s="5"/>
      <c r="AB300" s="5"/>
    </row>
    <row r="301" spans="1:28" s="16" customFormat="1" ht="20" customHeight="1" x14ac:dyDescent="0.25">
      <c r="A301" s="5">
        <v>230</v>
      </c>
      <c r="B301" s="5">
        <v>2006</v>
      </c>
      <c r="C301" s="5" t="s">
        <v>1091</v>
      </c>
      <c r="D301" s="6" t="s">
        <v>10</v>
      </c>
      <c r="E301" s="5" t="s">
        <v>1097</v>
      </c>
      <c r="F301" s="5" t="s">
        <v>1105</v>
      </c>
      <c r="G301" s="5" t="s">
        <v>13</v>
      </c>
      <c r="H301" s="5" t="s">
        <v>13</v>
      </c>
      <c r="I301" s="5" t="s">
        <v>14</v>
      </c>
      <c r="J301" s="5" t="s">
        <v>15</v>
      </c>
      <c r="K301" s="11"/>
      <c r="L301" s="5" t="s">
        <v>1094</v>
      </c>
      <c r="M301" s="6" t="s">
        <v>1106</v>
      </c>
      <c r="N301" s="8">
        <f t="shared" si="18"/>
        <v>1.1950689964685901</v>
      </c>
      <c r="O301" s="5">
        <v>15.67</v>
      </c>
      <c r="P301" s="5">
        <v>9.92</v>
      </c>
      <c r="Q301" s="8">
        <v>2.8405633244129582</v>
      </c>
      <c r="R301" s="8">
        <v>2.8405633244129582</v>
      </c>
      <c r="S301" s="5">
        <v>12</v>
      </c>
      <c r="T301" s="5">
        <v>12</v>
      </c>
      <c r="U301" s="6">
        <f t="shared" si="16"/>
        <v>0.63305679642629231</v>
      </c>
      <c r="V301" s="6">
        <f t="shared" si="17"/>
        <v>-0.45719513507114801</v>
      </c>
      <c r="W301" s="9">
        <v>9.5712436813461498E-3</v>
      </c>
      <c r="X301" s="10">
        <f t="shared" si="19"/>
        <v>24</v>
      </c>
      <c r="Y301" s="5" t="s">
        <v>1096</v>
      </c>
      <c r="Z301" s="5"/>
      <c r="AA301" s="5"/>
      <c r="AB301" s="5"/>
    </row>
    <row r="302" spans="1:28" s="16" customFormat="1" ht="20" customHeight="1" x14ac:dyDescent="0.25">
      <c r="A302" s="5">
        <v>230</v>
      </c>
      <c r="B302" s="5">
        <v>2006</v>
      </c>
      <c r="C302" s="5" t="s">
        <v>1091</v>
      </c>
      <c r="D302" s="6" t="s">
        <v>10</v>
      </c>
      <c r="E302" s="5" t="s">
        <v>1092</v>
      </c>
      <c r="F302" s="5" t="s">
        <v>1107</v>
      </c>
      <c r="G302" s="5" t="s">
        <v>13</v>
      </c>
      <c r="H302" s="5" t="s">
        <v>13</v>
      </c>
      <c r="I302" s="5" t="s">
        <v>14</v>
      </c>
      <c r="J302" s="5" t="s">
        <v>15</v>
      </c>
      <c r="K302" s="11"/>
      <c r="L302" s="5" t="s">
        <v>1094</v>
      </c>
      <c r="M302" s="6" t="s">
        <v>1099</v>
      </c>
      <c r="N302" s="8">
        <f t="shared" si="18"/>
        <v>1.1792644643390253</v>
      </c>
      <c r="O302" s="5">
        <v>15.11</v>
      </c>
      <c r="P302" s="5">
        <v>12.34</v>
      </c>
      <c r="Q302" s="8">
        <v>4.8437898385458462</v>
      </c>
      <c r="R302" s="8">
        <v>4.8437898385458462</v>
      </c>
      <c r="S302" s="5">
        <v>23</v>
      </c>
      <c r="T302" s="5">
        <v>23</v>
      </c>
      <c r="U302" s="6">
        <f t="shared" si="16"/>
        <v>0.81667769688947722</v>
      </c>
      <c r="V302" s="6">
        <f t="shared" si="17"/>
        <v>-0.20251075780740638</v>
      </c>
      <c r="W302" s="9">
        <v>1.1167044530145959E-2</v>
      </c>
      <c r="X302" s="10">
        <f t="shared" si="19"/>
        <v>46</v>
      </c>
      <c r="Y302" s="5" t="s">
        <v>1096</v>
      </c>
      <c r="Z302" s="5"/>
      <c r="AA302" s="5"/>
      <c r="AB302" s="5"/>
    </row>
    <row r="303" spans="1:28" s="16" customFormat="1" ht="20" customHeight="1" x14ac:dyDescent="0.25">
      <c r="A303" s="5">
        <v>230</v>
      </c>
      <c r="B303" s="5">
        <v>2006</v>
      </c>
      <c r="C303" s="5" t="s">
        <v>1091</v>
      </c>
      <c r="D303" s="6" t="s">
        <v>10</v>
      </c>
      <c r="E303" s="5" t="s">
        <v>1092</v>
      </c>
      <c r="F303" s="5" t="s">
        <v>1108</v>
      </c>
      <c r="G303" s="5" t="s">
        <v>13</v>
      </c>
      <c r="H303" s="5" t="s">
        <v>13</v>
      </c>
      <c r="I303" s="5" t="s">
        <v>14</v>
      </c>
      <c r="J303" s="5" t="s">
        <v>15</v>
      </c>
      <c r="K303" s="11"/>
      <c r="L303" s="5" t="s">
        <v>1094</v>
      </c>
      <c r="M303" s="6" t="s">
        <v>338</v>
      </c>
      <c r="N303" s="8">
        <f t="shared" si="18"/>
        <v>1.458033192496506</v>
      </c>
      <c r="O303" s="5">
        <v>28.71</v>
      </c>
      <c r="P303" s="5">
        <v>24.68</v>
      </c>
      <c r="Q303" s="8">
        <v>9.1452282639636717</v>
      </c>
      <c r="R303" s="8">
        <v>6.5471520526103566</v>
      </c>
      <c r="S303" s="5">
        <v>27</v>
      </c>
      <c r="T303" s="5">
        <v>27</v>
      </c>
      <c r="U303" s="6">
        <f t="shared" si="16"/>
        <v>0.85963079066527337</v>
      </c>
      <c r="V303" s="6">
        <f t="shared" si="17"/>
        <v>-0.15125229509578558</v>
      </c>
      <c r="W303" s="9">
        <v>6.3644771095539374E-3</v>
      </c>
      <c r="X303" s="10">
        <f t="shared" si="19"/>
        <v>54</v>
      </c>
      <c r="Y303" s="5" t="s">
        <v>1096</v>
      </c>
      <c r="Z303" s="5"/>
      <c r="AA303" s="5"/>
      <c r="AB303" s="5"/>
    </row>
    <row r="304" spans="1:28" s="16" customFormat="1" ht="20" customHeight="1" x14ac:dyDescent="0.25">
      <c r="A304" s="5">
        <v>230</v>
      </c>
      <c r="B304" s="5">
        <v>2006</v>
      </c>
      <c r="C304" s="5" t="s">
        <v>1091</v>
      </c>
      <c r="D304" s="6" t="s">
        <v>10</v>
      </c>
      <c r="E304" s="5" t="s">
        <v>1092</v>
      </c>
      <c r="F304" s="5" t="s">
        <v>1109</v>
      </c>
      <c r="G304" s="5" t="s">
        <v>13</v>
      </c>
      <c r="H304" s="5" t="s">
        <v>13</v>
      </c>
      <c r="I304" s="5" t="s">
        <v>14</v>
      </c>
      <c r="J304" s="5" t="s">
        <v>15</v>
      </c>
      <c r="K304" s="11"/>
      <c r="L304" s="5" t="s">
        <v>1094</v>
      </c>
      <c r="M304" s="6" t="s">
        <v>1106</v>
      </c>
      <c r="N304" s="8">
        <f t="shared" si="18"/>
        <v>1.1863912156954932</v>
      </c>
      <c r="O304" s="5">
        <v>15.36</v>
      </c>
      <c r="P304" s="5">
        <v>10.32</v>
      </c>
      <c r="Q304" s="8">
        <v>5.4922126688612494</v>
      </c>
      <c r="R304" s="8">
        <v>6.5819374047464176</v>
      </c>
      <c r="S304" s="5">
        <v>19</v>
      </c>
      <c r="T304" s="5">
        <v>19</v>
      </c>
      <c r="U304" s="6">
        <f t="shared" si="16"/>
        <v>0.671875</v>
      </c>
      <c r="V304" s="6">
        <f t="shared" si="17"/>
        <v>-0.39768296766610944</v>
      </c>
      <c r="W304" s="9">
        <v>2.8138033193676859E-2</v>
      </c>
      <c r="X304" s="10">
        <f t="shared" si="19"/>
        <v>38</v>
      </c>
      <c r="Y304" s="5" t="s">
        <v>1096</v>
      </c>
      <c r="Z304" s="5"/>
      <c r="AA304" s="5"/>
      <c r="AB304" s="5"/>
    </row>
    <row r="305" spans="1:28" s="16" customFormat="1" ht="20" customHeight="1" x14ac:dyDescent="0.25">
      <c r="A305" s="5">
        <v>230</v>
      </c>
      <c r="B305" s="5">
        <v>2006</v>
      </c>
      <c r="C305" s="5" t="s">
        <v>1091</v>
      </c>
      <c r="D305" s="6" t="s">
        <v>10</v>
      </c>
      <c r="E305" s="5" t="s">
        <v>1103</v>
      </c>
      <c r="F305" s="5" t="s">
        <v>1110</v>
      </c>
      <c r="G305" s="5" t="s">
        <v>13</v>
      </c>
      <c r="H305" s="5" t="s">
        <v>13</v>
      </c>
      <c r="I305" s="5" t="s">
        <v>14</v>
      </c>
      <c r="J305" s="5" t="s">
        <v>15</v>
      </c>
      <c r="K305" s="11"/>
      <c r="L305" s="5" t="s">
        <v>1094</v>
      </c>
      <c r="M305" s="6" t="s">
        <v>1106</v>
      </c>
      <c r="N305" s="8">
        <f t="shared" si="18"/>
        <v>1.4426365257822318</v>
      </c>
      <c r="O305" s="5">
        <v>27.71</v>
      </c>
      <c r="P305" s="5">
        <v>25.28</v>
      </c>
      <c r="Q305" s="8">
        <v>4.4580713318653835</v>
      </c>
      <c r="R305" s="8">
        <v>3.5762550244634395</v>
      </c>
      <c r="S305" s="5">
        <v>24</v>
      </c>
      <c r="T305" s="5">
        <v>24</v>
      </c>
      <c r="U305" s="6">
        <f t="shared" si="16"/>
        <v>0.91230602670516059</v>
      </c>
      <c r="V305" s="6">
        <f t="shared" si="17"/>
        <v>-9.1779789596230371E-2</v>
      </c>
      <c r="W305" s="9">
        <v>1.9123311370511558E-3</v>
      </c>
      <c r="X305" s="10">
        <f t="shared" si="19"/>
        <v>48</v>
      </c>
      <c r="Y305" s="5" t="s">
        <v>1096</v>
      </c>
      <c r="Z305" s="5"/>
      <c r="AA305" s="5"/>
      <c r="AB305" s="5"/>
    </row>
    <row r="306" spans="1:28" s="16" customFormat="1" ht="20" customHeight="1" x14ac:dyDescent="0.25">
      <c r="A306" s="5">
        <v>230</v>
      </c>
      <c r="B306" s="5">
        <v>2006</v>
      </c>
      <c r="C306" s="5" t="s">
        <v>1091</v>
      </c>
      <c r="D306" s="6" t="s">
        <v>10</v>
      </c>
      <c r="E306" s="5" t="s">
        <v>1103</v>
      </c>
      <c r="F306" s="5" t="s">
        <v>1111</v>
      </c>
      <c r="G306" s="5" t="s">
        <v>13</v>
      </c>
      <c r="H306" s="5" t="s">
        <v>13</v>
      </c>
      <c r="I306" s="5" t="s">
        <v>14</v>
      </c>
      <c r="J306" s="5" t="s">
        <v>15</v>
      </c>
      <c r="K306" s="11"/>
      <c r="L306" s="5" t="s">
        <v>1094</v>
      </c>
      <c r="M306" s="6" t="s">
        <v>1099</v>
      </c>
      <c r="N306" s="8">
        <f t="shared" si="18"/>
        <v>1.2886962605902559</v>
      </c>
      <c r="O306" s="5">
        <v>19.440000000000001</v>
      </c>
      <c r="P306" s="5">
        <v>19.440000000000001</v>
      </c>
      <c r="Q306" s="8">
        <v>6.1</v>
      </c>
      <c r="R306" s="8">
        <v>6.1</v>
      </c>
      <c r="S306" s="5">
        <v>25</v>
      </c>
      <c r="T306" s="5">
        <v>25</v>
      </c>
      <c r="U306" s="6">
        <f t="shared" si="16"/>
        <v>1</v>
      </c>
      <c r="V306" s="6">
        <f t="shared" si="17"/>
        <v>0</v>
      </c>
      <c r="W306" s="9">
        <v>7.8769327168961359E-3</v>
      </c>
      <c r="X306" s="10">
        <f t="shared" si="19"/>
        <v>50</v>
      </c>
      <c r="Y306" s="5" t="s">
        <v>1096</v>
      </c>
      <c r="Z306" s="5"/>
      <c r="AA306" s="5"/>
      <c r="AB306" s="5"/>
    </row>
    <row r="307" spans="1:28" s="16" customFormat="1" ht="20" customHeight="1" x14ac:dyDescent="0.25">
      <c r="A307" s="5">
        <v>230</v>
      </c>
      <c r="B307" s="5">
        <v>2006</v>
      </c>
      <c r="C307" s="5" t="s">
        <v>1091</v>
      </c>
      <c r="D307" s="6" t="s">
        <v>10</v>
      </c>
      <c r="E307" s="5" t="s">
        <v>1097</v>
      </c>
      <c r="F307" s="5" t="s">
        <v>1112</v>
      </c>
      <c r="G307" s="5" t="s">
        <v>13</v>
      </c>
      <c r="H307" s="5" t="s">
        <v>13</v>
      </c>
      <c r="I307" s="5" t="s">
        <v>14</v>
      </c>
      <c r="J307" s="5" t="s">
        <v>15</v>
      </c>
      <c r="K307" s="11"/>
      <c r="L307" s="5" t="s">
        <v>1094</v>
      </c>
      <c r="M307" s="6" t="s">
        <v>1102</v>
      </c>
      <c r="N307" s="8">
        <f t="shared" si="18"/>
        <v>1.1958996524092338</v>
      </c>
      <c r="O307" s="5">
        <v>15.7</v>
      </c>
      <c r="P307" s="5">
        <v>8.7200000000000006</v>
      </c>
      <c r="Q307" s="8">
        <v>7.3913801147011773</v>
      </c>
      <c r="R307" s="8">
        <v>8.9057116503960536</v>
      </c>
      <c r="S307" s="5">
        <v>13</v>
      </c>
      <c r="T307" s="5">
        <v>13</v>
      </c>
      <c r="U307" s="6">
        <f t="shared" si="16"/>
        <v>0.5554140127388536</v>
      </c>
      <c r="V307" s="6">
        <f t="shared" si="17"/>
        <v>-0.58804147443337396</v>
      </c>
      <c r="W307" s="9">
        <v>9.7283833682848431E-2</v>
      </c>
      <c r="X307" s="10">
        <f t="shared" si="19"/>
        <v>26</v>
      </c>
      <c r="Y307" s="5" t="s">
        <v>1096</v>
      </c>
      <c r="Z307" s="5"/>
      <c r="AA307" s="5"/>
      <c r="AB307" s="5"/>
    </row>
    <row r="308" spans="1:28" s="16" customFormat="1" ht="20" customHeight="1" x14ac:dyDescent="0.25">
      <c r="A308" s="5">
        <v>230</v>
      </c>
      <c r="B308" s="5">
        <v>2006</v>
      </c>
      <c r="C308" s="5" t="s">
        <v>1091</v>
      </c>
      <c r="D308" s="6" t="s">
        <v>10</v>
      </c>
      <c r="E308" s="5" t="s">
        <v>1103</v>
      </c>
      <c r="F308" s="5" t="s">
        <v>1113</v>
      </c>
      <c r="G308" s="5" t="s">
        <v>13</v>
      </c>
      <c r="H308" s="5" t="s">
        <v>13</v>
      </c>
      <c r="I308" s="5" t="s">
        <v>14</v>
      </c>
      <c r="J308" s="5" t="s">
        <v>15</v>
      </c>
      <c r="K308" s="11"/>
      <c r="L308" s="5" t="s">
        <v>1094</v>
      </c>
      <c r="M308" s="6" t="s">
        <v>1095</v>
      </c>
      <c r="N308" s="8">
        <f t="shared" si="18"/>
        <v>1.0934216851622351</v>
      </c>
      <c r="O308" s="5">
        <v>12.4</v>
      </c>
      <c r="P308" s="5">
        <v>12.15</v>
      </c>
      <c r="Q308" s="8">
        <v>5.3129088078001114</v>
      </c>
      <c r="R308" s="8">
        <v>5.367681063550628</v>
      </c>
      <c r="S308" s="5">
        <v>30</v>
      </c>
      <c r="T308" s="5">
        <v>30</v>
      </c>
      <c r="U308" s="6">
        <f t="shared" si="16"/>
        <v>0.97983870967741937</v>
      </c>
      <c r="V308" s="6">
        <f t="shared" si="17"/>
        <v>-2.0367302824433699E-2</v>
      </c>
      <c r="W308" s="9">
        <v>1.2625060127491781E-2</v>
      </c>
      <c r="X308" s="10">
        <f t="shared" si="19"/>
        <v>60</v>
      </c>
      <c r="Y308" s="5" t="s">
        <v>1096</v>
      </c>
      <c r="Z308" s="5"/>
      <c r="AA308" s="5"/>
      <c r="AB308" s="5"/>
    </row>
    <row r="309" spans="1:28" s="16" customFormat="1" ht="20" customHeight="1" x14ac:dyDescent="0.25">
      <c r="A309" s="5">
        <v>230</v>
      </c>
      <c r="B309" s="5">
        <v>2006</v>
      </c>
      <c r="C309" s="5" t="s">
        <v>1091</v>
      </c>
      <c r="D309" s="6" t="s">
        <v>10</v>
      </c>
      <c r="E309" s="5" t="s">
        <v>1103</v>
      </c>
      <c r="F309" s="5" t="s">
        <v>1114</v>
      </c>
      <c r="G309" s="5" t="s">
        <v>13</v>
      </c>
      <c r="H309" s="5" t="s">
        <v>13</v>
      </c>
      <c r="I309" s="5" t="s">
        <v>14</v>
      </c>
      <c r="J309" s="5" t="s">
        <v>15</v>
      </c>
      <c r="K309" s="11"/>
      <c r="L309" s="5" t="s">
        <v>1094</v>
      </c>
      <c r="M309" s="6" t="s">
        <v>1115</v>
      </c>
      <c r="N309" s="8">
        <f t="shared" si="18"/>
        <v>1.3494717992143856</v>
      </c>
      <c r="O309" s="5">
        <v>22.36</v>
      </c>
      <c r="P309" s="5">
        <v>12.64</v>
      </c>
      <c r="Q309" s="8">
        <v>9.311283477587823</v>
      </c>
      <c r="R309" s="8">
        <v>13.309658147375538</v>
      </c>
      <c r="S309" s="5">
        <v>30</v>
      </c>
      <c r="T309" s="5">
        <v>30</v>
      </c>
      <c r="U309" s="6">
        <f t="shared" si="16"/>
        <v>0.56529516994633278</v>
      </c>
      <c r="V309" s="6">
        <f t="shared" si="17"/>
        <v>-0.57040725956818694</v>
      </c>
      <c r="W309" s="9">
        <v>4.2739197183230403E-2</v>
      </c>
      <c r="X309" s="10">
        <f t="shared" si="19"/>
        <v>60</v>
      </c>
      <c r="Y309" s="5" t="s">
        <v>1096</v>
      </c>
      <c r="Z309" s="5"/>
      <c r="AA309" s="5"/>
      <c r="AB309" s="5"/>
    </row>
    <row r="310" spans="1:28" s="16" customFormat="1" ht="20" customHeight="1" x14ac:dyDescent="0.25">
      <c r="A310" s="5">
        <v>230</v>
      </c>
      <c r="B310" s="5">
        <v>2006</v>
      </c>
      <c r="C310" s="5" t="s">
        <v>1091</v>
      </c>
      <c r="D310" s="6" t="s">
        <v>10</v>
      </c>
      <c r="E310" s="5" t="s">
        <v>1097</v>
      </c>
      <c r="F310" s="5" t="s">
        <v>1116</v>
      </c>
      <c r="G310" s="5" t="s">
        <v>13</v>
      </c>
      <c r="H310" s="5" t="s">
        <v>13</v>
      </c>
      <c r="I310" s="5" t="s">
        <v>14</v>
      </c>
      <c r="J310" s="5" t="s">
        <v>15</v>
      </c>
      <c r="K310" s="11"/>
      <c r="L310" s="5" t="s">
        <v>1094</v>
      </c>
      <c r="M310" s="6" t="s">
        <v>1117</v>
      </c>
      <c r="N310" s="8">
        <f t="shared" si="18"/>
        <v>1.3654879848908996</v>
      </c>
      <c r="O310" s="5">
        <v>23.2</v>
      </c>
      <c r="P310" s="5">
        <v>10.27</v>
      </c>
      <c r="Q310" s="8">
        <v>7.8108258206158983</v>
      </c>
      <c r="R310" s="8">
        <v>2.5930676813380709</v>
      </c>
      <c r="S310" s="5">
        <v>10</v>
      </c>
      <c r="T310" s="5">
        <v>10</v>
      </c>
      <c r="U310" s="6">
        <f t="shared" si="16"/>
        <v>0.44267241379310346</v>
      </c>
      <c r="V310" s="6">
        <f t="shared" si="17"/>
        <v>-0.81492525473179733</v>
      </c>
      <c r="W310" s="9">
        <v>1.7710003661349574E-2</v>
      </c>
      <c r="X310" s="10">
        <f t="shared" si="19"/>
        <v>20</v>
      </c>
      <c r="Y310" s="5" t="s">
        <v>1096</v>
      </c>
      <c r="Z310" s="5"/>
      <c r="AA310" s="5"/>
      <c r="AB310" s="5"/>
    </row>
    <row r="311" spans="1:28" s="16" customFormat="1" ht="20" customHeight="1" x14ac:dyDescent="0.25">
      <c r="A311" s="5">
        <v>230</v>
      </c>
      <c r="B311" s="5">
        <v>2006</v>
      </c>
      <c r="C311" s="5" t="s">
        <v>1091</v>
      </c>
      <c r="D311" s="6" t="s">
        <v>10</v>
      </c>
      <c r="E311" s="5" t="s">
        <v>1103</v>
      </c>
      <c r="F311" s="5" t="s">
        <v>1118</v>
      </c>
      <c r="G311" s="5" t="s">
        <v>13</v>
      </c>
      <c r="H311" s="5" t="s">
        <v>13</v>
      </c>
      <c r="I311" s="5" t="s">
        <v>14</v>
      </c>
      <c r="J311" s="5" t="s">
        <v>15</v>
      </c>
      <c r="K311" s="11"/>
      <c r="L311" s="5" t="s">
        <v>1094</v>
      </c>
      <c r="M311" s="6" t="s">
        <v>1117</v>
      </c>
      <c r="N311" s="8">
        <f t="shared" si="18"/>
        <v>1.4500950758716022</v>
      </c>
      <c r="O311" s="5">
        <v>28.19</v>
      </c>
      <c r="P311" s="5">
        <v>17.989999999999998</v>
      </c>
      <c r="Q311" s="8">
        <v>8.1942296770349312</v>
      </c>
      <c r="R311" s="8">
        <v>3.629407665170723</v>
      </c>
      <c r="S311" s="5">
        <v>14</v>
      </c>
      <c r="T311" s="5">
        <v>14</v>
      </c>
      <c r="U311" s="6">
        <f t="shared" si="16"/>
        <v>0.63816956367506195</v>
      </c>
      <c r="V311" s="6">
        <f t="shared" si="17"/>
        <v>-0.44915125716357968</v>
      </c>
      <c r="W311" s="9">
        <v>8.9425308114694287E-3</v>
      </c>
      <c r="X311" s="10">
        <f t="shared" si="19"/>
        <v>28</v>
      </c>
      <c r="Y311" s="5" t="s">
        <v>1096</v>
      </c>
      <c r="Z311" s="5"/>
      <c r="AA311" s="5"/>
      <c r="AB311" s="5"/>
    </row>
    <row r="312" spans="1:28" s="16" customFormat="1" ht="20" customHeight="1" x14ac:dyDescent="0.25">
      <c r="A312" s="5">
        <v>230</v>
      </c>
      <c r="B312" s="5">
        <v>2006</v>
      </c>
      <c r="C312" s="5" t="s">
        <v>1091</v>
      </c>
      <c r="D312" s="6" t="s">
        <v>10</v>
      </c>
      <c r="E312" s="5" t="s">
        <v>1092</v>
      </c>
      <c r="F312" s="5" t="s">
        <v>1119</v>
      </c>
      <c r="G312" s="5" t="s">
        <v>13</v>
      </c>
      <c r="H312" s="5" t="s">
        <v>13</v>
      </c>
      <c r="I312" s="5" t="s">
        <v>14</v>
      </c>
      <c r="J312" s="5" t="s">
        <v>15</v>
      </c>
      <c r="K312" s="11"/>
      <c r="L312" s="5" t="s">
        <v>1094</v>
      </c>
      <c r="M312" s="6" t="s">
        <v>1117</v>
      </c>
      <c r="N312" s="8">
        <f t="shared" si="18"/>
        <v>1.4139699717480614</v>
      </c>
      <c r="O312" s="5">
        <v>25.94</v>
      </c>
      <c r="P312" s="5">
        <v>13.09</v>
      </c>
      <c r="Q312" s="8">
        <v>14.82635491278959</v>
      </c>
      <c r="R312" s="8">
        <v>6.1314598587938249</v>
      </c>
      <c r="S312" s="5">
        <v>12</v>
      </c>
      <c r="T312" s="5">
        <v>12</v>
      </c>
      <c r="U312" s="6">
        <f t="shared" si="16"/>
        <v>0.50462606013878175</v>
      </c>
      <c r="V312" s="6">
        <f t="shared" si="17"/>
        <v>-0.68393759896648931</v>
      </c>
      <c r="W312" s="9">
        <v>4.5507560584139975E-2</v>
      </c>
      <c r="X312" s="10">
        <f t="shared" si="19"/>
        <v>24</v>
      </c>
      <c r="Y312" s="5" t="s">
        <v>1096</v>
      </c>
      <c r="Z312" s="5"/>
      <c r="AA312" s="5"/>
      <c r="AB312" s="5"/>
    </row>
    <row r="313" spans="1:28" s="16" customFormat="1" ht="20" customHeight="1" x14ac:dyDescent="0.25">
      <c r="A313" s="5">
        <v>231</v>
      </c>
      <c r="B313" s="5">
        <v>2009</v>
      </c>
      <c r="C313" s="5" t="s">
        <v>1120</v>
      </c>
      <c r="D313" s="5" t="s">
        <v>85</v>
      </c>
      <c r="E313" s="5" t="s">
        <v>86</v>
      </c>
      <c r="F313" s="5" t="s">
        <v>777</v>
      </c>
      <c r="G313" s="5" t="s">
        <v>23</v>
      </c>
      <c r="H313" s="11"/>
      <c r="I313" s="5" t="s">
        <v>66</v>
      </c>
      <c r="J313" s="5" t="s">
        <v>15</v>
      </c>
      <c r="K313" s="5">
        <v>730</v>
      </c>
      <c r="L313" s="5" t="s">
        <v>81</v>
      </c>
      <c r="M313" s="6" t="s">
        <v>1121</v>
      </c>
      <c r="N313" s="8">
        <f t="shared" si="18"/>
        <v>1.5694909543487832</v>
      </c>
      <c r="O313" s="5">
        <v>37.11</v>
      </c>
      <c r="P313" s="5">
        <v>32.03</v>
      </c>
      <c r="Q313" s="8">
        <v>5.4039985196148974</v>
      </c>
      <c r="R313" s="8">
        <v>5.4039985196148974</v>
      </c>
      <c r="S313" s="5">
        <v>12</v>
      </c>
      <c r="T313" s="5">
        <v>12</v>
      </c>
      <c r="U313" s="6">
        <f t="shared" si="16"/>
        <v>0.86310967394233362</v>
      </c>
      <c r="V313" s="6">
        <f t="shared" si="17"/>
        <v>-0.14721351145143943</v>
      </c>
      <c r="W313" s="9">
        <v>4.1392377730073687E-3</v>
      </c>
      <c r="X313" s="10">
        <f t="shared" si="19"/>
        <v>24</v>
      </c>
      <c r="Y313" s="6" t="s">
        <v>1122</v>
      </c>
      <c r="Z313" s="5"/>
      <c r="AA313" s="5"/>
      <c r="AB313" s="5"/>
    </row>
    <row r="314" spans="1:28" s="16" customFormat="1" ht="20" customHeight="1" x14ac:dyDescent="0.25">
      <c r="A314" s="5">
        <v>232</v>
      </c>
      <c r="B314" s="5">
        <v>2011</v>
      </c>
      <c r="C314" s="5" t="s">
        <v>1123</v>
      </c>
      <c r="D314" s="5" t="s">
        <v>28</v>
      </c>
      <c r="E314" s="5" t="s">
        <v>29</v>
      </c>
      <c r="F314" s="5" t="s">
        <v>1124</v>
      </c>
      <c r="G314" s="5" t="s">
        <v>23</v>
      </c>
      <c r="H314" s="11"/>
      <c r="I314" s="5" t="s">
        <v>14</v>
      </c>
      <c r="J314" s="5" t="s">
        <v>48</v>
      </c>
      <c r="K314" s="11"/>
      <c r="L314" s="5" t="s">
        <v>24</v>
      </c>
      <c r="M314" s="6" t="s">
        <v>1125</v>
      </c>
      <c r="N314" s="8">
        <f t="shared" si="18"/>
        <v>1.3918169236132487</v>
      </c>
      <c r="O314" s="5">
        <v>24.65</v>
      </c>
      <c r="P314" s="5">
        <v>14.85</v>
      </c>
      <c r="Q314" s="8">
        <v>4.9363448015713001</v>
      </c>
      <c r="R314" s="8">
        <v>5.5425625842204074</v>
      </c>
      <c r="S314" s="5">
        <v>3</v>
      </c>
      <c r="T314" s="5">
        <v>3</v>
      </c>
      <c r="U314" s="6">
        <f t="shared" si="16"/>
        <v>0.60243407707910757</v>
      </c>
      <c r="V314" s="6">
        <f t="shared" si="17"/>
        <v>-0.5067770352399904</v>
      </c>
      <c r="W314" s="9">
        <v>5.980284584529675E-2</v>
      </c>
      <c r="X314" s="10">
        <f t="shared" si="19"/>
        <v>6</v>
      </c>
      <c r="Y314" s="5" t="s">
        <v>1126</v>
      </c>
      <c r="Z314" s="5"/>
      <c r="AA314" s="5"/>
      <c r="AB314" s="5"/>
    </row>
    <row r="315" spans="1:28" s="16" customFormat="1" ht="20" customHeight="1" x14ac:dyDescent="0.25">
      <c r="A315" s="5">
        <v>233</v>
      </c>
      <c r="B315" s="5">
        <v>2009</v>
      </c>
      <c r="C315" s="5" t="s">
        <v>1127</v>
      </c>
      <c r="D315" s="5" t="s">
        <v>28</v>
      </c>
      <c r="E315" s="5" t="s">
        <v>29</v>
      </c>
      <c r="F315" s="5" t="s">
        <v>1128</v>
      </c>
      <c r="G315" s="5" t="s">
        <v>13</v>
      </c>
      <c r="H315" s="11"/>
      <c r="I315" s="5" t="s">
        <v>14</v>
      </c>
      <c r="J315" s="5" t="s">
        <v>15</v>
      </c>
      <c r="K315" s="11"/>
      <c r="L315" s="5" t="s">
        <v>185</v>
      </c>
      <c r="M315" s="6" t="s">
        <v>1129</v>
      </c>
      <c r="N315" s="8">
        <f t="shared" si="18"/>
        <v>1.5225746326911769</v>
      </c>
      <c r="O315" s="5">
        <v>33.31</v>
      </c>
      <c r="P315" s="5">
        <v>21.83</v>
      </c>
      <c r="Q315" s="8">
        <v>1.69</v>
      </c>
      <c r="R315" s="8">
        <v>1.32</v>
      </c>
      <c r="S315" s="5">
        <v>1</v>
      </c>
      <c r="T315" s="5">
        <v>1</v>
      </c>
      <c r="U315" s="6">
        <f t="shared" si="16"/>
        <v>0.65535875112578801</v>
      </c>
      <c r="V315" s="6">
        <f t="shared" si="17"/>
        <v>-0.42257248164373584</v>
      </c>
      <c r="W315" s="9">
        <v>6.2303804167740508E-3</v>
      </c>
      <c r="X315" s="10">
        <f t="shared" si="19"/>
        <v>2</v>
      </c>
      <c r="Y315" s="5" t="s">
        <v>1130</v>
      </c>
      <c r="Z315" s="5"/>
      <c r="AA315" s="5"/>
      <c r="AB315" s="5"/>
    </row>
    <row r="316" spans="1:28" s="16" customFormat="1" ht="20" customHeight="1" x14ac:dyDescent="0.25">
      <c r="A316" s="5">
        <v>233</v>
      </c>
      <c r="B316" s="5">
        <v>2009</v>
      </c>
      <c r="C316" s="5" t="s">
        <v>1127</v>
      </c>
      <c r="D316" s="5" t="s">
        <v>28</v>
      </c>
      <c r="E316" s="5" t="s">
        <v>40</v>
      </c>
      <c r="F316" s="5" t="s">
        <v>1131</v>
      </c>
      <c r="G316" s="5" t="s">
        <v>13</v>
      </c>
      <c r="H316" s="11"/>
      <c r="I316" s="5" t="s">
        <v>14</v>
      </c>
      <c r="J316" s="5" t="s">
        <v>15</v>
      </c>
      <c r="K316" s="11"/>
      <c r="L316" s="5" t="s">
        <v>185</v>
      </c>
      <c r="M316" s="6" t="s">
        <v>1129</v>
      </c>
      <c r="N316" s="8">
        <f t="shared" si="18"/>
        <v>1.5225746326911769</v>
      </c>
      <c r="O316" s="5">
        <v>33.31</v>
      </c>
      <c r="P316" s="5">
        <v>13.74</v>
      </c>
      <c r="Q316" s="8">
        <v>1.69</v>
      </c>
      <c r="R316" s="8">
        <v>1.88</v>
      </c>
      <c r="S316" s="5">
        <v>1</v>
      </c>
      <c r="T316" s="5">
        <v>1</v>
      </c>
      <c r="U316" s="6">
        <f t="shared" si="16"/>
        <v>0.41248874211948361</v>
      </c>
      <c r="V316" s="6">
        <f t="shared" si="17"/>
        <v>-0.88554636541138509</v>
      </c>
      <c r="W316" s="9">
        <v>2.1295661045747354E-2</v>
      </c>
      <c r="X316" s="10">
        <f t="shared" si="19"/>
        <v>2</v>
      </c>
      <c r="Y316" s="5" t="s">
        <v>1130</v>
      </c>
      <c r="Z316" s="5"/>
      <c r="AA316" s="5"/>
      <c r="AB316" s="5"/>
    </row>
    <row r="317" spans="1:28" s="16" customFormat="1" ht="20" customHeight="1" x14ac:dyDescent="0.25">
      <c r="A317" s="5">
        <v>234</v>
      </c>
      <c r="B317" s="5">
        <v>2010</v>
      </c>
      <c r="C317" s="5" t="s">
        <v>1132</v>
      </c>
      <c r="D317" s="5" t="s">
        <v>143</v>
      </c>
      <c r="E317" s="5" t="s">
        <v>336</v>
      </c>
      <c r="F317" s="5" t="s">
        <v>777</v>
      </c>
      <c r="G317" s="5" t="s">
        <v>13</v>
      </c>
      <c r="H317" s="11"/>
      <c r="I317" s="5" t="s">
        <v>66</v>
      </c>
      <c r="J317" s="5" t="s">
        <v>15</v>
      </c>
      <c r="K317" s="5">
        <f>3*365</f>
        <v>1095</v>
      </c>
      <c r="L317" s="5" t="s">
        <v>462</v>
      </c>
      <c r="M317" s="6" t="s">
        <v>1133</v>
      </c>
      <c r="N317" s="8">
        <f t="shared" si="18"/>
        <v>1.344588742578714</v>
      </c>
      <c r="O317" s="5">
        <v>22.11</v>
      </c>
      <c r="P317" s="5">
        <v>23.7</v>
      </c>
      <c r="Q317" s="8">
        <v>0.8</v>
      </c>
      <c r="R317" s="8">
        <v>0.8</v>
      </c>
      <c r="S317" s="5">
        <v>12</v>
      </c>
      <c r="T317" s="5">
        <v>12</v>
      </c>
      <c r="U317" s="6">
        <f t="shared" si="16"/>
        <v>1.0719131614654003</v>
      </c>
      <c r="V317" s="6">
        <f t="shared" si="17"/>
        <v>6.9445053271730575E-2</v>
      </c>
      <c r="W317" s="9">
        <v>2.0405066383927077E-4</v>
      </c>
      <c r="X317" s="10">
        <f t="shared" si="19"/>
        <v>24</v>
      </c>
      <c r="Y317" s="5" t="s">
        <v>1134</v>
      </c>
      <c r="Z317" s="5"/>
      <c r="AA317" s="5"/>
      <c r="AB317" s="5"/>
    </row>
    <row r="318" spans="1:28" s="16" customFormat="1" ht="20" customHeight="1" x14ac:dyDescent="0.25">
      <c r="A318" s="5">
        <v>235</v>
      </c>
      <c r="B318" s="5">
        <v>2011</v>
      </c>
      <c r="C318" s="5" t="s">
        <v>1135</v>
      </c>
      <c r="D318" s="6" t="s">
        <v>10</v>
      </c>
      <c r="E318" s="5" t="s">
        <v>210</v>
      </c>
      <c r="F318" s="5" t="s">
        <v>1136</v>
      </c>
      <c r="G318" s="5" t="s">
        <v>23</v>
      </c>
      <c r="H318" s="5" t="s">
        <v>13</v>
      </c>
      <c r="I318" s="5" t="s">
        <v>14</v>
      </c>
      <c r="J318" s="5" t="s">
        <v>48</v>
      </c>
      <c r="K318" s="11"/>
      <c r="L318" s="5" t="s">
        <v>17</v>
      </c>
      <c r="M318" s="6" t="s">
        <v>771</v>
      </c>
      <c r="N318" s="8">
        <f t="shared" si="18"/>
        <v>0.77815125038364363</v>
      </c>
      <c r="O318" s="5">
        <v>6</v>
      </c>
      <c r="P318" s="5">
        <v>4.3</v>
      </c>
      <c r="Q318" s="8">
        <v>2.6944387170614958</v>
      </c>
      <c r="R318" s="8">
        <v>2.9393876913398134</v>
      </c>
      <c r="S318" s="5">
        <v>6</v>
      </c>
      <c r="T318" s="5">
        <v>6</v>
      </c>
      <c r="U318" s="6">
        <f t="shared" si="16"/>
        <v>0.71666666666666667</v>
      </c>
      <c r="V318" s="6">
        <f t="shared" si="17"/>
        <v>-0.33314444652853825</v>
      </c>
      <c r="W318" s="9">
        <v>0.11149104621116518</v>
      </c>
      <c r="X318" s="10">
        <f t="shared" si="19"/>
        <v>12</v>
      </c>
      <c r="Y318" s="5" t="s">
        <v>1137</v>
      </c>
      <c r="Z318" s="5"/>
      <c r="AA318" s="5"/>
      <c r="AB318" s="5"/>
    </row>
    <row r="319" spans="1:28" s="16" customFormat="1" ht="20" customHeight="1" x14ac:dyDescent="0.25">
      <c r="A319" s="5">
        <v>236</v>
      </c>
      <c r="B319" s="5">
        <v>2000</v>
      </c>
      <c r="C319" s="5" t="s">
        <v>1138</v>
      </c>
      <c r="D319" s="5" t="s">
        <v>85</v>
      </c>
      <c r="E319" s="5" t="s">
        <v>86</v>
      </c>
      <c r="F319" s="5" t="s">
        <v>1139</v>
      </c>
      <c r="G319" s="5" t="s">
        <v>13</v>
      </c>
      <c r="H319" s="11"/>
      <c r="I319" s="5" t="s">
        <v>66</v>
      </c>
      <c r="J319" s="5" t="s">
        <v>15</v>
      </c>
      <c r="K319" s="5">
        <f>3*7</f>
        <v>21</v>
      </c>
      <c r="L319" s="5" t="s">
        <v>81</v>
      </c>
      <c r="M319" s="6" t="s">
        <v>1140</v>
      </c>
      <c r="N319" s="8">
        <f t="shared" si="18"/>
        <v>0.79472035181683653</v>
      </c>
      <c r="O319" s="8">
        <v>6.2333333333333334</v>
      </c>
      <c r="P319" s="8">
        <v>5.3599999999999994</v>
      </c>
      <c r="Q319" s="8">
        <v>1.9230184606498193</v>
      </c>
      <c r="R319" s="8">
        <v>0.89442719099991586</v>
      </c>
      <c r="S319" s="5">
        <v>5</v>
      </c>
      <c r="T319" s="5">
        <v>5</v>
      </c>
      <c r="U319" s="6">
        <f t="shared" si="16"/>
        <v>0.85989304812834211</v>
      </c>
      <c r="V319" s="6">
        <f t="shared" si="17"/>
        <v>-0.15094726010972079</v>
      </c>
      <c r="W319" s="9">
        <v>2.4604314494483265E-2</v>
      </c>
      <c r="X319" s="10">
        <f t="shared" si="19"/>
        <v>10</v>
      </c>
      <c r="Y319" s="6" t="s">
        <v>1141</v>
      </c>
      <c r="Z319" s="5"/>
      <c r="AA319" s="5"/>
      <c r="AB319" s="5"/>
    </row>
    <row r="320" spans="1:28" s="16" customFormat="1" ht="20" customHeight="1" x14ac:dyDescent="0.25">
      <c r="A320" s="5">
        <v>237</v>
      </c>
      <c r="B320" s="5">
        <v>2004</v>
      </c>
      <c r="C320" s="5" t="s">
        <v>1142</v>
      </c>
      <c r="D320" s="5" t="s">
        <v>143</v>
      </c>
      <c r="E320" s="5" t="s">
        <v>336</v>
      </c>
      <c r="F320" s="5" t="s">
        <v>1143</v>
      </c>
      <c r="G320" s="5" t="s">
        <v>23</v>
      </c>
      <c r="H320" s="11"/>
      <c r="I320" s="5" t="s">
        <v>66</v>
      </c>
      <c r="J320" s="5" t="s">
        <v>15</v>
      </c>
      <c r="K320" s="5">
        <v>29</v>
      </c>
      <c r="L320" s="5" t="s">
        <v>24</v>
      </c>
      <c r="M320" s="6" t="s">
        <v>1144</v>
      </c>
      <c r="N320" s="8">
        <f t="shared" si="18"/>
        <v>1.1589652603834102</v>
      </c>
      <c r="O320" s="5">
        <v>14.42</v>
      </c>
      <c r="P320" s="5">
        <v>14.79</v>
      </c>
      <c r="Q320" s="8">
        <v>2.3199999999999998</v>
      </c>
      <c r="R320" s="8">
        <v>2.34</v>
      </c>
      <c r="S320" s="5">
        <v>4</v>
      </c>
      <c r="T320" s="5">
        <v>4</v>
      </c>
      <c r="U320" s="6">
        <f t="shared" si="16"/>
        <v>1.0256588072122053</v>
      </c>
      <c r="V320" s="6">
        <f t="shared" si="17"/>
        <v>2.5335144865905403E-2</v>
      </c>
      <c r="W320" s="9">
        <v>1.2729206824528654E-2</v>
      </c>
      <c r="X320" s="10">
        <f t="shared" si="19"/>
        <v>8</v>
      </c>
      <c r="Y320" s="5" t="s">
        <v>1145</v>
      </c>
      <c r="Z320" s="5"/>
      <c r="AA320" s="5"/>
      <c r="AB320" s="5"/>
    </row>
    <row r="321" spans="1:28" s="16" customFormat="1" ht="20" customHeight="1" x14ac:dyDescent="0.25">
      <c r="A321" s="5">
        <v>238</v>
      </c>
      <c r="B321" s="5">
        <v>2010</v>
      </c>
      <c r="C321" s="6" t="s">
        <v>1146</v>
      </c>
      <c r="D321" s="6" t="s">
        <v>143</v>
      </c>
      <c r="E321" s="5" t="s">
        <v>336</v>
      </c>
      <c r="F321" s="6" t="s">
        <v>1147</v>
      </c>
      <c r="G321" s="6" t="s">
        <v>23</v>
      </c>
      <c r="H321" s="11"/>
      <c r="I321" s="6" t="s">
        <v>66</v>
      </c>
      <c r="J321" s="6" t="s">
        <v>15</v>
      </c>
      <c r="K321" s="10">
        <v>60</v>
      </c>
      <c r="L321" s="6" t="s">
        <v>17</v>
      </c>
      <c r="M321" s="6" t="s">
        <v>1148</v>
      </c>
      <c r="N321" s="8">
        <f t="shared" si="18"/>
        <v>1.335858911319818</v>
      </c>
      <c r="O321" s="5">
        <v>21.67</v>
      </c>
      <c r="P321" s="5">
        <v>28.68</v>
      </c>
      <c r="Q321" s="8">
        <v>4.0409899777158573</v>
      </c>
      <c r="R321" s="8">
        <v>3.2926585003610684</v>
      </c>
      <c r="S321" s="10">
        <v>14</v>
      </c>
      <c r="T321" s="10">
        <v>14</v>
      </c>
      <c r="U321" s="6">
        <f t="shared" si="16"/>
        <v>1.3234886940470696</v>
      </c>
      <c r="V321" s="6">
        <f t="shared" si="17"/>
        <v>0.28027120018315188</v>
      </c>
      <c r="W321" s="9">
        <v>3.4253459491724878E-3</v>
      </c>
      <c r="X321" s="10">
        <f t="shared" si="19"/>
        <v>28</v>
      </c>
      <c r="Y321" s="6" t="s">
        <v>1149</v>
      </c>
      <c r="Z321" s="5"/>
      <c r="AA321" s="5"/>
      <c r="AB321" s="5"/>
    </row>
    <row r="322" spans="1:28" s="16" customFormat="1" ht="20" customHeight="1" x14ac:dyDescent="0.25">
      <c r="A322" s="16">
        <v>239</v>
      </c>
      <c r="B322" s="16">
        <v>2012</v>
      </c>
      <c r="C322" s="16" t="s">
        <v>1150</v>
      </c>
      <c r="D322" s="16" t="s">
        <v>636</v>
      </c>
      <c r="E322" s="16" t="s">
        <v>149</v>
      </c>
      <c r="F322" s="16" t="s">
        <v>1151</v>
      </c>
      <c r="G322" s="16" t="s">
        <v>23</v>
      </c>
      <c r="H322" s="11"/>
      <c r="I322" s="16" t="s">
        <v>66</v>
      </c>
      <c r="J322" s="16" t="s">
        <v>48</v>
      </c>
      <c r="K322" s="18">
        <v>48</v>
      </c>
      <c r="L322" s="18" t="s">
        <v>17</v>
      </c>
      <c r="M322" s="6" t="s">
        <v>1152</v>
      </c>
      <c r="N322" s="8">
        <f t="shared" si="18"/>
        <v>1.9479236198317265</v>
      </c>
      <c r="O322" s="16">
        <v>88.7</v>
      </c>
      <c r="P322" s="16">
        <v>73</v>
      </c>
      <c r="Q322" s="8">
        <v>8.5043694651631867</v>
      </c>
      <c r="R322" s="8">
        <v>9.6475229981586459</v>
      </c>
      <c r="S322" s="16">
        <v>3</v>
      </c>
      <c r="T322" s="16">
        <v>3</v>
      </c>
      <c r="U322" s="19">
        <f t="shared" ref="U322:U328" si="20">P322/O322</f>
        <v>0.82299887260428406</v>
      </c>
      <c r="V322" s="19">
        <f t="shared" ref="V322:V328" si="21">LN(U322)</f>
        <v>-0.19480044816714273</v>
      </c>
      <c r="W322" s="9">
        <v>8.8860894215968891E-3</v>
      </c>
      <c r="X322" s="10">
        <f t="shared" si="19"/>
        <v>6</v>
      </c>
      <c r="Y322" s="16" t="s">
        <v>1153</v>
      </c>
    </row>
    <row r="323" spans="1:28" s="16" customFormat="1" ht="20" customHeight="1" x14ac:dyDescent="0.25">
      <c r="A323" s="5">
        <v>240</v>
      </c>
      <c r="B323" s="5">
        <v>2009</v>
      </c>
      <c r="C323" s="6" t="s">
        <v>1154</v>
      </c>
      <c r="D323" s="6" t="s">
        <v>143</v>
      </c>
      <c r="E323" s="5" t="s">
        <v>336</v>
      </c>
      <c r="F323" s="6" t="s">
        <v>1155</v>
      </c>
      <c r="G323" s="6" t="s">
        <v>23</v>
      </c>
      <c r="H323" s="11"/>
      <c r="I323" s="6" t="s">
        <v>66</v>
      </c>
      <c r="J323" s="6" t="s">
        <v>15</v>
      </c>
      <c r="K323" s="10">
        <v>4380</v>
      </c>
      <c r="L323" s="6" t="s">
        <v>17</v>
      </c>
      <c r="M323" s="6" t="s">
        <v>791</v>
      </c>
      <c r="N323" s="8">
        <f t="shared" ref="N323:N328" si="22">LOG(O323)</f>
        <v>0.8208579894396999</v>
      </c>
      <c r="O323" s="5">
        <v>6.62</v>
      </c>
      <c r="P323" s="5">
        <v>4.8899999999999997</v>
      </c>
      <c r="Q323" s="8">
        <v>1.5428869044748548</v>
      </c>
      <c r="R323" s="8">
        <v>1.8335757415498275</v>
      </c>
      <c r="S323" s="5">
        <v>5</v>
      </c>
      <c r="T323" s="5">
        <v>5</v>
      </c>
      <c r="U323" s="6">
        <f t="shared" si="20"/>
        <v>0.73867069486404824</v>
      </c>
      <c r="V323" s="6">
        <f t="shared" si="21"/>
        <v>-0.30290306646213633</v>
      </c>
      <c r="W323" s="9">
        <v>3.898346593039468E-2</v>
      </c>
      <c r="X323" s="10">
        <f t="shared" ref="X323:X328" si="23">S323+T323</f>
        <v>10</v>
      </c>
      <c r="Y323" s="5" t="s">
        <v>1156</v>
      </c>
      <c r="Z323" s="5"/>
      <c r="AA323" s="5"/>
      <c r="AB323" s="5"/>
    </row>
    <row r="324" spans="1:28" s="16" customFormat="1" ht="20" customHeight="1" x14ac:dyDescent="0.25">
      <c r="A324" s="16">
        <v>241</v>
      </c>
      <c r="B324" s="16">
        <v>2012</v>
      </c>
      <c r="C324" s="16" t="s">
        <v>1157</v>
      </c>
      <c r="D324" s="16" t="s">
        <v>309</v>
      </c>
      <c r="E324" s="16" t="s">
        <v>86</v>
      </c>
      <c r="F324" s="16" t="s">
        <v>1158</v>
      </c>
      <c r="G324" s="16" t="s">
        <v>23</v>
      </c>
      <c r="H324" s="11"/>
      <c r="I324" s="16" t="s">
        <v>66</v>
      </c>
      <c r="J324" s="16" t="s">
        <v>15</v>
      </c>
      <c r="K324" s="16">
        <f>30*3</f>
        <v>90</v>
      </c>
      <c r="L324" s="16" t="s">
        <v>17</v>
      </c>
      <c r="M324" s="23" t="s">
        <v>1159</v>
      </c>
      <c r="N324" s="8">
        <f t="shared" si="22"/>
        <v>0.65321251377534373</v>
      </c>
      <c r="O324" s="16">
        <v>4.5</v>
      </c>
      <c r="P324" s="16">
        <v>3.84</v>
      </c>
      <c r="Q324" s="8">
        <v>2.3902301144450502</v>
      </c>
      <c r="R324" s="8">
        <v>1.073871500692704</v>
      </c>
      <c r="S324" s="16">
        <v>3</v>
      </c>
      <c r="T324" s="16">
        <v>3</v>
      </c>
      <c r="U324" s="19">
        <f t="shared" si="20"/>
        <v>0.85333333333333328</v>
      </c>
      <c r="V324" s="19">
        <f t="shared" si="21"/>
        <v>-0.15860503017663866</v>
      </c>
      <c r="W324" s="9">
        <v>0.12011323784722219</v>
      </c>
      <c r="X324" s="10">
        <f t="shared" si="23"/>
        <v>6</v>
      </c>
      <c r="Y324" s="16" t="s">
        <v>1160</v>
      </c>
    </row>
    <row r="325" spans="1:28" s="16" customFormat="1" ht="20" customHeight="1" x14ac:dyDescent="0.25">
      <c r="A325" s="5">
        <v>242</v>
      </c>
      <c r="B325" s="5">
        <v>2011</v>
      </c>
      <c r="C325" s="5" t="s">
        <v>1161</v>
      </c>
      <c r="D325" s="5" t="s">
        <v>85</v>
      </c>
      <c r="E325" s="5" t="s">
        <v>86</v>
      </c>
      <c r="F325" s="5" t="s">
        <v>627</v>
      </c>
      <c r="G325" s="5" t="s">
        <v>13</v>
      </c>
      <c r="H325" s="11"/>
      <c r="I325" s="5" t="s">
        <v>66</v>
      </c>
      <c r="J325" s="6" t="s">
        <v>15</v>
      </c>
      <c r="K325" s="5">
        <f>4*365</f>
        <v>1460</v>
      </c>
      <c r="L325" s="5" t="s">
        <v>81</v>
      </c>
      <c r="M325" s="6" t="s">
        <v>1162</v>
      </c>
      <c r="N325" s="8">
        <f t="shared" si="22"/>
        <v>1.0285712526925377</v>
      </c>
      <c r="O325" s="5">
        <v>10.68</v>
      </c>
      <c r="P325" s="5">
        <v>9.07</v>
      </c>
      <c r="Q325" s="8">
        <v>0.58787753826796263</v>
      </c>
      <c r="R325" s="8">
        <v>1.2247448713915889</v>
      </c>
      <c r="S325" s="5">
        <v>6</v>
      </c>
      <c r="T325" s="5">
        <v>6</v>
      </c>
      <c r="U325" s="6">
        <f t="shared" si="20"/>
        <v>0.84925093632958804</v>
      </c>
      <c r="V325" s="6">
        <f t="shared" si="21"/>
        <v>-0.16340056940500353</v>
      </c>
      <c r="W325" s="9">
        <v>3.543949898493097E-3</v>
      </c>
      <c r="X325" s="10">
        <f t="shared" si="23"/>
        <v>12</v>
      </c>
      <c r="Y325" s="6" t="s">
        <v>1163</v>
      </c>
      <c r="Z325" s="5"/>
      <c r="AA325" s="5"/>
      <c r="AB325" s="5"/>
    </row>
    <row r="326" spans="1:28" s="16" customFormat="1" ht="20" customHeight="1" x14ac:dyDescent="0.2">
      <c r="A326" s="5">
        <v>243</v>
      </c>
      <c r="B326" s="5">
        <v>2003</v>
      </c>
      <c r="C326" s="6" t="s">
        <v>1164</v>
      </c>
      <c r="D326" s="6" t="s">
        <v>58</v>
      </c>
      <c r="E326" s="6" t="s">
        <v>149</v>
      </c>
      <c r="F326" s="6" t="s">
        <v>1165</v>
      </c>
      <c r="G326" s="6" t="s">
        <v>13</v>
      </c>
      <c r="H326" s="11"/>
      <c r="I326" s="6" t="s">
        <v>66</v>
      </c>
      <c r="J326" s="6" t="s">
        <v>15</v>
      </c>
      <c r="K326" s="7"/>
      <c r="L326" s="6" t="s">
        <v>42</v>
      </c>
      <c r="M326" s="6" t="s">
        <v>1085</v>
      </c>
      <c r="N326" s="8">
        <f t="shared" si="22"/>
        <v>1.4778444763387584</v>
      </c>
      <c r="O326" s="10">
        <v>30.05</v>
      </c>
      <c r="P326" s="10">
        <v>22.45</v>
      </c>
      <c r="Q326" s="8">
        <v>2.3475945135393377</v>
      </c>
      <c r="R326" s="8">
        <v>1.3010764773832475</v>
      </c>
      <c r="S326" s="10">
        <v>8</v>
      </c>
      <c r="T326" s="10">
        <v>2</v>
      </c>
      <c r="U326" s="14">
        <f t="shared" si="20"/>
        <v>0.74708818635607321</v>
      </c>
      <c r="V326" s="14">
        <f t="shared" si="21"/>
        <v>-0.29157204679295329</v>
      </c>
      <c r="W326" s="9">
        <v>2.4422560767437158E-3</v>
      </c>
      <c r="X326" s="10">
        <f t="shared" si="23"/>
        <v>10</v>
      </c>
      <c r="Y326" s="6" t="s">
        <v>1166</v>
      </c>
      <c r="Z326" s="12"/>
      <c r="AA326" s="12"/>
      <c r="AB326" s="12"/>
    </row>
    <row r="327" spans="1:28" s="16" customFormat="1" ht="20" customHeight="1" x14ac:dyDescent="0.2">
      <c r="A327" s="5">
        <v>244</v>
      </c>
      <c r="B327" s="5">
        <v>2006</v>
      </c>
      <c r="C327" s="6" t="s">
        <v>1167</v>
      </c>
      <c r="D327" s="6" t="s">
        <v>58</v>
      </c>
      <c r="E327" s="6" t="s">
        <v>149</v>
      </c>
      <c r="F327" s="6" t="s">
        <v>1168</v>
      </c>
      <c r="G327" s="6" t="s">
        <v>23</v>
      </c>
      <c r="H327" s="11"/>
      <c r="I327" s="6" t="s">
        <v>66</v>
      </c>
      <c r="J327" s="6" t="s">
        <v>15</v>
      </c>
      <c r="K327" s="10">
        <v>49</v>
      </c>
      <c r="L327" s="6" t="s">
        <v>126</v>
      </c>
      <c r="M327" s="6" t="s">
        <v>447</v>
      </c>
      <c r="N327" s="8">
        <f t="shared" si="22"/>
        <v>-0.79588001734407521</v>
      </c>
      <c r="O327" s="10">
        <v>0.16</v>
      </c>
      <c r="P327" s="10">
        <v>0.49</v>
      </c>
      <c r="Q327" s="8">
        <v>9.4868329805051388E-2</v>
      </c>
      <c r="R327" s="8">
        <v>0.12649110640673519</v>
      </c>
      <c r="S327" s="10">
        <v>10</v>
      </c>
      <c r="T327" s="10">
        <v>10</v>
      </c>
      <c r="U327" s="14">
        <f t="shared" si="20"/>
        <v>3.0625</v>
      </c>
      <c r="V327" s="14">
        <f t="shared" si="21"/>
        <v>1.1192315758708453</v>
      </c>
      <c r="W327" s="9">
        <v>4.1820140045814247E-2</v>
      </c>
      <c r="X327" s="10">
        <f t="shared" si="23"/>
        <v>20</v>
      </c>
      <c r="Y327" s="6" t="s">
        <v>1169</v>
      </c>
      <c r="Z327" s="12"/>
      <c r="AA327" s="12"/>
      <c r="AB327" s="12"/>
    </row>
    <row r="328" spans="1:28" s="16" customFormat="1" ht="20" customHeight="1" x14ac:dyDescent="0.25">
      <c r="A328" s="5">
        <v>245</v>
      </c>
      <c r="B328" s="5">
        <v>2008</v>
      </c>
      <c r="C328" s="5" t="s">
        <v>1170</v>
      </c>
      <c r="D328" s="6" t="s">
        <v>10</v>
      </c>
      <c r="E328" s="5" t="s">
        <v>1171</v>
      </c>
      <c r="F328" s="5" t="s">
        <v>1172</v>
      </c>
      <c r="G328" s="5" t="s">
        <v>23</v>
      </c>
      <c r="H328" s="5" t="s">
        <v>13</v>
      </c>
      <c r="I328" s="5" t="s">
        <v>66</v>
      </c>
      <c r="J328" s="5" t="s">
        <v>15</v>
      </c>
      <c r="K328" s="5">
        <v>730</v>
      </c>
      <c r="L328" s="5" t="s">
        <v>17</v>
      </c>
      <c r="M328" s="6" t="s">
        <v>1173</v>
      </c>
      <c r="N328" s="8">
        <f t="shared" si="22"/>
        <v>1.2065560440990295</v>
      </c>
      <c r="O328" s="5">
        <v>16.09</v>
      </c>
      <c r="P328" s="5">
        <v>16.690000000000001</v>
      </c>
      <c r="Q328" s="8">
        <v>7.5</v>
      </c>
      <c r="R328" s="8">
        <v>8.1199999999999992</v>
      </c>
      <c r="S328" s="5">
        <v>10</v>
      </c>
      <c r="T328" s="5">
        <v>10</v>
      </c>
      <c r="U328" s="6">
        <f t="shared" si="20"/>
        <v>1.0372902423865755</v>
      </c>
      <c r="V328" s="6">
        <f t="shared" si="21"/>
        <v>3.6611776669451875E-2</v>
      </c>
      <c r="W328" s="9">
        <v>4.5397595454186784E-2</v>
      </c>
      <c r="X328" s="10">
        <f t="shared" si="23"/>
        <v>20</v>
      </c>
      <c r="Y328" s="5" t="s">
        <v>1174</v>
      </c>
      <c r="Z328" s="5"/>
      <c r="AA328" s="5"/>
      <c r="AB328" s="5"/>
    </row>
  </sheetData>
  <phoneticPr fontId="12" type="noConversion"/>
  <pageMargins left="0.75" right="0.75" top="1" bottom="1" header="0.5" footer="0.5"/>
  <pageSetup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Dalhousie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Murphy</dc:creator>
  <cp:lastModifiedBy>Yefeng</cp:lastModifiedBy>
  <dcterms:created xsi:type="dcterms:W3CDTF">2013-04-15T13:16:00Z</dcterms:created>
  <dcterms:modified xsi:type="dcterms:W3CDTF">2021-02-13T14:26:14Z</dcterms:modified>
</cp:coreProperties>
</file>