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Análise multivariada de dados para tomada de decisões\"/>
    </mc:Choice>
  </mc:AlternateContent>
  <xr:revisionPtr revIDLastSave="0" documentId="13_ncr:1_{9203DE77-C265-4DA6-AE94-161F2EA61326}" xr6:coauthVersionLast="44" xr6:coauthVersionMax="44" xr10:uidLastSave="{00000000-0000-0000-0000-000000000000}"/>
  <bookViews>
    <workbookView xWindow="-120" yWindow="-120" windowWidth="20730" windowHeight="11160" activeTab="1" xr2:uid="{3FEEA1B0-ACCE-4250-91AF-9F74F90E8D6E}"/>
  </bookViews>
  <sheets>
    <sheet name="Planilha1" sheetId="1" r:id="rId1"/>
    <sheet name="Planilha2" sheetId="2" r:id="rId2"/>
    <sheet name="Planilha3" sheetId="3" r:id="rId3"/>
  </sheets>
  <definedNames>
    <definedName name="solver_adj" localSheetId="1" hidden="1">Planilha2!$C$2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Planilha2!$I$2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0.8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2" l="1"/>
  <c r="G30" i="2"/>
  <c r="G31" i="2"/>
  <c r="G26" i="2"/>
  <c r="J31" i="2"/>
  <c r="L30" i="3" l="1"/>
  <c r="L29" i="3"/>
  <c r="K29" i="3"/>
  <c r="L17" i="3"/>
  <c r="K15" i="3"/>
  <c r="L13" i="3"/>
  <c r="L12" i="3"/>
  <c r="D27" i="3"/>
  <c r="C27" i="3"/>
  <c r="B27" i="3"/>
  <c r="J21" i="3"/>
  <c r="G23" i="3"/>
  <c r="F23" i="3"/>
  <c r="F22" i="3"/>
  <c r="E23" i="3"/>
  <c r="E22" i="3"/>
  <c r="E21" i="3"/>
  <c r="D23" i="3"/>
  <c r="D22" i="3"/>
  <c r="D21" i="3"/>
  <c r="D20" i="3"/>
  <c r="C23" i="3"/>
  <c r="C22" i="3"/>
  <c r="C21" i="3"/>
  <c r="C20" i="3"/>
  <c r="C19" i="3"/>
  <c r="B20" i="3"/>
  <c r="B21" i="3"/>
  <c r="B22" i="3"/>
  <c r="B23" i="3"/>
  <c r="D12" i="3"/>
  <c r="D13" i="3"/>
  <c r="C13" i="3"/>
  <c r="I7" i="3" s="1"/>
  <c r="C12" i="3"/>
  <c r="I10" i="3" s="1"/>
  <c r="D11" i="3"/>
  <c r="C11" i="3"/>
  <c r="H14" i="1"/>
  <c r="H15" i="1"/>
  <c r="H16" i="1"/>
  <c r="I16" i="1" s="1"/>
  <c r="H17" i="1"/>
  <c r="I17" i="1" s="1"/>
  <c r="H18" i="1"/>
  <c r="H19" i="1"/>
  <c r="H20" i="1"/>
  <c r="I20" i="1" s="1"/>
  <c r="H21" i="1"/>
  <c r="I21" i="1" s="1"/>
  <c r="H22" i="1"/>
  <c r="H13" i="1"/>
  <c r="I13" i="1" s="1"/>
  <c r="G13" i="1"/>
  <c r="K27" i="2"/>
  <c r="K26" i="2"/>
  <c r="K25" i="2"/>
  <c r="K24" i="2"/>
  <c r="K23" i="2"/>
  <c r="K22" i="2"/>
  <c r="K21" i="2"/>
  <c r="K20" i="2"/>
  <c r="H2" i="2"/>
  <c r="F3" i="2"/>
  <c r="F4" i="2"/>
  <c r="F5" i="2"/>
  <c r="G5" i="2" s="1"/>
  <c r="H5" i="2" s="1"/>
  <c r="F6" i="2"/>
  <c r="G6" i="2" s="1"/>
  <c r="H6" i="2" s="1"/>
  <c r="F7" i="2"/>
  <c r="F8" i="2"/>
  <c r="F9" i="2"/>
  <c r="G9" i="2" s="1"/>
  <c r="H9" i="2" s="1"/>
  <c r="F10" i="2"/>
  <c r="G10" i="2" s="1"/>
  <c r="H10" i="2" s="1"/>
  <c r="F11" i="2"/>
  <c r="F12" i="2"/>
  <c r="F13" i="2"/>
  <c r="G13" i="2" s="1"/>
  <c r="H13" i="2" s="1"/>
  <c r="F14" i="2"/>
  <c r="G14" i="2" s="1"/>
  <c r="H14" i="2" s="1"/>
  <c r="F15" i="2"/>
  <c r="F16" i="2"/>
  <c r="F17" i="2"/>
  <c r="G17" i="2" s="1"/>
  <c r="H17" i="2" s="1"/>
  <c r="F18" i="2"/>
  <c r="G18" i="2" s="1"/>
  <c r="H18" i="2" s="1"/>
  <c r="F19" i="2"/>
  <c r="F20" i="2"/>
  <c r="G3" i="2"/>
  <c r="G4" i="2"/>
  <c r="H4" i="2" s="1"/>
  <c r="G7" i="2"/>
  <c r="H7" i="2" s="1"/>
  <c r="G8" i="2"/>
  <c r="H8" i="2" s="1"/>
  <c r="G11" i="2"/>
  <c r="H11" i="2" s="1"/>
  <c r="G12" i="2"/>
  <c r="H12" i="2" s="1"/>
  <c r="G15" i="2"/>
  <c r="G16" i="2"/>
  <c r="H16" i="2" s="1"/>
  <c r="G19" i="2"/>
  <c r="G20" i="2"/>
  <c r="G2" i="2"/>
  <c r="F2" i="2"/>
  <c r="H3" i="2"/>
  <c r="H15" i="2"/>
  <c r="H19" i="2"/>
  <c r="I14" i="1"/>
  <c r="I15" i="1"/>
  <c r="I18" i="1"/>
  <c r="I19" i="1"/>
  <c r="I22" i="1"/>
  <c r="G14" i="1"/>
  <c r="G15" i="1"/>
  <c r="G16" i="1"/>
  <c r="G17" i="1"/>
  <c r="G18" i="1"/>
  <c r="G19" i="1"/>
  <c r="G20" i="1"/>
  <c r="G21" i="1"/>
  <c r="G22" i="1"/>
  <c r="I5" i="3" l="1"/>
  <c r="I6" i="3"/>
  <c r="I8" i="3"/>
  <c r="J9" i="3"/>
  <c r="I9" i="3"/>
  <c r="J8" i="3"/>
  <c r="J5" i="3"/>
  <c r="J7" i="3"/>
  <c r="J10" i="3"/>
  <c r="J6" i="3"/>
  <c r="H20" i="2"/>
  <c r="B18" i="3" l="1"/>
  <c r="B19" i="3"/>
</calcChain>
</file>

<file path=xl/sharedStrings.xml><?xml version="1.0" encoding="utf-8"?>
<sst xmlns="http://schemas.openxmlformats.org/spreadsheetml/2006/main" count="126" uniqueCount="88">
  <si>
    <t>Dados</t>
  </si>
  <si>
    <t>ocupados</t>
  </si>
  <si>
    <t>sexo</t>
  </si>
  <si>
    <t>idade</t>
  </si>
  <si>
    <t>posição da família</t>
  </si>
  <si>
    <t>região do país</t>
  </si>
  <si>
    <t>educação</t>
  </si>
  <si>
    <t>Essa Nota Técnica do IPEA pretendeu demonstrar se há, no Brasil, uma maior probabilidade de desemprego para pessoas na faixa etária de 16 a 54 anos vis-à-vis aquelas de 55 a 64 anos. Para tanto, estimou-se uma regressão logística binária em que os desempregados eram 1 e os ocupados eram 0. As variáveis independentes, também binárias, foram: a) sexo, sendo 0 para homens e 1 para mulheres; b) idade, sendo 0 para pessoas de 16 a 54 anos e 1 para aquelas de 55 a 64 anos; c) posição da família, sendo 0 para chefes e cônjuges e 1 para outras posições; d) região do país, sendo 0 para sul e centro-oeste e 1 para demais regiões do país; e) Educação, sendo 0 para Ensino Superior e 1 para demais formações.</t>
  </si>
  <si>
    <t>Z</t>
  </si>
  <si>
    <t>Prob( y = 1)</t>
  </si>
  <si>
    <t>Prob (Y = 0)</t>
  </si>
  <si>
    <t>Usuário</t>
  </si>
  <si>
    <t>Cinema</t>
  </si>
  <si>
    <t>Música</t>
  </si>
  <si>
    <t>Trabalho</t>
  </si>
  <si>
    <t>Comportamento</t>
  </si>
  <si>
    <t>Gosta</t>
  </si>
  <si>
    <t>Não gosta</t>
  </si>
  <si>
    <t>Não Gosta</t>
  </si>
  <si>
    <t>Feliz</t>
  </si>
  <si>
    <t>Triste</t>
  </si>
  <si>
    <t>Musica</t>
  </si>
  <si>
    <t>Const</t>
  </si>
  <si>
    <t>Coef Cinema</t>
  </si>
  <si>
    <t>Coef Musica</t>
  </si>
  <si>
    <t>Coef trabalho</t>
  </si>
  <si>
    <t>Prob ( Y = 1)</t>
  </si>
  <si>
    <t>Prob  ( Y = 0)</t>
  </si>
  <si>
    <t>Valores</t>
  </si>
  <si>
    <t>Variável X</t>
  </si>
  <si>
    <t>=SOMA(K14:K19)</t>
  </si>
  <si>
    <t>=MÉDIA(K14:K19)</t>
  </si>
  <si>
    <t>=(K14-K21)/DESVPAD.A(K14:K19)</t>
  </si>
  <si>
    <t>=(K15-K21)/DESVPAD.A(K14:K19)</t>
  </si>
  <si>
    <t>=(K16-K21)/DESVPAD.A(K14:K19)</t>
  </si>
  <si>
    <t>=(K17-K21)/DESVPAD.A(K14:K19)</t>
  </si>
  <si>
    <t>Padronização dos dados pelo método Z-Escore</t>
  </si>
  <si>
    <t>Z-Escore</t>
  </si>
  <si>
    <t>Dado Brutos</t>
  </si>
  <si>
    <t>Empresas</t>
  </si>
  <si>
    <t>Vendas</t>
  </si>
  <si>
    <t>Empregados</t>
  </si>
  <si>
    <t>A</t>
  </si>
  <si>
    <t>B</t>
  </si>
  <si>
    <t>C</t>
  </si>
  <si>
    <t>D</t>
  </si>
  <si>
    <t>E</t>
  </si>
  <si>
    <t>F</t>
  </si>
  <si>
    <t>Média</t>
  </si>
  <si>
    <t>Desvio Padrão</t>
  </si>
  <si>
    <t>Fórmula</t>
  </si>
  <si>
    <t>Soma</t>
  </si>
  <si>
    <t>Matriz Padronizada</t>
  </si>
  <si>
    <t>=SOMA(D5:D10)</t>
  </si>
  <si>
    <t>=MÉDIA(D5:D10)</t>
  </si>
  <si>
    <t>=DESVPAD.A(D5:D10)</t>
  </si>
  <si>
    <t>=(D5-D$12)/D$13</t>
  </si>
  <si>
    <t>=(D9-D$12)/D$13</t>
  </si>
  <si>
    <t>=(D8-D$12)/D$13</t>
  </si>
  <si>
    <t>=(D7-D$12)/D$13</t>
  </si>
  <si>
    <t>=(D6-D$12)/D$13</t>
  </si>
  <si>
    <t>=(D10-D$12)/D$13</t>
  </si>
  <si>
    <t>=POTÊNCIA((I9-I10);2)+POTÊNCIA((J9-J10);2)</t>
  </si>
  <si>
    <t>Fórmula exemplo</t>
  </si>
  <si>
    <t>Matriz da Distância Quadrática Euclidiana</t>
  </si>
  <si>
    <t>Em amarelo são as calculadas as distância mínimas entre as variáveis</t>
  </si>
  <si>
    <t>A1</t>
  </si>
  <si>
    <t>B2</t>
  </si>
  <si>
    <t>C3</t>
  </si>
  <si>
    <t>D4</t>
  </si>
  <si>
    <t>E5</t>
  </si>
  <si>
    <t>F6</t>
  </si>
  <si>
    <t>A1B2</t>
  </si>
  <si>
    <t>C3D4</t>
  </si>
  <si>
    <t>E5F6</t>
  </si>
  <si>
    <t>Variável</t>
  </si>
  <si>
    <t>S.E</t>
  </si>
  <si>
    <t>Wald</t>
  </si>
  <si>
    <t>df</t>
  </si>
  <si>
    <t>Sig.</t>
  </si>
  <si>
    <t>Exp(B)</t>
  </si>
  <si>
    <t>Sexo</t>
  </si>
  <si>
    <t>Idade</t>
  </si>
  <si>
    <t>Posição na Família</t>
  </si>
  <si>
    <t>Escolaridade</t>
  </si>
  <si>
    <t>UF/Região</t>
  </si>
  <si>
    <t>Constante</t>
  </si>
  <si>
    <t>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</si>
</sst>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00000000000000%"/>
    <numFmt numFmtId="166" formatCode="0.000000000000000000000000000000000000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323A46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2" fontId="0" fillId="0" borderId="0" xfId="1" applyNumberFormat="1" applyFont="1"/>
    <xf numFmtId="2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166" fontId="0" fillId="0" borderId="0" xfId="1" applyNumberFormat="1" applyFont="1"/>
    <xf numFmtId="164" fontId="0" fillId="0" borderId="0" xfId="0" applyNumberFormat="1"/>
    <xf numFmtId="0" fontId="0" fillId="0" borderId="1" xfId="0" quotePrefix="1" applyBorder="1"/>
    <xf numFmtId="164" fontId="0" fillId="0" borderId="1" xfId="0" applyNumberFormat="1" applyBorder="1"/>
    <xf numFmtId="0" fontId="2" fillId="2" borderId="1" xfId="0" quotePrefix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3" borderId="0" xfId="0" quotePrefix="1" applyFont="1" applyFill="1"/>
    <xf numFmtId="0" fontId="2" fillId="3" borderId="0" xfId="0" applyFont="1" applyFill="1"/>
    <xf numFmtId="0" fontId="2" fillId="4" borderId="0" xfId="0" quotePrefix="1" applyFont="1" applyFill="1"/>
    <xf numFmtId="0" fontId="2" fillId="4" borderId="0" xfId="0" applyFont="1" applyFill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0" fontId="0" fillId="0" borderId="0" xfId="0" applyBorder="1"/>
    <xf numFmtId="0" fontId="2" fillId="2" borderId="1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/>
    <xf numFmtId="0" fontId="0" fillId="0" borderId="0" xfId="0" quotePrefix="1" applyBorder="1" applyAlignment="1"/>
    <xf numFmtId="164" fontId="0" fillId="0" borderId="1" xfId="0" applyNumberFormat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2" fontId="0" fillId="0" borderId="0" xfId="0" quotePrefix="1" applyNumberFormat="1" applyBorder="1" applyAlignment="1"/>
    <xf numFmtId="0" fontId="3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CA36-26B6-4302-B850-EC9AD7E08001}">
  <dimension ref="A1:Q23"/>
  <sheetViews>
    <sheetView topLeftCell="D16" zoomScale="145" zoomScaleNormal="145" workbookViewId="0">
      <selection activeCell="H13" sqref="H13"/>
    </sheetView>
  </sheetViews>
  <sheetFormatPr defaultRowHeight="15" x14ac:dyDescent="0.25"/>
  <cols>
    <col min="1" max="1" width="9.42578125" bestFit="1" customWidth="1"/>
    <col min="2" max="2" width="5.140625" bestFit="1" customWidth="1"/>
    <col min="3" max="3" width="6" bestFit="1" customWidth="1"/>
    <col min="4" max="4" width="16.85546875" bestFit="1" customWidth="1"/>
    <col min="5" max="5" width="13.28515625" bestFit="1" customWidth="1"/>
    <col min="6" max="6" width="9.28515625" bestFit="1" customWidth="1"/>
    <col min="7" max="7" width="9.42578125" bestFit="1" customWidth="1"/>
    <col min="8" max="8" width="10.85546875" customWidth="1"/>
    <col min="9" max="9" width="10.85546875" bestFit="1" customWidth="1"/>
  </cols>
  <sheetData>
    <row r="1" spans="1:17" ht="15" customHeight="1" x14ac:dyDescent="0.25">
      <c r="A1" s="33" t="s">
        <v>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5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ht="15" customHeigh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1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ht="15" customHeight="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1" spans="1:17" x14ac:dyDescent="0.25">
      <c r="A11" t="s">
        <v>0</v>
      </c>
    </row>
    <row r="12" spans="1:17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s="1" t="s">
        <v>8</v>
      </c>
      <c r="H12" t="s">
        <v>9</v>
      </c>
      <c r="I12" t="s">
        <v>10</v>
      </c>
    </row>
    <row r="13" spans="1:17" x14ac:dyDescent="0.25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f>-3.948+0.586*B13-0.813*C13+1.118*D13+0.882*F13+0.376*E13</f>
        <v>-2.2439999999999998</v>
      </c>
      <c r="H13" s="3">
        <f>1/(1 + EXP(-G13))</f>
        <v>9.5868270619422699E-2</v>
      </c>
      <c r="I13" s="4">
        <f t="shared" ref="I13:I22" si="0">1 - H13</f>
        <v>0.90413172938057729</v>
      </c>
    </row>
    <row r="14" spans="1:17" x14ac:dyDescent="0.25">
      <c r="A14">
        <v>1</v>
      </c>
      <c r="B14">
        <v>0</v>
      </c>
      <c r="C14">
        <v>0</v>
      </c>
      <c r="D14">
        <v>1</v>
      </c>
      <c r="E14">
        <v>0</v>
      </c>
      <c r="F14">
        <v>1</v>
      </c>
      <c r="G14">
        <f t="shared" ref="G14:G22" si="1">-3.948+0.586*B14-0.813*C14+1.118*D14+0.882*F14+0.376*E14</f>
        <v>-1.948</v>
      </c>
      <c r="H14" s="3">
        <f t="shared" ref="H14:H22" si="2">1/(1 + EXP(-G14))</f>
        <v>0.12477160163050753</v>
      </c>
      <c r="I14" s="4">
        <f t="shared" si="0"/>
        <v>0.87522839836949251</v>
      </c>
    </row>
    <row r="15" spans="1:17" x14ac:dyDescent="0.25">
      <c r="A15">
        <v>0</v>
      </c>
      <c r="B15">
        <v>1</v>
      </c>
      <c r="C15">
        <v>1</v>
      </c>
      <c r="D15">
        <v>1</v>
      </c>
      <c r="E15">
        <v>0</v>
      </c>
      <c r="F15">
        <v>0</v>
      </c>
      <c r="G15">
        <f t="shared" si="1"/>
        <v>-3.0569999999999995</v>
      </c>
      <c r="H15" s="3">
        <f t="shared" si="2"/>
        <v>4.4916223760135467E-2</v>
      </c>
      <c r="I15" s="4">
        <f t="shared" si="0"/>
        <v>0.95508377623986451</v>
      </c>
    </row>
    <row r="16" spans="1:17" x14ac:dyDescent="0.25">
      <c r="A16">
        <v>1</v>
      </c>
      <c r="B16">
        <v>1</v>
      </c>
      <c r="C16">
        <v>0</v>
      </c>
      <c r="D16">
        <v>0</v>
      </c>
      <c r="E16">
        <v>0</v>
      </c>
      <c r="F16">
        <v>1</v>
      </c>
      <c r="G16">
        <f t="shared" si="1"/>
        <v>-2.48</v>
      </c>
      <c r="H16" s="3">
        <f t="shared" si="2"/>
        <v>7.727220213665989E-2</v>
      </c>
      <c r="I16" s="4">
        <f t="shared" si="0"/>
        <v>0.92272779786334014</v>
      </c>
    </row>
    <row r="17" spans="1:9" x14ac:dyDescent="0.25">
      <c r="A17">
        <v>0</v>
      </c>
      <c r="B17">
        <v>1</v>
      </c>
      <c r="C17">
        <v>1</v>
      </c>
      <c r="D17">
        <v>1</v>
      </c>
      <c r="E17">
        <v>0</v>
      </c>
      <c r="F17">
        <v>0</v>
      </c>
      <c r="G17">
        <f t="shared" si="1"/>
        <v>-3.0569999999999995</v>
      </c>
      <c r="H17" s="3">
        <f t="shared" si="2"/>
        <v>4.4916223760135467E-2</v>
      </c>
      <c r="I17" s="4">
        <f t="shared" si="0"/>
        <v>0.95508377623986451</v>
      </c>
    </row>
    <row r="18" spans="1:9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1</v>
      </c>
      <c r="G18">
        <f t="shared" si="1"/>
        <v>-2.48</v>
      </c>
      <c r="H18" s="3">
        <f t="shared" si="2"/>
        <v>7.727220213665989E-2</v>
      </c>
      <c r="I18" s="4">
        <f t="shared" si="0"/>
        <v>0.92272779786334014</v>
      </c>
    </row>
    <row r="19" spans="1:9" x14ac:dyDescent="0.25">
      <c r="A19">
        <v>1</v>
      </c>
      <c r="B19">
        <v>0</v>
      </c>
      <c r="C19">
        <v>0</v>
      </c>
      <c r="D19">
        <v>1</v>
      </c>
      <c r="E19">
        <v>0</v>
      </c>
      <c r="F19">
        <v>1</v>
      </c>
      <c r="G19">
        <f t="shared" si="1"/>
        <v>-1.948</v>
      </c>
      <c r="H19" s="3">
        <f t="shared" si="2"/>
        <v>0.12477160163050753</v>
      </c>
      <c r="I19" s="4">
        <f t="shared" si="0"/>
        <v>0.87522839836949251</v>
      </c>
    </row>
    <row r="20" spans="1:9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0</v>
      </c>
      <c r="G20">
        <f t="shared" si="1"/>
        <v>-2.6809999999999996</v>
      </c>
      <c r="H20" s="3">
        <f t="shared" si="2"/>
        <v>6.4103855695999079E-2</v>
      </c>
      <c r="I20" s="4">
        <f t="shared" si="0"/>
        <v>0.93589614430400092</v>
      </c>
    </row>
    <row r="21" spans="1:9" x14ac:dyDescent="0.25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f t="shared" si="1"/>
        <v>-3.3620000000000001</v>
      </c>
      <c r="H21" s="3">
        <f t="shared" si="2"/>
        <v>3.3504399114004622E-2</v>
      </c>
      <c r="I21" s="4">
        <f t="shared" si="0"/>
        <v>0.9664956008859954</v>
      </c>
    </row>
    <row r="22" spans="1:9" x14ac:dyDescent="0.25">
      <c r="A22">
        <v>1</v>
      </c>
      <c r="B22">
        <v>0</v>
      </c>
      <c r="C22">
        <v>1</v>
      </c>
      <c r="D22">
        <v>1</v>
      </c>
      <c r="E22">
        <v>0</v>
      </c>
      <c r="F22">
        <v>0</v>
      </c>
      <c r="G22">
        <f t="shared" si="1"/>
        <v>-3.6429999999999998</v>
      </c>
      <c r="H22" s="3">
        <f t="shared" si="2"/>
        <v>2.5506115412043333E-2</v>
      </c>
      <c r="I22" s="4">
        <f t="shared" si="0"/>
        <v>0.97449388458795672</v>
      </c>
    </row>
    <row r="23" spans="1:9" x14ac:dyDescent="0.25">
      <c r="G23" s="3"/>
      <c r="H23" s="3"/>
      <c r="I23" s="4"/>
    </row>
  </sheetData>
  <mergeCells count="1">
    <mergeCell ref="A1:Q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8361-F035-408F-BE86-47F99F3C7303}">
  <dimension ref="A1:R31"/>
  <sheetViews>
    <sheetView tabSelected="1" topLeftCell="A16" workbookViewId="0">
      <selection activeCell="G21" sqref="G21"/>
    </sheetView>
  </sheetViews>
  <sheetFormatPr defaultRowHeight="15" x14ac:dyDescent="0.25"/>
  <cols>
    <col min="1" max="1" width="17.28515625" bestFit="1" customWidth="1"/>
    <col min="2" max="2" width="7.7109375" bestFit="1" customWidth="1"/>
    <col min="4" max="4" width="12" bestFit="1" customWidth="1"/>
    <col min="5" max="5" width="6.7109375" bestFit="1" customWidth="1"/>
    <col min="6" max="6" width="8.7109375" bestFit="1" customWidth="1"/>
    <col min="7" max="7" width="11.28515625" bestFit="1" customWidth="1"/>
    <col min="8" max="8" width="11.7109375" bestFit="1" customWidth="1"/>
    <col min="10" max="10" width="30.42578125" bestFit="1" customWidth="1"/>
    <col min="12" max="12" width="22.42578125" bestFit="1" customWidth="1"/>
    <col min="13" max="13" width="2" bestFit="1" customWidth="1"/>
    <col min="14" max="14" width="10" bestFit="1" customWidth="1"/>
    <col min="15" max="15" width="8.7109375" bestFit="1" customWidth="1"/>
    <col min="16" max="16" width="12.28515625" bestFit="1" customWidth="1"/>
    <col min="17" max="17" width="11.7109375" bestFit="1" customWidth="1"/>
    <col min="18" max="18" width="13.140625" bestFit="1" customWidth="1"/>
  </cols>
  <sheetData>
    <row r="1" spans="1:18" x14ac:dyDescent="0.25">
      <c r="A1" t="s">
        <v>11</v>
      </c>
      <c r="B1" t="s">
        <v>12</v>
      </c>
      <c r="C1" t="s">
        <v>21</v>
      </c>
      <c r="D1" t="s">
        <v>14</v>
      </c>
      <c r="E1" t="s">
        <v>87</v>
      </c>
      <c r="F1" s="1" t="s">
        <v>8</v>
      </c>
      <c r="G1" s="1" t="s">
        <v>26</v>
      </c>
      <c r="H1" s="1" t="s">
        <v>27</v>
      </c>
      <c r="L1" t="s">
        <v>15</v>
      </c>
      <c r="M1">
        <v>1</v>
      </c>
      <c r="N1" t="s">
        <v>19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5">
      <c r="A2">
        <v>1</v>
      </c>
      <c r="B2">
        <v>1</v>
      </c>
      <c r="C2">
        <v>1</v>
      </c>
      <c r="D2">
        <v>1</v>
      </c>
      <c r="E2">
        <v>1</v>
      </c>
      <c r="F2">
        <f>-34.9571+33.8585*B2+34.264*C2+18.5028*D2</f>
        <v>51.668200000000006</v>
      </c>
      <c r="G2" s="2">
        <f>1/(1 + EXP(-F2))</f>
        <v>1</v>
      </c>
      <c r="H2" s="6">
        <f>1-G2</f>
        <v>0</v>
      </c>
      <c r="M2">
        <v>0</v>
      </c>
      <c r="N2" t="s">
        <v>20</v>
      </c>
      <c r="O2">
        <v>-34.957099999999997</v>
      </c>
      <c r="P2">
        <v>33.858499999999999</v>
      </c>
      <c r="Q2">
        <v>34.264000000000003</v>
      </c>
      <c r="R2">
        <v>18.502800000000001</v>
      </c>
    </row>
    <row r="3" spans="1:18" x14ac:dyDescent="0.25">
      <c r="A3">
        <v>2</v>
      </c>
      <c r="B3">
        <v>0</v>
      </c>
      <c r="C3">
        <v>1</v>
      </c>
      <c r="D3">
        <v>1</v>
      </c>
      <c r="E3">
        <v>1</v>
      </c>
      <c r="F3">
        <f t="shared" ref="F3:F20" si="0">-34.9571+33.8585*B3+34.264*C3+18.5028*D3</f>
        <v>17.809700000000007</v>
      </c>
      <c r="G3" s="2">
        <f t="shared" ref="G3:G20" si="1">1/(1 + EXP(-F3))</f>
        <v>0.99999998157762759</v>
      </c>
      <c r="H3" s="6">
        <f t="shared" ref="H3:H20" si="2">1-G3</f>
        <v>1.8422372405346721E-8</v>
      </c>
    </row>
    <row r="4" spans="1:18" x14ac:dyDescent="0.25">
      <c r="A4">
        <v>3</v>
      </c>
      <c r="B4">
        <v>1</v>
      </c>
      <c r="C4">
        <v>1</v>
      </c>
      <c r="D4">
        <v>0</v>
      </c>
      <c r="E4">
        <v>1</v>
      </c>
      <c r="F4">
        <f t="shared" si="0"/>
        <v>33.165400000000005</v>
      </c>
      <c r="G4" s="2">
        <f t="shared" si="1"/>
        <v>0.999999999999996</v>
      </c>
      <c r="H4" s="6">
        <f t="shared" si="2"/>
        <v>3.9968028886505635E-15</v>
      </c>
      <c r="L4" t="s">
        <v>12</v>
      </c>
      <c r="M4">
        <v>1</v>
      </c>
      <c r="N4" t="s">
        <v>16</v>
      </c>
    </row>
    <row r="5" spans="1:18" x14ac:dyDescent="0.25">
      <c r="A5">
        <v>4</v>
      </c>
      <c r="B5">
        <v>1</v>
      </c>
      <c r="C5">
        <v>0</v>
      </c>
      <c r="D5">
        <v>1</v>
      </c>
      <c r="E5">
        <v>1</v>
      </c>
      <c r="F5">
        <f t="shared" si="0"/>
        <v>17.404200000000003</v>
      </c>
      <c r="G5" s="2">
        <f t="shared" si="1"/>
        <v>0.99999997236547744</v>
      </c>
      <c r="H5" s="6">
        <f t="shared" si="2"/>
        <v>2.7634522559161212E-8</v>
      </c>
      <c r="M5">
        <v>0</v>
      </c>
      <c r="N5" t="s">
        <v>18</v>
      </c>
    </row>
    <row r="6" spans="1:18" x14ac:dyDescent="0.25">
      <c r="A6">
        <v>5</v>
      </c>
      <c r="B6">
        <v>1</v>
      </c>
      <c r="C6">
        <v>1</v>
      </c>
      <c r="D6">
        <v>0</v>
      </c>
      <c r="E6">
        <v>1</v>
      </c>
      <c r="F6">
        <f t="shared" si="0"/>
        <v>33.165400000000005</v>
      </c>
      <c r="G6" s="2">
        <f t="shared" si="1"/>
        <v>0.999999999999996</v>
      </c>
      <c r="H6" s="6">
        <f t="shared" si="2"/>
        <v>3.9968028886505635E-15</v>
      </c>
    </row>
    <row r="7" spans="1:18" x14ac:dyDescent="0.25">
      <c r="A7">
        <v>6</v>
      </c>
      <c r="B7">
        <v>1</v>
      </c>
      <c r="C7">
        <v>0</v>
      </c>
      <c r="D7">
        <v>1</v>
      </c>
      <c r="E7">
        <v>1</v>
      </c>
      <c r="F7">
        <f t="shared" si="0"/>
        <v>17.404200000000003</v>
      </c>
      <c r="G7" s="2">
        <f t="shared" si="1"/>
        <v>0.99999997236547744</v>
      </c>
      <c r="H7" s="6">
        <f t="shared" si="2"/>
        <v>2.7634522559161212E-8</v>
      </c>
      <c r="L7" t="s">
        <v>13</v>
      </c>
      <c r="M7">
        <v>1</v>
      </c>
      <c r="N7" t="s">
        <v>16</v>
      </c>
    </row>
    <row r="8" spans="1:18" x14ac:dyDescent="0.25">
      <c r="A8">
        <v>7</v>
      </c>
      <c r="B8">
        <v>1</v>
      </c>
      <c r="C8">
        <v>1</v>
      </c>
      <c r="D8">
        <v>0</v>
      </c>
      <c r="E8">
        <v>1</v>
      </c>
      <c r="F8">
        <f t="shared" si="0"/>
        <v>33.165400000000005</v>
      </c>
      <c r="G8" s="2">
        <f t="shared" si="1"/>
        <v>0.999999999999996</v>
      </c>
      <c r="H8" s="6">
        <f t="shared" si="2"/>
        <v>3.9968028886505635E-15</v>
      </c>
      <c r="M8">
        <v>0</v>
      </c>
      <c r="N8" t="s">
        <v>17</v>
      </c>
    </row>
    <row r="9" spans="1:18" x14ac:dyDescent="0.25">
      <c r="A9">
        <v>8</v>
      </c>
      <c r="B9">
        <v>1</v>
      </c>
      <c r="C9">
        <v>1</v>
      </c>
      <c r="D9">
        <v>0</v>
      </c>
      <c r="E9">
        <v>0</v>
      </c>
      <c r="F9">
        <f t="shared" si="0"/>
        <v>33.165400000000005</v>
      </c>
      <c r="G9" s="2">
        <f t="shared" si="1"/>
        <v>0.999999999999996</v>
      </c>
      <c r="H9" s="6">
        <f t="shared" si="2"/>
        <v>3.9968028886505635E-15</v>
      </c>
    </row>
    <row r="10" spans="1:18" x14ac:dyDescent="0.25">
      <c r="A10">
        <v>9</v>
      </c>
      <c r="B10">
        <v>0</v>
      </c>
      <c r="C10">
        <v>0</v>
      </c>
      <c r="D10">
        <v>1</v>
      </c>
      <c r="E10">
        <v>0</v>
      </c>
      <c r="F10">
        <f t="shared" si="0"/>
        <v>-16.454299999999996</v>
      </c>
      <c r="G10" s="2">
        <f t="shared" si="1"/>
        <v>7.1447703714126583E-8</v>
      </c>
      <c r="H10" s="6">
        <f t="shared" si="2"/>
        <v>0.99999992855229625</v>
      </c>
      <c r="L10" t="s">
        <v>14</v>
      </c>
      <c r="M10">
        <v>1</v>
      </c>
      <c r="N10" t="s">
        <v>16</v>
      </c>
    </row>
    <row r="11" spans="1:18" x14ac:dyDescent="0.25">
      <c r="A11">
        <v>10</v>
      </c>
      <c r="B11">
        <v>1</v>
      </c>
      <c r="C11">
        <v>0</v>
      </c>
      <c r="D11">
        <v>0</v>
      </c>
      <c r="E11">
        <v>0</v>
      </c>
      <c r="F11">
        <f t="shared" si="0"/>
        <v>-1.0985999999999976</v>
      </c>
      <c r="G11" s="2">
        <f t="shared" si="1"/>
        <v>0.2500023041323497</v>
      </c>
      <c r="H11" s="6">
        <f t="shared" si="2"/>
        <v>0.7499976958676503</v>
      </c>
      <c r="M11">
        <v>0</v>
      </c>
      <c r="N11" t="s">
        <v>17</v>
      </c>
    </row>
    <row r="12" spans="1:18" x14ac:dyDescent="0.25">
      <c r="A12">
        <v>11</v>
      </c>
      <c r="B12">
        <v>0</v>
      </c>
      <c r="C12">
        <v>1</v>
      </c>
      <c r="D12">
        <v>0</v>
      </c>
      <c r="E12">
        <v>0</v>
      </c>
      <c r="F12">
        <f t="shared" si="0"/>
        <v>-0.69309999999999405</v>
      </c>
      <c r="G12" s="2">
        <f t="shared" si="1"/>
        <v>0.33334381798465473</v>
      </c>
      <c r="H12" s="6">
        <f t="shared" si="2"/>
        <v>0.66665618201534527</v>
      </c>
    </row>
    <row r="13" spans="1:18" x14ac:dyDescent="0.25">
      <c r="A13">
        <v>12</v>
      </c>
      <c r="B13">
        <v>0</v>
      </c>
      <c r="C13">
        <v>1</v>
      </c>
      <c r="D13">
        <v>0</v>
      </c>
      <c r="E13">
        <v>0</v>
      </c>
      <c r="F13">
        <f t="shared" si="0"/>
        <v>-0.69309999999999405</v>
      </c>
      <c r="G13" s="2">
        <f t="shared" si="1"/>
        <v>0.33334381798465473</v>
      </c>
      <c r="H13" s="6">
        <f t="shared" si="2"/>
        <v>0.66665618201534527</v>
      </c>
      <c r="K13" s="1" t="s">
        <v>28</v>
      </c>
    </row>
    <row r="14" spans="1:18" x14ac:dyDescent="0.25">
      <c r="A14">
        <v>13</v>
      </c>
      <c r="B14">
        <v>1</v>
      </c>
      <c r="C14">
        <v>0</v>
      </c>
      <c r="D14">
        <v>0</v>
      </c>
      <c r="E14">
        <v>1</v>
      </c>
      <c r="F14">
        <f t="shared" si="0"/>
        <v>-1.0985999999999976</v>
      </c>
      <c r="G14" s="2">
        <f t="shared" si="1"/>
        <v>0.2500023041323497</v>
      </c>
      <c r="H14" s="6">
        <f t="shared" si="2"/>
        <v>0.7499976958676503</v>
      </c>
      <c r="J14" t="s">
        <v>29</v>
      </c>
      <c r="K14" s="18">
        <v>2150</v>
      </c>
      <c r="L14" s="7"/>
    </row>
    <row r="15" spans="1:18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f t="shared" si="0"/>
        <v>51.668200000000006</v>
      </c>
      <c r="G15" s="2">
        <f t="shared" si="1"/>
        <v>1</v>
      </c>
      <c r="H15" s="6">
        <f t="shared" si="2"/>
        <v>0</v>
      </c>
      <c r="J15" t="s">
        <v>29</v>
      </c>
      <c r="K15" s="18">
        <v>661</v>
      </c>
    </row>
    <row r="16" spans="1:18" x14ac:dyDescent="0.25">
      <c r="A16">
        <v>15</v>
      </c>
      <c r="B16">
        <v>0</v>
      </c>
      <c r="C16">
        <v>1</v>
      </c>
      <c r="D16">
        <v>1</v>
      </c>
      <c r="E16">
        <v>1</v>
      </c>
      <c r="F16">
        <f t="shared" si="0"/>
        <v>17.809700000000007</v>
      </c>
      <c r="G16" s="2">
        <f t="shared" si="1"/>
        <v>0.99999998157762759</v>
      </c>
      <c r="H16" s="6">
        <f t="shared" si="2"/>
        <v>1.8422372405346721E-8</v>
      </c>
      <c r="J16" t="s">
        <v>29</v>
      </c>
      <c r="K16" s="18">
        <v>7200</v>
      </c>
    </row>
    <row r="17" spans="1:12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f t="shared" si="0"/>
        <v>51.668200000000006</v>
      </c>
      <c r="G17" s="2">
        <f t="shared" si="1"/>
        <v>1</v>
      </c>
      <c r="H17" s="6">
        <f t="shared" si="2"/>
        <v>0</v>
      </c>
      <c r="J17" t="s">
        <v>29</v>
      </c>
      <c r="K17" s="18">
        <v>7764</v>
      </c>
      <c r="L17" s="5"/>
    </row>
    <row r="18" spans="1:12" x14ac:dyDescent="0.25">
      <c r="A18">
        <v>17</v>
      </c>
      <c r="B18">
        <v>0</v>
      </c>
      <c r="C18">
        <v>1</v>
      </c>
      <c r="D18">
        <v>0</v>
      </c>
      <c r="E18">
        <v>1</v>
      </c>
      <c r="F18">
        <f t="shared" si="0"/>
        <v>-0.69309999999999405</v>
      </c>
      <c r="G18" s="2">
        <f t="shared" si="1"/>
        <v>0.33334381798465473</v>
      </c>
      <c r="H18" s="6">
        <f t="shared" si="2"/>
        <v>0.66665618201534527</v>
      </c>
      <c r="J18" t="s">
        <v>29</v>
      </c>
      <c r="K18" s="18">
        <v>10281</v>
      </c>
    </row>
    <row r="19" spans="1:12" x14ac:dyDescent="0.25">
      <c r="A19">
        <v>18</v>
      </c>
      <c r="B19">
        <v>0</v>
      </c>
      <c r="C19">
        <v>1</v>
      </c>
      <c r="D19">
        <v>0</v>
      </c>
      <c r="E19">
        <v>0</v>
      </c>
      <c r="F19">
        <f t="shared" si="0"/>
        <v>-0.69309999999999405</v>
      </c>
      <c r="G19" s="2">
        <f t="shared" si="1"/>
        <v>0.33334381798465473</v>
      </c>
      <c r="H19" s="6">
        <f t="shared" si="2"/>
        <v>0.66665618201534527</v>
      </c>
      <c r="J19" t="s">
        <v>29</v>
      </c>
      <c r="K19" s="18">
        <v>8672</v>
      </c>
    </row>
    <row r="20" spans="1:12" x14ac:dyDescent="0.25">
      <c r="A20">
        <v>19</v>
      </c>
      <c r="B20">
        <v>1</v>
      </c>
      <c r="C20">
        <v>1</v>
      </c>
      <c r="D20">
        <v>1</v>
      </c>
      <c r="E20">
        <v>0</v>
      </c>
      <c r="F20">
        <f t="shared" si="0"/>
        <v>51.668200000000006</v>
      </c>
      <c r="G20" s="2">
        <f t="shared" si="1"/>
        <v>1</v>
      </c>
      <c r="H20" s="6">
        <f t="shared" si="2"/>
        <v>0</v>
      </c>
      <c r="J20" s="14" t="s">
        <v>30</v>
      </c>
      <c r="K20" s="15">
        <f>SUM(K14:K19)</f>
        <v>36728</v>
      </c>
    </row>
    <row r="21" spans="1:12" ht="30" x14ac:dyDescent="0.25">
      <c r="J21" s="16" t="s">
        <v>31</v>
      </c>
      <c r="K21" s="17">
        <f>AVERAGE(K14:K19)</f>
        <v>6121.333333333333</v>
      </c>
      <c r="L21" s="19" t="s">
        <v>36</v>
      </c>
    </row>
    <row r="22" spans="1:12" x14ac:dyDescent="0.25">
      <c r="J22" s="11" t="s">
        <v>32</v>
      </c>
      <c r="K22" s="12">
        <f>(K14-K21)/_xlfn.STDEV.S(K14:K19)</f>
        <v>-1.0375183732059301</v>
      </c>
      <c r="L22" s="13" t="s">
        <v>37</v>
      </c>
    </row>
    <row r="23" spans="1:12" x14ac:dyDescent="0.25">
      <c r="J23" s="11" t="s">
        <v>33</v>
      </c>
      <c r="K23" s="12">
        <f>(K15-K21)/_xlfn.STDEV.S(K14:K19)</f>
        <v>-1.4265224501835103</v>
      </c>
      <c r="L23" s="13" t="s">
        <v>37</v>
      </c>
    </row>
    <row r="24" spans="1:12" ht="15.75" thickBot="1" x14ac:dyDescent="0.3">
      <c r="J24" s="11" t="s">
        <v>34</v>
      </c>
      <c r="K24" s="12">
        <f>(K16-K21)/_xlfn.STDEV.S(K14:K19)</f>
        <v>0.2818037145958025</v>
      </c>
      <c r="L24" s="13" t="s">
        <v>37</v>
      </c>
    </row>
    <row r="25" spans="1:12" x14ac:dyDescent="0.25">
      <c r="A25" s="39" t="s">
        <v>75</v>
      </c>
      <c r="B25" s="40" t="s">
        <v>43</v>
      </c>
      <c r="C25" s="40" t="s">
        <v>76</v>
      </c>
      <c r="D25" s="40" t="s">
        <v>77</v>
      </c>
      <c r="E25" s="40" t="s">
        <v>78</v>
      </c>
      <c r="F25" s="40" t="s">
        <v>79</v>
      </c>
      <c r="G25" s="41" t="s">
        <v>80</v>
      </c>
      <c r="J25" s="11" t="s">
        <v>35</v>
      </c>
      <c r="K25" s="12">
        <f>(K17-K21)/_xlfn.STDEV.S(K14:K19)</f>
        <v>0.4291497853918772</v>
      </c>
      <c r="L25" s="13" t="s">
        <v>37</v>
      </c>
    </row>
    <row r="26" spans="1:12" x14ac:dyDescent="0.25">
      <c r="A26" s="42" t="s">
        <v>81</v>
      </c>
      <c r="B26" s="43">
        <v>0.58599999999999997</v>
      </c>
      <c r="C26" s="43">
        <v>1E-3</v>
      </c>
      <c r="D26" s="43">
        <v>699759.20700000005</v>
      </c>
      <c r="E26" s="43">
        <v>1</v>
      </c>
      <c r="F26" s="44">
        <v>0</v>
      </c>
      <c r="G26" s="45">
        <f>EXP(B26)</f>
        <v>1.7967868744202726</v>
      </c>
      <c r="J26" s="11" t="s">
        <v>35</v>
      </c>
      <c r="K26" s="12">
        <f>(K18-K21)/_xlfn.STDEV.S(K14:K19)</f>
        <v>1.0867208141041467</v>
      </c>
      <c r="L26" s="13" t="s">
        <v>37</v>
      </c>
    </row>
    <row r="27" spans="1:12" x14ac:dyDescent="0.25">
      <c r="A27" s="42" t="s">
        <v>82</v>
      </c>
      <c r="B27" s="43">
        <v>-0.81299999999999994</v>
      </c>
      <c r="C27" s="43">
        <v>2E-3</v>
      </c>
      <c r="D27" s="43">
        <v>232421.20499999999</v>
      </c>
      <c r="E27" s="43">
        <v>1</v>
      </c>
      <c r="F27" s="44">
        <v>0</v>
      </c>
      <c r="G27" s="45">
        <f t="shared" ref="G27:G31" si="3">EXP(B27)</f>
        <v>0.44352549188520951</v>
      </c>
      <c r="J27" s="11" t="s">
        <v>35</v>
      </c>
      <c r="K27" s="12">
        <f>(K19-K21)/_xlfn.STDEV.S(K14:K19)</f>
        <v>0.66636650929761443</v>
      </c>
      <c r="L27" s="13" t="s">
        <v>37</v>
      </c>
    </row>
    <row r="28" spans="1:12" x14ac:dyDescent="0.25">
      <c r="A28" s="42" t="s">
        <v>83</v>
      </c>
      <c r="B28" s="43">
        <v>1.1180000000000001</v>
      </c>
      <c r="C28" s="43">
        <v>1E-3</v>
      </c>
      <c r="D28" s="43">
        <v>2514602.2059999998</v>
      </c>
      <c r="E28" s="43">
        <v>1</v>
      </c>
      <c r="F28" s="44">
        <v>0</v>
      </c>
      <c r="G28" s="45">
        <v>3.0569999999999999</v>
      </c>
    </row>
    <row r="29" spans="1:12" x14ac:dyDescent="0.25">
      <c r="A29" s="42" t="s">
        <v>84</v>
      </c>
      <c r="B29" s="43">
        <v>0.88200000000000001</v>
      </c>
      <c r="C29" s="43">
        <v>1E-3</v>
      </c>
      <c r="D29" s="43">
        <v>481047.73700000002</v>
      </c>
      <c r="E29" s="43">
        <v>1</v>
      </c>
      <c r="F29" s="44">
        <v>0</v>
      </c>
      <c r="G29" s="45">
        <v>2.415</v>
      </c>
    </row>
    <row r="30" spans="1:12" x14ac:dyDescent="0.25">
      <c r="A30" s="42" t="s">
        <v>85</v>
      </c>
      <c r="B30" s="43">
        <v>0.376</v>
      </c>
      <c r="C30" s="43">
        <v>1E-3</v>
      </c>
      <c r="D30" s="43">
        <v>172036.45199999999</v>
      </c>
      <c r="E30" s="43">
        <v>1</v>
      </c>
      <c r="F30" s="44">
        <v>0</v>
      </c>
      <c r="G30" s="45">
        <f t="shared" si="3"/>
        <v>1.456447133771086</v>
      </c>
    </row>
    <row r="31" spans="1:12" ht="15.75" thickBot="1" x14ac:dyDescent="0.3">
      <c r="A31" s="46" t="s">
        <v>86</v>
      </c>
      <c r="B31" s="47">
        <v>-3.948</v>
      </c>
      <c r="C31" s="47">
        <v>2E-3</v>
      </c>
      <c r="D31" s="47">
        <v>6505749.1030000001</v>
      </c>
      <c r="E31" s="47">
        <v>1</v>
      </c>
      <c r="F31" s="48">
        <v>0</v>
      </c>
      <c r="G31" s="49">
        <f t="shared" si="3"/>
        <v>1.9293249714027027E-2</v>
      </c>
      <c r="J31" s="8">
        <f>EXP(0.586)</f>
        <v>1.7967868744202726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5634-D335-4937-8256-FD2CFB17269D}">
  <dimension ref="A3:M30"/>
  <sheetViews>
    <sheetView topLeftCell="B10" workbookViewId="0">
      <selection activeCell="J5" sqref="J5"/>
    </sheetView>
  </sheetViews>
  <sheetFormatPr defaultRowHeight="15" x14ac:dyDescent="0.25"/>
  <cols>
    <col min="1" max="1" width="13.7109375" bestFit="1" customWidth="1"/>
    <col min="2" max="2" width="16.7109375" bestFit="1" customWidth="1"/>
    <col min="3" max="3" width="13.28515625" customWidth="1"/>
    <col min="4" max="4" width="11.85546875" bestFit="1" customWidth="1"/>
    <col min="5" max="5" width="20" bestFit="1" customWidth="1"/>
    <col min="6" max="7" width="5.5703125" bestFit="1" customWidth="1"/>
    <col min="8" max="8" width="9.42578125" bestFit="1" customWidth="1"/>
    <col min="9" max="9" width="7.5703125" bestFit="1" customWidth="1"/>
    <col min="10" max="10" width="11.85546875" bestFit="1" customWidth="1"/>
    <col min="11" max="11" width="17" bestFit="1" customWidth="1"/>
    <col min="12" max="12" width="9.5703125" bestFit="1" customWidth="1"/>
  </cols>
  <sheetData>
    <row r="3" spans="1:12" x14ac:dyDescent="0.25">
      <c r="B3" s="34" t="s">
        <v>38</v>
      </c>
      <c r="C3" s="34"/>
      <c r="D3" s="34"/>
      <c r="E3" s="34"/>
      <c r="H3" s="35" t="s">
        <v>52</v>
      </c>
      <c r="I3" s="36"/>
      <c r="J3" s="36"/>
      <c r="K3" s="37"/>
    </row>
    <row r="4" spans="1:12" x14ac:dyDescent="0.25">
      <c r="B4" s="20" t="s">
        <v>39</v>
      </c>
      <c r="C4" s="20" t="s">
        <v>40</v>
      </c>
      <c r="D4" s="20" t="s">
        <v>41</v>
      </c>
      <c r="E4" s="20" t="s">
        <v>50</v>
      </c>
      <c r="H4" s="20" t="s">
        <v>39</v>
      </c>
      <c r="I4" s="20" t="s">
        <v>40</v>
      </c>
      <c r="J4" s="20" t="s">
        <v>41</v>
      </c>
      <c r="K4" s="27" t="s">
        <v>50</v>
      </c>
    </row>
    <row r="5" spans="1:12" x14ac:dyDescent="0.25">
      <c r="B5" s="21" t="s">
        <v>42</v>
      </c>
      <c r="C5" s="21">
        <v>327.5</v>
      </c>
      <c r="D5" s="21">
        <v>2150</v>
      </c>
      <c r="E5" s="21"/>
      <c r="H5" s="21" t="s">
        <v>42</v>
      </c>
      <c r="I5" s="10">
        <f>(C5-C$12)/C$13</f>
        <v>-0.93070761645903932</v>
      </c>
      <c r="J5" s="10">
        <f>(D5-D$12)/D$13</f>
        <v>-1.0375183732059301</v>
      </c>
      <c r="K5" s="9" t="s">
        <v>56</v>
      </c>
    </row>
    <row r="6" spans="1:12" x14ac:dyDescent="0.25">
      <c r="B6" s="21" t="s">
        <v>43</v>
      </c>
      <c r="C6" s="21">
        <v>312.2</v>
      </c>
      <c r="D6" s="21">
        <v>661</v>
      </c>
      <c r="E6" s="21"/>
      <c r="H6" s="21" t="s">
        <v>43</v>
      </c>
      <c r="I6" s="10">
        <f t="shared" ref="I6:I9" si="0">(C6-C$12)/C$13</f>
        <v>-0.95284894515991525</v>
      </c>
      <c r="J6" s="10">
        <f t="shared" ref="J6:J10" si="1">(D6-D$12)/D$13</f>
        <v>-1.4265224501835103</v>
      </c>
      <c r="K6" s="9" t="s">
        <v>60</v>
      </c>
    </row>
    <row r="7" spans="1:12" x14ac:dyDescent="0.25">
      <c r="B7" s="21" t="s">
        <v>44</v>
      </c>
      <c r="C7" s="21">
        <v>652.6</v>
      </c>
      <c r="D7" s="21">
        <v>7200</v>
      </c>
      <c r="E7" s="21"/>
      <c r="H7" s="21" t="s">
        <v>44</v>
      </c>
      <c r="I7" s="10">
        <f t="shared" si="0"/>
        <v>-0.46024056020709514</v>
      </c>
      <c r="J7" s="10">
        <f t="shared" si="1"/>
        <v>0.2818037145958025</v>
      </c>
      <c r="K7" s="9" t="s">
        <v>59</v>
      </c>
    </row>
    <row r="8" spans="1:12" x14ac:dyDescent="0.25">
      <c r="B8" s="21" t="s">
        <v>45</v>
      </c>
      <c r="C8" s="21">
        <v>929</v>
      </c>
      <c r="D8" s="21">
        <v>7764</v>
      </c>
      <c r="E8" s="21"/>
      <c r="H8" s="21" t="s">
        <v>45</v>
      </c>
      <c r="I8" s="10">
        <f t="shared" si="0"/>
        <v>-6.0249497924605572E-2</v>
      </c>
      <c r="J8" s="10">
        <f t="shared" si="1"/>
        <v>0.4291497853918772</v>
      </c>
      <c r="K8" s="9" t="s">
        <v>58</v>
      </c>
    </row>
    <row r="9" spans="1:12" x14ac:dyDescent="0.25">
      <c r="B9" s="21" t="s">
        <v>46</v>
      </c>
      <c r="C9" s="21">
        <v>1631.5</v>
      </c>
      <c r="D9" s="21">
        <v>10281</v>
      </c>
      <c r="E9" s="21"/>
      <c r="H9" s="21" t="s">
        <v>46</v>
      </c>
      <c r="I9" s="10">
        <f t="shared" si="0"/>
        <v>0.95637033294894336</v>
      </c>
      <c r="J9" s="10">
        <f t="shared" si="1"/>
        <v>1.0867208141041467</v>
      </c>
      <c r="K9" s="9" t="s">
        <v>57</v>
      </c>
    </row>
    <row r="10" spans="1:12" x14ac:dyDescent="0.25">
      <c r="B10" s="21" t="s">
        <v>47</v>
      </c>
      <c r="C10" s="25">
        <v>1971</v>
      </c>
      <c r="D10" s="21">
        <v>8672</v>
      </c>
      <c r="E10" s="21"/>
      <c r="H10" s="21" t="s">
        <v>47</v>
      </c>
      <c r="I10" s="12">
        <f>(C10-C$12)/C$13</f>
        <v>1.4476762868017119</v>
      </c>
      <c r="J10" s="10">
        <f t="shared" si="1"/>
        <v>0.66636650929761443</v>
      </c>
      <c r="K10" s="9" t="s">
        <v>61</v>
      </c>
    </row>
    <row r="11" spans="1:12" x14ac:dyDescent="0.25">
      <c r="B11" s="22" t="s">
        <v>51</v>
      </c>
      <c r="C11" s="21">
        <f>SUM(C5:C10)</f>
        <v>5823.8</v>
      </c>
      <c r="D11" s="21">
        <f>SUM(D5:D10)</f>
        <v>36728</v>
      </c>
      <c r="E11" s="9" t="s">
        <v>53</v>
      </c>
      <c r="G11" s="24"/>
      <c r="H11" s="24"/>
      <c r="I11" s="24"/>
      <c r="J11" s="24"/>
      <c r="K11" s="24"/>
    </row>
    <row r="12" spans="1:12" x14ac:dyDescent="0.25">
      <c r="B12" s="22" t="s">
        <v>48</v>
      </c>
      <c r="C12" s="23">
        <f>AVERAGE(C5:C10)</f>
        <v>970.63333333333333</v>
      </c>
      <c r="D12" s="23">
        <f>AVERAGE(D5:D10)</f>
        <v>6121.333333333333</v>
      </c>
      <c r="E12" s="9" t="s">
        <v>54</v>
      </c>
      <c r="G12" s="24"/>
      <c r="H12" s="24"/>
      <c r="I12" s="24"/>
      <c r="J12" s="24"/>
      <c r="K12" s="24"/>
      <c r="L12">
        <f>15/100</f>
        <v>0.15</v>
      </c>
    </row>
    <row r="13" spans="1:12" x14ac:dyDescent="0.25">
      <c r="B13" s="22" t="s">
        <v>49</v>
      </c>
      <c r="C13" s="23">
        <f>_xlfn.STDEV.S(C5:C10)</f>
        <v>691.01544025200076</v>
      </c>
      <c r="D13" s="23">
        <f>_xlfn.STDEV.S(D5:D10)</f>
        <v>3827.7233790683817</v>
      </c>
      <c r="E13" s="9" t="s">
        <v>55</v>
      </c>
      <c r="G13" s="24"/>
      <c r="H13" s="24"/>
      <c r="I13" s="24"/>
      <c r="J13" s="24"/>
      <c r="K13" s="24"/>
      <c r="L13">
        <f>100/100</f>
        <v>1</v>
      </c>
    </row>
    <row r="14" spans="1:12" x14ac:dyDescent="0.25">
      <c r="G14" s="24"/>
      <c r="H14" s="24"/>
      <c r="I14" s="24"/>
      <c r="J14" s="24"/>
      <c r="K14" s="24"/>
    </row>
    <row r="15" spans="1:12" x14ac:dyDescent="0.25">
      <c r="B15" s="28" t="s">
        <v>63</v>
      </c>
      <c r="C15" s="29" t="s">
        <v>62</v>
      </c>
      <c r="D15" s="29"/>
      <c r="E15" s="29"/>
      <c r="F15" s="29"/>
      <c r="G15" s="29"/>
      <c r="H15" s="29"/>
      <c r="I15" s="29"/>
      <c r="J15" s="29"/>
      <c r="K15" s="32">
        <f>(82-100)/12</f>
        <v>-1.5</v>
      </c>
    </row>
    <row r="16" spans="1:12" x14ac:dyDescent="0.25">
      <c r="A16" s="38" t="s">
        <v>64</v>
      </c>
      <c r="B16" s="38"/>
      <c r="C16" s="38"/>
      <c r="D16" s="38"/>
      <c r="E16" s="38"/>
      <c r="F16" s="38"/>
      <c r="G16" s="38"/>
    </row>
    <row r="17" spans="1:13" x14ac:dyDescent="0.25">
      <c r="A17" s="21"/>
      <c r="B17" s="27" t="s">
        <v>66</v>
      </c>
      <c r="C17" s="20" t="s">
        <v>67</v>
      </c>
      <c r="D17" s="20" t="s">
        <v>68</v>
      </c>
      <c r="E17" s="20" t="s">
        <v>69</v>
      </c>
      <c r="F17" s="20" t="s">
        <v>70</v>
      </c>
      <c r="G17" s="20" t="s">
        <v>71</v>
      </c>
      <c r="L17" s="8">
        <f>POWER(0.939 - 1.459,2) + POWER(1.087 - 0.666,2)</f>
        <v>0.44764100000000007</v>
      </c>
    </row>
    <row r="18" spans="1:13" x14ac:dyDescent="0.25">
      <c r="A18" s="20" t="s">
        <v>66</v>
      </c>
      <c r="B18" s="30">
        <f>POWER((I5-I5),2)+POWER((J5-J5),2)</f>
        <v>0</v>
      </c>
      <c r="C18" s="30"/>
      <c r="D18" s="30"/>
      <c r="E18" s="30"/>
      <c r="F18" s="30"/>
      <c r="G18" s="30"/>
    </row>
    <row r="19" spans="1:13" x14ac:dyDescent="0.25">
      <c r="A19" s="20" t="s">
        <v>67</v>
      </c>
      <c r="B19" s="31">
        <f>POWER((I5-I6),2)+POWER((J5-J6),2)</f>
        <v>0.15181441034181939</v>
      </c>
      <c r="C19" s="31">
        <f>POWER((I6-I6),2)+POWER((J6-J6),2)</f>
        <v>0</v>
      </c>
      <c r="D19" s="31"/>
      <c r="E19" s="30"/>
      <c r="F19" s="30"/>
      <c r="G19" s="30"/>
    </row>
    <row r="20" spans="1:13" x14ac:dyDescent="0.25">
      <c r="A20" s="20" t="s">
        <v>68</v>
      </c>
      <c r="B20" s="31">
        <f>POWER((I5-I7),2)+POWER((J5-J7),2)</f>
        <v>1.9619500223798929</v>
      </c>
      <c r="C20" s="31">
        <f>POWER((I7-I6),2)+POWER((J7-J6),2)</f>
        <v>3.1610413061954219</v>
      </c>
      <c r="D20" s="31">
        <f>POWER((I7-I7),2)+POWER((J7-J7),2)</f>
        <v>0</v>
      </c>
      <c r="E20" s="30"/>
      <c r="F20" s="30"/>
      <c r="G20" s="30"/>
    </row>
    <row r="21" spans="1:13" x14ac:dyDescent="0.25">
      <c r="A21" s="20" t="s">
        <v>69</v>
      </c>
      <c r="B21" s="31">
        <f>POWER((I5-I8),2)+POWER((J5-J8),2)</f>
        <v>2.9088128235671888</v>
      </c>
      <c r="C21" s="31">
        <f>POWER((I8-I6),2)+POWER((J8-J6),2)</f>
        <v>4.2402532190901363</v>
      </c>
      <c r="D21" s="31">
        <f>POWER((I8-I7),2)+POWER((J8-J7),2)</f>
        <v>0.18170371448491635</v>
      </c>
      <c r="E21" s="30">
        <f>POWER((I8-I8),2)+POWER((J8-J8),2)</f>
        <v>0</v>
      </c>
      <c r="F21" s="30"/>
      <c r="G21" s="30"/>
      <c r="J21" s="8">
        <f>MIN(B27,B20,C20)</f>
        <v>0.15181441034181939</v>
      </c>
    </row>
    <row r="22" spans="1:13" x14ac:dyDescent="0.25">
      <c r="A22" s="20" t="s">
        <v>70</v>
      </c>
      <c r="B22" s="31">
        <f>POWER((I5-I9),2)+POWER((J5-J9),2)</f>
        <v>8.0734553120456134</v>
      </c>
      <c r="C22" s="31">
        <f>POWER((I9-I6),2)+POWER((J9-J6),2)</f>
        <v>9.9615099573897883</v>
      </c>
      <c r="D22" s="31">
        <f>POWER((I7-I9),2)+POWER((J7-J9),2)</f>
        <v>2.6546779596892742</v>
      </c>
      <c r="E22" s="30">
        <f>POWER((I8-I9),2)+POWER((J8-J9),2)</f>
        <v>1.4659155383270757</v>
      </c>
      <c r="F22" s="30">
        <f>POWER((I9-I9),2)+POWER((J9-J9),2)</f>
        <v>0</v>
      </c>
      <c r="G22" s="30"/>
    </row>
    <row r="23" spans="1:13" x14ac:dyDescent="0.25">
      <c r="A23" s="20" t="s">
        <v>71</v>
      </c>
      <c r="B23" s="30">
        <f>POWER((I5-I10),2)+POWER((J5-J10),2)</f>
        <v>8.5599336841139628</v>
      </c>
      <c r="C23" s="30">
        <f>POWER((I10-I6),2)+POWER((J10-J6),2)</f>
        <v>10.14270558600241</v>
      </c>
      <c r="D23" s="30">
        <f>POWER((I7-I10),2)+POWER((J7-J10),2)</f>
        <v>3.7880352381688955</v>
      </c>
      <c r="E23" s="30">
        <f>POWER((I8-I10),2)+POWER((J8-J10),2)</f>
        <v>2.3301119463430511</v>
      </c>
      <c r="F23" s="30">
        <f>POWER((I9-I10),2)+POWER((J9-J10),2)</f>
        <v>0.41807928186056176</v>
      </c>
      <c r="G23" s="30">
        <f>POWER((I10-I10),2)+POWER((J10-J10),2)</f>
        <v>0</v>
      </c>
    </row>
    <row r="25" spans="1:13" x14ac:dyDescent="0.25">
      <c r="B25" t="s">
        <v>65</v>
      </c>
      <c r="K25">
        <v>100</v>
      </c>
      <c r="M25">
        <v>12</v>
      </c>
    </row>
    <row r="26" spans="1:13" x14ac:dyDescent="0.25">
      <c r="B26" s="27" t="s">
        <v>72</v>
      </c>
      <c r="C26" s="27" t="s">
        <v>73</v>
      </c>
      <c r="D26" s="27" t="s">
        <v>74</v>
      </c>
    </row>
    <row r="27" spans="1:13" x14ac:dyDescent="0.25">
      <c r="A27" s="26" t="s">
        <v>72</v>
      </c>
      <c r="B27" s="8">
        <f>MIN(B19)</f>
        <v>0.15181441034181939</v>
      </c>
      <c r="C27" s="8">
        <f>MIN(B20,C20)</f>
        <v>1.9619500223798929</v>
      </c>
      <c r="D27" s="8">
        <f>MIN(B22,C22)</f>
        <v>8.0734553120456134</v>
      </c>
    </row>
    <row r="28" spans="1:13" x14ac:dyDescent="0.25">
      <c r="A28" s="26" t="s">
        <v>73</v>
      </c>
    </row>
    <row r="29" spans="1:13" x14ac:dyDescent="0.25">
      <c r="A29" s="26" t="s">
        <v>74</v>
      </c>
      <c r="K29">
        <f>(15-20)/3</f>
        <v>-1.6666666666666667</v>
      </c>
      <c r="L29">
        <f>100+(-1.5)*12</f>
        <v>82</v>
      </c>
    </row>
    <row r="30" spans="1:13" x14ac:dyDescent="0.25">
      <c r="L30">
        <f>20+(2)*3</f>
        <v>26</v>
      </c>
    </row>
  </sheetData>
  <mergeCells count="3">
    <mergeCell ref="B3:E3"/>
    <mergeCell ref="H3:K3"/>
    <mergeCell ref="A16:G16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ALVES DE SOUSA</dc:creator>
  <cp:lastModifiedBy>ANDERSON ALVES DE SOUSA</cp:lastModifiedBy>
  <dcterms:created xsi:type="dcterms:W3CDTF">2020-05-27T00:37:36Z</dcterms:created>
  <dcterms:modified xsi:type="dcterms:W3CDTF">2020-05-29T23:30:44Z</dcterms:modified>
</cp:coreProperties>
</file>