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ursos\Métodos Quantitativos Aplicados aos Negócios\"/>
    </mc:Choice>
  </mc:AlternateContent>
  <xr:revisionPtr revIDLastSave="0" documentId="13_ncr:1_{5D60ED3C-E9A6-4DA3-83E0-80FB9A37D3BF}" xr6:coauthVersionLast="44" xr6:coauthVersionMax="44" xr10:uidLastSave="{00000000-0000-0000-0000-000000000000}"/>
  <bookViews>
    <workbookView xWindow="20370" yWindow="-120" windowWidth="21840" windowHeight="13140" tabRatio="777" xr2:uid="{00000000-000D-0000-FFFF-FFFF00000000}"/>
  </bookViews>
  <sheets>
    <sheet name="Arrec do Merc  mensal  Parte 1" sheetId="9" r:id="rId1"/>
    <sheet name="Ranking geral  Ativ Parte 1" sheetId="2" r:id="rId2"/>
    <sheet name="Estados  Atividade Parte 2" sheetId="10" r:id="rId3"/>
    <sheet name="Estados  Atividade Parte 3" sheetId="11" r:id="rId4"/>
  </sheets>
  <definedNames>
    <definedName name="_xlnm._FilterDatabase" localSheetId="2" hidden="1">'Estados  Atividade Parte 2'!$A$3:$C$3</definedName>
    <definedName name="_xlnm._FilterDatabase" localSheetId="3" hidden="1">'Estados  Atividade Parte 3'!$A$3:$C$3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43" i="9" l="1"/>
  <c r="AK42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X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Y42" i="9"/>
  <c r="Z42" i="9"/>
  <c r="D43" i="9"/>
  <c r="D42" i="9"/>
  <c r="B62" i="11" l="1"/>
  <c r="G51" i="11"/>
  <c r="D4" i="11"/>
  <c r="D4" i="10"/>
  <c r="D87" i="2"/>
  <c r="D86" i="2"/>
  <c r="D85" i="2"/>
  <c r="D84" i="2"/>
  <c r="D83" i="2"/>
  <c r="D82" i="2"/>
  <c r="D46" i="9"/>
  <c r="D47" i="9" s="1"/>
  <c r="D44" i="9"/>
  <c r="D45" i="9" s="1"/>
  <c r="AK38" i="9"/>
  <c r="AK36" i="9"/>
  <c r="AK35" i="9"/>
  <c r="AK34" i="9"/>
  <c r="AK32" i="9"/>
  <c r="AK30" i="9"/>
  <c r="AK28" i="9"/>
  <c r="AK25" i="9"/>
  <c r="AK22" i="9"/>
  <c r="AK24" i="9"/>
  <c r="AK26" i="9"/>
  <c r="AK27" i="9"/>
  <c r="AK29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B41" i="9"/>
  <c r="D41" i="9"/>
  <c r="AK41" i="9" s="1"/>
  <c r="Z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D40" i="9"/>
  <c r="AL13" i="9"/>
  <c r="AL12" i="9"/>
  <c r="AL11" i="9"/>
  <c r="AK21" i="9"/>
  <c r="AK12" i="9"/>
  <c r="AK13" i="9"/>
  <c r="AK14" i="9"/>
  <c r="AK15" i="9"/>
  <c r="AK16" i="9"/>
  <c r="AK17" i="9"/>
  <c r="AK18" i="9"/>
  <c r="AK19" i="9"/>
  <c r="AK20" i="9"/>
  <c r="AK11" i="9"/>
  <c r="AM13" i="9" s="1"/>
  <c r="AM11" i="9" l="1"/>
  <c r="AM12" i="9"/>
  <c r="AK40" i="9"/>
</calcChain>
</file>

<file path=xl/sharedStrings.xml><?xml version="1.0" encoding="utf-8"?>
<sst xmlns="http://schemas.openxmlformats.org/spreadsheetml/2006/main" count="239" uniqueCount="203">
  <si>
    <t>Colocação</t>
  </si>
  <si>
    <t>Arrecadação do Mercado Segurador por grupo de ramo - histórico mensal</t>
  </si>
  <si>
    <t>Grupos (2015)</t>
  </si>
  <si>
    <t>Valores (em Mil R$)</t>
  </si>
  <si>
    <t>Part. (%)</t>
  </si>
  <si>
    <t>BRADESCO</t>
  </si>
  <si>
    <t xml:space="preserve">Em R$ </t>
  </si>
  <si>
    <t>PORTO SEGURO</t>
  </si>
  <si>
    <t>Ramos Elementares</t>
  </si>
  <si>
    <t>SULAMÉRICA</t>
  </si>
  <si>
    <t>BANCO DO BRASIL-MAPFRE</t>
  </si>
  <si>
    <t>HDI</t>
  </si>
  <si>
    <t>LIBERTY</t>
  </si>
  <si>
    <t>TOKIO MARINE</t>
  </si>
  <si>
    <t>ALLIANZ</t>
  </si>
  <si>
    <t>SOMPO</t>
  </si>
  <si>
    <t>ZURICH</t>
  </si>
  <si>
    <t>ITAÚ</t>
  </si>
  <si>
    <t>ALFA</t>
  </si>
  <si>
    <t>CAIXA SEGUROS</t>
  </si>
  <si>
    <t>GENERALI</t>
  </si>
  <si>
    <t>ACE-CHUBB</t>
  </si>
  <si>
    <t>Automóvel</t>
  </si>
  <si>
    <t>MITSUI</t>
  </si>
  <si>
    <t>RSA SEGUROS</t>
  </si>
  <si>
    <t>MUTUAL</t>
  </si>
  <si>
    <t>NOBRE</t>
  </si>
  <si>
    <t>UNIMED</t>
  </si>
  <si>
    <t>BANESTES</t>
  </si>
  <si>
    <t>CARDIF-LUIZA</t>
  </si>
  <si>
    <t>ICATU</t>
  </si>
  <si>
    <t>PRUDENTIAL</t>
  </si>
  <si>
    <t>HSBC</t>
  </si>
  <si>
    <t>SUHAI</t>
  </si>
  <si>
    <t>METLIFE</t>
  </si>
  <si>
    <t>MONGERAL</t>
  </si>
  <si>
    <t>SANCOR</t>
  </si>
  <si>
    <t>AIG</t>
  </si>
  <si>
    <t>BRASILPREV</t>
  </si>
  <si>
    <t>NOTREDAME</t>
  </si>
  <si>
    <t>GENTE</t>
  </si>
  <si>
    <t>ESSOR</t>
  </si>
  <si>
    <t>PANAMERICANA</t>
  </si>
  <si>
    <t>ASSURANT</t>
  </si>
  <si>
    <t>VIRGINIA</t>
  </si>
  <si>
    <t>FAIRFAX</t>
  </si>
  <si>
    <t>CAPEMISA</t>
  </si>
  <si>
    <t>USEBENS</t>
  </si>
  <si>
    <t>J. MALUCELLI</t>
  </si>
  <si>
    <t>SWISS RE</t>
  </si>
  <si>
    <t>QBE</t>
  </si>
  <si>
    <t>-</t>
  </si>
  <si>
    <t>TOTAL</t>
  </si>
  <si>
    <t>SAFRA</t>
  </si>
  <si>
    <t>POTTENCIAL</t>
  </si>
  <si>
    <t>BERKLEY</t>
  </si>
  <si>
    <t>AUSTRAL</t>
  </si>
  <si>
    <t>DPVAT</t>
  </si>
  <si>
    <t>PREVISUL</t>
  </si>
  <si>
    <t>XL</t>
  </si>
  <si>
    <t>EXCELSIOR</t>
  </si>
  <si>
    <t>ARGO</t>
  </si>
  <si>
    <t>AMERICAN LIFE</t>
  </si>
  <si>
    <t>Patrimonial</t>
  </si>
  <si>
    <t>SINAF</t>
  </si>
  <si>
    <t>RIO GRANDE</t>
  </si>
  <si>
    <t>Fonte: Sincor 2015</t>
  </si>
  <si>
    <t>AXA</t>
  </si>
  <si>
    <t>FATOR</t>
  </si>
  <si>
    <t>SABEMI</t>
  </si>
  <si>
    <t>COFACE</t>
  </si>
  <si>
    <t>Habitacional</t>
  </si>
  <si>
    <t>SALUTAR</t>
  </si>
  <si>
    <t>EULER-HERMES</t>
  </si>
  <si>
    <t>CREDITO E CAUCION</t>
  </si>
  <si>
    <t>INVESTPREV</t>
  </si>
  <si>
    <t>CRÉDITO À EXPORTAÇÃO</t>
  </si>
  <si>
    <t>Transportes</t>
  </si>
  <si>
    <t>STARR</t>
  </si>
  <si>
    <t>CESCE</t>
  </si>
  <si>
    <t>MBM</t>
  </si>
  <si>
    <t>CENTAURO</t>
  </si>
  <si>
    <t>Crédito e Garantia</t>
  </si>
  <si>
    <t>UNIÃO</t>
  </si>
  <si>
    <t>ALIANÇA DA BAHIA</t>
  </si>
  <si>
    <t>COSESP</t>
  </si>
  <si>
    <t>EQUATORIAL</t>
  </si>
  <si>
    <t>KYOEI DO BRASIL</t>
  </si>
  <si>
    <t>OMINT</t>
  </si>
  <si>
    <t>Garantia Estendida</t>
  </si>
  <si>
    <t>Responsabilidade Civil</t>
  </si>
  <si>
    <t>Rural</t>
  </si>
  <si>
    <t>Marítimos e Aeronáuticos</t>
  </si>
  <si>
    <t>Outros</t>
  </si>
  <si>
    <t>Subtotal</t>
  </si>
  <si>
    <t>Coberturas de Pessoas</t>
  </si>
  <si>
    <t>Planos de Risco</t>
  </si>
  <si>
    <t>Seguro Coletivo</t>
  </si>
  <si>
    <t>Seguro Individual</t>
  </si>
  <si>
    <t>Planos tradicionais de risco</t>
  </si>
  <si>
    <t>Planos de Acumulação</t>
  </si>
  <si>
    <t>Família VGBL</t>
  </si>
  <si>
    <t>Família PGBL</t>
  </si>
  <si>
    <t>Planos tradicionais de acumulação</t>
  </si>
  <si>
    <t>Capitalização</t>
  </si>
  <si>
    <t>Saúde Suplementar</t>
  </si>
  <si>
    <t>Médico-Hospitalar</t>
  </si>
  <si>
    <t>Odontológico</t>
  </si>
  <si>
    <t>Mercado Segurador</t>
  </si>
  <si>
    <t xml:space="preserve">Fontes: </t>
  </si>
  <si>
    <t>DIOPS (ANS) -  Extraído em 02/12/2016</t>
  </si>
  <si>
    <t>SES (SUSEP) -  Extraído em 02/01/2017</t>
  </si>
  <si>
    <t>ATIVIDADE PARTE 1</t>
  </si>
  <si>
    <t>ATIVIDADE PARTE 2</t>
  </si>
  <si>
    <t>Estado</t>
  </si>
  <si>
    <t>Percentual de Analfabetos</t>
  </si>
  <si>
    <t>IDH (Índice de Desenvolvimento Humano)</t>
  </si>
  <si>
    <t>Distrito Federal</t>
  </si>
  <si>
    <t>São Paulo</t>
  </si>
  <si>
    <t>Santa Catarina</t>
  </si>
  <si>
    <t>Rio de Janeiro</t>
  </si>
  <si>
    <t>Paraná</t>
  </si>
  <si>
    <t>Rio Grande do Sul</t>
  </si>
  <si>
    <t>Espírito Santo</t>
  </si>
  <si>
    <t>Goiás</t>
  </si>
  <si>
    <t>Minas Gerais</t>
  </si>
  <si>
    <t>Mato Grosso do Sul</t>
  </si>
  <si>
    <t>Mato Grosso</t>
  </si>
  <si>
    <t>Amapá</t>
  </si>
  <si>
    <t>Roraima</t>
  </si>
  <si>
    <t>Tocantins</t>
  </si>
  <si>
    <t>Rondônia</t>
  </si>
  <si>
    <t>Rio Grande do Norte</t>
  </si>
  <si>
    <t>Ceará</t>
  </si>
  <si>
    <t>Amazonas</t>
  </si>
  <si>
    <t>Pernambuco</t>
  </si>
  <si>
    <t>Sergipe</t>
  </si>
  <si>
    <t>Acre</t>
  </si>
  <si>
    <t>Bahia</t>
  </si>
  <si>
    <t>Paraíba</t>
  </si>
  <si>
    <t>Pará</t>
  </si>
  <si>
    <t>Piauí</t>
  </si>
  <si>
    <t>Maranhão</t>
  </si>
  <si>
    <t>Alagoas</t>
  </si>
  <si>
    <t>ATIVIDADE PARTE 3</t>
  </si>
  <si>
    <t>Proporção da população do Estado com Grau Superior Completo</t>
  </si>
  <si>
    <t>Renda per Capita do Estado</t>
  </si>
  <si>
    <t>Média</t>
  </si>
  <si>
    <t>Maior Arrecadação Mensal</t>
  </si>
  <si>
    <t>Ramo - Maior Arrecadação Mensal</t>
  </si>
  <si>
    <t>Mediana</t>
  </si>
  <si>
    <t>Média Total</t>
  </si>
  <si>
    <t>Variância</t>
  </si>
  <si>
    <t>Desvio Padrão</t>
  </si>
  <si>
    <t>Desvio Padrão - 2015</t>
  </si>
  <si>
    <t>Desvio Padrão - 2016</t>
  </si>
  <si>
    <t>Variância - 2015</t>
  </si>
  <si>
    <t>Variância - 2016</t>
  </si>
  <si>
    <t>Mediana (Pottencial)</t>
  </si>
  <si>
    <t>Valor Médio</t>
  </si>
  <si>
    <t>Valor Mínimo (Omint)</t>
  </si>
  <si>
    <t>Valor Máximo (Bradesco)</t>
  </si>
  <si>
    <t xml:space="preserve">O Bradesco tem uma relevância imensa no mercado, pois de acordo com os dados apresentados, ele está muito distante da média e da mediana. </t>
  </si>
  <si>
    <t>Correlação</t>
  </si>
  <si>
    <t>Há uma correlação negativa e forte entre as variáveis, elas não caminham para a mesma direção, isso quer dizer que se o percentual de analfabetos diminuir, o índice de IDH pode aumentar.</t>
  </si>
  <si>
    <t>A prinícípio existe uma correlação positiva e forte entre as variáveis.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</si>
  <si>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</si>
  <si>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</si>
  <si>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</si>
  <si>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</si>
  <si>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</si>
  <si>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</si>
  <si>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</si>
  <si>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</si>
  <si>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</si>
  <si>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</si>
  <si>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</si>
  <si>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</si>
  <si>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</si>
  <si>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</si>
  <si>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</si>
  <si>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</si>
  <si>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</si>
  <si>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</si>
  <si>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</si>
  <si>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</si>
  <si>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</si>
  <si>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</si>
  <si>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</si>
  <si>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</si>
  <si>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O que se pode comentar a respeito do R2 (coeficiente de determinação) oferecido pela regressão?</t>
  </si>
  <si>
    <t>O que se pode comentar a respeito da qualidade dos coeficientes estimados (lembrando que sua qualidade pode ser medida pelo Valor p).</t>
  </si>
  <si>
    <t xml:space="preserve">Restante = </t>
  </si>
  <si>
    <r>
      <rPr>
        <b/>
        <sz val="11"/>
        <color theme="1"/>
        <rFont val="Calibri"/>
        <family val="2"/>
      </rPr>
      <t xml:space="preserve">R - </t>
    </r>
    <r>
      <rPr>
        <sz val="11"/>
        <color theme="1"/>
        <rFont val="Calibri"/>
        <family val="2"/>
      </rPr>
      <t>O Valor-P é muito abaixo dos 5% estimados, do qual podemos inferir que existe uma relação muito forte entre as variáveis. É visível no gráfico acima que os pontos estão muito próximos da reta traçada, mostrando esta relação forte e positiva.</t>
    </r>
  </si>
  <si>
    <t>Com base no modelo estimado, qual seria a renda per capita esperada para um Estado com proporção da população com grau superior completo de 6,4%?</t>
  </si>
  <si>
    <t>Estimativa de renda</t>
  </si>
  <si>
    <t>Proporção</t>
  </si>
  <si>
    <t>R -</t>
  </si>
  <si>
    <r>
      <rPr>
        <b/>
        <sz val="10"/>
        <color rgb="FF000000"/>
        <rFont val="Tahoma"/>
        <family val="2"/>
      </rPr>
      <t xml:space="preserve">R - </t>
    </r>
    <r>
      <rPr>
        <sz val="10"/>
        <color rgb="FF000000"/>
        <rFont val="Tahoma"/>
        <family val="2"/>
      </rPr>
      <t>A variável Y em nosso estudo, é a renda per capita por estado, ela sofre fortemente impacto em torno de 94,346% em relação ao grau de formação do indivíduo no estado, por outro lado, 5,654% pode ser outros fatores não estudados na análise que podem influenciar na renda, como: tipo de empresa, setor, participação de sindicatos, inflação etc.</t>
    </r>
  </si>
  <si>
    <t>O desvio padrão é uma prova disso de quanto ele está distante da média, portanto, há dados muito discrepante da maioria apresentado.</t>
  </si>
  <si>
    <t>Talvez em uma análise de gráfico de quartis, os dados do Bradesco podem ser, não afirmo, um outlier influenciando no comportamento dos dados como um todo.</t>
  </si>
  <si>
    <t>Valor Mínimo</t>
  </si>
  <si>
    <t>Valor Máximo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</si>
</sst>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0.00_ ;\-#,##0.00\ "/>
    <numFmt numFmtId="165" formatCode="0.000%"/>
    <numFmt numFmtId="166" formatCode="0.0000000000000000%"/>
    <numFmt numFmtId="167" formatCode="0.0"/>
  </numFmts>
  <fonts count="22" x14ac:knownFonts="1">
    <font>
      <sz val="10"/>
      <color rgb="FF000000"/>
      <name val="Tahoma"/>
    </font>
    <font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b/>
      <sz val="12"/>
      <color rgb="FF000000"/>
      <name val="Arial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name val="Tahoma"/>
      <family val="2"/>
    </font>
    <font>
      <sz val="10"/>
      <color rgb="FF000000"/>
      <name val="Arial"/>
      <family val="2"/>
    </font>
    <font>
      <b/>
      <sz val="8"/>
      <color rgb="FFFFFFFF"/>
      <name val="Arial"/>
      <family val="2"/>
    </font>
    <font>
      <sz val="8"/>
      <color rgb="FF454545"/>
      <name val="Arial"/>
      <family val="2"/>
    </font>
    <font>
      <b/>
      <sz val="8"/>
      <color rgb="FF454545"/>
      <name val="Arial"/>
      <family val="2"/>
    </font>
    <font>
      <b/>
      <sz val="8"/>
      <color rgb="FF333333"/>
      <name val="Arial"/>
      <family val="2"/>
    </font>
    <font>
      <sz val="8"/>
      <color rgb="FF333333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rgb="FF000000"/>
      <name val="Tahoma"/>
      <family val="2"/>
    </font>
    <font>
      <b/>
      <sz val="11"/>
      <color theme="1"/>
      <name val="Calibri"/>
      <family val="2"/>
      <scheme val="minor"/>
    </font>
    <font>
      <sz val="8"/>
      <name val="Tahoma"/>
      <family val="2"/>
    </font>
    <font>
      <i/>
      <sz val="10"/>
      <color rgb="FF000000"/>
      <name val="Tahoma"/>
      <family val="2"/>
    </font>
    <font>
      <i/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073763"/>
        <bgColor rgb="FF073763"/>
      </patternFill>
    </fill>
    <fill>
      <patternFill patternType="solid">
        <fgColor rgb="FFC9DAF8"/>
        <bgColor rgb="FFC9DAF8"/>
      </patternFill>
    </fill>
    <fill>
      <patternFill patternType="solid">
        <fgColor rgb="FFE86C08"/>
        <bgColor rgb="FFE86C08"/>
      </patternFill>
    </fill>
    <fill>
      <patternFill patternType="solid">
        <fgColor rgb="FFF3F3F3"/>
        <bgColor rgb="FFF3F3F3"/>
      </patternFill>
    </fill>
    <fill>
      <patternFill patternType="solid">
        <fgColor rgb="FFE36C09"/>
        <bgColor rgb="FFE36C09"/>
      </patternFill>
    </fill>
    <fill>
      <patternFill patternType="solid">
        <fgColor rgb="FFFFCC99"/>
        <b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EFEFEF"/>
      </left>
      <right style="medium">
        <color rgb="FFEFEFEF"/>
      </right>
      <top style="medium">
        <color rgb="FFEFEFEF"/>
      </top>
      <bottom style="medium">
        <color rgb="FFEFEFEF"/>
      </bottom>
      <diagonal/>
    </border>
    <border>
      <left style="medium">
        <color rgb="FFFFFFFF"/>
      </left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EFEFEF"/>
      </left>
      <right/>
      <top style="medium">
        <color rgb="FFEFEFEF"/>
      </top>
      <bottom style="medium">
        <color rgb="FFEFEFEF"/>
      </bottom>
      <diagonal/>
    </border>
    <border>
      <left/>
      <right/>
      <top style="medium">
        <color rgb="FFFFFFFF"/>
      </top>
      <bottom style="medium">
        <color rgb="FFEFEFEF"/>
      </bottom>
      <diagonal/>
    </border>
    <border>
      <left/>
      <right style="medium">
        <color rgb="FFEFEFEF"/>
      </right>
      <top style="medium">
        <color rgb="FFFFFFFF"/>
      </top>
      <bottom style="medium">
        <color rgb="FFEFEFE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EFEFE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105">
    <xf numFmtId="0" fontId="0" fillId="0" borderId="0" xfId="0" applyFont="1" applyAlignment="1"/>
    <xf numFmtId="0" fontId="0" fillId="2" borderId="0" xfId="0" applyFont="1" applyFill="1" applyBorder="1"/>
    <xf numFmtId="0" fontId="2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/>
    <xf numFmtId="3" fontId="5" fillId="4" borderId="1" xfId="0" applyNumberFormat="1" applyFont="1" applyFill="1" applyBorder="1" applyAlignment="1">
      <alignment horizontal="center"/>
    </xf>
    <xf numFmtId="0" fontId="0" fillId="0" borderId="0" xfId="0" applyFont="1"/>
    <xf numFmtId="10" fontId="5" fillId="4" borderId="1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right" vertical="center"/>
    </xf>
    <xf numFmtId="0" fontId="0" fillId="5" borderId="0" xfId="0" applyFont="1" applyFill="1" applyBorder="1"/>
    <xf numFmtId="0" fontId="4" fillId="6" borderId="1" xfId="0" applyFont="1" applyFill="1" applyBorder="1" applyAlignment="1">
      <alignment horizontal="center"/>
    </xf>
    <xf numFmtId="0" fontId="0" fillId="0" borderId="4" xfId="0" applyFont="1" applyBorder="1"/>
    <xf numFmtId="0" fontId="4" fillId="6" borderId="1" xfId="0" applyFont="1" applyFill="1" applyBorder="1" applyAlignment="1"/>
    <xf numFmtId="17" fontId="8" fillId="5" borderId="5" xfId="0" applyNumberFormat="1" applyFont="1" applyFill="1" applyBorder="1" applyAlignment="1">
      <alignment horizontal="center" vertical="center"/>
    </xf>
    <xf numFmtId="3" fontId="5" fillId="6" borderId="1" xfId="0" applyNumberFormat="1" applyFont="1" applyFill="1" applyBorder="1" applyAlignment="1">
      <alignment horizontal="center"/>
    </xf>
    <xf numFmtId="10" fontId="5" fillId="6" borderId="1" xfId="0" applyNumberFormat="1" applyFont="1" applyFill="1" applyBorder="1" applyAlignment="1">
      <alignment horizontal="center"/>
    </xf>
    <xf numFmtId="0" fontId="8" fillId="5" borderId="5" xfId="0" applyFont="1" applyFill="1" applyBorder="1" applyAlignment="1">
      <alignment horizontal="left" vertical="center"/>
    </xf>
    <xf numFmtId="3" fontId="9" fillId="0" borderId="8" xfId="0" applyNumberFormat="1" applyFont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right"/>
    </xf>
    <xf numFmtId="9" fontId="2" fillId="3" borderId="1" xfId="0" applyNumberFormat="1" applyFont="1" applyFill="1" applyBorder="1" applyAlignment="1">
      <alignment horizontal="right"/>
    </xf>
    <xf numFmtId="0" fontId="6" fillId="0" borderId="0" xfId="0" applyFont="1" applyAlignment="1"/>
    <xf numFmtId="0" fontId="8" fillId="5" borderId="10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center"/>
    </xf>
    <xf numFmtId="3" fontId="8" fillId="7" borderId="12" xfId="0" applyNumberFormat="1" applyFont="1" applyFill="1" applyBorder="1" applyAlignment="1">
      <alignment horizontal="center" vertical="center"/>
    </xf>
    <xf numFmtId="3" fontId="10" fillId="7" borderId="13" xfId="0" applyNumberFormat="1" applyFont="1" applyFill="1" applyBorder="1" applyAlignment="1">
      <alignment horizontal="center" vertical="center"/>
    </xf>
    <xf numFmtId="3" fontId="8" fillId="7" borderId="14" xfId="0" applyNumberFormat="1" applyFont="1" applyFill="1" applyBorder="1" applyAlignment="1">
      <alignment horizontal="right" vertical="center"/>
    </xf>
    <xf numFmtId="3" fontId="10" fillId="8" borderId="8" xfId="0" applyNumberFormat="1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left" vertical="center"/>
    </xf>
    <xf numFmtId="0" fontId="8" fillId="5" borderId="10" xfId="0" applyFont="1" applyFill="1" applyBorder="1" applyAlignment="1">
      <alignment vertical="center"/>
    </xf>
    <xf numFmtId="0" fontId="8" fillId="5" borderId="17" xfId="0" applyFont="1" applyFill="1" applyBorder="1" applyAlignment="1">
      <alignment vertical="center"/>
    </xf>
    <xf numFmtId="0" fontId="8" fillId="5" borderId="18" xfId="0" applyFont="1" applyFill="1" applyBorder="1" applyAlignment="1">
      <alignment vertical="center"/>
    </xf>
    <xf numFmtId="3" fontId="0" fillId="0" borderId="0" xfId="0" applyNumberFormat="1" applyFont="1"/>
    <xf numFmtId="0" fontId="8" fillId="5" borderId="7" xfId="0" applyFont="1" applyFill="1" applyBorder="1" applyAlignment="1">
      <alignment vertical="center"/>
    </xf>
    <xf numFmtId="0" fontId="8" fillId="5" borderId="20" xfId="0" applyFont="1" applyFill="1" applyBorder="1" applyAlignment="1">
      <alignment vertical="center"/>
    </xf>
    <xf numFmtId="0" fontId="11" fillId="0" borderId="0" xfId="0" applyFont="1" applyAlignment="1">
      <alignment horizontal="right" vertical="top"/>
    </xf>
    <xf numFmtId="0" fontId="12" fillId="0" borderId="0" xfId="0" applyFont="1" applyAlignment="1">
      <alignment horizontal="left" vertical="top"/>
    </xf>
    <xf numFmtId="3" fontId="12" fillId="0" borderId="0" xfId="0" applyNumberFormat="1" applyFont="1" applyAlignment="1">
      <alignment vertical="top"/>
    </xf>
    <xf numFmtId="0" fontId="5" fillId="0" borderId="0" xfId="0" applyFont="1" applyAlignment="1"/>
    <xf numFmtId="3" fontId="0" fillId="0" borderId="0" xfId="0" applyNumberFormat="1" applyFont="1" applyAlignment="1"/>
    <xf numFmtId="0" fontId="1" fillId="0" borderId="0" xfId="1"/>
    <xf numFmtId="0" fontId="14" fillId="0" borderId="0" xfId="1" applyFont="1"/>
    <xf numFmtId="0" fontId="13" fillId="0" borderId="0" xfId="1" applyFont="1" applyAlignment="1">
      <alignment vertical="center"/>
    </xf>
    <xf numFmtId="0" fontId="13" fillId="0" borderId="0" xfId="1" applyFont="1" applyAlignment="1">
      <alignment horizontal="center" vertical="center" wrapText="1"/>
    </xf>
    <xf numFmtId="0" fontId="14" fillId="0" borderId="0" xfId="1" applyFont="1" applyFill="1" applyBorder="1"/>
    <xf numFmtId="10" fontId="14" fillId="0" borderId="0" xfId="2" applyNumberFormat="1" applyFont="1" applyAlignment="1">
      <alignment horizontal="center"/>
    </xf>
    <xf numFmtId="164" fontId="15" fillId="0" borderId="0" xfId="3" applyNumberFormat="1" applyFont="1" applyFill="1" applyBorder="1" applyAlignment="1">
      <alignment horizontal="center" vertical="center" wrapText="1"/>
    </xf>
    <xf numFmtId="164" fontId="14" fillId="0" borderId="0" xfId="1" applyNumberFormat="1" applyFont="1"/>
    <xf numFmtId="0" fontId="16" fillId="0" borderId="0" xfId="1" applyFont="1" applyFill="1" applyBorder="1"/>
    <xf numFmtId="10" fontId="14" fillId="0" borderId="0" xfId="1" applyNumberFormat="1" applyFont="1" applyAlignment="1">
      <alignment horizontal="center"/>
    </xf>
    <xf numFmtId="0" fontId="14" fillId="0" borderId="0" xfId="1" applyFont="1" applyAlignment="1">
      <alignment horizontal="center"/>
    </xf>
    <xf numFmtId="10" fontId="15" fillId="0" borderId="0" xfId="2" applyNumberFormat="1" applyFont="1" applyFill="1" applyBorder="1" applyAlignment="1">
      <alignment horizontal="center" vertical="center" wrapText="1"/>
    </xf>
    <xf numFmtId="0" fontId="15" fillId="0" borderId="0" xfId="1" applyFont="1" applyFill="1" applyBorder="1" applyAlignment="1">
      <alignment horizontal="center" vertical="center" wrapText="1"/>
    </xf>
    <xf numFmtId="2" fontId="0" fillId="0" borderId="0" xfId="0" applyNumberFormat="1" applyFont="1"/>
    <xf numFmtId="0" fontId="18" fillId="0" borderId="0" xfId="1" applyFont="1" applyAlignment="1">
      <alignment vertical="center"/>
    </xf>
    <xf numFmtId="0" fontId="0" fillId="0" borderId="0" xfId="0" applyFill="1" applyBorder="1" applyAlignment="1"/>
    <xf numFmtId="0" fontId="0" fillId="0" borderId="21" xfId="0" applyFill="1" applyBorder="1" applyAlignment="1"/>
    <xf numFmtId="0" fontId="20" fillId="0" borderId="22" xfId="0" applyFont="1" applyFill="1" applyBorder="1" applyAlignment="1">
      <alignment horizontal="center"/>
    </xf>
    <xf numFmtId="0" fontId="20" fillId="0" borderId="22" xfId="0" applyFont="1" applyFill="1" applyBorder="1" applyAlignment="1">
      <alignment horizontal="centerContinuous"/>
    </xf>
    <xf numFmtId="0" fontId="0" fillId="0" borderId="21" xfId="0" applyFill="1" applyBorder="1" applyAlignment="1">
      <alignment wrapText="1"/>
    </xf>
    <xf numFmtId="0" fontId="0" fillId="0" borderId="21" xfId="0" applyFill="1" applyBorder="1" applyAlignment="1">
      <alignment vertical="center"/>
    </xf>
    <xf numFmtId="0" fontId="4" fillId="9" borderId="21" xfId="0" applyFont="1" applyFill="1" applyBorder="1" applyAlignment="1">
      <alignment vertical="center"/>
    </xf>
    <xf numFmtId="0" fontId="4" fillId="9" borderId="0" xfId="0" applyFont="1" applyFill="1" applyBorder="1" applyAlignment="1"/>
    <xf numFmtId="166" fontId="4" fillId="9" borderId="21" xfId="4" applyNumberFormat="1" applyFont="1" applyFill="1" applyBorder="1" applyAlignment="1">
      <alignment vertical="center"/>
    </xf>
    <xf numFmtId="165" fontId="4" fillId="9" borderId="0" xfId="4" applyNumberFormat="1" applyFont="1" applyFill="1" applyBorder="1" applyAlignment="1"/>
    <xf numFmtId="9" fontId="14" fillId="0" borderId="0" xfId="1" applyNumberFormat="1" applyFont="1"/>
    <xf numFmtId="0" fontId="5" fillId="10" borderId="24" xfId="0" applyFont="1" applyFill="1" applyBorder="1" applyAlignment="1">
      <alignment horizontal="right"/>
    </xf>
    <xf numFmtId="165" fontId="0" fillId="10" borderId="25" xfId="0" applyNumberFormat="1" applyFont="1" applyFill="1" applyBorder="1" applyAlignment="1">
      <alignment horizontal="left"/>
    </xf>
    <xf numFmtId="0" fontId="20" fillId="0" borderId="0" xfId="0" applyFont="1" applyAlignment="1"/>
    <xf numFmtId="0" fontId="21" fillId="0" borderId="0" xfId="1" applyFont="1"/>
    <xf numFmtId="167" fontId="14" fillId="0" borderId="0" xfId="1" applyNumberFormat="1" applyFont="1"/>
    <xf numFmtId="0" fontId="13" fillId="0" borderId="0" xfId="1" applyFont="1"/>
    <xf numFmtId="0" fontId="13" fillId="9" borderId="0" xfId="1" applyFont="1" applyFill="1"/>
    <xf numFmtId="0" fontId="5" fillId="0" borderId="23" xfId="0" applyFont="1" applyBorder="1" applyAlignment="1"/>
    <xf numFmtId="3" fontId="0" fillId="0" borderId="23" xfId="0" applyNumberFormat="1" applyFont="1" applyBorder="1" applyAlignment="1"/>
    <xf numFmtId="0" fontId="0" fillId="0" borderId="23" xfId="0" applyFont="1" applyBorder="1" applyAlignment="1"/>
    <xf numFmtId="0" fontId="5" fillId="0" borderId="0" xfId="0" applyFont="1" applyFill="1" applyBorder="1" applyAlignment="1"/>
    <xf numFmtId="0" fontId="4" fillId="0" borderId="0" xfId="0" applyFont="1" applyAlignment="1">
      <alignment horizontal="center"/>
    </xf>
    <xf numFmtId="0" fontId="8" fillId="5" borderId="6" xfId="0" applyFont="1" applyFill="1" applyBorder="1" applyAlignment="1">
      <alignment horizontal="left" vertical="center"/>
    </xf>
    <xf numFmtId="0" fontId="6" fillId="0" borderId="19" xfId="0" applyFont="1" applyBorder="1"/>
    <xf numFmtId="0" fontId="3" fillId="2" borderId="0" xfId="0" applyFont="1" applyFill="1" applyBorder="1" applyAlignment="1">
      <alignment horizontal="center" vertical="center" wrapText="1"/>
    </xf>
    <xf numFmtId="0" fontId="6" fillId="0" borderId="0" xfId="0" applyFont="1" applyBorder="1"/>
    <xf numFmtId="0" fontId="6" fillId="0" borderId="7" xfId="0" applyFont="1" applyBorder="1"/>
    <xf numFmtId="0" fontId="6" fillId="0" borderId="9" xfId="0" applyFont="1" applyBorder="1"/>
    <xf numFmtId="0" fontId="6" fillId="0" borderId="4" xfId="0" applyFont="1" applyBorder="1"/>
    <xf numFmtId="0" fontId="8" fillId="5" borderId="11" xfId="0" applyFont="1" applyFill="1" applyBorder="1" applyAlignment="1">
      <alignment horizontal="left" vertical="center"/>
    </xf>
    <xf numFmtId="0" fontId="6" fillId="0" borderId="15" xfId="0" applyFont="1" applyBorder="1"/>
    <xf numFmtId="0" fontId="6" fillId="0" borderId="16" xfId="0" applyFont="1" applyBorder="1"/>
    <xf numFmtId="0" fontId="8" fillId="5" borderId="1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6" fillId="0" borderId="2" xfId="0" applyFont="1" applyBorder="1"/>
    <xf numFmtId="0" fontId="13" fillId="0" borderId="0" xfId="1" applyFont="1" applyAlignment="1">
      <alignment horizontal="center"/>
    </xf>
    <xf numFmtId="0" fontId="14" fillId="0" borderId="26" xfId="1" applyFont="1" applyBorder="1" applyAlignment="1">
      <alignment horizontal="left" vertical="top" wrapText="1"/>
    </xf>
    <xf numFmtId="0" fontId="14" fillId="0" borderId="27" xfId="1" applyFont="1" applyBorder="1" applyAlignment="1">
      <alignment horizontal="left" vertical="top" wrapText="1"/>
    </xf>
    <xf numFmtId="0" fontId="14" fillId="0" borderId="28" xfId="1" applyFont="1" applyBorder="1" applyAlignment="1">
      <alignment horizontal="left" vertical="top" wrapText="1"/>
    </xf>
    <xf numFmtId="0" fontId="14" fillId="0" borderId="29" xfId="1" applyFont="1" applyBorder="1" applyAlignment="1">
      <alignment horizontal="left" vertical="top" wrapText="1"/>
    </xf>
    <xf numFmtId="0" fontId="14" fillId="0" borderId="0" xfId="1" applyFont="1" applyBorder="1" applyAlignment="1">
      <alignment horizontal="left" vertical="top" wrapText="1"/>
    </xf>
    <xf numFmtId="0" fontId="14" fillId="0" borderId="30" xfId="1" applyFont="1" applyBorder="1" applyAlignment="1">
      <alignment horizontal="left" vertical="top" wrapText="1"/>
    </xf>
    <xf numFmtId="0" fontId="14" fillId="0" borderId="31" xfId="1" applyFont="1" applyBorder="1" applyAlignment="1">
      <alignment horizontal="left" vertical="top" wrapText="1"/>
    </xf>
    <xf numFmtId="0" fontId="14" fillId="0" borderId="32" xfId="1" applyFont="1" applyBorder="1" applyAlignment="1">
      <alignment horizontal="left" vertical="top" wrapText="1"/>
    </xf>
    <xf numFmtId="0" fontId="14" fillId="0" borderId="33" xfId="1" applyFont="1" applyBorder="1" applyAlignment="1">
      <alignment horizontal="left" vertical="top" wrapText="1"/>
    </xf>
    <xf numFmtId="0" fontId="0" fillId="0" borderId="0" xfId="0" applyFont="1" applyAlignment="1">
      <alignment horizontal="center"/>
    </xf>
    <xf numFmtId="0" fontId="14" fillId="0" borderId="0" xfId="1" applyFont="1" applyAlignment="1">
      <alignment horizontal="left"/>
    </xf>
    <xf numFmtId="0" fontId="5" fillId="0" borderId="0" xfId="0" applyFont="1" applyAlignment="1">
      <alignment horizontal="left" vertical="center" wrapText="1"/>
    </xf>
    <xf numFmtId="0" fontId="14" fillId="0" borderId="0" xfId="1" applyFont="1" applyAlignment="1">
      <alignment horizontal="left" vertical="center" wrapText="1"/>
    </xf>
  </cellXfs>
  <cellStyles count="5">
    <cellStyle name="Normal" xfId="0" builtinId="0"/>
    <cellStyle name="Normal 2" xfId="1" xr:uid="{00000000-0005-0000-0000-000001000000}"/>
    <cellStyle name="Percentagem 2" xfId="2" xr:uid="{00000000-0005-0000-0000-000002000000}"/>
    <cellStyle name="Porcentagem" xfId="4" builtinId="5"/>
    <cellStyle name="Vírgula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'Estados  Atividade Parte 2'!$C$3</c:f>
              <c:strCache>
                <c:ptCount val="1"/>
                <c:pt idx="0">
                  <c:v>IDH (Índice de Desenvolvimento Humano)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'Estados  Atividade Parte 2'!$B$4:$B$30</c:f>
              <c:numCache>
                <c:formatCode>0.00%</c:formatCode>
                <c:ptCount val="27"/>
                <c:pt idx="0">
                  <c:v>3.2500000000000001E-2</c:v>
                </c:pt>
                <c:pt idx="1">
                  <c:v>4.0899999999999999E-2</c:v>
                </c:pt>
                <c:pt idx="2">
                  <c:v>3.8599999999999995E-2</c:v>
                </c:pt>
                <c:pt idx="3">
                  <c:v>4.0899999999999999E-2</c:v>
                </c:pt>
                <c:pt idx="4">
                  <c:v>5.7699999999999994E-2</c:v>
                </c:pt>
                <c:pt idx="5">
                  <c:v>4.24E-2</c:v>
                </c:pt>
                <c:pt idx="6">
                  <c:v>7.5199999999999989E-2</c:v>
                </c:pt>
                <c:pt idx="7">
                  <c:v>7.3200000000000001E-2</c:v>
                </c:pt>
                <c:pt idx="8">
                  <c:v>7.6600000000000001E-2</c:v>
                </c:pt>
                <c:pt idx="9">
                  <c:v>7.0499999999999993E-2</c:v>
                </c:pt>
                <c:pt idx="10">
                  <c:v>7.8200000000000006E-2</c:v>
                </c:pt>
                <c:pt idx="11">
                  <c:v>7.8899999999999998E-2</c:v>
                </c:pt>
                <c:pt idx="12">
                  <c:v>9.69E-2</c:v>
                </c:pt>
                <c:pt idx="13">
                  <c:v>0.1188</c:v>
                </c:pt>
                <c:pt idx="14">
                  <c:v>7.9299999999999995E-2</c:v>
                </c:pt>
                <c:pt idx="15">
                  <c:v>0.17379999999999998</c:v>
                </c:pt>
                <c:pt idx="16">
                  <c:v>0.16980000000000001</c:v>
                </c:pt>
                <c:pt idx="17">
                  <c:v>9.6000000000000002E-2</c:v>
                </c:pt>
                <c:pt idx="18">
                  <c:v>0.1673</c:v>
                </c:pt>
                <c:pt idx="19">
                  <c:v>0.17190000000000003</c:v>
                </c:pt>
                <c:pt idx="20">
                  <c:v>0.15190000000000001</c:v>
                </c:pt>
                <c:pt idx="21">
                  <c:v>0.15390000000000001</c:v>
                </c:pt>
                <c:pt idx="22">
                  <c:v>0.20199999999999999</c:v>
                </c:pt>
                <c:pt idx="23">
                  <c:v>0.11230000000000001</c:v>
                </c:pt>
                <c:pt idx="24">
                  <c:v>0.2114</c:v>
                </c:pt>
                <c:pt idx="25">
                  <c:v>0.19309999999999999</c:v>
                </c:pt>
                <c:pt idx="26">
                  <c:v>0.22519999999999998</c:v>
                </c:pt>
              </c:numCache>
            </c:numRef>
          </c:xVal>
          <c:yVal>
            <c:numRef>
              <c:f>'Estados  Atividade Parte 2'!$C$4:$C$30</c:f>
              <c:numCache>
                <c:formatCode>#,##0.00_ ;\-#,##0.00\ </c:formatCode>
                <c:ptCount val="27"/>
                <c:pt idx="0">
                  <c:v>0.82399999999999995</c:v>
                </c:pt>
                <c:pt idx="1">
                  <c:v>0.78300000000000003</c:v>
                </c:pt>
                <c:pt idx="2">
                  <c:v>0.77400000000000002</c:v>
                </c:pt>
                <c:pt idx="3">
                  <c:v>0.76100000000000001</c:v>
                </c:pt>
                <c:pt idx="4">
                  <c:v>0.749</c:v>
                </c:pt>
                <c:pt idx="5">
                  <c:v>0.746</c:v>
                </c:pt>
                <c:pt idx="6">
                  <c:v>0.74</c:v>
                </c:pt>
                <c:pt idx="7">
                  <c:v>0.73499999999999999</c:v>
                </c:pt>
                <c:pt idx="8">
                  <c:v>0.73099999999999998</c:v>
                </c:pt>
                <c:pt idx="9">
                  <c:v>0.72899999999999998</c:v>
                </c:pt>
                <c:pt idx="10">
                  <c:v>0.72499999999999998</c:v>
                </c:pt>
                <c:pt idx="11">
                  <c:v>0.70799999999999996</c:v>
                </c:pt>
                <c:pt idx="12">
                  <c:v>0.70699999999999996</c:v>
                </c:pt>
                <c:pt idx="13">
                  <c:v>0.69899999999999995</c:v>
                </c:pt>
                <c:pt idx="14">
                  <c:v>0.69</c:v>
                </c:pt>
                <c:pt idx="15">
                  <c:v>0.68400000000000005</c:v>
                </c:pt>
                <c:pt idx="16">
                  <c:v>0.68200000000000005</c:v>
                </c:pt>
                <c:pt idx="17">
                  <c:v>0.67400000000000004</c:v>
                </c:pt>
                <c:pt idx="18">
                  <c:v>0.67300000000000004</c:v>
                </c:pt>
                <c:pt idx="19">
                  <c:v>0.66500000000000004</c:v>
                </c:pt>
                <c:pt idx="20">
                  <c:v>0.66300000000000003</c:v>
                </c:pt>
                <c:pt idx="21">
                  <c:v>0.66</c:v>
                </c:pt>
                <c:pt idx="22">
                  <c:v>0.65800000000000003</c:v>
                </c:pt>
                <c:pt idx="23">
                  <c:v>0.64600000000000002</c:v>
                </c:pt>
                <c:pt idx="24">
                  <c:v>0.64600000000000002</c:v>
                </c:pt>
                <c:pt idx="25">
                  <c:v>0.63900000000000001</c:v>
                </c:pt>
                <c:pt idx="26">
                  <c:v>0.63100000000000001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A3-4952-8A36-01863D0C7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304767"/>
        <c:axId val="314331135"/>
      </c:scatterChart>
      <c:valAx>
        <c:axId val="26530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4331135"/>
        <c:crosses val="autoZero"/>
        <c:crossBetween val="midCat"/>
      </c:valAx>
      <c:valAx>
        <c:axId val="31433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\-#,##0.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5304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'Estados  Atividade Parte 3'!$C$3</c:f>
              <c:strCache>
                <c:ptCount val="1"/>
                <c:pt idx="0">
                  <c:v>Renda per Capita do Estado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8395669291338584E-2"/>
                  <c:y val="-1.606882473024205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'Estados  Atividade Parte 3'!$B$4:$B$30</c:f>
              <c:numCache>
                <c:formatCode>0.00%</c:formatCode>
                <c:ptCount val="27"/>
                <c:pt idx="0">
                  <c:v>3.56E-2</c:v>
                </c:pt>
                <c:pt idx="1">
                  <c:v>4.0599999999999997E-2</c:v>
                </c:pt>
                <c:pt idx="2">
                  <c:v>4.5100000000000001E-2</c:v>
                </c:pt>
                <c:pt idx="3">
                  <c:v>4.6600000000000003E-2</c:v>
                </c:pt>
                <c:pt idx="4">
                  <c:v>4.9599999999999998E-2</c:v>
                </c:pt>
                <c:pt idx="5">
                  <c:v>5.0999999999999997E-2</c:v>
                </c:pt>
                <c:pt idx="6">
                  <c:v>5.3200000000000004E-2</c:v>
                </c:pt>
                <c:pt idx="7">
                  <c:v>5.6600000000000004E-2</c:v>
                </c:pt>
                <c:pt idx="8">
                  <c:v>5.67E-2</c:v>
                </c:pt>
                <c:pt idx="9">
                  <c:v>5.7099999999999998E-2</c:v>
                </c:pt>
                <c:pt idx="10">
                  <c:v>5.8299999999999998E-2</c:v>
                </c:pt>
                <c:pt idx="11">
                  <c:v>5.8899999999999994E-2</c:v>
                </c:pt>
                <c:pt idx="12">
                  <c:v>0.06</c:v>
                </c:pt>
                <c:pt idx="13">
                  <c:v>6.7199999999999996E-2</c:v>
                </c:pt>
                <c:pt idx="14">
                  <c:v>6.9800000000000001E-2</c:v>
                </c:pt>
                <c:pt idx="15">
                  <c:v>7.0499999999999993E-2</c:v>
                </c:pt>
                <c:pt idx="16">
                  <c:v>7.6499999999999999E-2</c:v>
                </c:pt>
                <c:pt idx="17">
                  <c:v>7.7499999999999999E-2</c:v>
                </c:pt>
                <c:pt idx="18">
                  <c:v>7.9500000000000001E-2</c:v>
                </c:pt>
                <c:pt idx="19">
                  <c:v>8.3400000000000002E-2</c:v>
                </c:pt>
                <c:pt idx="20">
                  <c:v>8.6699999999999999E-2</c:v>
                </c:pt>
                <c:pt idx="21">
                  <c:v>8.8599999999999998E-2</c:v>
                </c:pt>
                <c:pt idx="22">
                  <c:v>9.69E-2</c:v>
                </c:pt>
                <c:pt idx="23">
                  <c:v>9.7100000000000006E-2</c:v>
                </c:pt>
                <c:pt idx="24">
                  <c:v>0.1091</c:v>
                </c:pt>
                <c:pt idx="25">
                  <c:v>0.1167</c:v>
                </c:pt>
                <c:pt idx="26">
                  <c:v>0.17489999999999997</c:v>
                </c:pt>
              </c:numCache>
            </c:numRef>
          </c:xVal>
          <c:yVal>
            <c:numRef>
              <c:f>'Estados  Atividade Parte 3'!$C$4:$C$30</c:f>
              <c:numCache>
                <c:formatCode>General</c:formatCode>
                <c:ptCount val="27"/>
                <c:pt idx="0">
                  <c:v>461</c:v>
                </c:pt>
                <c:pt idx="1">
                  <c:v>631</c:v>
                </c:pt>
                <c:pt idx="2">
                  <c:v>697</c:v>
                </c:pt>
                <c:pt idx="3">
                  <c:v>604</c:v>
                </c:pt>
                <c:pt idx="4">
                  <c:v>616</c:v>
                </c:pt>
                <c:pt idx="5">
                  <c:v>659</c:v>
                </c:pt>
                <c:pt idx="6">
                  <c:v>739</c:v>
                </c:pt>
                <c:pt idx="7">
                  <c:v>762</c:v>
                </c:pt>
                <c:pt idx="8">
                  <c:v>802</c:v>
                </c:pt>
                <c:pt idx="9">
                  <c:v>682</c:v>
                </c:pt>
                <c:pt idx="10">
                  <c:v>670</c:v>
                </c:pt>
                <c:pt idx="11">
                  <c:v>695</c:v>
                </c:pt>
                <c:pt idx="12">
                  <c:v>758</c:v>
                </c:pt>
                <c:pt idx="13">
                  <c:v>871</c:v>
                </c:pt>
                <c:pt idx="14">
                  <c:v>753</c:v>
                </c:pt>
                <c:pt idx="15">
                  <c:v>765</c:v>
                </c:pt>
                <c:pt idx="16">
                  <c:v>1032</c:v>
                </c:pt>
                <c:pt idx="17">
                  <c:v>1031</c:v>
                </c:pt>
                <c:pt idx="18">
                  <c:v>1049</c:v>
                </c:pt>
                <c:pt idx="19">
                  <c:v>1052</c:v>
                </c:pt>
                <c:pt idx="20">
                  <c:v>1318</c:v>
                </c:pt>
                <c:pt idx="21">
                  <c:v>1053</c:v>
                </c:pt>
                <c:pt idx="22">
                  <c:v>1245</c:v>
                </c:pt>
                <c:pt idx="23">
                  <c:v>1210</c:v>
                </c:pt>
                <c:pt idx="24">
                  <c:v>1193</c:v>
                </c:pt>
                <c:pt idx="25">
                  <c:v>1432</c:v>
                </c:pt>
                <c:pt idx="26">
                  <c:v>2055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F3-46F2-9CE4-0D28B50D4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335967"/>
        <c:axId val="314321567"/>
      </c:scatterChart>
      <c:valAx>
        <c:axId val="26533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4321567"/>
        <c:crosses val="autoZero"/>
        <c:crossBetween val="midCat"/>
      </c:valAx>
      <c:valAx>
        <c:axId val="31432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533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</xdr:row>
      <xdr:rowOff>76200</xdr:rowOff>
    </xdr:from>
    <xdr:to>
      <xdr:col>0</xdr:col>
      <xdr:colOff>1219200</xdr:colOff>
      <xdr:row>5</xdr:row>
      <xdr:rowOff>9525</xdr:rowOff>
    </xdr:to>
    <xdr:pic>
      <xdr:nvPicPr>
        <xdr:cNvPr id="2" name="image00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76200"/>
          <a:ext cx="1181100" cy="571500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82550</xdr:colOff>
      <xdr:row>6</xdr:row>
      <xdr:rowOff>57150</xdr:rowOff>
    </xdr:from>
    <xdr:to>
      <xdr:col>10</xdr:col>
      <xdr:colOff>298450</xdr:colOff>
      <xdr:row>20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F9A46E-6F19-40D9-B0A9-FCB32684D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31751</xdr:colOff>
      <xdr:row>5</xdr:row>
      <xdr:rowOff>37306</xdr:rowOff>
    </xdr:from>
    <xdr:to>
      <xdr:col>9</xdr:col>
      <xdr:colOff>7938</xdr:colOff>
      <xdr:row>19</xdr:row>
      <xdr:rowOff>113506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BACE18-89A9-42C4-AA05-8C69C6C64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AN1000"/>
  <sheetViews>
    <sheetView showGridLines="0" tabSelected="1" zoomScaleNormal="100" workbookViewId="0">
      <pane xSplit="3" ySplit="9" topLeftCell="X22" activePane="bottomRight" state="frozen"/>
      <selection pane="topRight" activeCell="D1" sqref="D1"/>
      <selection pane="bottomLeft" activeCell="A8" sqref="A8"/>
      <selection pane="bottomRight" activeCell="AL25" sqref="AL25"/>
    </sheetView>
  </sheetViews>
  <sheetFormatPr defaultColWidth="17.28515625" defaultRowHeight="15" customHeight="1" x14ac:dyDescent="0.2"/>
  <cols>
    <col min="1" max="1" width="20" customWidth="1"/>
    <col min="2" max="2" width="28.7109375" customWidth="1"/>
    <col min="3" max="3" width="28.5703125" customWidth="1"/>
    <col min="4" max="4" width="24" bestFit="1" customWidth="1"/>
    <col min="5" max="26" width="11.7109375" customWidth="1"/>
    <col min="27" max="27" width="2" customWidth="1"/>
    <col min="28" max="35" width="0" hidden="1" customWidth="1"/>
    <col min="36" max="36" width="4.42578125" hidden="1" customWidth="1"/>
    <col min="37" max="37" width="13.85546875" bestFit="1" customWidth="1"/>
    <col min="38" max="38" width="28.28515625" bestFit="1" customWidth="1"/>
    <col min="39" max="39" width="22.28515625" bestFit="1" customWidth="1"/>
  </cols>
  <sheetData>
    <row r="1" spans="1:40" ht="15" customHeight="1" x14ac:dyDescent="0.2">
      <c r="B1" s="77" t="s">
        <v>112</v>
      </c>
      <c r="C1" s="77"/>
    </row>
    <row r="3" spans="1:40" ht="19.5" customHeight="1" x14ac:dyDescent="0.2">
      <c r="A3" s="1"/>
      <c r="B3" s="80" t="s">
        <v>1</v>
      </c>
      <c r="C3" s="8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1:40" ht="18" customHeight="1" x14ac:dyDescent="0.2">
      <c r="A4" s="1"/>
      <c r="B4" s="81"/>
      <c r="C4" s="8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40" ht="12.75" customHeight="1" x14ac:dyDescent="0.2">
      <c r="A5" s="1"/>
      <c r="B5" s="1"/>
      <c r="C5" s="8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1:40" ht="12.75" customHeight="1" x14ac:dyDescent="0.2">
      <c r="A6" s="1"/>
      <c r="B6" s="1"/>
      <c r="C6" s="9" t="s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1:40" ht="6" customHeight="1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1:40" ht="12.75" customHeight="1" thickBot="1" x14ac:dyDescent="0.25">
      <c r="A8" s="6"/>
      <c r="B8" s="6"/>
      <c r="C8" s="12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1:40" ht="13.5" customHeight="1" thickBot="1" x14ac:dyDescent="0.25">
      <c r="A9" s="6"/>
      <c r="B9" s="6"/>
      <c r="C9" s="12"/>
      <c r="D9" s="14">
        <v>42005</v>
      </c>
      <c r="E9" s="14">
        <v>42036</v>
      </c>
      <c r="F9" s="14">
        <v>42067</v>
      </c>
      <c r="G9" s="14">
        <v>42098</v>
      </c>
      <c r="H9" s="14">
        <v>42129</v>
      </c>
      <c r="I9" s="14">
        <v>42160</v>
      </c>
      <c r="J9" s="14">
        <v>42191</v>
      </c>
      <c r="K9" s="14">
        <v>42222</v>
      </c>
      <c r="L9" s="14">
        <v>42253</v>
      </c>
      <c r="M9" s="14">
        <v>42284</v>
      </c>
      <c r="N9" s="14">
        <v>42315</v>
      </c>
      <c r="O9" s="14">
        <v>42346</v>
      </c>
      <c r="P9" s="14">
        <v>42370</v>
      </c>
      <c r="Q9" s="14">
        <v>42401</v>
      </c>
      <c r="R9" s="14">
        <v>42432</v>
      </c>
      <c r="S9" s="14">
        <v>42463</v>
      </c>
      <c r="T9" s="14">
        <v>42494</v>
      </c>
      <c r="U9" s="14">
        <v>42525</v>
      </c>
      <c r="V9" s="14">
        <v>42556</v>
      </c>
      <c r="W9" s="14">
        <v>42587</v>
      </c>
      <c r="X9" s="14">
        <v>42618</v>
      </c>
      <c r="Y9" s="14">
        <v>42649</v>
      </c>
      <c r="Z9" s="14">
        <v>42680</v>
      </c>
      <c r="AA9" s="6"/>
      <c r="AB9" s="6"/>
      <c r="AC9" s="6"/>
      <c r="AD9" s="6"/>
      <c r="AE9" s="6"/>
      <c r="AF9" s="6"/>
      <c r="AG9" s="6"/>
      <c r="AH9" s="6"/>
      <c r="AI9" s="6"/>
      <c r="AJ9" s="6"/>
      <c r="AK9" s="14" t="s">
        <v>151</v>
      </c>
      <c r="AL9" s="14" t="s">
        <v>149</v>
      </c>
      <c r="AM9" s="14" t="s">
        <v>148</v>
      </c>
      <c r="AN9" s="38"/>
    </row>
    <row r="10" spans="1:40" ht="4.5" customHeight="1" thickBo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1:40" ht="13.5" customHeight="1" thickBot="1" x14ac:dyDescent="0.25">
      <c r="A11" s="78" t="s">
        <v>8</v>
      </c>
      <c r="B11" s="82"/>
      <c r="C11" s="17" t="s">
        <v>22</v>
      </c>
      <c r="D11" s="18">
        <v>2638208282.7420001</v>
      </c>
      <c r="E11" s="18">
        <v>2327011692.8081002</v>
      </c>
      <c r="F11" s="18">
        <v>2733237742.9706998</v>
      </c>
      <c r="G11" s="18">
        <v>2654597865.5075998</v>
      </c>
      <c r="H11" s="18">
        <v>2634461630.9322</v>
      </c>
      <c r="I11" s="18">
        <v>2849628308.7080002</v>
      </c>
      <c r="J11" s="18">
        <v>2915426656.1283002</v>
      </c>
      <c r="K11" s="18">
        <v>2749917131.5728002</v>
      </c>
      <c r="L11" s="18">
        <v>2736968893.1504998</v>
      </c>
      <c r="M11" s="18">
        <v>2664370666.2203002</v>
      </c>
      <c r="N11" s="18">
        <v>2538170127.2814002</v>
      </c>
      <c r="O11" s="18">
        <v>3087726144.1437001</v>
      </c>
      <c r="P11" s="18">
        <v>2423541181.8600998</v>
      </c>
      <c r="Q11" s="18">
        <v>2338460792.5307002</v>
      </c>
      <c r="R11" s="18">
        <v>2673614750.8189998</v>
      </c>
      <c r="S11" s="18">
        <v>2505164939.1176</v>
      </c>
      <c r="T11" s="18">
        <v>2700098386.1529002</v>
      </c>
      <c r="U11" s="18">
        <v>2694985870.1398001</v>
      </c>
      <c r="V11" s="18">
        <v>2682058691.0743999</v>
      </c>
      <c r="W11" s="18">
        <v>2921137957.2442002</v>
      </c>
      <c r="X11" s="18">
        <v>2617062176.1078</v>
      </c>
      <c r="Y11" s="18">
        <v>2475290035.4108</v>
      </c>
      <c r="Z11" s="18">
        <v>2620118526.6606002</v>
      </c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18">
        <f>AVERAGE(D11:Z11)</f>
        <v>2660054715.1862392</v>
      </c>
      <c r="AL11" s="17" t="str">
        <f>C11</f>
        <v>Automóvel</v>
      </c>
      <c r="AM11" s="18">
        <f>LARGE(AK11:AK21,1)</f>
        <v>2660054715.1862392</v>
      </c>
    </row>
    <row r="12" spans="1:40" ht="13.5" customHeight="1" thickBot="1" x14ac:dyDescent="0.25">
      <c r="A12" s="83"/>
      <c r="B12" s="84"/>
      <c r="C12" s="17" t="s">
        <v>57</v>
      </c>
      <c r="D12" s="18">
        <v>1329672967.6001999</v>
      </c>
      <c r="E12" s="18">
        <v>860320108.35599995</v>
      </c>
      <c r="F12" s="18">
        <v>966925202.76660001</v>
      </c>
      <c r="G12" s="18">
        <v>840815465.02639997</v>
      </c>
      <c r="H12" s="18">
        <v>777254027.23210001</v>
      </c>
      <c r="I12" s="18">
        <v>685887960.74129999</v>
      </c>
      <c r="J12" s="18">
        <v>685279117.977</v>
      </c>
      <c r="K12" s="18">
        <v>598834999.27999997</v>
      </c>
      <c r="L12" s="18">
        <v>608256625.14100003</v>
      </c>
      <c r="M12" s="18">
        <v>476326359.59990001</v>
      </c>
      <c r="N12" s="18">
        <v>405183799.69120002</v>
      </c>
      <c r="O12" s="18">
        <v>387277132.95990002</v>
      </c>
      <c r="P12" s="18">
        <v>1513791483.7586</v>
      </c>
      <c r="Q12" s="18">
        <v>963617039.69700003</v>
      </c>
      <c r="R12" s="18">
        <v>955462504.20560002</v>
      </c>
      <c r="S12" s="18">
        <v>842760982.73150003</v>
      </c>
      <c r="T12" s="18">
        <v>736671759.20009995</v>
      </c>
      <c r="U12" s="18">
        <v>690724263.03709996</v>
      </c>
      <c r="V12" s="18">
        <v>621391811.46800005</v>
      </c>
      <c r="W12" s="18">
        <v>620513583.33410001</v>
      </c>
      <c r="X12" s="18">
        <v>525376880.71259999</v>
      </c>
      <c r="Y12" s="18">
        <v>455099424.58469999</v>
      </c>
      <c r="Z12" s="18">
        <v>402089573.93919998</v>
      </c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18">
        <f t="shared" ref="AK12:AK20" si="0">AVERAGE(D12:Z12)</f>
        <v>736936220.56696105</v>
      </c>
      <c r="AL12" s="17" t="str">
        <f>C13</f>
        <v>Patrimonial</v>
      </c>
      <c r="AM12" s="18">
        <f>LARGE(AK11:AK21,2)</f>
        <v>838088718.51662183</v>
      </c>
    </row>
    <row r="13" spans="1:40" ht="13.5" customHeight="1" thickBot="1" x14ac:dyDescent="0.25">
      <c r="A13" s="83"/>
      <c r="B13" s="84"/>
      <c r="C13" s="17" t="s">
        <v>63</v>
      </c>
      <c r="D13" s="18">
        <v>778837209.10520005</v>
      </c>
      <c r="E13" s="18">
        <v>660059714.18289995</v>
      </c>
      <c r="F13" s="18">
        <v>866298648.89399993</v>
      </c>
      <c r="G13" s="18">
        <v>677772493.14129996</v>
      </c>
      <c r="H13" s="18">
        <v>768969834.95560002</v>
      </c>
      <c r="I13" s="18">
        <v>1012244428.5526999</v>
      </c>
      <c r="J13" s="18">
        <v>917665385.54130006</v>
      </c>
      <c r="K13" s="18">
        <v>849166070.15080011</v>
      </c>
      <c r="L13" s="18">
        <v>876119537.9598</v>
      </c>
      <c r="M13" s="18">
        <v>759657934.93209994</v>
      </c>
      <c r="N13" s="18">
        <v>898292475.30709982</v>
      </c>
      <c r="O13" s="18">
        <v>837218639.43739998</v>
      </c>
      <c r="P13" s="18">
        <v>879881042.23110008</v>
      </c>
      <c r="Q13" s="18">
        <v>802265268.60780001</v>
      </c>
      <c r="R13" s="18">
        <v>846499498.66470015</v>
      </c>
      <c r="S13" s="18">
        <v>814902250.40170002</v>
      </c>
      <c r="T13" s="18">
        <v>810374529.30610001</v>
      </c>
      <c r="U13" s="18">
        <v>1041154156.3153</v>
      </c>
      <c r="V13" s="18">
        <v>848687374.04299998</v>
      </c>
      <c r="W13" s="18">
        <v>892584422.34599996</v>
      </c>
      <c r="X13" s="18">
        <v>819911831.56850004</v>
      </c>
      <c r="Y13" s="18">
        <v>854101387.48160005</v>
      </c>
      <c r="Z13" s="18">
        <v>763376392.75629997</v>
      </c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18">
        <f t="shared" si="0"/>
        <v>838088718.51662183</v>
      </c>
      <c r="AL13" s="17" t="str">
        <f>C12</f>
        <v>DPVAT</v>
      </c>
      <c r="AM13" s="18">
        <f>LARGE(AK11:AK21,3)</f>
        <v>736936220.56696105</v>
      </c>
    </row>
    <row r="14" spans="1:40" ht="13.5" customHeight="1" thickBot="1" x14ac:dyDescent="0.25">
      <c r="A14" s="83"/>
      <c r="B14" s="84"/>
      <c r="C14" s="22" t="s">
        <v>71</v>
      </c>
      <c r="D14" s="18">
        <v>240529059.97850001</v>
      </c>
      <c r="E14" s="18">
        <v>251099696.80239999</v>
      </c>
      <c r="F14" s="18">
        <v>253465092.55680001</v>
      </c>
      <c r="G14" s="18">
        <v>252740420.15759999</v>
      </c>
      <c r="H14" s="18">
        <v>255783031.62509999</v>
      </c>
      <c r="I14" s="18">
        <v>256112375.4745</v>
      </c>
      <c r="J14" s="18">
        <v>265811978.64410001</v>
      </c>
      <c r="K14" s="18">
        <v>261198094.87990001</v>
      </c>
      <c r="L14" s="18">
        <v>261937224.37940001</v>
      </c>
      <c r="M14" s="18">
        <v>266454504.11219999</v>
      </c>
      <c r="N14" s="18">
        <v>275016794.37629998</v>
      </c>
      <c r="O14" s="18">
        <v>264857395.02090001</v>
      </c>
      <c r="P14" s="18">
        <v>273408772.24229997</v>
      </c>
      <c r="Q14" s="18">
        <v>270650536.47579998</v>
      </c>
      <c r="R14" s="18">
        <v>279120770.0377</v>
      </c>
      <c r="S14" s="18">
        <v>282184139.53049999</v>
      </c>
      <c r="T14" s="18">
        <v>278991275.6983</v>
      </c>
      <c r="U14" s="18">
        <v>277466122.78130001</v>
      </c>
      <c r="V14" s="18">
        <v>289924483.99830002</v>
      </c>
      <c r="W14" s="18">
        <v>294298236.57090002</v>
      </c>
      <c r="X14" s="18">
        <v>290547622.6638</v>
      </c>
      <c r="Y14" s="18">
        <v>296378749.21109998</v>
      </c>
      <c r="Z14" s="18">
        <v>293368221.18330002</v>
      </c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18">
        <f t="shared" si="0"/>
        <v>270928026.01743472</v>
      </c>
      <c r="AL14" s="39"/>
    </row>
    <row r="15" spans="1:40" ht="13.5" customHeight="1" thickBot="1" x14ac:dyDescent="0.25">
      <c r="A15" s="83"/>
      <c r="B15" s="84"/>
      <c r="C15" s="17" t="s">
        <v>77</v>
      </c>
      <c r="D15" s="18">
        <v>210108863.60860002</v>
      </c>
      <c r="E15" s="18">
        <v>191230272.20879999</v>
      </c>
      <c r="F15" s="18">
        <v>201294672.89979997</v>
      </c>
      <c r="G15" s="18">
        <v>202751790.49459997</v>
      </c>
      <c r="H15" s="18">
        <v>200925689.15780002</v>
      </c>
      <c r="I15" s="18">
        <v>221088278.00189996</v>
      </c>
      <c r="J15" s="18">
        <v>186296761.6771</v>
      </c>
      <c r="K15" s="18">
        <v>187255709.71820003</v>
      </c>
      <c r="L15" s="18">
        <v>247473461.89120001</v>
      </c>
      <c r="M15" s="18">
        <v>210847239.68099999</v>
      </c>
      <c r="N15" s="18">
        <v>208848370.20209998</v>
      </c>
      <c r="O15" s="18">
        <v>239603093.64760002</v>
      </c>
      <c r="P15" s="18">
        <v>226142710.10170001</v>
      </c>
      <c r="Q15" s="18">
        <v>194897018.6954</v>
      </c>
      <c r="R15" s="18">
        <v>194920377.51249999</v>
      </c>
      <c r="S15" s="18">
        <v>216753057.41060001</v>
      </c>
      <c r="T15" s="18">
        <v>216602262.1627</v>
      </c>
      <c r="U15" s="18">
        <v>221120299.2958</v>
      </c>
      <c r="V15" s="18">
        <v>222568131.35000002</v>
      </c>
      <c r="W15" s="18">
        <v>167984911.2791</v>
      </c>
      <c r="X15" s="18">
        <v>267499958.26499999</v>
      </c>
      <c r="Y15" s="18">
        <v>189183242.9456</v>
      </c>
      <c r="Z15" s="18">
        <v>202609968.29460001</v>
      </c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18">
        <f t="shared" si="0"/>
        <v>209913310.45659563</v>
      </c>
      <c r="AL15" s="39"/>
    </row>
    <row r="16" spans="1:40" ht="13.5" customHeight="1" thickBot="1" x14ac:dyDescent="0.25">
      <c r="A16" s="83"/>
      <c r="B16" s="84"/>
      <c r="C16" s="17" t="s">
        <v>82</v>
      </c>
      <c r="D16" s="18">
        <v>203172028.44839999</v>
      </c>
      <c r="E16" s="18">
        <v>186343142.4808</v>
      </c>
      <c r="F16" s="18">
        <v>213812866.03529999</v>
      </c>
      <c r="G16" s="18">
        <v>207672917.33520001</v>
      </c>
      <c r="H16" s="18">
        <v>193591043.19</v>
      </c>
      <c r="I16" s="18">
        <v>219392641.37740001</v>
      </c>
      <c r="J16" s="18">
        <v>154250159.22549999</v>
      </c>
      <c r="K16" s="18">
        <v>300379857.53869998</v>
      </c>
      <c r="L16" s="18">
        <v>313466374.7069</v>
      </c>
      <c r="M16" s="18">
        <v>255707424.08140001</v>
      </c>
      <c r="N16" s="18">
        <v>229814904.2999</v>
      </c>
      <c r="O16" s="18">
        <v>252927787.45629999</v>
      </c>
      <c r="P16" s="18">
        <v>194630909.03740001</v>
      </c>
      <c r="Q16" s="18">
        <v>183631167.9709</v>
      </c>
      <c r="R16" s="18">
        <v>314138872.41949999</v>
      </c>
      <c r="S16" s="18">
        <v>222631737.68799999</v>
      </c>
      <c r="T16" s="18">
        <v>200502140.08989999</v>
      </c>
      <c r="U16" s="18">
        <v>268226475.71959999</v>
      </c>
      <c r="V16" s="18">
        <v>240537295.43790001</v>
      </c>
      <c r="W16" s="18">
        <v>235098190.66940001</v>
      </c>
      <c r="X16" s="18">
        <v>265400951.89840001</v>
      </c>
      <c r="Y16" s="18">
        <v>320443781.53890002</v>
      </c>
      <c r="Z16" s="18">
        <v>253446847.8872</v>
      </c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18">
        <f t="shared" si="0"/>
        <v>236053022.4579522</v>
      </c>
      <c r="AL16" s="39"/>
    </row>
    <row r="17" spans="1:38" ht="13.5" customHeight="1" thickBot="1" x14ac:dyDescent="0.25">
      <c r="A17" s="83"/>
      <c r="B17" s="84"/>
      <c r="C17" s="17" t="s">
        <v>89</v>
      </c>
      <c r="D17" s="18">
        <v>280459821.81419998</v>
      </c>
      <c r="E17" s="18">
        <v>257529416.95019999</v>
      </c>
      <c r="F17" s="18">
        <v>211731706.1293</v>
      </c>
      <c r="G17" s="18">
        <v>256628361.2031</v>
      </c>
      <c r="H17" s="18">
        <v>221705775.84979999</v>
      </c>
      <c r="I17" s="18">
        <v>239419931.1239</v>
      </c>
      <c r="J17" s="18">
        <v>222427148.08469999</v>
      </c>
      <c r="K17" s="18">
        <v>235824598.52360001</v>
      </c>
      <c r="L17" s="18">
        <v>223540192.40759999</v>
      </c>
      <c r="M17" s="18">
        <v>219199544.79100001</v>
      </c>
      <c r="N17" s="18">
        <v>223020848.815</v>
      </c>
      <c r="O17" s="18">
        <v>259471037.38640001</v>
      </c>
      <c r="P17" s="18">
        <v>268001970.7394</v>
      </c>
      <c r="Q17" s="18">
        <v>214294752.77169999</v>
      </c>
      <c r="R17" s="18">
        <v>206088911.52990001</v>
      </c>
      <c r="S17" s="18">
        <v>218952838.02779999</v>
      </c>
      <c r="T17" s="18">
        <v>209790268.1313</v>
      </c>
      <c r="U17" s="18">
        <v>211755121.82789999</v>
      </c>
      <c r="V17" s="18">
        <v>195155952.52630001</v>
      </c>
      <c r="W17" s="18">
        <v>195778075.02090001</v>
      </c>
      <c r="X17" s="18">
        <v>204019172.30109999</v>
      </c>
      <c r="Y17" s="18">
        <v>203429247.77320001</v>
      </c>
      <c r="Z17" s="18">
        <v>212819588.69389999</v>
      </c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18">
        <f t="shared" si="0"/>
        <v>225697577.49661741</v>
      </c>
      <c r="AL17" s="39"/>
    </row>
    <row r="18" spans="1:38" ht="13.5" customHeight="1" thickBot="1" x14ac:dyDescent="0.25">
      <c r="A18" s="83"/>
      <c r="B18" s="84"/>
      <c r="C18" s="17" t="s">
        <v>90</v>
      </c>
      <c r="D18" s="18">
        <v>136852754.7281</v>
      </c>
      <c r="E18" s="18">
        <v>119165711.5675</v>
      </c>
      <c r="F18" s="18">
        <v>146869684.3224</v>
      </c>
      <c r="G18" s="18">
        <v>131277016.5423</v>
      </c>
      <c r="H18" s="18">
        <v>96572749.420599997</v>
      </c>
      <c r="I18" s="18">
        <v>120552750.31559999</v>
      </c>
      <c r="J18" s="18">
        <v>117408538.91240001</v>
      </c>
      <c r="K18" s="18">
        <v>114793659.5227</v>
      </c>
      <c r="L18" s="18">
        <v>107974977.65189999</v>
      </c>
      <c r="M18" s="18">
        <v>121037731.8848</v>
      </c>
      <c r="N18" s="18">
        <v>115744992.9663</v>
      </c>
      <c r="O18" s="18">
        <v>191080028.8707</v>
      </c>
      <c r="P18" s="18">
        <v>164886860.2658</v>
      </c>
      <c r="Q18" s="18">
        <v>83648932.741799995</v>
      </c>
      <c r="R18" s="18">
        <v>148494903.08849999</v>
      </c>
      <c r="S18" s="18">
        <v>114220259.60609999</v>
      </c>
      <c r="T18" s="18">
        <v>119946987.26189999</v>
      </c>
      <c r="U18" s="18">
        <v>120163072.6275</v>
      </c>
      <c r="V18" s="18">
        <v>124964175.4386</v>
      </c>
      <c r="W18" s="18">
        <v>159239133.69940001</v>
      </c>
      <c r="X18" s="18">
        <v>115494761.70190001</v>
      </c>
      <c r="Y18" s="18">
        <v>130368671.2806</v>
      </c>
      <c r="Z18" s="18">
        <v>117729816.6117</v>
      </c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18">
        <f t="shared" si="0"/>
        <v>126890790.04474349</v>
      </c>
      <c r="AL18" s="39"/>
    </row>
    <row r="19" spans="1:38" ht="13.5" customHeight="1" thickBot="1" x14ac:dyDescent="0.25">
      <c r="A19" s="83"/>
      <c r="B19" s="84"/>
      <c r="C19" s="17" t="s">
        <v>91</v>
      </c>
      <c r="D19" s="18">
        <v>144257377.56130001</v>
      </c>
      <c r="E19" s="18">
        <v>131724857.45819999</v>
      </c>
      <c r="F19" s="18">
        <v>148845224.19</v>
      </c>
      <c r="G19" s="18">
        <v>127851093.1252</v>
      </c>
      <c r="H19" s="18">
        <v>241635355.39809999</v>
      </c>
      <c r="I19" s="18">
        <v>236536269.3549</v>
      </c>
      <c r="J19" s="18">
        <v>415250498.7978</v>
      </c>
      <c r="K19" s="18">
        <v>532183104.36369997</v>
      </c>
      <c r="L19" s="18">
        <v>434423411.90140003</v>
      </c>
      <c r="M19" s="18">
        <v>348039973.98339999</v>
      </c>
      <c r="N19" s="18">
        <v>256932512.9497</v>
      </c>
      <c r="O19" s="18">
        <v>253746248.48140001</v>
      </c>
      <c r="P19" s="18">
        <v>135232549.836</v>
      </c>
      <c r="Q19" s="18">
        <v>143619434.78400001</v>
      </c>
      <c r="R19" s="18">
        <v>290789020.91979998</v>
      </c>
      <c r="S19" s="18">
        <v>290422474.79009998</v>
      </c>
      <c r="T19" s="18">
        <v>350710952.63069999</v>
      </c>
      <c r="U19" s="18">
        <v>423920158.0061</v>
      </c>
      <c r="V19" s="18">
        <v>338799187.0122</v>
      </c>
      <c r="W19" s="18">
        <v>344483504.79269999</v>
      </c>
      <c r="X19" s="18">
        <v>325065205.19959998</v>
      </c>
      <c r="Y19" s="18">
        <v>347557264.4971</v>
      </c>
      <c r="Z19" s="18">
        <v>332279752.6627</v>
      </c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18">
        <f t="shared" si="0"/>
        <v>286708931.85635215</v>
      </c>
      <c r="AL19" s="39"/>
    </row>
    <row r="20" spans="1:38" ht="13.5" customHeight="1" thickBot="1" x14ac:dyDescent="0.25">
      <c r="A20" s="83"/>
      <c r="B20" s="84"/>
      <c r="C20" s="17" t="s">
        <v>92</v>
      </c>
      <c r="D20" s="18">
        <v>68428183.108799994</v>
      </c>
      <c r="E20" s="18">
        <v>56772999.481799997</v>
      </c>
      <c r="F20" s="18">
        <v>75062017.551599994</v>
      </c>
      <c r="G20" s="18">
        <v>35644327.689599998</v>
      </c>
      <c r="H20" s="18">
        <v>119723469.32260001</v>
      </c>
      <c r="I20" s="18">
        <v>57959122.520300001</v>
      </c>
      <c r="J20" s="18">
        <v>83018794.181400001</v>
      </c>
      <c r="K20" s="18">
        <v>20284368.289099999</v>
      </c>
      <c r="L20" s="18">
        <v>122139908.8436</v>
      </c>
      <c r="M20" s="18">
        <v>61514088.190300003</v>
      </c>
      <c r="N20" s="18">
        <v>55072491.311099999</v>
      </c>
      <c r="O20" s="18">
        <v>53804635.719300002</v>
      </c>
      <c r="P20" s="18">
        <v>108423620.661</v>
      </c>
      <c r="Q20" s="18">
        <v>90570725.034400001</v>
      </c>
      <c r="R20" s="18">
        <v>81544374.2896</v>
      </c>
      <c r="S20" s="18">
        <v>66998697.400700003</v>
      </c>
      <c r="T20" s="18">
        <v>54674108.836999997</v>
      </c>
      <c r="U20" s="18">
        <v>97548492.650099993</v>
      </c>
      <c r="V20" s="18">
        <v>44158348.960699998</v>
      </c>
      <c r="W20" s="18">
        <v>38242830.500100002</v>
      </c>
      <c r="X20" s="18">
        <v>69438219.198500007</v>
      </c>
      <c r="Y20" s="18">
        <v>36497610.320600003</v>
      </c>
      <c r="Z20" s="18">
        <v>76579068.428800002</v>
      </c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18">
        <f t="shared" si="0"/>
        <v>68439152.282217383</v>
      </c>
      <c r="AL20" s="39"/>
    </row>
    <row r="21" spans="1:38" ht="13.5" customHeight="1" thickBot="1" x14ac:dyDescent="0.25">
      <c r="A21" s="83"/>
      <c r="B21" s="84"/>
      <c r="C21" s="28" t="s">
        <v>93</v>
      </c>
      <c r="D21" s="18">
        <v>36317028.811499998</v>
      </c>
      <c r="E21" s="18">
        <v>44623475.091200002</v>
      </c>
      <c r="F21" s="18">
        <v>140648960.05840001</v>
      </c>
      <c r="G21" s="18">
        <v>79072808.481600001</v>
      </c>
      <c r="H21" s="18">
        <v>114009148.99950001</v>
      </c>
      <c r="I21" s="18">
        <v>195699077.54929999</v>
      </c>
      <c r="J21" s="18">
        <v>45474978.3926</v>
      </c>
      <c r="K21" s="18">
        <v>48647879.350299999</v>
      </c>
      <c r="L21" s="18">
        <v>57258841.458999999</v>
      </c>
      <c r="M21" s="18">
        <v>108879471.699</v>
      </c>
      <c r="N21" s="18">
        <v>49472316.091600001</v>
      </c>
      <c r="O21" s="18">
        <v>-2046320.9262000001</v>
      </c>
      <c r="P21" s="18">
        <v>63052535.991300002</v>
      </c>
      <c r="Q21" s="18">
        <v>41296046.7689</v>
      </c>
      <c r="R21" s="18">
        <v>64997361.234800003</v>
      </c>
      <c r="S21" s="18">
        <v>165625397.86059999</v>
      </c>
      <c r="T21" s="18">
        <v>45064506.537</v>
      </c>
      <c r="U21" s="18">
        <v>34218243.009400003</v>
      </c>
      <c r="V21" s="18">
        <v>109474032.64820001</v>
      </c>
      <c r="W21" s="18">
        <v>78267605.840599999</v>
      </c>
      <c r="X21" s="18">
        <v>22814908.200199999</v>
      </c>
      <c r="Y21" s="18">
        <v>62206877.896200001</v>
      </c>
      <c r="Z21" s="18">
        <v>128658494.8276</v>
      </c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18">
        <f>AVERAGE(D21:Z21)</f>
        <v>75379725.037939116</v>
      </c>
      <c r="AL21" s="39"/>
    </row>
    <row r="22" spans="1:38" ht="13.5" customHeight="1" thickBot="1" x14ac:dyDescent="0.25">
      <c r="A22" s="24"/>
      <c r="B22" s="25"/>
      <c r="C22" s="26" t="s">
        <v>94</v>
      </c>
      <c r="D22" s="27">
        <v>6066843577.5067997</v>
      </c>
      <c r="E22" s="27">
        <v>5085881087.3879004</v>
      </c>
      <c r="F22" s="27">
        <v>5958191818.3749008</v>
      </c>
      <c r="G22" s="27">
        <v>5466824558.7044992</v>
      </c>
      <c r="H22" s="27">
        <v>5624631756.0833998</v>
      </c>
      <c r="I22" s="27">
        <v>6094521143.7198009</v>
      </c>
      <c r="J22" s="27">
        <v>6008310017.5622005</v>
      </c>
      <c r="K22" s="27">
        <v>5898485473.1898003</v>
      </c>
      <c r="L22" s="27">
        <v>5989559449.4923</v>
      </c>
      <c r="M22" s="27">
        <v>5492034939.1753998</v>
      </c>
      <c r="N22" s="27">
        <v>5255569633.2917004</v>
      </c>
      <c r="O22" s="27">
        <v>5825665822.1973991</v>
      </c>
      <c r="P22" s="27">
        <v>6250993636.7247</v>
      </c>
      <c r="Q22" s="27">
        <v>5326951716.0783997</v>
      </c>
      <c r="R22" s="27">
        <v>6055671344.7216005</v>
      </c>
      <c r="S22" s="27">
        <v>5740616774.5651979</v>
      </c>
      <c r="T22" s="27">
        <v>5723427176.0079012</v>
      </c>
      <c r="U22" s="27">
        <v>6081282275.4098997</v>
      </c>
      <c r="V22" s="27">
        <v>5717719483.9575996</v>
      </c>
      <c r="W22" s="27">
        <v>5947628451.2973995</v>
      </c>
      <c r="X22" s="27">
        <v>5522631687.8174009</v>
      </c>
      <c r="Y22" s="27">
        <v>5370556292.9404001</v>
      </c>
      <c r="Z22" s="27">
        <v>5403076251.9459</v>
      </c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27">
        <f>AVERAGE(D22:Z22)</f>
        <v>5735090189.9196739</v>
      </c>
      <c r="AL22" s="39"/>
    </row>
    <row r="23" spans="1:38" ht="4.5" customHeight="1" thickBo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18"/>
    </row>
    <row r="24" spans="1:38" ht="13.5" customHeight="1" thickBot="1" x14ac:dyDescent="0.25">
      <c r="A24" s="85" t="s">
        <v>95</v>
      </c>
      <c r="B24" s="88" t="s">
        <v>96</v>
      </c>
      <c r="C24" s="17" t="s">
        <v>97</v>
      </c>
      <c r="D24" s="18">
        <v>1782656549.8316</v>
      </c>
      <c r="E24" s="18">
        <v>1867480211.6537001</v>
      </c>
      <c r="F24" s="18">
        <v>2129137624.5787001</v>
      </c>
      <c r="G24" s="18">
        <v>2040851882.2144001</v>
      </c>
      <c r="H24" s="18">
        <v>2091741289.6401</v>
      </c>
      <c r="I24" s="18">
        <v>2184992890.3399</v>
      </c>
      <c r="J24" s="18">
        <v>1933909325.4814999</v>
      </c>
      <c r="K24" s="18">
        <v>1966782827.2156999</v>
      </c>
      <c r="L24" s="18">
        <v>2061616820.7658</v>
      </c>
      <c r="M24" s="18">
        <v>1978882704.2249</v>
      </c>
      <c r="N24" s="18">
        <v>2039875733.4143</v>
      </c>
      <c r="O24" s="18">
        <v>2510219540.5502</v>
      </c>
      <c r="P24" s="18">
        <v>1682855427.4649</v>
      </c>
      <c r="Q24" s="18">
        <v>1920944941.7146001</v>
      </c>
      <c r="R24" s="18">
        <v>2105581931.9698999</v>
      </c>
      <c r="S24" s="18">
        <v>1968514625.5932</v>
      </c>
      <c r="T24" s="18">
        <v>2126112086.3596001</v>
      </c>
      <c r="U24" s="18">
        <v>2187935539.0458999</v>
      </c>
      <c r="V24" s="18">
        <v>1914727191.9312</v>
      </c>
      <c r="W24" s="18">
        <v>2038700519.5204999</v>
      </c>
      <c r="X24" s="18">
        <v>1973077406.4317999</v>
      </c>
      <c r="Y24" s="18">
        <v>1928296496.2499001</v>
      </c>
      <c r="Z24" s="18">
        <v>2121051780.5527</v>
      </c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18">
        <f t="shared" ref="AK24:AK29" si="1">AVERAGE(D24:Z24)</f>
        <v>2024171536.8149998</v>
      </c>
    </row>
    <row r="25" spans="1:38" ht="13.5" customHeight="1" thickBot="1" x14ac:dyDescent="0.25">
      <c r="A25" s="86"/>
      <c r="B25" s="86"/>
      <c r="C25" s="17" t="s">
        <v>98</v>
      </c>
      <c r="D25" s="18">
        <v>365180925.3017</v>
      </c>
      <c r="E25" s="18">
        <v>399116876.62669998</v>
      </c>
      <c r="F25" s="18">
        <v>416809126.16970003</v>
      </c>
      <c r="G25" s="18">
        <v>383557297.79110003</v>
      </c>
      <c r="H25" s="18">
        <v>389482728.94770002</v>
      </c>
      <c r="I25" s="18">
        <v>448187140.56269997</v>
      </c>
      <c r="J25" s="18">
        <v>458031984.56720001</v>
      </c>
      <c r="K25" s="18">
        <v>430917867.82910001</v>
      </c>
      <c r="L25" s="18">
        <v>492025072.0952</v>
      </c>
      <c r="M25" s="18">
        <v>453232225.16850001</v>
      </c>
      <c r="N25" s="18">
        <v>437559006.2101</v>
      </c>
      <c r="O25" s="18">
        <v>503872812.05299997</v>
      </c>
      <c r="P25" s="18">
        <v>427419786.38609999</v>
      </c>
      <c r="Q25" s="18">
        <v>491302545.5855</v>
      </c>
      <c r="R25" s="18">
        <v>539306906.30149996</v>
      </c>
      <c r="S25" s="18">
        <v>493721854.65039998</v>
      </c>
      <c r="T25" s="18">
        <v>537077903.66199994</v>
      </c>
      <c r="U25" s="18">
        <v>556487616.42499995</v>
      </c>
      <c r="V25" s="18">
        <v>574258336.56920004</v>
      </c>
      <c r="W25" s="18">
        <v>656040043.27129996</v>
      </c>
      <c r="X25" s="18">
        <v>577887703.45420003</v>
      </c>
      <c r="Y25" s="18">
        <v>566030371.34940004</v>
      </c>
      <c r="Z25" s="18">
        <v>579954165.75049996</v>
      </c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18">
        <f>AVERAGE(D25:Z25)</f>
        <v>485976534.64033914</v>
      </c>
    </row>
    <row r="26" spans="1:38" ht="13.5" customHeight="1" thickBot="1" x14ac:dyDescent="0.25">
      <c r="A26" s="86"/>
      <c r="B26" s="87"/>
      <c r="C26" s="22" t="s">
        <v>99</v>
      </c>
      <c r="D26" s="18">
        <v>251843765.20289999</v>
      </c>
      <c r="E26" s="18">
        <v>243062094.20140001</v>
      </c>
      <c r="F26" s="18">
        <v>261607945.4341</v>
      </c>
      <c r="G26" s="18">
        <v>246903562.1909</v>
      </c>
      <c r="H26" s="18">
        <v>253834239.62130001</v>
      </c>
      <c r="I26" s="18">
        <v>244300958.44510001</v>
      </c>
      <c r="J26" s="18">
        <v>255045008.40889999</v>
      </c>
      <c r="K26" s="18">
        <v>247829067.31479999</v>
      </c>
      <c r="L26" s="18">
        <v>245229837.17969999</v>
      </c>
      <c r="M26" s="18">
        <v>243428232.73809999</v>
      </c>
      <c r="N26" s="18">
        <v>259235607.20930001</v>
      </c>
      <c r="O26" s="18">
        <v>275852036.63150001</v>
      </c>
      <c r="P26" s="18">
        <v>240588079.48969999</v>
      </c>
      <c r="Q26" s="18">
        <v>241267036.95770001</v>
      </c>
      <c r="R26" s="18">
        <v>237562432.17609999</v>
      </c>
      <c r="S26" s="18">
        <v>230547936.10420001</v>
      </c>
      <c r="T26" s="18">
        <v>261248921.7748</v>
      </c>
      <c r="U26" s="18">
        <v>236422972.42230001</v>
      </c>
      <c r="V26" s="18">
        <v>237040653.12740001</v>
      </c>
      <c r="W26" s="18">
        <v>235904491.6882</v>
      </c>
      <c r="X26" s="18">
        <v>215474315.3351</v>
      </c>
      <c r="Y26" s="18">
        <v>218029126.64039999</v>
      </c>
      <c r="Z26" s="18">
        <v>222981228.63409999</v>
      </c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18">
        <f t="shared" si="1"/>
        <v>243706067.34469566</v>
      </c>
    </row>
    <row r="27" spans="1:38" ht="13.5" customHeight="1" thickBot="1" x14ac:dyDescent="0.25">
      <c r="A27" s="86"/>
      <c r="B27" s="88" t="s">
        <v>100</v>
      </c>
      <c r="C27" s="17" t="s">
        <v>101</v>
      </c>
      <c r="D27" s="18">
        <v>4422611298.3579998</v>
      </c>
      <c r="E27" s="18">
        <v>5841230980.2146997</v>
      </c>
      <c r="F27" s="18">
        <v>8139073714.7888002</v>
      </c>
      <c r="G27" s="18">
        <v>6566578652.1185999</v>
      </c>
      <c r="H27" s="18">
        <v>8064609098.1924</v>
      </c>
      <c r="I27" s="18">
        <v>9034527438.8670006</v>
      </c>
      <c r="J27" s="18">
        <v>6651376261.2477999</v>
      </c>
      <c r="K27" s="18">
        <v>6435311482.0138998</v>
      </c>
      <c r="L27" s="18">
        <v>5735355934.7988005</v>
      </c>
      <c r="M27" s="18">
        <v>5754795719.4324999</v>
      </c>
      <c r="N27" s="18">
        <v>8173280556.6282997</v>
      </c>
      <c r="O27" s="18">
        <v>11328102353.4361</v>
      </c>
      <c r="P27" s="18">
        <v>5673396668.7797003</v>
      </c>
      <c r="Q27" s="18">
        <v>5786472398.2165003</v>
      </c>
      <c r="R27" s="18">
        <v>8025664115.1961002</v>
      </c>
      <c r="S27" s="18">
        <v>8206099811.3515997</v>
      </c>
      <c r="T27" s="18">
        <v>9098527619.6513996</v>
      </c>
      <c r="U27" s="18">
        <v>10999228841.3587</v>
      </c>
      <c r="V27" s="18">
        <v>8353026498.5377998</v>
      </c>
      <c r="W27" s="18">
        <v>8856743985.1882</v>
      </c>
      <c r="X27" s="18">
        <v>6737865201.9906998</v>
      </c>
      <c r="Y27" s="18">
        <v>8162685105.6679001</v>
      </c>
      <c r="Z27" s="18">
        <v>10458259199.7803</v>
      </c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18">
        <f t="shared" si="1"/>
        <v>7674122736.339819</v>
      </c>
    </row>
    <row r="28" spans="1:38" ht="13.5" customHeight="1" thickBot="1" x14ac:dyDescent="0.25">
      <c r="A28" s="86"/>
      <c r="B28" s="86"/>
      <c r="C28" s="17" t="s">
        <v>102</v>
      </c>
      <c r="D28" s="18">
        <v>584451952.86000001</v>
      </c>
      <c r="E28" s="18">
        <v>571687947.80999994</v>
      </c>
      <c r="F28" s="18">
        <v>685824449.75999999</v>
      </c>
      <c r="G28" s="18">
        <v>647779594.44000006</v>
      </c>
      <c r="H28" s="18">
        <v>691617930.01999998</v>
      </c>
      <c r="I28" s="18">
        <v>650114309.71000004</v>
      </c>
      <c r="J28" s="18">
        <v>664759938.69000006</v>
      </c>
      <c r="K28" s="18">
        <v>630456915.14999998</v>
      </c>
      <c r="L28" s="18">
        <v>734051975.63999999</v>
      </c>
      <c r="M28" s="18">
        <v>601678376.88</v>
      </c>
      <c r="N28" s="18">
        <v>704905347.78999996</v>
      </c>
      <c r="O28" s="18">
        <v>1830475446.55</v>
      </c>
      <c r="P28" s="18">
        <v>559425272.95000005</v>
      </c>
      <c r="Q28" s="18">
        <v>616150446.70000005</v>
      </c>
      <c r="R28" s="18">
        <v>660950718.36000001</v>
      </c>
      <c r="S28" s="18">
        <v>628477308.85000002</v>
      </c>
      <c r="T28" s="18">
        <v>679202334.05999994</v>
      </c>
      <c r="U28" s="18">
        <v>631699294.60000002</v>
      </c>
      <c r="V28" s="18">
        <v>621362003.87</v>
      </c>
      <c r="W28" s="18">
        <v>665200607.48000002</v>
      </c>
      <c r="X28" s="18">
        <v>632751796.92999995</v>
      </c>
      <c r="Y28" s="18">
        <v>647279414.95000005</v>
      </c>
      <c r="Z28" s="18">
        <v>743614795.82000005</v>
      </c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18">
        <f>AVERAGE(D28:Z28)</f>
        <v>699300790.42913055</v>
      </c>
    </row>
    <row r="29" spans="1:38" ht="13.5" customHeight="1" thickBot="1" x14ac:dyDescent="0.25">
      <c r="A29" s="87"/>
      <c r="B29" s="87"/>
      <c r="C29" s="29" t="s">
        <v>103</v>
      </c>
      <c r="D29" s="18">
        <v>77163557.3671</v>
      </c>
      <c r="E29" s="18">
        <v>59543593.838600002</v>
      </c>
      <c r="F29" s="18">
        <v>68750713.9859</v>
      </c>
      <c r="G29" s="18">
        <v>67590542.409099996</v>
      </c>
      <c r="H29" s="18">
        <v>63581096.508699998</v>
      </c>
      <c r="I29" s="18">
        <v>71018295.0449</v>
      </c>
      <c r="J29" s="18">
        <v>73597820.351099998</v>
      </c>
      <c r="K29" s="18">
        <v>66065329.5352</v>
      </c>
      <c r="L29" s="18">
        <v>69794878.820299998</v>
      </c>
      <c r="M29" s="18">
        <v>60702180.911899999</v>
      </c>
      <c r="N29" s="18">
        <v>67270456.730700001</v>
      </c>
      <c r="O29" s="18">
        <v>107333460.9085</v>
      </c>
      <c r="P29" s="18">
        <v>66044215.090300001</v>
      </c>
      <c r="Q29" s="18">
        <v>70323913.122299999</v>
      </c>
      <c r="R29" s="18">
        <v>71505841.763899997</v>
      </c>
      <c r="S29" s="18">
        <v>62185705.485799998</v>
      </c>
      <c r="T29" s="18">
        <v>69607294.1752</v>
      </c>
      <c r="U29" s="18">
        <v>63344973.337700002</v>
      </c>
      <c r="V29" s="18">
        <v>67346748.032600001</v>
      </c>
      <c r="W29" s="18">
        <v>66291717.461800002</v>
      </c>
      <c r="X29" s="18">
        <v>61833015.574900001</v>
      </c>
      <c r="Y29" s="18">
        <v>61321022.5396</v>
      </c>
      <c r="Z29" s="18">
        <v>62713808.7359</v>
      </c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18">
        <f t="shared" si="1"/>
        <v>68475225.292695642</v>
      </c>
    </row>
    <row r="30" spans="1:38" ht="13.5" customHeight="1" thickBot="1" x14ac:dyDescent="0.25">
      <c r="A30" s="29" t="s">
        <v>94</v>
      </c>
      <c r="B30" s="30"/>
      <c r="C30" s="31"/>
      <c r="D30" s="27">
        <v>7483908048.9212999</v>
      </c>
      <c r="E30" s="27">
        <v>8982121704.3451004</v>
      </c>
      <c r="F30" s="27">
        <v>11701203574.717201</v>
      </c>
      <c r="G30" s="27">
        <v>9953261531.1641006</v>
      </c>
      <c r="H30" s="27">
        <v>11554866382.930201</v>
      </c>
      <c r="I30" s="27">
        <v>12633141032.969601</v>
      </c>
      <c r="J30" s="27">
        <v>10036720338.7465</v>
      </c>
      <c r="K30" s="27">
        <v>9777363489.0586987</v>
      </c>
      <c r="L30" s="27">
        <v>9338074519.2998009</v>
      </c>
      <c r="M30" s="27">
        <v>9092719439.3558998</v>
      </c>
      <c r="N30" s="27">
        <v>11682126707.9827</v>
      </c>
      <c r="O30" s="27">
        <v>16555855650.129299</v>
      </c>
      <c r="P30" s="27">
        <v>8649729450.1606998</v>
      </c>
      <c r="Q30" s="27">
        <v>9126461282.2966003</v>
      </c>
      <c r="R30" s="27">
        <v>11640571945.7675</v>
      </c>
      <c r="S30" s="27">
        <v>11589547242.0352</v>
      </c>
      <c r="T30" s="27">
        <v>12771776159.682999</v>
      </c>
      <c r="U30" s="27">
        <v>14675119237.1896</v>
      </c>
      <c r="V30" s="27">
        <v>11767761432.068201</v>
      </c>
      <c r="W30" s="27">
        <v>12518881364.609999</v>
      </c>
      <c r="X30" s="27">
        <v>10198889439.7167</v>
      </c>
      <c r="Y30" s="27">
        <v>11583641537.397202</v>
      </c>
      <c r="Z30" s="27">
        <v>14188574979.273499</v>
      </c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27">
        <f>AVERAGE(D30:Z30)</f>
        <v>11195752890.861675</v>
      </c>
    </row>
    <row r="31" spans="1:38" ht="4.5" customHeight="1" thickBo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18"/>
    </row>
    <row r="32" spans="1:38" ht="13.5" customHeight="1" thickBot="1" x14ac:dyDescent="0.25">
      <c r="A32" s="29" t="s">
        <v>104</v>
      </c>
      <c r="B32" s="30"/>
      <c r="C32" s="31"/>
      <c r="D32" s="27">
        <v>1521256206.1538</v>
      </c>
      <c r="E32" s="27">
        <v>1449498795.8455999</v>
      </c>
      <c r="F32" s="27">
        <v>1864165569.7851</v>
      </c>
      <c r="G32" s="27">
        <v>1729839747.2478001</v>
      </c>
      <c r="H32" s="27">
        <v>1729310957.8766999</v>
      </c>
      <c r="I32" s="27">
        <v>2116647233.5771999</v>
      </c>
      <c r="J32" s="27">
        <v>1762749822.7880001</v>
      </c>
      <c r="K32" s="27">
        <v>1788513998.4984</v>
      </c>
      <c r="L32" s="27">
        <v>1761242064.0794001</v>
      </c>
      <c r="M32" s="27">
        <v>1806907030.2616</v>
      </c>
      <c r="N32" s="27">
        <v>1937497068.2258</v>
      </c>
      <c r="O32" s="27">
        <v>2043167384.8287001</v>
      </c>
      <c r="P32" s="27">
        <v>1535397130.0163</v>
      </c>
      <c r="Q32" s="27">
        <v>1536798250.7816999</v>
      </c>
      <c r="R32" s="27">
        <v>1807499486.6524999</v>
      </c>
      <c r="S32" s="27">
        <v>1683485199.5323</v>
      </c>
      <c r="T32" s="27">
        <v>1681088268.5342</v>
      </c>
      <c r="U32" s="27">
        <v>1986738688.7321</v>
      </c>
      <c r="V32" s="27">
        <v>1608421104.8241999</v>
      </c>
      <c r="W32" s="27">
        <v>1809460135.5504999</v>
      </c>
      <c r="X32" s="27">
        <v>1857274649.701</v>
      </c>
      <c r="Y32" s="27">
        <v>1877925054.4114001</v>
      </c>
      <c r="Z32" s="27">
        <v>1406020694.7909</v>
      </c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27">
        <f>AVERAGE(D32:Z32)</f>
        <v>1752213240.9867477</v>
      </c>
    </row>
    <row r="33" spans="1:38" ht="4.5" customHeight="1" thickBot="1" x14ac:dyDescent="0.25">
      <c r="A33" s="6"/>
      <c r="B33" s="6"/>
      <c r="C33" s="6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18"/>
    </row>
    <row r="34" spans="1:38" ht="13.5" customHeight="1" thickBot="1" x14ac:dyDescent="0.25">
      <c r="A34" s="78" t="s">
        <v>105</v>
      </c>
      <c r="B34" s="33"/>
      <c r="C34" s="17" t="s">
        <v>106</v>
      </c>
      <c r="D34" s="18">
        <v>0</v>
      </c>
      <c r="E34" s="18">
        <v>0</v>
      </c>
      <c r="F34" s="18">
        <v>33827929424.09</v>
      </c>
      <c r="G34" s="18">
        <v>0</v>
      </c>
      <c r="H34" s="18">
        <v>0</v>
      </c>
      <c r="I34" s="18">
        <v>34756302133</v>
      </c>
      <c r="J34" s="18">
        <v>0</v>
      </c>
      <c r="K34" s="18">
        <v>0</v>
      </c>
      <c r="L34" s="18">
        <v>36239279140.989998</v>
      </c>
      <c r="M34" s="18">
        <v>0</v>
      </c>
      <c r="N34" s="18">
        <v>0</v>
      </c>
      <c r="O34" s="18">
        <v>37093022079.300003</v>
      </c>
      <c r="P34" s="18">
        <v>0</v>
      </c>
      <c r="Q34" s="18">
        <v>0</v>
      </c>
      <c r="R34" s="18">
        <v>37970946468.480003</v>
      </c>
      <c r="S34" s="18">
        <v>0</v>
      </c>
      <c r="T34" s="18">
        <v>0</v>
      </c>
      <c r="U34" s="18">
        <v>39272505437.709999</v>
      </c>
      <c r="V34" s="18">
        <v>0</v>
      </c>
      <c r="W34" s="18">
        <v>0</v>
      </c>
      <c r="X34" s="18">
        <v>40482364113.489998</v>
      </c>
      <c r="Y34" s="18">
        <v>0</v>
      </c>
      <c r="Z34" s="18">
        <v>0</v>
      </c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18">
        <f>AVERAGE(D34:Z34)</f>
        <v>11288797773.785217</v>
      </c>
    </row>
    <row r="35" spans="1:38" ht="13.5" customHeight="1" thickBot="1" x14ac:dyDescent="0.25">
      <c r="A35" s="79"/>
      <c r="B35" s="34"/>
      <c r="C35" s="17" t="s">
        <v>107</v>
      </c>
      <c r="D35" s="18">
        <v>0</v>
      </c>
      <c r="E35" s="18">
        <v>0</v>
      </c>
      <c r="F35" s="18">
        <v>884803679.10000002</v>
      </c>
      <c r="G35" s="18">
        <v>0</v>
      </c>
      <c r="H35" s="18">
        <v>0</v>
      </c>
      <c r="I35" s="18">
        <v>857452466.92999995</v>
      </c>
      <c r="J35" s="18">
        <v>0</v>
      </c>
      <c r="K35" s="18">
        <v>0</v>
      </c>
      <c r="L35" s="18">
        <v>981364869.03999996</v>
      </c>
      <c r="M35" s="18">
        <v>0</v>
      </c>
      <c r="N35" s="18">
        <v>0</v>
      </c>
      <c r="O35" s="18">
        <v>1271943066.25</v>
      </c>
      <c r="P35" s="18">
        <v>0</v>
      </c>
      <c r="Q35" s="18">
        <v>0</v>
      </c>
      <c r="R35" s="18">
        <v>961430923.17999995</v>
      </c>
      <c r="S35" s="18">
        <v>0</v>
      </c>
      <c r="T35" s="18">
        <v>0</v>
      </c>
      <c r="U35" s="18">
        <v>987992919.83000004</v>
      </c>
      <c r="V35" s="18">
        <v>0</v>
      </c>
      <c r="W35" s="18">
        <v>0</v>
      </c>
      <c r="X35" s="18">
        <v>1014409876.17</v>
      </c>
      <c r="Y35" s="18">
        <v>0</v>
      </c>
      <c r="Z35" s="18">
        <v>0</v>
      </c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18">
        <f>AVERAGE(D35:Z35)</f>
        <v>302582513.06521738</v>
      </c>
    </row>
    <row r="36" spans="1:38" ht="13.5" customHeight="1" thickBot="1" x14ac:dyDescent="0.25">
      <c r="A36" s="29" t="s">
        <v>94</v>
      </c>
      <c r="B36" s="30"/>
      <c r="C36" s="31"/>
      <c r="D36" s="27">
        <v>0</v>
      </c>
      <c r="E36" s="27">
        <v>0</v>
      </c>
      <c r="F36" s="27">
        <v>34712733103.190002</v>
      </c>
      <c r="G36" s="27">
        <v>0</v>
      </c>
      <c r="H36" s="27">
        <v>0</v>
      </c>
      <c r="I36" s="27">
        <v>35613754599.93</v>
      </c>
      <c r="J36" s="27">
        <v>0</v>
      </c>
      <c r="K36" s="27">
        <v>0</v>
      </c>
      <c r="L36" s="27">
        <v>37220644010.029999</v>
      </c>
      <c r="M36" s="27">
        <v>0</v>
      </c>
      <c r="N36" s="27">
        <v>0</v>
      </c>
      <c r="O36" s="27">
        <v>38364965145.550003</v>
      </c>
      <c r="P36" s="27">
        <v>0</v>
      </c>
      <c r="Q36" s="27">
        <v>0</v>
      </c>
      <c r="R36" s="27">
        <v>38932377391.660004</v>
      </c>
      <c r="S36" s="27">
        <v>0</v>
      </c>
      <c r="T36" s="27">
        <v>0</v>
      </c>
      <c r="U36" s="27">
        <v>40260498357.540001</v>
      </c>
      <c r="V36" s="27">
        <v>0</v>
      </c>
      <c r="W36" s="27">
        <v>0</v>
      </c>
      <c r="X36" s="27">
        <v>41496773989.659996</v>
      </c>
      <c r="Y36" s="27">
        <v>0</v>
      </c>
      <c r="Z36" s="27">
        <v>0</v>
      </c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27">
        <f>AVERAGE(D36:Z36)</f>
        <v>11591380286.850435</v>
      </c>
    </row>
    <row r="37" spans="1:38" ht="4.5" customHeight="1" thickBo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18"/>
    </row>
    <row r="38" spans="1:38" ht="13.5" customHeight="1" thickBot="1" x14ac:dyDescent="0.25">
      <c r="A38" s="29" t="s">
        <v>108</v>
      </c>
      <c r="B38" s="30"/>
      <c r="C38" s="31"/>
      <c r="D38" s="27">
        <v>15072007832.581905</v>
      </c>
      <c r="E38" s="27">
        <v>15517501587.578598</v>
      </c>
      <c r="F38" s="27">
        <v>54236294066.0672</v>
      </c>
      <c r="G38" s="27">
        <v>17149925837.1164</v>
      </c>
      <c r="H38" s="27">
        <v>18908809096.890301</v>
      </c>
      <c r="I38" s="27">
        <v>56458064010.196594</v>
      </c>
      <c r="J38" s="27">
        <v>17807780179.096703</v>
      </c>
      <c r="K38" s="27">
        <v>17464362960.746899</v>
      </c>
      <c r="L38" s="27">
        <v>54309520042.901497</v>
      </c>
      <c r="M38" s="27">
        <v>16391661408.7929</v>
      </c>
      <c r="N38" s="27">
        <v>18875193409.500202</v>
      </c>
      <c r="O38" s="27">
        <v>62789654002.705399</v>
      </c>
      <c r="P38" s="27">
        <v>16436120216.901701</v>
      </c>
      <c r="Q38" s="27">
        <v>15990211249.156704</v>
      </c>
      <c r="R38" s="27">
        <v>58436120168.801598</v>
      </c>
      <c r="S38" s="27">
        <v>19013649216.132698</v>
      </c>
      <c r="T38" s="27">
        <v>20176291604.225101</v>
      </c>
      <c r="U38" s="27">
        <v>63003638558.871605</v>
      </c>
      <c r="V38" s="27">
        <v>19093902020.849998</v>
      </c>
      <c r="W38" s="27">
        <v>20275969951.457893</v>
      </c>
      <c r="X38" s="27">
        <v>59075569766.895088</v>
      </c>
      <c r="Y38" s="27">
        <v>18832122884.749004</v>
      </c>
      <c r="Z38" s="27">
        <v>20997671926.0103</v>
      </c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27">
        <f>AVERAGE(D38:Z38)</f>
        <v>30274436608.61853</v>
      </c>
      <c r="AL38" s="39"/>
    </row>
    <row r="39" spans="1:38" ht="4.5" customHeight="1" thickBo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</row>
    <row r="40" spans="1:38" ht="12.75" customHeight="1" thickBot="1" x14ac:dyDescent="0.25">
      <c r="A40" s="35" t="s">
        <v>109</v>
      </c>
      <c r="B40" s="36" t="s">
        <v>110</v>
      </c>
      <c r="C40" s="17" t="s">
        <v>147</v>
      </c>
      <c r="D40" s="37">
        <f>AVERAGE(D11:D21,D24:D29,D32,D34:D35)</f>
        <v>753600391.62909508</v>
      </c>
      <c r="E40" s="37">
        <f t="shared" ref="E40:Y40" si="2">AVERAGE(E11:E21,E24:E29,E32,E34:E35)</f>
        <v>775875079.37892997</v>
      </c>
      <c r="F40" s="37">
        <f t="shared" si="2"/>
        <v>2711814703.3033595</v>
      </c>
      <c r="G40" s="37">
        <f t="shared" si="2"/>
        <v>857496291.85582006</v>
      </c>
      <c r="H40" s="37">
        <f t="shared" si="2"/>
        <v>945440454.84451509</v>
      </c>
      <c r="I40" s="37">
        <f t="shared" si="2"/>
        <v>2822903200.50983</v>
      </c>
      <c r="J40" s="37">
        <f t="shared" si="2"/>
        <v>890389008.95483518</v>
      </c>
      <c r="K40" s="37">
        <f t="shared" si="2"/>
        <v>873218148.03734517</v>
      </c>
      <c r="L40" s="37">
        <f t="shared" si="2"/>
        <v>2715476002.1450748</v>
      </c>
      <c r="M40" s="37">
        <f t="shared" si="2"/>
        <v>819583070.43964505</v>
      </c>
      <c r="N40" s="37">
        <f t="shared" si="2"/>
        <v>943759670.47501016</v>
      </c>
      <c r="O40" s="37">
        <f t="shared" si="2"/>
        <v>3139482700.1352701</v>
      </c>
      <c r="P40" s="37">
        <f t="shared" si="2"/>
        <v>821806010.84508502</v>
      </c>
      <c r="Q40" s="37">
        <f t="shared" si="2"/>
        <v>799510562.45783496</v>
      </c>
      <c r="R40" s="37">
        <f t="shared" si="2"/>
        <v>2921806008.4400802</v>
      </c>
      <c r="S40" s="37">
        <f t="shared" si="2"/>
        <v>950682460.8066349</v>
      </c>
      <c r="T40" s="37">
        <f t="shared" si="2"/>
        <v>1008814580.2112548</v>
      </c>
      <c r="U40" s="37">
        <f t="shared" si="2"/>
        <v>3150181927.9435797</v>
      </c>
      <c r="V40" s="37">
        <f t="shared" si="2"/>
        <v>954695101.0424999</v>
      </c>
      <c r="W40" s="37">
        <f t="shared" si="2"/>
        <v>1013798497.5728948</v>
      </c>
      <c r="X40" s="37">
        <f t="shared" si="2"/>
        <v>2953778488.3447547</v>
      </c>
      <c r="Y40" s="37">
        <f t="shared" si="2"/>
        <v>941606144.23745</v>
      </c>
      <c r="Z40" s="37">
        <f>AVERAGE(Z11:Z21,Z24:Z29,Z32,Z34:Z35)</f>
        <v>1049883596.3005149</v>
      </c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18">
        <f>AVERAGE(AK11:AK21,AK24:AK29,AK32,AK34:AK35)</f>
        <v>1513721830.4309268</v>
      </c>
      <c r="AL40" s="39"/>
    </row>
    <row r="41" spans="1:38" ht="12.75" customHeight="1" thickBot="1" x14ac:dyDescent="0.25">
      <c r="A41" s="6"/>
      <c r="B41" s="36" t="s">
        <v>111</v>
      </c>
      <c r="C41" s="17" t="s">
        <v>150</v>
      </c>
      <c r="D41" s="37">
        <f>MEDIAN(D11:D21,D24:D29,D32,D34:D35)</f>
        <v>246186412.5907</v>
      </c>
      <c r="E41" s="37">
        <f t="shared" ref="E41:AB41" si="3">MEDIAN(E11:E21,E24:E29,E32,E34:E35)</f>
        <v>247080895.50190002</v>
      </c>
      <c r="F41" s="37">
        <f t="shared" si="3"/>
        <v>339208535.80190003</v>
      </c>
      <c r="G41" s="37">
        <f t="shared" si="3"/>
        <v>249821991.17425001</v>
      </c>
      <c r="H41" s="37">
        <f t="shared" si="3"/>
        <v>247734797.5097</v>
      </c>
      <c r="I41" s="37">
        <f t="shared" si="3"/>
        <v>352149758.01859999</v>
      </c>
      <c r="J41" s="37">
        <f t="shared" si="3"/>
        <v>260428493.52649999</v>
      </c>
      <c r="K41" s="37">
        <f t="shared" si="3"/>
        <v>280788976.20929998</v>
      </c>
      <c r="L41" s="37">
        <f t="shared" si="3"/>
        <v>463224241.99830002</v>
      </c>
      <c r="M41" s="37">
        <f t="shared" si="3"/>
        <v>261080964.0968</v>
      </c>
      <c r="N41" s="37">
        <f t="shared" si="3"/>
        <v>258084060.07950002</v>
      </c>
      <c r="O41" s="37">
        <f t="shared" si="3"/>
        <v>331564584.79570001</v>
      </c>
      <c r="P41" s="37">
        <f t="shared" si="3"/>
        <v>254295025.11454999</v>
      </c>
      <c r="Q41" s="37">
        <f t="shared" si="3"/>
        <v>227780894.86470002</v>
      </c>
      <c r="R41" s="37">
        <f t="shared" si="3"/>
        <v>426722889.36049998</v>
      </c>
      <c r="S41" s="37">
        <f t="shared" si="3"/>
        <v>256366037.81735</v>
      </c>
      <c r="T41" s="37">
        <f t="shared" si="3"/>
        <v>270120098.73654997</v>
      </c>
      <c r="U41" s="37">
        <f t="shared" si="3"/>
        <v>490203887.21554995</v>
      </c>
      <c r="V41" s="37">
        <f t="shared" si="3"/>
        <v>265230889.71810001</v>
      </c>
      <c r="W41" s="37">
        <f t="shared" si="3"/>
        <v>265101364.12955001</v>
      </c>
      <c r="X41" s="37">
        <f t="shared" si="3"/>
        <v>425221042.95609999</v>
      </c>
      <c r="Y41" s="37">
        <f t="shared" si="3"/>
        <v>308411265.375</v>
      </c>
      <c r="Z41" s="37">
        <f t="shared" si="3"/>
        <v>273407534.53525001</v>
      </c>
      <c r="AA41" s="37"/>
      <c r="AB41" s="37" t="e">
        <f t="shared" si="3"/>
        <v>#NUM!</v>
      </c>
      <c r="AC41" s="6"/>
      <c r="AD41" s="6"/>
      <c r="AE41" s="6"/>
      <c r="AF41" s="6"/>
      <c r="AG41" s="6"/>
      <c r="AH41" s="6"/>
      <c r="AI41" s="6"/>
      <c r="AJ41" s="6"/>
      <c r="AK41" s="18">
        <f>MEDIAN(D41:Z41)</f>
        <v>265230889.71810001</v>
      </c>
    </row>
    <row r="42" spans="1:38" ht="12.75" customHeight="1" thickBot="1" x14ac:dyDescent="0.25">
      <c r="A42" s="6"/>
      <c r="B42" s="6"/>
      <c r="C42" s="17" t="s">
        <v>201</v>
      </c>
      <c r="D42" s="37">
        <f>MIN(D11:D21,D24:D29,D32,D34:D35)</f>
        <v>0</v>
      </c>
      <c r="E42" s="37">
        <f t="shared" ref="E42:Z42" si="4">MIN(E11:E21,E24:E29,E32,E34:E35)</f>
        <v>0</v>
      </c>
      <c r="F42" s="37">
        <f t="shared" si="4"/>
        <v>68750713.9859</v>
      </c>
      <c r="G42" s="37">
        <f t="shared" si="4"/>
        <v>0</v>
      </c>
      <c r="H42" s="37">
        <f t="shared" si="4"/>
        <v>0</v>
      </c>
      <c r="I42" s="37">
        <f t="shared" si="4"/>
        <v>57959122.520300001</v>
      </c>
      <c r="J42" s="37">
        <f t="shared" si="4"/>
        <v>0</v>
      </c>
      <c r="K42" s="37">
        <f t="shared" si="4"/>
        <v>0</v>
      </c>
      <c r="L42" s="37">
        <f t="shared" si="4"/>
        <v>57258841.458999999</v>
      </c>
      <c r="M42" s="37">
        <f t="shared" si="4"/>
        <v>0</v>
      </c>
      <c r="N42" s="37">
        <f t="shared" si="4"/>
        <v>0</v>
      </c>
      <c r="O42" s="37">
        <f t="shared" si="4"/>
        <v>-2046320.9262000001</v>
      </c>
      <c r="P42" s="37">
        <f t="shared" si="4"/>
        <v>0</v>
      </c>
      <c r="Q42" s="37">
        <f t="shared" si="4"/>
        <v>0</v>
      </c>
      <c r="R42" s="37">
        <f t="shared" si="4"/>
        <v>64997361.234800003</v>
      </c>
      <c r="S42" s="37">
        <f t="shared" si="4"/>
        <v>0</v>
      </c>
      <c r="T42" s="37">
        <f t="shared" si="4"/>
        <v>0</v>
      </c>
      <c r="U42" s="37">
        <f t="shared" si="4"/>
        <v>34218243.009400003</v>
      </c>
      <c r="V42" s="37">
        <f t="shared" si="4"/>
        <v>0</v>
      </c>
      <c r="W42" s="37">
        <f t="shared" si="4"/>
        <v>0</v>
      </c>
      <c r="X42" s="37">
        <f>MIN(X11:X21,X24:X29,X32,X34:X35)</f>
        <v>22814908.200199999</v>
      </c>
      <c r="Y42" s="37">
        <f t="shared" si="4"/>
        <v>0</v>
      </c>
      <c r="Z42" s="37">
        <f t="shared" si="4"/>
        <v>0</v>
      </c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18">
        <f>AVERAGE(D42:Z42)</f>
        <v>13215342.151452176</v>
      </c>
    </row>
    <row r="43" spans="1:38" ht="12.75" customHeight="1" thickBot="1" x14ac:dyDescent="0.25">
      <c r="A43" s="6"/>
      <c r="B43" s="6"/>
      <c r="C43" s="17" t="s">
        <v>202</v>
      </c>
      <c r="D43" s="37">
        <f>MAX(D11:D21,D24:D29,D32,D34:D35)</f>
        <v>4422611298.3579998</v>
      </c>
      <c r="E43" s="37">
        <f t="shared" ref="E43:Z43" si="5">MAX(E11:E21,E24:E29,E32,E34:E35)</f>
        <v>5841230980.2146997</v>
      </c>
      <c r="F43" s="37">
        <f t="shared" si="5"/>
        <v>33827929424.09</v>
      </c>
      <c r="G43" s="37">
        <f t="shared" si="5"/>
        <v>6566578652.1185999</v>
      </c>
      <c r="H43" s="37">
        <f t="shared" si="5"/>
        <v>8064609098.1924</v>
      </c>
      <c r="I43" s="37">
        <f t="shared" si="5"/>
        <v>34756302133</v>
      </c>
      <c r="J43" s="37">
        <f t="shared" si="5"/>
        <v>6651376261.2477999</v>
      </c>
      <c r="K43" s="37">
        <f t="shared" si="5"/>
        <v>6435311482.0138998</v>
      </c>
      <c r="L43" s="37">
        <f t="shared" si="5"/>
        <v>36239279140.989998</v>
      </c>
      <c r="M43" s="37">
        <f t="shared" si="5"/>
        <v>5754795719.4324999</v>
      </c>
      <c r="N43" s="37">
        <f t="shared" si="5"/>
        <v>8173280556.6282997</v>
      </c>
      <c r="O43" s="37">
        <f t="shared" si="5"/>
        <v>37093022079.300003</v>
      </c>
      <c r="P43" s="37">
        <f t="shared" si="5"/>
        <v>5673396668.7797003</v>
      </c>
      <c r="Q43" s="37">
        <f t="shared" si="5"/>
        <v>5786472398.2165003</v>
      </c>
      <c r="R43" s="37">
        <f t="shared" si="5"/>
        <v>37970946468.480003</v>
      </c>
      <c r="S43" s="37">
        <f t="shared" si="5"/>
        <v>8206099811.3515997</v>
      </c>
      <c r="T43" s="37">
        <f t="shared" si="5"/>
        <v>9098527619.6513996</v>
      </c>
      <c r="U43" s="37">
        <f t="shared" si="5"/>
        <v>39272505437.709999</v>
      </c>
      <c r="V43" s="37">
        <f t="shared" si="5"/>
        <v>8353026498.5377998</v>
      </c>
      <c r="W43" s="37">
        <f t="shared" si="5"/>
        <v>8856743985.1882</v>
      </c>
      <c r="X43" s="37">
        <f t="shared" si="5"/>
        <v>40482364113.489998</v>
      </c>
      <c r="Y43" s="37">
        <f t="shared" si="5"/>
        <v>8162685105.6679001</v>
      </c>
      <c r="Z43" s="37">
        <f t="shared" si="5"/>
        <v>10458259199.7803</v>
      </c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18">
        <f>AVERAGE(D43:Z43)</f>
        <v>16354232788.366936</v>
      </c>
    </row>
    <row r="44" spans="1:38" ht="12.75" customHeight="1" thickBot="1" x14ac:dyDescent="0.25">
      <c r="A44" s="6"/>
      <c r="B44" s="6"/>
      <c r="C44" s="17" t="s">
        <v>156</v>
      </c>
      <c r="D44" s="53">
        <f>_xlfn.VAR.S(D11:O21,D24:O29,D34:O35,D32:O32)</f>
        <v>2.24093496571213E+19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</row>
    <row r="45" spans="1:38" ht="12.75" customHeight="1" thickBot="1" x14ac:dyDescent="0.25">
      <c r="A45" s="6"/>
      <c r="B45" s="6"/>
      <c r="C45" s="17" t="s">
        <v>154</v>
      </c>
      <c r="D45" s="6">
        <f>SQRT(D44)</f>
        <v>4733851461.2439308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</row>
    <row r="46" spans="1:38" ht="12.75" customHeight="1" thickBot="1" x14ac:dyDescent="0.25">
      <c r="A46" s="6"/>
      <c r="B46" s="6"/>
      <c r="C46" s="17" t="s">
        <v>157</v>
      </c>
      <c r="D46" s="53">
        <f>_xlfn.VAR.S(P11:Z21,P24:Z29,P34:Z35,P32:Z32)</f>
        <v>2.318211138172158E+19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</row>
    <row r="47" spans="1:38" ht="12.75" customHeight="1" thickBot="1" x14ac:dyDescent="0.25">
      <c r="A47" s="6"/>
      <c r="B47" s="6"/>
      <c r="C47" s="17" t="s">
        <v>155</v>
      </c>
      <c r="D47">
        <f>SQRT(D46)</f>
        <v>4814780512.3101492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</row>
    <row r="48" spans="1:38" ht="12.75" customHeight="1" x14ac:dyDescent="0.2">
      <c r="A48" s="6"/>
      <c r="B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</row>
    <row r="49" spans="1:36" ht="12.75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</row>
    <row r="50" spans="1:36" ht="12.75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</row>
    <row r="51" spans="1:36" ht="12.75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</row>
    <row r="52" spans="1:36" ht="12.75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</row>
    <row r="53" spans="1:36" ht="12.75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</row>
    <row r="54" spans="1:36" ht="12.75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</row>
    <row r="55" spans="1:36" ht="12.75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</row>
    <row r="56" spans="1:36" ht="12.75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</row>
    <row r="57" spans="1:36" ht="12.75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</row>
    <row r="58" spans="1:36" ht="12.75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</row>
    <row r="59" spans="1:36" ht="12.75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</row>
    <row r="60" spans="1:36" ht="12.75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</row>
    <row r="61" spans="1:36" ht="12.75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</row>
    <row r="62" spans="1:36" ht="12.75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</row>
    <row r="63" spans="1:36" ht="12.75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</row>
    <row r="64" spans="1:36" ht="12.75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</row>
    <row r="65" spans="1:36" ht="12.75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</row>
    <row r="66" spans="1:36" ht="12.75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</row>
    <row r="67" spans="1:36" ht="12.75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</row>
    <row r="68" spans="1:36" ht="12.75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</row>
    <row r="69" spans="1:36" ht="12.75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</row>
    <row r="70" spans="1:36" ht="12.75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</row>
    <row r="71" spans="1:36" ht="12.75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</row>
    <row r="72" spans="1:36" ht="12.75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</row>
    <row r="73" spans="1:36" ht="12.75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</row>
    <row r="74" spans="1:36" ht="12.75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</row>
    <row r="75" spans="1:36" ht="12.75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</row>
    <row r="76" spans="1:36" ht="12.7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</row>
    <row r="77" spans="1:36" ht="12.7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</row>
    <row r="78" spans="1:36" ht="12.75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</row>
    <row r="79" spans="1:36" ht="12.75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</row>
    <row r="80" spans="1:36" ht="12.75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</row>
    <row r="81" spans="1:36" ht="12.75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</row>
    <row r="82" spans="1:36" ht="12.75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</row>
    <row r="83" spans="1:36" ht="12.75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</row>
    <row r="84" spans="1:36" ht="12.75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</row>
    <row r="85" spans="1:36" ht="12.75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</row>
    <row r="86" spans="1:36" ht="12.75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</row>
    <row r="87" spans="1:36" ht="12.75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</row>
    <row r="88" spans="1:36" ht="12.75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</row>
    <row r="89" spans="1:36" ht="12.75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</row>
    <row r="90" spans="1:36" ht="12.75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</row>
    <row r="91" spans="1:36" ht="12.75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</row>
    <row r="92" spans="1:36" ht="12.75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</row>
    <row r="93" spans="1:36" ht="12.75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</row>
    <row r="94" spans="1:36" ht="12.75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</row>
    <row r="95" spans="1:36" ht="12.75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</row>
    <row r="96" spans="1:36" ht="12.75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</row>
    <row r="97" spans="1:36" ht="12.75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</row>
    <row r="98" spans="1:36" ht="12.75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</row>
    <row r="99" spans="1:36" ht="12.75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</row>
    <row r="100" spans="1:36" ht="12.75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</row>
    <row r="101" spans="1:36" ht="12.75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</row>
    <row r="102" spans="1:36" ht="12.75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</row>
    <row r="103" spans="1:36" ht="12.75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</row>
    <row r="104" spans="1:36" ht="12.75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</row>
    <row r="105" spans="1:36" ht="12.75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</row>
    <row r="106" spans="1:36" ht="12.75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</row>
    <row r="107" spans="1:36" ht="12.75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</row>
    <row r="108" spans="1:36" ht="12.75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</row>
    <row r="109" spans="1:36" ht="12.75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</row>
    <row r="110" spans="1:36" ht="12.75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</row>
    <row r="111" spans="1:36" ht="12.75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</row>
    <row r="112" spans="1:36" ht="12.75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</row>
    <row r="113" spans="1:36" ht="12.75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</row>
    <row r="114" spans="1:36" ht="12.75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</row>
    <row r="115" spans="1:36" ht="12.75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</row>
    <row r="116" spans="1:36" ht="12.75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</row>
    <row r="117" spans="1:36" ht="12.75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</row>
    <row r="118" spans="1:36" ht="12.75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</row>
    <row r="119" spans="1:36" ht="12.75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</row>
    <row r="120" spans="1:36" ht="12.75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</row>
    <row r="121" spans="1:36" ht="12.75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</row>
    <row r="122" spans="1:36" ht="12.75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</row>
    <row r="123" spans="1:36" ht="12.75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</row>
    <row r="124" spans="1:36" ht="12.75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</row>
    <row r="125" spans="1:36" ht="12.75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</row>
    <row r="126" spans="1:36" ht="12.75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</row>
    <row r="127" spans="1:36" ht="12.75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</row>
    <row r="128" spans="1:36" ht="12.7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</row>
    <row r="129" spans="1:36" ht="12.75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</row>
    <row r="130" spans="1:36" ht="12.75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</row>
    <row r="131" spans="1:36" ht="12.75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</row>
    <row r="132" spans="1:36" ht="12.75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</row>
    <row r="133" spans="1:36" ht="12.75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</row>
    <row r="134" spans="1:36" ht="12.75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</row>
    <row r="135" spans="1:36" ht="12.75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</row>
    <row r="136" spans="1:36" ht="12.75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</row>
    <row r="137" spans="1:36" ht="12.75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</row>
    <row r="138" spans="1:36" ht="12.75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</row>
    <row r="139" spans="1:36" ht="12.75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</row>
    <row r="140" spans="1:36" ht="12.75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</row>
    <row r="141" spans="1:36" ht="12.75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</row>
    <row r="142" spans="1:36" ht="12.75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</row>
    <row r="143" spans="1:36" ht="12.7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</row>
    <row r="144" spans="1:36" ht="12.75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</row>
    <row r="145" spans="1:36" ht="12.7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</row>
    <row r="146" spans="1:36" ht="12.75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</row>
    <row r="147" spans="1:36" ht="12.75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</row>
    <row r="148" spans="1:36" ht="12.75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</row>
    <row r="149" spans="1:36" ht="12.75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</row>
    <row r="150" spans="1:36" ht="12.75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</row>
    <row r="151" spans="1:36" ht="12.75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</row>
    <row r="152" spans="1:36" ht="12.75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</row>
    <row r="153" spans="1:36" ht="12.75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</row>
    <row r="154" spans="1:36" ht="12.75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</row>
    <row r="155" spans="1:36" ht="12.75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</row>
    <row r="156" spans="1:36" ht="12.75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</row>
    <row r="157" spans="1:36" ht="12.75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</row>
    <row r="158" spans="1:36" ht="12.75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</row>
    <row r="159" spans="1:36" ht="12.75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</row>
    <row r="160" spans="1:36" ht="12.7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</row>
    <row r="161" spans="1:36" ht="12.75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</row>
    <row r="162" spans="1:36" ht="12.75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</row>
    <row r="163" spans="1:36" ht="12.75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</row>
    <row r="164" spans="1:36" ht="12.75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</row>
    <row r="165" spans="1:36" ht="12.75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</row>
    <row r="166" spans="1:36" ht="12.75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</row>
    <row r="167" spans="1:36" ht="12.75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</row>
    <row r="168" spans="1:36" ht="12.75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</row>
    <row r="169" spans="1:36" ht="12.75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</row>
    <row r="170" spans="1:36" ht="12.75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</row>
    <row r="171" spans="1:36" ht="12.75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</row>
    <row r="172" spans="1:36" ht="12.75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</row>
    <row r="173" spans="1:36" ht="12.75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</row>
    <row r="174" spans="1:36" ht="12.75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</row>
    <row r="175" spans="1:36" ht="12.75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</row>
    <row r="176" spans="1:36" ht="12.75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</row>
    <row r="177" spans="1:36" ht="12.75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</row>
    <row r="178" spans="1:36" ht="12.75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</row>
    <row r="179" spans="1:36" ht="12.75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</row>
    <row r="180" spans="1:36" ht="12.75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</row>
    <row r="181" spans="1:36" ht="12.75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</row>
    <row r="182" spans="1:36" ht="12.75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</row>
    <row r="183" spans="1:36" ht="12.75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</row>
    <row r="184" spans="1:36" ht="12.75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</row>
    <row r="185" spans="1:36" ht="12.7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</row>
    <row r="186" spans="1:36" ht="12.75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</row>
    <row r="187" spans="1:36" ht="12.75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</row>
    <row r="188" spans="1:36" ht="12.75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</row>
    <row r="189" spans="1:36" ht="12.75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</row>
    <row r="190" spans="1:36" ht="12.75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</row>
    <row r="191" spans="1:36" ht="12.75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</row>
    <row r="192" spans="1:36" ht="12.75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</row>
    <row r="193" spans="1:36" ht="12.7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</row>
    <row r="194" spans="1:36" ht="12.7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</row>
    <row r="195" spans="1:36" ht="12.7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</row>
    <row r="196" spans="1:36" ht="12.7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</row>
    <row r="197" spans="1:36" ht="12.7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</row>
    <row r="198" spans="1:36" ht="12.7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</row>
    <row r="199" spans="1:36" ht="12.7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</row>
    <row r="200" spans="1:36" ht="12.7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</row>
    <row r="201" spans="1:36" ht="12.7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</row>
    <row r="202" spans="1:36" ht="12.7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</row>
    <row r="203" spans="1:36" ht="12.75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</row>
    <row r="204" spans="1:36" ht="12.7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</row>
    <row r="205" spans="1:36" ht="12.7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</row>
    <row r="206" spans="1:36" ht="12.7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</row>
    <row r="207" spans="1:36" ht="12.7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</row>
    <row r="208" spans="1:36" ht="12.75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</row>
    <row r="209" spans="1:36" ht="12.7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</row>
    <row r="210" spans="1:36" ht="12.7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</row>
    <row r="211" spans="1:36" ht="12.7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</row>
    <row r="212" spans="1:36" ht="12.75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</row>
    <row r="213" spans="1:36" ht="12.7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</row>
    <row r="214" spans="1:36" ht="12.75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</row>
    <row r="215" spans="1:36" ht="12.75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</row>
    <row r="216" spans="1:36" ht="12.75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</row>
    <row r="217" spans="1:36" ht="12.75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</row>
    <row r="218" spans="1:36" ht="12.75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</row>
    <row r="219" spans="1:36" ht="12.75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</row>
    <row r="220" spans="1:36" ht="12.75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</row>
    <row r="221" spans="1:36" ht="12.75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</row>
    <row r="222" spans="1:36" ht="12.75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</row>
    <row r="223" spans="1:36" ht="12.75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</row>
    <row r="224" spans="1:36" ht="12.75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</row>
    <row r="225" spans="1:36" ht="12.75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</row>
    <row r="226" spans="1:36" ht="12.75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</row>
    <row r="227" spans="1:36" ht="12.75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</row>
    <row r="228" spans="1:36" ht="12.75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</row>
    <row r="229" spans="1:36" ht="12.75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</row>
    <row r="230" spans="1:36" ht="12.75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</row>
    <row r="231" spans="1:36" ht="12.75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</row>
    <row r="232" spans="1:36" ht="12.75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</row>
    <row r="233" spans="1:36" ht="12.75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</row>
    <row r="234" spans="1:36" ht="12.75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</row>
    <row r="235" spans="1:36" ht="12.75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</row>
    <row r="236" spans="1:36" ht="12.75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</row>
    <row r="237" spans="1:36" ht="12.75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</row>
    <row r="238" spans="1:36" ht="12.75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</row>
    <row r="239" spans="1:36" ht="12.75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</row>
    <row r="240" spans="1:36" ht="12.75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</row>
    <row r="241" spans="1:36" ht="12.75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</row>
    <row r="242" spans="1:36" ht="12.75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</row>
    <row r="243" spans="1:36" ht="12.75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</row>
    <row r="244" spans="1:36" ht="12.75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</row>
    <row r="245" spans="1:36" ht="12.75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</row>
    <row r="246" spans="1:36" ht="12.75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</row>
    <row r="247" spans="1:36" ht="12.75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</row>
    <row r="248" spans="1:36" ht="12.75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</row>
    <row r="249" spans="1:36" ht="12.75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</row>
    <row r="250" spans="1:36" ht="12.75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</row>
    <row r="251" spans="1:36" ht="12.75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</row>
    <row r="252" spans="1:36" ht="12.75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</row>
    <row r="253" spans="1:36" ht="12.75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</row>
    <row r="254" spans="1:36" ht="12.75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</row>
    <row r="255" spans="1:36" ht="12.75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</row>
    <row r="256" spans="1:36" ht="12.75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</row>
    <row r="257" spans="1:36" ht="12.75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</row>
    <row r="258" spans="1:36" ht="12.75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</row>
    <row r="259" spans="1:36" ht="12.75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</row>
    <row r="260" spans="1:36" ht="12.75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</row>
    <row r="261" spans="1:36" ht="12.75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</row>
    <row r="262" spans="1:36" ht="12.75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</row>
    <row r="263" spans="1:36" ht="12.75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</row>
    <row r="264" spans="1:36" ht="12.75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</row>
    <row r="265" spans="1:36" ht="12.75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</row>
    <row r="266" spans="1:36" ht="12.75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</row>
    <row r="267" spans="1:36" ht="12.75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</row>
    <row r="268" spans="1:36" ht="12.75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</row>
    <row r="269" spans="1:36" ht="12.75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</row>
    <row r="270" spans="1:36" ht="12.75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</row>
    <row r="271" spans="1:36" ht="12.75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</row>
    <row r="272" spans="1:36" ht="12.75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</row>
    <row r="273" spans="1:36" ht="12.75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</row>
    <row r="274" spans="1:36" ht="12.75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</row>
    <row r="275" spans="1:36" ht="12.75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</row>
    <row r="276" spans="1:36" ht="12.75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</row>
    <row r="277" spans="1:36" ht="12.75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</row>
    <row r="278" spans="1:36" ht="12.75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</row>
    <row r="279" spans="1:36" ht="12.75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</row>
    <row r="280" spans="1:36" ht="12.75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</row>
    <row r="281" spans="1:36" ht="12.75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</row>
    <row r="282" spans="1:36" ht="12.75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</row>
    <row r="283" spans="1:36" ht="12.75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</row>
    <row r="284" spans="1:36" ht="12.75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</row>
    <row r="285" spans="1:36" ht="12.75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</row>
    <row r="286" spans="1:36" ht="12.75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</row>
    <row r="287" spans="1:36" ht="12.75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</row>
    <row r="288" spans="1:36" ht="12.75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</row>
    <row r="289" spans="1:36" ht="12.75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</row>
    <row r="290" spans="1:36" ht="12.75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</row>
    <row r="291" spans="1:36" ht="12.75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</row>
    <row r="292" spans="1:36" ht="12.75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</row>
    <row r="293" spans="1:36" ht="12.75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</row>
    <row r="294" spans="1:36" ht="12.75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</row>
    <row r="295" spans="1:36" ht="12.75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</row>
    <row r="296" spans="1:36" ht="12.75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</row>
    <row r="297" spans="1:36" ht="12.75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</row>
    <row r="298" spans="1:36" ht="12.75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</row>
    <row r="299" spans="1:36" ht="12.75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</row>
    <row r="300" spans="1:36" ht="12.75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</row>
    <row r="301" spans="1:36" ht="12.75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</row>
    <row r="302" spans="1:36" ht="12.75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</row>
    <row r="303" spans="1:36" ht="12.75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</row>
    <row r="304" spans="1:36" ht="12.75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</row>
    <row r="305" spans="1:36" ht="12.75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</row>
    <row r="306" spans="1:36" ht="12.75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</row>
    <row r="307" spans="1:36" ht="12.75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</row>
    <row r="308" spans="1:36" ht="12.75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</row>
    <row r="309" spans="1:36" ht="12.75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</row>
    <row r="310" spans="1:36" ht="12.75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</row>
    <row r="311" spans="1:36" ht="12.75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</row>
    <row r="312" spans="1:36" ht="12.75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</row>
    <row r="313" spans="1:36" ht="12.75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</row>
    <row r="314" spans="1:36" ht="12.75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</row>
    <row r="315" spans="1:36" ht="12.75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</row>
    <row r="316" spans="1:36" ht="12.75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</row>
    <row r="317" spans="1:36" ht="12.75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</row>
    <row r="318" spans="1:36" ht="12.75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</row>
    <row r="319" spans="1:36" ht="12.75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</row>
    <row r="320" spans="1:36" ht="12.75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</row>
    <row r="321" spans="1:36" ht="12.75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</row>
    <row r="322" spans="1:36" ht="12.75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</row>
    <row r="323" spans="1:36" ht="12.75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</row>
    <row r="324" spans="1:36" ht="12.75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</row>
    <row r="325" spans="1:36" ht="12.75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</row>
    <row r="326" spans="1:36" ht="12.75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</row>
    <row r="327" spans="1:36" ht="12.75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</row>
    <row r="328" spans="1:36" ht="12.75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</row>
    <row r="329" spans="1:36" ht="12.75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</row>
    <row r="330" spans="1:36" ht="12.75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</row>
    <row r="331" spans="1:36" ht="12.75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</row>
    <row r="332" spans="1:36" ht="12.75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</row>
    <row r="333" spans="1:36" ht="12.75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</row>
    <row r="334" spans="1:36" ht="12.75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</row>
    <row r="335" spans="1:36" ht="12.75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</row>
    <row r="336" spans="1:36" ht="12.75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</row>
    <row r="337" spans="1:36" ht="12.75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</row>
    <row r="338" spans="1:36" ht="12.75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</row>
    <row r="339" spans="1:36" ht="12.75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</row>
    <row r="340" spans="1:36" ht="12.75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</row>
    <row r="341" spans="1:36" ht="12.75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</row>
    <row r="342" spans="1:36" ht="12.75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</row>
    <row r="343" spans="1:36" ht="12.75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</row>
    <row r="344" spans="1:36" ht="12.75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</row>
    <row r="345" spans="1:36" ht="12.75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</row>
    <row r="346" spans="1:36" ht="12.75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</row>
    <row r="347" spans="1:36" ht="12.75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</row>
    <row r="348" spans="1:36" ht="12.75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</row>
    <row r="349" spans="1:36" ht="12.75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</row>
    <row r="350" spans="1:36" ht="12.75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</row>
    <row r="351" spans="1:36" ht="12.75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</row>
    <row r="352" spans="1:36" ht="12.75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</row>
    <row r="353" spans="1:36" ht="12.75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</row>
    <row r="354" spans="1:36" ht="12.75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</row>
    <row r="355" spans="1:36" ht="12.75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</row>
    <row r="356" spans="1:36" ht="12.75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</row>
    <row r="357" spans="1:36" ht="12.75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</row>
    <row r="358" spans="1:36" ht="12.75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</row>
    <row r="359" spans="1:36" ht="12.75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</row>
    <row r="360" spans="1:36" ht="12.75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</row>
    <row r="361" spans="1:36" ht="12.75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</row>
    <row r="362" spans="1:36" ht="12.75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</row>
    <row r="363" spans="1:36" ht="12.75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</row>
    <row r="364" spans="1:36" ht="12.75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</row>
    <row r="365" spans="1:36" ht="12.75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</row>
    <row r="366" spans="1:36" ht="12.75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</row>
    <row r="367" spans="1:36" ht="12.75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</row>
    <row r="368" spans="1:36" ht="12.75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</row>
    <row r="369" spans="1:36" ht="12.75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</row>
    <row r="370" spans="1:36" ht="12.75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</row>
    <row r="371" spans="1:36" ht="12.75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</row>
    <row r="372" spans="1:36" ht="12.75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</row>
    <row r="373" spans="1:36" ht="12.75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</row>
    <row r="374" spans="1:36" ht="12.75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</row>
    <row r="375" spans="1:36" ht="12.75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</row>
    <row r="376" spans="1:36" ht="12.75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</row>
    <row r="377" spans="1:36" ht="12.75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</row>
    <row r="378" spans="1:36" ht="12.75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</row>
    <row r="379" spans="1:36" ht="12.75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</row>
    <row r="380" spans="1:36" ht="12.75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</row>
    <row r="381" spans="1:36" ht="12.75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</row>
    <row r="382" spans="1:36" ht="12.75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</row>
    <row r="383" spans="1:36" ht="12.75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</row>
    <row r="384" spans="1:36" ht="12.75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</row>
    <row r="385" spans="1:36" ht="12.75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</row>
    <row r="386" spans="1:36" ht="12.75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</row>
    <row r="387" spans="1:36" ht="12.75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</row>
    <row r="388" spans="1:36" ht="12.75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</row>
    <row r="389" spans="1:36" ht="12.75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</row>
    <row r="390" spans="1:36" ht="12.75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</row>
    <row r="391" spans="1:36" ht="12.75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</row>
    <row r="392" spans="1:36" ht="12.75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</row>
    <row r="393" spans="1:36" ht="12.75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</row>
    <row r="394" spans="1:36" ht="12.75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</row>
    <row r="395" spans="1:36" ht="12.75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</row>
    <row r="396" spans="1:36" ht="12.75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</row>
    <row r="397" spans="1:36" ht="12.75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</row>
    <row r="398" spans="1:36" ht="12.75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</row>
    <row r="399" spans="1:36" ht="12.75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</row>
    <row r="400" spans="1:36" ht="12.75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</row>
    <row r="401" spans="1:36" ht="12.75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</row>
    <row r="402" spans="1:36" ht="12.75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</row>
    <row r="403" spans="1:36" ht="12.75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</row>
    <row r="404" spans="1:36" ht="12.75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</row>
    <row r="405" spans="1:36" ht="12.75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</row>
    <row r="406" spans="1:36" ht="12.75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</row>
    <row r="407" spans="1:36" ht="12.75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</row>
    <row r="408" spans="1:36" ht="12.75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</row>
    <row r="409" spans="1:36" ht="12.75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</row>
    <row r="410" spans="1:36" ht="12.75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</row>
    <row r="411" spans="1:36" ht="12.75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</row>
    <row r="412" spans="1:36" ht="12.75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</row>
    <row r="413" spans="1:36" ht="12.75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</row>
    <row r="414" spans="1:36" ht="12.75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</row>
    <row r="415" spans="1:36" ht="12.75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</row>
    <row r="416" spans="1:36" ht="12.75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</row>
    <row r="417" spans="1:36" ht="12.75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</row>
    <row r="418" spans="1:36" ht="12.75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</row>
    <row r="419" spans="1:36" ht="12.75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</row>
    <row r="420" spans="1:36" ht="12.75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</row>
    <row r="421" spans="1:36" ht="12.75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</row>
    <row r="422" spans="1:36" ht="12.75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</row>
    <row r="423" spans="1:36" ht="12.75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</row>
    <row r="424" spans="1:36" ht="12.75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</row>
    <row r="425" spans="1:36" ht="12.75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</row>
    <row r="426" spans="1:36" ht="12.75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</row>
    <row r="427" spans="1:36" ht="12.75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</row>
    <row r="428" spans="1:36" ht="12.75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</row>
    <row r="429" spans="1:36" ht="12.75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</row>
    <row r="430" spans="1:36" ht="12.75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</row>
    <row r="431" spans="1:36" ht="12.75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</row>
    <row r="432" spans="1:36" ht="12.75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</row>
    <row r="433" spans="1:36" ht="12.75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</row>
    <row r="434" spans="1:36" ht="12.75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</row>
    <row r="435" spans="1:36" ht="12.75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</row>
    <row r="436" spans="1:36" ht="12.75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</row>
    <row r="437" spans="1:36" ht="12.75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</row>
    <row r="438" spans="1:36" ht="12.75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</row>
    <row r="439" spans="1:36" ht="12.75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</row>
    <row r="440" spans="1:36" ht="12.75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</row>
    <row r="441" spans="1:36" ht="12.75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</row>
    <row r="442" spans="1:36" ht="12.75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</row>
    <row r="443" spans="1:36" ht="12.75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</row>
    <row r="444" spans="1:36" ht="12.75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</row>
    <row r="445" spans="1:36" ht="12.75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</row>
    <row r="446" spans="1:36" ht="12.75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</row>
    <row r="447" spans="1:36" ht="12.75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</row>
    <row r="448" spans="1:36" ht="12.75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</row>
    <row r="449" spans="1:36" ht="12.75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</row>
    <row r="450" spans="1:36" ht="12.75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</row>
    <row r="451" spans="1:36" ht="12.75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</row>
    <row r="452" spans="1:36" ht="12.75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</row>
    <row r="453" spans="1:36" ht="12.75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</row>
    <row r="454" spans="1:36" ht="12.75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</row>
    <row r="455" spans="1:36" ht="12.75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</row>
    <row r="456" spans="1:36" ht="12.75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</row>
    <row r="457" spans="1:36" ht="12.75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</row>
    <row r="458" spans="1:36" ht="12.75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</row>
    <row r="459" spans="1:36" ht="12.75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</row>
    <row r="460" spans="1:36" ht="12.75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</row>
    <row r="461" spans="1:36" ht="12.75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</row>
    <row r="462" spans="1:36" ht="12.75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</row>
    <row r="463" spans="1:36" ht="12.75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</row>
    <row r="464" spans="1:36" ht="12.75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</row>
    <row r="465" spans="1:36" ht="12.75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</row>
    <row r="466" spans="1:36" ht="12.75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</row>
    <row r="467" spans="1:36" ht="12.75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</row>
    <row r="468" spans="1:36" ht="12.75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</row>
    <row r="469" spans="1:36" ht="12.75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</row>
    <row r="470" spans="1:36" ht="12.75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</row>
    <row r="471" spans="1:36" ht="12.75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</row>
    <row r="472" spans="1:36" ht="12.75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</row>
    <row r="473" spans="1:36" ht="12.75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</row>
    <row r="474" spans="1:36" ht="12.75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</row>
    <row r="475" spans="1:36" ht="12.75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</row>
    <row r="476" spans="1:36" ht="12.75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</row>
    <row r="477" spans="1:36" ht="12.75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</row>
    <row r="478" spans="1:36" ht="12.75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</row>
    <row r="479" spans="1:36" ht="12.75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</row>
    <row r="480" spans="1:36" ht="12.75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</row>
    <row r="481" spans="1:36" ht="12.75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</row>
    <row r="482" spans="1:36" ht="12.75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</row>
    <row r="483" spans="1:36" ht="12.75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</row>
    <row r="484" spans="1:36" ht="12.75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</row>
    <row r="485" spans="1:36" ht="12.75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</row>
    <row r="486" spans="1:36" ht="12.75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</row>
    <row r="487" spans="1:36" ht="12.75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</row>
    <row r="488" spans="1:36" ht="12.75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</row>
    <row r="489" spans="1:36" ht="12.75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</row>
    <row r="490" spans="1:36" ht="12.75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</row>
    <row r="491" spans="1:36" ht="12.75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</row>
    <row r="492" spans="1:36" ht="12.75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</row>
    <row r="493" spans="1:36" ht="12.75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</row>
    <row r="494" spans="1:36" ht="12.75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</row>
    <row r="495" spans="1:36" ht="12.75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</row>
    <row r="496" spans="1:36" ht="12.75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</row>
    <row r="497" spans="1:36" ht="12.75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</row>
    <row r="498" spans="1:36" ht="12.75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</row>
    <row r="499" spans="1:36" ht="12.75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</row>
    <row r="500" spans="1:36" ht="12.75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</row>
    <row r="501" spans="1:36" ht="12.75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</row>
    <row r="502" spans="1:36" ht="12.75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</row>
    <row r="503" spans="1:36" ht="12.75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</row>
    <row r="504" spans="1:36" ht="12.75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</row>
    <row r="505" spans="1:36" ht="12.75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</row>
    <row r="506" spans="1:36" ht="12.75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</row>
    <row r="507" spans="1:36" ht="12.75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</row>
    <row r="508" spans="1:36" ht="12.75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</row>
    <row r="509" spans="1:36" ht="12.75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</row>
    <row r="510" spans="1:36" ht="12.75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</row>
    <row r="511" spans="1:36" ht="12.75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</row>
    <row r="512" spans="1:36" ht="12.75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</row>
    <row r="513" spans="1:36" ht="12.75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</row>
    <row r="514" spans="1:36" ht="12.75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</row>
    <row r="515" spans="1:36" ht="12.75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</row>
    <row r="516" spans="1:36" ht="12.75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</row>
    <row r="517" spans="1:36" ht="12.75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</row>
    <row r="518" spans="1:36" ht="12.75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</row>
    <row r="519" spans="1:36" ht="12.75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</row>
    <row r="520" spans="1:36" ht="12.75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</row>
    <row r="521" spans="1:36" ht="12.75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</row>
    <row r="522" spans="1:36" ht="12.75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</row>
    <row r="523" spans="1:36" ht="12.75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</row>
    <row r="524" spans="1:36" ht="12.75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</row>
    <row r="525" spans="1:36" ht="12.75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</row>
    <row r="526" spans="1:36" ht="12.75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</row>
    <row r="527" spans="1:36" ht="12.75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</row>
    <row r="528" spans="1:36" ht="12.75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</row>
    <row r="529" spans="1:36" ht="12.75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</row>
    <row r="530" spans="1:36" ht="12.75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</row>
    <row r="531" spans="1:36" ht="12.75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</row>
    <row r="532" spans="1:36" ht="12.75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</row>
    <row r="533" spans="1:36" ht="12.75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</row>
    <row r="534" spans="1:36" ht="12.75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</row>
    <row r="535" spans="1:36" ht="12.75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</row>
    <row r="536" spans="1:36" ht="12.75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</row>
    <row r="537" spans="1:36" ht="12.75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</row>
    <row r="538" spans="1:36" ht="12.75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</row>
    <row r="539" spans="1:36" ht="12.75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</row>
    <row r="540" spans="1:36" ht="12.75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</row>
    <row r="541" spans="1:36" ht="12.75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</row>
    <row r="542" spans="1:36" ht="12.75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</row>
    <row r="543" spans="1:36" ht="12.75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</row>
    <row r="544" spans="1:36" ht="12.75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</row>
    <row r="545" spans="1:36" ht="12.75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</row>
    <row r="546" spans="1:36" ht="12.75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</row>
    <row r="547" spans="1:36" ht="12.75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</row>
    <row r="548" spans="1:36" ht="12.75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</row>
    <row r="549" spans="1:36" ht="12.75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</row>
    <row r="550" spans="1:36" ht="12.75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</row>
    <row r="551" spans="1:36" ht="12.75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</row>
    <row r="552" spans="1:36" ht="12.75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</row>
    <row r="553" spans="1:36" ht="12.75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</row>
    <row r="554" spans="1:36" ht="12.75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</row>
    <row r="555" spans="1:36" ht="12.75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</row>
    <row r="556" spans="1:36" ht="12.75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</row>
    <row r="557" spans="1:36" ht="12.75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</row>
    <row r="558" spans="1:36" ht="12.75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</row>
    <row r="559" spans="1:36" ht="12.75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</row>
    <row r="560" spans="1:36" ht="12.75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</row>
    <row r="561" spans="1:36" ht="12.75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</row>
    <row r="562" spans="1:36" ht="12.75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</row>
    <row r="563" spans="1:36" ht="12.75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</row>
    <row r="564" spans="1:36" ht="12.75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</row>
    <row r="565" spans="1:36" ht="12.75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</row>
    <row r="566" spans="1:36" ht="12.75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</row>
    <row r="567" spans="1:36" ht="12.75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</row>
    <row r="568" spans="1:36" ht="12.75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</row>
    <row r="569" spans="1:36" ht="12.75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</row>
    <row r="570" spans="1:36" ht="12.75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</row>
    <row r="571" spans="1:36" ht="12.75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</row>
    <row r="572" spans="1:36" ht="12.75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</row>
    <row r="573" spans="1:36" ht="12.75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</row>
    <row r="574" spans="1:36" ht="12.75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</row>
    <row r="575" spans="1:36" ht="12.75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</row>
    <row r="576" spans="1:36" ht="12.75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</row>
    <row r="577" spans="1:36" ht="12.75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</row>
    <row r="578" spans="1:36" ht="12.75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</row>
    <row r="579" spans="1:36" ht="12.75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</row>
    <row r="580" spans="1:36" ht="12.75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</row>
    <row r="581" spans="1:36" ht="12.75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</row>
    <row r="582" spans="1:36" ht="12.75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</row>
    <row r="583" spans="1:36" ht="12.75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</row>
    <row r="584" spans="1:36" ht="12.75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</row>
    <row r="585" spans="1:36" ht="12.75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</row>
    <row r="586" spans="1:36" ht="12.75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</row>
    <row r="587" spans="1:36" ht="12.75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</row>
    <row r="588" spans="1:36" ht="12.75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</row>
    <row r="589" spans="1:36" ht="12.75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</row>
    <row r="590" spans="1:36" ht="12.75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</row>
    <row r="591" spans="1:36" ht="12.75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</row>
    <row r="592" spans="1:36" ht="12.75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</row>
    <row r="593" spans="1:36" ht="12.75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</row>
    <row r="594" spans="1:36" ht="12.75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</row>
    <row r="595" spans="1:36" ht="12.75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</row>
    <row r="596" spans="1:36" ht="12.75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</row>
    <row r="597" spans="1:36" ht="12.75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</row>
    <row r="598" spans="1:36" ht="12.75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</row>
    <row r="599" spans="1:36" ht="12.75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</row>
    <row r="600" spans="1:36" ht="12.75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</row>
    <row r="601" spans="1:36" ht="12.75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</row>
    <row r="602" spans="1:36" ht="12.75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</row>
    <row r="603" spans="1:36" ht="12.75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</row>
    <row r="604" spans="1:36" ht="12.75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</row>
    <row r="605" spans="1:36" ht="12.75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</row>
    <row r="606" spans="1:36" ht="12.75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</row>
    <row r="607" spans="1:36" ht="12.75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</row>
    <row r="608" spans="1:36" ht="12.75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</row>
    <row r="609" spans="1:36" ht="12.75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</row>
    <row r="610" spans="1:36" ht="12.75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</row>
    <row r="611" spans="1:36" ht="12.75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</row>
    <row r="612" spans="1:36" ht="12.75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</row>
    <row r="613" spans="1:36" ht="12.75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</row>
    <row r="614" spans="1:36" ht="12.75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</row>
    <row r="615" spans="1:36" ht="12.75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</row>
    <row r="616" spans="1:36" ht="12.75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</row>
    <row r="617" spans="1:36" ht="12.75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</row>
    <row r="618" spans="1:36" ht="12.75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</row>
    <row r="619" spans="1:36" ht="12.75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</row>
    <row r="620" spans="1:36" ht="12.75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</row>
    <row r="621" spans="1:36" ht="12.75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</row>
    <row r="622" spans="1:36" ht="12.75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</row>
    <row r="623" spans="1:36" ht="12.75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</row>
    <row r="624" spans="1:36" ht="12.75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</row>
    <row r="625" spans="1:36" ht="12.75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</row>
    <row r="626" spans="1:36" ht="12.75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</row>
    <row r="627" spans="1:36" ht="12.75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</row>
    <row r="628" spans="1:36" ht="12.75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</row>
    <row r="629" spans="1:36" ht="12.75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</row>
    <row r="630" spans="1:36" ht="12.75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</row>
    <row r="631" spans="1:36" ht="12.75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</row>
    <row r="632" spans="1:36" ht="12.75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</row>
    <row r="633" spans="1:36" ht="12.75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</row>
    <row r="634" spans="1:36" ht="12.75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</row>
    <row r="635" spans="1:36" ht="12.75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</row>
    <row r="636" spans="1:36" ht="12.75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</row>
    <row r="637" spans="1:36" ht="12.75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</row>
    <row r="638" spans="1:36" ht="12.75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</row>
    <row r="639" spans="1:36" ht="12.75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</row>
    <row r="640" spans="1:36" ht="12.75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</row>
    <row r="641" spans="1:36" ht="12.75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</row>
    <row r="642" spans="1:36" ht="12.75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</row>
    <row r="643" spans="1:36" ht="12.75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</row>
    <row r="644" spans="1:36" ht="12.75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</row>
    <row r="645" spans="1:36" ht="12.75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</row>
    <row r="646" spans="1:36" ht="12.75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</row>
    <row r="647" spans="1:36" ht="12.75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</row>
    <row r="648" spans="1:36" ht="12.75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</row>
    <row r="649" spans="1:36" ht="12.75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</row>
    <row r="650" spans="1:36" ht="12.75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</row>
    <row r="651" spans="1:36" ht="12.75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</row>
    <row r="652" spans="1:36" ht="12.75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</row>
    <row r="653" spans="1:36" ht="12.75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</row>
    <row r="654" spans="1:36" ht="12.75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</row>
    <row r="655" spans="1:36" ht="12.75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</row>
    <row r="656" spans="1:36" ht="12.75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</row>
    <row r="657" spans="1:36" ht="12.75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</row>
    <row r="658" spans="1:36" ht="12.75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</row>
    <row r="659" spans="1:36" ht="12.75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</row>
    <row r="660" spans="1:36" ht="12.75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</row>
    <row r="661" spans="1:36" ht="12.75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</row>
    <row r="662" spans="1:36" ht="12.75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</row>
    <row r="663" spans="1:36" ht="12.75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</row>
    <row r="664" spans="1:36" ht="12.75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</row>
    <row r="665" spans="1:36" ht="12.75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</row>
    <row r="666" spans="1:36" ht="12.75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</row>
    <row r="667" spans="1:36" ht="12.75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</row>
    <row r="668" spans="1:36" ht="12.75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</row>
    <row r="669" spans="1:36" ht="12.75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</row>
    <row r="670" spans="1:36" ht="12.75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</row>
    <row r="671" spans="1:36" ht="12.75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</row>
    <row r="672" spans="1:36" ht="12.75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</row>
    <row r="673" spans="1:36" ht="12.75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</row>
    <row r="674" spans="1:36" ht="12.75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</row>
    <row r="675" spans="1:36" ht="12.75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</row>
    <row r="676" spans="1:36" ht="12.75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</row>
    <row r="677" spans="1:36" ht="12.75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</row>
    <row r="678" spans="1:36" ht="12.75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</row>
    <row r="679" spans="1:36" ht="12.75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</row>
    <row r="680" spans="1:36" ht="12.75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</row>
    <row r="681" spans="1:36" ht="12.75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</row>
    <row r="682" spans="1:36" ht="12.75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</row>
    <row r="683" spans="1:36" ht="12.75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</row>
    <row r="684" spans="1:36" ht="12.75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</row>
    <row r="685" spans="1:36" ht="12.75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</row>
    <row r="686" spans="1:36" ht="12.75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</row>
    <row r="687" spans="1:36" ht="12.75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</row>
    <row r="688" spans="1:36" ht="12.75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</row>
    <row r="689" spans="1:36" ht="12.75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</row>
    <row r="690" spans="1:36" ht="12.75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</row>
    <row r="691" spans="1:36" ht="12.75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</row>
    <row r="692" spans="1:36" ht="12.75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</row>
    <row r="693" spans="1:36" ht="12.75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</row>
    <row r="694" spans="1:36" ht="12.75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</row>
    <row r="695" spans="1:36" ht="12.75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</row>
    <row r="696" spans="1:36" ht="12.75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</row>
    <row r="697" spans="1:36" ht="12.75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</row>
    <row r="698" spans="1:36" ht="12.75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</row>
    <row r="699" spans="1:36" ht="12.75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</row>
    <row r="700" spans="1:36" ht="12.75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</row>
    <row r="701" spans="1:36" ht="12.75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</row>
    <row r="702" spans="1:36" ht="12.75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</row>
    <row r="703" spans="1:36" ht="12.75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</row>
    <row r="704" spans="1:36" ht="12.75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</row>
    <row r="705" spans="1:36" ht="12.75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</row>
    <row r="706" spans="1:36" ht="12.75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</row>
    <row r="707" spans="1:36" ht="12.75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</row>
    <row r="708" spans="1:36" ht="12.75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</row>
    <row r="709" spans="1:36" ht="12.75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</row>
    <row r="710" spans="1:36" ht="12.75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</row>
    <row r="711" spans="1:36" ht="12.75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</row>
    <row r="712" spans="1:36" ht="12.75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</row>
    <row r="713" spans="1:36" ht="12.75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</row>
    <row r="714" spans="1:36" ht="12.75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</row>
    <row r="715" spans="1:36" ht="12.75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</row>
    <row r="716" spans="1:36" ht="12.75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</row>
    <row r="717" spans="1:36" ht="12.75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</row>
    <row r="718" spans="1:36" ht="12.75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</row>
    <row r="719" spans="1:36" ht="12.75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</row>
    <row r="720" spans="1:36" ht="12.75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</row>
    <row r="721" spans="1:36" ht="12.75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</row>
    <row r="722" spans="1:36" ht="12.75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</row>
    <row r="723" spans="1:36" ht="12.75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</row>
    <row r="724" spans="1:36" ht="12.75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</row>
    <row r="725" spans="1:36" ht="12.75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</row>
    <row r="726" spans="1:36" ht="12.75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</row>
    <row r="727" spans="1:36" ht="12.75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</row>
    <row r="728" spans="1:36" ht="12.75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</row>
    <row r="729" spans="1:36" ht="12.75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</row>
    <row r="730" spans="1:36" ht="12.75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</row>
    <row r="731" spans="1:36" ht="12.75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</row>
    <row r="732" spans="1:36" ht="12.75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</row>
    <row r="733" spans="1:36" ht="12.75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</row>
    <row r="734" spans="1:36" ht="12.75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</row>
    <row r="735" spans="1:36" ht="12.75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</row>
    <row r="736" spans="1:36" ht="12.75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</row>
    <row r="737" spans="1:36" ht="12.75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</row>
    <row r="738" spans="1:36" ht="12.75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</row>
    <row r="739" spans="1:36" ht="12.75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</row>
    <row r="740" spans="1:36" ht="12.75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</row>
    <row r="741" spans="1:36" ht="12.75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</row>
    <row r="742" spans="1:36" ht="12.75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</row>
    <row r="743" spans="1:36" ht="12.75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</row>
    <row r="744" spans="1:36" ht="12.75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</row>
    <row r="745" spans="1:36" ht="12.75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</row>
    <row r="746" spans="1:36" ht="12.75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</row>
    <row r="747" spans="1:36" ht="12.75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</row>
    <row r="748" spans="1:36" ht="12.75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</row>
    <row r="749" spans="1:36" ht="12.75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</row>
    <row r="750" spans="1:36" ht="12.75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</row>
    <row r="751" spans="1:36" ht="12.75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</row>
    <row r="752" spans="1:36" ht="12.75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</row>
    <row r="753" spans="1:36" ht="12.75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</row>
    <row r="754" spans="1:36" ht="12.75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</row>
    <row r="755" spans="1:36" ht="12.75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</row>
    <row r="756" spans="1:36" ht="12.75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</row>
    <row r="757" spans="1:36" ht="12.75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</row>
    <row r="758" spans="1:36" ht="12.75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</row>
    <row r="759" spans="1:36" ht="12.75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</row>
    <row r="760" spans="1:36" ht="12.75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</row>
    <row r="761" spans="1:36" ht="12.75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</row>
    <row r="762" spans="1:36" ht="12.75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</row>
    <row r="763" spans="1:36" ht="12.75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</row>
    <row r="764" spans="1:36" ht="12.75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</row>
    <row r="765" spans="1:36" ht="12.75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</row>
    <row r="766" spans="1:36" ht="12.75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</row>
    <row r="767" spans="1:36" ht="12.75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</row>
    <row r="768" spans="1:36" ht="12.75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</row>
    <row r="769" spans="1:36" ht="12.75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</row>
    <row r="770" spans="1:36" ht="12.75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</row>
    <row r="771" spans="1:36" ht="12.75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</row>
    <row r="772" spans="1:36" ht="12.75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</row>
    <row r="773" spans="1:36" ht="12.75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</row>
    <row r="774" spans="1:36" ht="12.75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</row>
    <row r="775" spans="1:36" ht="12.75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</row>
    <row r="776" spans="1:36" ht="12.75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</row>
    <row r="777" spans="1:36" ht="12.75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</row>
    <row r="778" spans="1:36" ht="12.75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</row>
    <row r="779" spans="1:36" ht="12.75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</row>
    <row r="780" spans="1:36" ht="12.75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</row>
    <row r="781" spans="1:36" ht="12.75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</row>
    <row r="782" spans="1:36" ht="12.75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</row>
    <row r="783" spans="1:36" ht="12.75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</row>
    <row r="784" spans="1:36" ht="12.75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</row>
    <row r="785" spans="1:36" ht="12.75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</row>
    <row r="786" spans="1:36" ht="12.75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</row>
    <row r="787" spans="1:36" ht="12.75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</row>
    <row r="788" spans="1:36" ht="12.75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</row>
    <row r="789" spans="1:36" ht="12.75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</row>
    <row r="790" spans="1:36" ht="12.75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</row>
    <row r="791" spans="1:36" ht="12.75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</row>
    <row r="792" spans="1:36" ht="12.75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</row>
    <row r="793" spans="1:36" ht="12.75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</row>
    <row r="794" spans="1:36" ht="12.75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</row>
    <row r="795" spans="1:36" ht="12.75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</row>
    <row r="796" spans="1:36" ht="12.75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</row>
    <row r="797" spans="1:36" ht="12.75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</row>
    <row r="798" spans="1:36" ht="12.75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</row>
    <row r="799" spans="1:36" ht="12.75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</row>
    <row r="800" spans="1:36" ht="12.75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</row>
    <row r="801" spans="1:36" ht="12.75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</row>
    <row r="802" spans="1:36" ht="12.75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</row>
    <row r="803" spans="1:36" ht="12.75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</row>
    <row r="804" spans="1:36" ht="12.75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</row>
    <row r="805" spans="1:36" ht="12.75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</row>
    <row r="806" spans="1:36" ht="12.75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</row>
    <row r="807" spans="1:36" ht="12.75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</row>
    <row r="808" spans="1:36" ht="12.75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</row>
    <row r="809" spans="1:36" ht="12.75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</row>
    <row r="810" spans="1:36" ht="12.75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</row>
    <row r="811" spans="1:36" ht="12.75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</row>
    <row r="812" spans="1:36" ht="12.75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</row>
    <row r="813" spans="1:36" ht="12.75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</row>
    <row r="814" spans="1:36" ht="12.75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</row>
    <row r="815" spans="1:36" ht="12.75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</row>
    <row r="816" spans="1:36" ht="12.75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</row>
    <row r="817" spans="1:36" ht="12.75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</row>
    <row r="818" spans="1:36" ht="12.75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</row>
    <row r="819" spans="1:36" ht="12.75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</row>
    <row r="820" spans="1:36" ht="12.75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</row>
    <row r="821" spans="1:36" ht="12.75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</row>
    <row r="822" spans="1:36" ht="12.75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</row>
    <row r="823" spans="1:36" ht="12.75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</row>
    <row r="824" spans="1:36" ht="12.75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</row>
    <row r="825" spans="1:36" ht="12.75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</row>
    <row r="826" spans="1:36" ht="12.75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</row>
    <row r="827" spans="1:36" ht="12.75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</row>
    <row r="828" spans="1:36" ht="12.75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</row>
    <row r="829" spans="1:36" ht="12.75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</row>
    <row r="830" spans="1:36" ht="12.75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</row>
    <row r="831" spans="1:36" ht="12.75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</row>
    <row r="832" spans="1:36" ht="12.75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</row>
    <row r="833" spans="1:36" ht="12.75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</row>
    <row r="834" spans="1:36" ht="12.75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</row>
    <row r="835" spans="1:36" ht="12.75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</row>
    <row r="836" spans="1:36" ht="12.75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</row>
    <row r="837" spans="1:36" ht="12.75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</row>
    <row r="838" spans="1:36" ht="12.75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</row>
    <row r="839" spans="1:36" ht="12.75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</row>
    <row r="840" spans="1:36" ht="12.75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</row>
    <row r="841" spans="1:36" ht="12.75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</row>
    <row r="842" spans="1:36" ht="12.75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</row>
    <row r="843" spans="1:36" ht="12.75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</row>
    <row r="844" spans="1:36" ht="12.75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</row>
    <row r="845" spans="1:36" ht="12.75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</row>
    <row r="846" spans="1:36" ht="12.75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</row>
    <row r="847" spans="1:36" ht="12.75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</row>
    <row r="848" spans="1:36" ht="12.75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</row>
    <row r="849" spans="1:36" ht="12.75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</row>
    <row r="850" spans="1:36" ht="12.75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</row>
    <row r="851" spans="1:36" ht="12.75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</row>
    <row r="852" spans="1:36" ht="12.75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</row>
    <row r="853" spans="1:36" ht="12.75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</row>
    <row r="854" spans="1:36" ht="12.75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</row>
    <row r="855" spans="1:36" ht="12.75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</row>
    <row r="856" spans="1:36" ht="12.75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</row>
    <row r="857" spans="1:36" ht="12.75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</row>
    <row r="858" spans="1:36" ht="12.75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</row>
    <row r="859" spans="1:36" ht="12.75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</row>
    <row r="860" spans="1:36" ht="12.75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</row>
    <row r="861" spans="1:36" ht="12.75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</row>
    <row r="862" spans="1:36" ht="12.75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</row>
    <row r="863" spans="1:36" ht="12.75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</row>
    <row r="864" spans="1:36" ht="12.75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</row>
    <row r="865" spans="1:36" ht="12.75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</row>
    <row r="866" spans="1:36" ht="12.75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</row>
    <row r="867" spans="1:36" ht="12.75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</row>
    <row r="868" spans="1:36" ht="12.75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</row>
    <row r="869" spans="1:36" ht="12.75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</row>
    <row r="870" spans="1:36" ht="12.75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</row>
    <row r="871" spans="1:36" ht="12.75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</row>
    <row r="872" spans="1:36" ht="12.75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</row>
    <row r="873" spans="1:36" ht="12.75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</row>
    <row r="874" spans="1:36" ht="12.75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</row>
    <row r="875" spans="1:36" ht="12.75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</row>
    <row r="876" spans="1:36" ht="12.75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</row>
    <row r="877" spans="1:36" ht="12.75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</row>
    <row r="878" spans="1:36" ht="12.75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</row>
    <row r="879" spans="1:36" ht="12.75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</row>
    <row r="880" spans="1:36" ht="12.75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</row>
    <row r="881" spans="1:36" ht="12.75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</row>
    <row r="882" spans="1:36" ht="12.75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</row>
    <row r="883" spans="1:36" ht="12.75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</row>
    <row r="884" spans="1:36" ht="12.75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</row>
    <row r="885" spans="1:36" ht="12.75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</row>
    <row r="886" spans="1:36" ht="12.75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</row>
    <row r="887" spans="1:36" ht="12.75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</row>
    <row r="888" spans="1:36" ht="12.75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</row>
    <row r="889" spans="1:36" ht="12.75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</row>
    <row r="890" spans="1:36" ht="12.75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</row>
    <row r="891" spans="1:36" ht="12.75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</row>
    <row r="892" spans="1:36" ht="12.75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</row>
    <row r="893" spans="1:36" ht="12.75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</row>
    <row r="894" spans="1:36" ht="12.75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</row>
    <row r="895" spans="1:36" ht="12.75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</row>
    <row r="896" spans="1:36" ht="12.75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</row>
    <row r="897" spans="1:36" ht="12.75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</row>
    <row r="898" spans="1:36" ht="12.75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</row>
    <row r="899" spans="1:36" ht="12.75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</row>
    <row r="900" spans="1:36" ht="12.75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</row>
    <row r="901" spans="1:36" ht="12.75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</row>
    <row r="902" spans="1:36" ht="12.75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</row>
    <row r="903" spans="1:36" ht="12.75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</row>
    <row r="904" spans="1:36" ht="12.75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</row>
    <row r="905" spans="1:36" ht="12.75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</row>
    <row r="906" spans="1:36" ht="12.75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</row>
    <row r="907" spans="1:36" ht="12.75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</row>
    <row r="908" spans="1:36" ht="12.75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</row>
    <row r="909" spans="1:36" ht="12.75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</row>
    <row r="910" spans="1:36" ht="12.75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</row>
    <row r="911" spans="1:36" ht="12.75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</row>
    <row r="912" spans="1:36" ht="12.75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</row>
    <row r="913" spans="1:36" ht="12.75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</row>
    <row r="914" spans="1:36" ht="12.75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</row>
    <row r="915" spans="1:36" ht="12.75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</row>
    <row r="916" spans="1:36" ht="12.75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</row>
    <row r="917" spans="1:36" ht="12.75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</row>
    <row r="918" spans="1:36" ht="12.75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</row>
    <row r="919" spans="1:36" ht="12.75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</row>
    <row r="920" spans="1:36" ht="12.75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</row>
    <row r="921" spans="1:36" ht="12.75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</row>
    <row r="922" spans="1:36" ht="12.75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</row>
    <row r="923" spans="1:36" ht="12.75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</row>
    <row r="924" spans="1:36" ht="12.75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</row>
    <row r="925" spans="1:36" ht="12.75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</row>
    <row r="926" spans="1:36" ht="12.75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</row>
    <row r="927" spans="1:36" ht="12.75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</row>
    <row r="928" spans="1:36" ht="12.75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</row>
    <row r="929" spans="1:36" ht="12.75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</row>
    <row r="930" spans="1:36" ht="12.75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</row>
    <row r="931" spans="1:36" ht="12.75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</row>
    <row r="932" spans="1:36" ht="12.75" customHeight="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</row>
    <row r="933" spans="1:36" ht="12.75" customHeight="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</row>
    <row r="934" spans="1:36" ht="12.75" customHeight="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</row>
    <row r="935" spans="1:36" ht="12.75" customHeight="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</row>
    <row r="936" spans="1:36" ht="12.75" customHeight="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</row>
    <row r="937" spans="1:36" ht="12.75" customHeight="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</row>
    <row r="938" spans="1:36" ht="12.75" customHeight="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</row>
    <row r="939" spans="1:36" ht="12.75" customHeight="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</row>
    <row r="940" spans="1:36" ht="12.75" customHeight="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</row>
    <row r="941" spans="1:36" ht="12.75" customHeight="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</row>
    <row r="942" spans="1:36" ht="12.75" customHeight="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</row>
    <row r="943" spans="1:36" ht="12.75" customHeight="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</row>
    <row r="944" spans="1:36" ht="12.75" customHeight="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</row>
    <row r="945" spans="1:36" ht="12.75" customHeight="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</row>
    <row r="946" spans="1:36" ht="12.75" customHeight="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</row>
    <row r="947" spans="1:36" ht="12.75" customHeight="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</row>
    <row r="948" spans="1:36" ht="12.75" customHeight="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</row>
    <row r="949" spans="1:36" ht="12.75" customHeight="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</row>
    <row r="950" spans="1:36" ht="12.75" customHeight="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</row>
    <row r="951" spans="1:36" ht="12.75" customHeight="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</row>
    <row r="952" spans="1:36" ht="12.75" customHeight="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</row>
    <row r="953" spans="1:36" ht="12.75" customHeight="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</row>
    <row r="954" spans="1:36" ht="12.75" customHeight="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</row>
    <row r="955" spans="1:36" ht="12.75" customHeight="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</row>
    <row r="956" spans="1:36" ht="12.75" customHeight="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</row>
    <row r="957" spans="1:36" ht="12.75" customHeight="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</row>
    <row r="958" spans="1:36" ht="12.75" customHeight="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</row>
    <row r="959" spans="1:36" ht="12.75" customHeight="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</row>
    <row r="960" spans="1:36" ht="12.75" customHeight="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</row>
    <row r="961" spans="1:36" ht="12.75" customHeight="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</row>
    <row r="962" spans="1:36" ht="12.75" customHeight="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</row>
    <row r="963" spans="1:36" ht="12.75" customHeight="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</row>
    <row r="964" spans="1:36" ht="12.75" customHeight="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</row>
    <row r="965" spans="1:36" ht="12.75" customHeight="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</row>
    <row r="966" spans="1:36" ht="12.75" customHeight="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</row>
    <row r="967" spans="1:36" ht="12.75" customHeight="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</row>
    <row r="968" spans="1:36" ht="12.75" customHeight="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</row>
    <row r="969" spans="1:36" ht="12.75" customHeight="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</row>
    <row r="970" spans="1:36" ht="12.75" customHeight="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</row>
    <row r="971" spans="1:36" ht="12.75" customHeight="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</row>
    <row r="972" spans="1:36" ht="12.75" customHeight="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</row>
    <row r="973" spans="1:36" ht="12.75" customHeight="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</row>
    <row r="974" spans="1:36" ht="12.75" customHeight="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</row>
    <row r="975" spans="1:36" ht="12.75" customHeight="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</row>
    <row r="976" spans="1:36" ht="12.75" customHeight="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</row>
    <row r="977" spans="1:36" ht="12.75" customHeight="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</row>
    <row r="978" spans="1:36" ht="12.75" customHeight="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</row>
    <row r="979" spans="1:36" ht="12.75" customHeight="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</row>
    <row r="980" spans="1:36" ht="12.75" customHeight="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</row>
    <row r="981" spans="1:36" ht="12.75" customHeight="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</row>
    <row r="982" spans="1:36" ht="12.75" customHeight="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</row>
    <row r="983" spans="1:36" ht="12.75" customHeight="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</row>
    <row r="984" spans="1:36" ht="12.75" customHeight="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</row>
    <row r="985" spans="1:36" ht="12.75" customHeight="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</row>
    <row r="986" spans="1:36" ht="12.75" customHeight="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</row>
    <row r="987" spans="1:36" ht="12.75" customHeight="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</row>
    <row r="988" spans="1:36" ht="12.75" customHeight="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</row>
    <row r="989" spans="1:36" ht="12.75" customHeight="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</row>
    <row r="990" spans="1:36" ht="12.75" customHeight="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</row>
    <row r="991" spans="1:36" ht="12.75" customHeight="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</row>
    <row r="992" spans="1:36" ht="12.75" customHeight="1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</row>
    <row r="993" spans="1:36" ht="12.75" customHeight="1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</row>
    <row r="994" spans="1:36" ht="12.75" customHeight="1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</row>
    <row r="995" spans="1:36" ht="12.75" customHeight="1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</row>
    <row r="996" spans="1:36" ht="12.75" customHeight="1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</row>
    <row r="997" spans="1:36" ht="12.75" customHeight="1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</row>
    <row r="998" spans="1:36" ht="12.75" customHeight="1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</row>
    <row r="999" spans="1:36" ht="12.75" customHeight="1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</row>
    <row r="1000" spans="1:36" ht="12.75" customHeight="1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</row>
  </sheetData>
  <mergeCells count="7">
    <mergeCell ref="B1:C1"/>
    <mergeCell ref="A34:A35"/>
    <mergeCell ref="B3:C4"/>
    <mergeCell ref="A11:B21"/>
    <mergeCell ref="A24:A29"/>
    <mergeCell ref="B24:B26"/>
    <mergeCell ref="B27:B29"/>
  </mergeCells>
  <phoneticPr fontId="19" type="noConversion"/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90"/>
  <sheetViews>
    <sheetView showGridLines="0" topLeftCell="A79" workbookViewId="0">
      <selection activeCell="C94" sqref="C94"/>
    </sheetView>
  </sheetViews>
  <sheetFormatPr defaultColWidth="17.28515625" defaultRowHeight="15" customHeight="1" x14ac:dyDescent="0.2"/>
  <cols>
    <col min="2" max="2" width="10.42578125" customWidth="1"/>
    <col min="3" max="3" width="27.140625" customWidth="1"/>
    <col min="4" max="4" width="19.42578125" customWidth="1"/>
    <col min="5" max="5" width="10" customWidth="1"/>
  </cols>
  <sheetData>
    <row r="1" spans="2:5" ht="15" customHeight="1" x14ac:dyDescent="0.2">
      <c r="C1" s="77" t="s">
        <v>112</v>
      </c>
      <c r="D1" s="77"/>
    </row>
    <row r="3" spans="2:5" ht="15" customHeight="1" x14ac:dyDescent="0.2">
      <c r="B3" s="2" t="s">
        <v>0</v>
      </c>
      <c r="C3" s="2" t="s">
        <v>2</v>
      </c>
      <c r="D3" s="2" t="s">
        <v>3</v>
      </c>
      <c r="E3" s="2" t="s">
        <v>4</v>
      </c>
    </row>
    <row r="4" spans="2:5" ht="15" customHeight="1" x14ac:dyDescent="0.2">
      <c r="B4" s="3">
        <v>1</v>
      </c>
      <c r="C4" s="4" t="s">
        <v>5</v>
      </c>
      <c r="D4" s="5">
        <v>29322273</v>
      </c>
      <c r="E4" s="7">
        <v>0.2316</v>
      </c>
    </row>
    <row r="5" spans="2:5" ht="15" customHeight="1" x14ac:dyDescent="0.2">
      <c r="B5" s="11">
        <v>2</v>
      </c>
      <c r="C5" s="13" t="s">
        <v>10</v>
      </c>
      <c r="D5" s="15">
        <v>16142401</v>
      </c>
      <c r="E5" s="16">
        <v>0.1275</v>
      </c>
    </row>
    <row r="6" spans="2:5" ht="15" customHeight="1" x14ac:dyDescent="0.2">
      <c r="B6" s="3">
        <v>3</v>
      </c>
      <c r="C6" s="4" t="s">
        <v>9</v>
      </c>
      <c r="D6" s="5">
        <v>15239665</v>
      </c>
      <c r="E6" s="7">
        <v>0.12039999999999999</v>
      </c>
    </row>
    <row r="7" spans="2:5" ht="15" customHeight="1" x14ac:dyDescent="0.2">
      <c r="B7" s="11">
        <v>4</v>
      </c>
      <c r="C7" s="13" t="s">
        <v>7</v>
      </c>
      <c r="D7" s="15">
        <v>12630910</v>
      </c>
      <c r="E7" s="16">
        <v>9.98E-2</v>
      </c>
    </row>
    <row r="8" spans="2:5" ht="15" customHeight="1" x14ac:dyDescent="0.2">
      <c r="B8" s="3">
        <v>5</v>
      </c>
      <c r="C8" s="4" t="s">
        <v>16</v>
      </c>
      <c r="D8" s="5">
        <v>6401688</v>
      </c>
      <c r="E8" s="7">
        <v>5.0599999999999999E-2</v>
      </c>
    </row>
    <row r="9" spans="2:5" ht="15" customHeight="1" x14ac:dyDescent="0.2">
      <c r="B9" s="11">
        <v>6</v>
      </c>
      <c r="C9" s="13" t="s">
        <v>17</v>
      </c>
      <c r="D9" s="15">
        <v>5144826</v>
      </c>
      <c r="E9" s="16">
        <v>4.0599999999999997E-2</v>
      </c>
    </row>
    <row r="10" spans="2:5" ht="15" customHeight="1" x14ac:dyDescent="0.2">
      <c r="B10" s="3">
        <v>7</v>
      </c>
      <c r="C10" s="4" t="s">
        <v>19</v>
      </c>
      <c r="D10" s="5">
        <v>4766557</v>
      </c>
      <c r="E10" s="7">
        <v>3.7699999999999997E-2</v>
      </c>
    </row>
    <row r="11" spans="2:5" ht="15" customHeight="1" x14ac:dyDescent="0.2">
      <c r="B11" s="11">
        <v>8</v>
      </c>
      <c r="C11" s="13" t="s">
        <v>13</v>
      </c>
      <c r="D11" s="15">
        <v>3704601</v>
      </c>
      <c r="E11" s="16">
        <v>2.93E-2</v>
      </c>
    </row>
    <row r="12" spans="2:5" ht="15" customHeight="1" x14ac:dyDescent="0.2">
      <c r="B12" s="3">
        <v>9</v>
      </c>
      <c r="C12" s="4" t="s">
        <v>11</v>
      </c>
      <c r="D12" s="5">
        <v>3323828</v>
      </c>
      <c r="E12" s="7">
        <v>2.63E-2</v>
      </c>
    </row>
    <row r="13" spans="2:5" ht="15" customHeight="1" x14ac:dyDescent="0.2">
      <c r="B13" s="11">
        <v>10</v>
      </c>
      <c r="C13" s="13" t="s">
        <v>21</v>
      </c>
      <c r="D13" s="15">
        <v>3211619</v>
      </c>
      <c r="E13" s="16">
        <v>2.5399999999999999E-2</v>
      </c>
    </row>
    <row r="14" spans="2:5" ht="15" customHeight="1" x14ac:dyDescent="0.2">
      <c r="B14" s="3">
        <v>11</v>
      </c>
      <c r="C14" s="4" t="s">
        <v>14</v>
      </c>
      <c r="D14" s="5">
        <v>2920400</v>
      </c>
      <c r="E14" s="7">
        <v>2.3099999999999999E-2</v>
      </c>
    </row>
    <row r="15" spans="2:5" ht="15" customHeight="1" x14ac:dyDescent="0.2">
      <c r="B15" s="11">
        <v>12</v>
      </c>
      <c r="C15" s="13" t="s">
        <v>12</v>
      </c>
      <c r="D15" s="15">
        <v>2740222</v>
      </c>
      <c r="E15" s="16">
        <v>2.1600000000000001E-2</v>
      </c>
    </row>
    <row r="16" spans="2:5" ht="15" customHeight="1" x14ac:dyDescent="0.2">
      <c r="B16" s="3">
        <v>13</v>
      </c>
      <c r="C16" s="4" t="s">
        <v>15</v>
      </c>
      <c r="D16" s="5">
        <v>2599635</v>
      </c>
      <c r="E16" s="7">
        <v>2.0500000000000001E-2</v>
      </c>
    </row>
    <row r="17" spans="2:5" ht="15" customHeight="1" x14ac:dyDescent="0.2">
      <c r="B17" s="11">
        <v>14</v>
      </c>
      <c r="C17" s="13" t="s">
        <v>27</v>
      </c>
      <c r="D17" s="15">
        <v>2575575</v>
      </c>
      <c r="E17" s="16">
        <v>2.0299999999999999E-2</v>
      </c>
    </row>
    <row r="18" spans="2:5" ht="15" customHeight="1" x14ac:dyDescent="0.2">
      <c r="B18" s="3">
        <v>15</v>
      </c>
      <c r="C18" s="4" t="s">
        <v>29</v>
      </c>
      <c r="D18" s="5">
        <v>1632483</v>
      </c>
      <c r="E18" s="7">
        <v>1.29E-2</v>
      </c>
    </row>
    <row r="19" spans="2:5" ht="15" customHeight="1" x14ac:dyDescent="0.2">
      <c r="B19" s="11">
        <v>16</v>
      </c>
      <c r="C19" s="13" t="s">
        <v>30</v>
      </c>
      <c r="D19" s="15">
        <v>1155503</v>
      </c>
      <c r="E19" s="16">
        <v>9.1000000000000004E-3</v>
      </c>
    </row>
    <row r="20" spans="2:5" ht="15" customHeight="1" x14ac:dyDescent="0.2">
      <c r="B20" s="3">
        <v>17</v>
      </c>
      <c r="C20" s="4" t="s">
        <v>31</v>
      </c>
      <c r="D20" s="5">
        <v>992356</v>
      </c>
      <c r="E20" s="7">
        <v>7.7999999999999996E-3</v>
      </c>
    </row>
    <row r="21" spans="2:5" ht="15" customHeight="1" x14ac:dyDescent="0.2">
      <c r="B21" s="11">
        <v>18</v>
      </c>
      <c r="C21" s="13" t="s">
        <v>34</v>
      </c>
      <c r="D21" s="15">
        <v>893032</v>
      </c>
      <c r="E21" s="16">
        <v>7.1000000000000004E-3</v>
      </c>
    </row>
    <row r="22" spans="2:5" ht="15" customHeight="1" x14ac:dyDescent="0.2">
      <c r="B22" s="3">
        <v>19</v>
      </c>
      <c r="C22" s="4" t="s">
        <v>35</v>
      </c>
      <c r="D22" s="5">
        <v>864786</v>
      </c>
      <c r="E22" s="7">
        <v>6.7999999999999996E-3</v>
      </c>
    </row>
    <row r="23" spans="2:5" ht="15" customHeight="1" x14ac:dyDescent="0.2">
      <c r="B23" s="11">
        <v>20</v>
      </c>
      <c r="C23" s="13" t="s">
        <v>32</v>
      </c>
      <c r="D23" s="15">
        <v>855963</v>
      </c>
      <c r="E23" s="16">
        <v>6.7999999999999996E-3</v>
      </c>
    </row>
    <row r="24" spans="2:5" ht="15" customHeight="1" x14ac:dyDescent="0.2">
      <c r="B24" s="3">
        <v>21</v>
      </c>
      <c r="C24" s="4" t="s">
        <v>37</v>
      </c>
      <c r="D24" s="5">
        <v>588278</v>
      </c>
      <c r="E24" s="7">
        <v>4.5999999999999999E-3</v>
      </c>
    </row>
    <row r="25" spans="2:5" ht="12.75" x14ac:dyDescent="0.2">
      <c r="B25" s="11">
        <v>22</v>
      </c>
      <c r="C25" s="13" t="s">
        <v>24</v>
      </c>
      <c r="D25" s="15">
        <v>526027</v>
      </c>
      <c r="E25" s="16">
        <v>4.1999999999999997E-3</v>
      </c>
    </row>
    <row r="26" spans="2:5" ht="12.75" x14ac:dyDescent="0.2">
      <c r="B26" s="3">
        <v>23</v>
      </c>
      <c r="C26" s="4" t="s">
        <v>38</v>
      </c>
      <c r="D26" s="5">
        <v>522321</v>
      </c>
      <c r="E26" s="7">
        <v>4.1000000000000003E-3</v>
      </c>
    </row>
    <row r="27" spans="2:5" ht="12.75" x14ac:dyDescent="0.2">
      <c r="B27" s="11">
        <v>24</v>
      </c>
      <c r="C27" s="13" t="s">
        <v>20</v>
      </c>
      <c r="D27" s="15">
        <v>496057</v>
      </c>
      <c r="E27" s="16">
        <v>3.8999999999999998E-3</v>
      </c>
    </row>
    <row r="28" spans="2:5" ht="12.75" x14ac:dyDescent="0.2">
      <c r="B28" s="3">
        <v>25</v>
      </c>
      <c r="C28" s="4" t="s">
        <v>42</v>
      </c>
      <c r="D28" s="5">
        <v>491376</v>
      </c>
      <c r="E28" s="7">
        <v>3.8999999999999998E-3</v>
      </c>
    </row>
    <row r="29" spans="2:5" ht="12.75" x14ac:dyDescent="0.2">
      <c r="B29" s="11">
        <v>26</v>
      </c>
      <c r="C29" s="13" t="s">
        <v>26</v>
      </c>
      <c r="D29" s="15">
        <v>439790</v>
      </c>
      <c r="E29" s="16">
        <v>3.5000000000000001E-3</v>
      </c>
    </row>
    <row r="30" spans="2:5" ht="12.75" x14ac:dyDescent="0.2">
      <c r="B30" s="3">
        <v>27</v>
      </c>
      <c r="C30" s="4" t="s">
        <v>18</v>
      </c>
      <c r="D30" s="5">
        <v>388199</v>
      </c>
      <c r="E30" s="7">
        <v>3.0999999999999999E-3</v>
      </c>
    </row>
    <row r="31" spans="2:5" ht="12.75" x14ac:dyDescent="0.2">
      <c r="B31" s="11">
        <v>28</v>
      </c>
      <c r="C31" s="13" t="s">
        <v>43</v>
      </c>
      <c r="D31" s="15">
        <v>378570</v>
      </c>
      <c r="E31" s="16">
        <v>3.0000000000000001E-3</v>
      </c>
    </row>
    <row r="32" spans="2:5" ht="12.75" x14ac:dyDescent="0.2">
      <c r="B32" s="3">
        <v>29</v>
      </c>
      <c r="C32" s="4" t="s">
        <v>45</v>
      </c>
      <c r="D32" s="5">
        <v>367618</v>
      </c>
      <c r="E32" s="7">
        <v>2.8999999999999998E-3</v>
      </c>
    </row>
    <row r="33" spans="2:5" ht="12.75" x14ac:dyDescent="0.2">
      <c r="B33" s="11">
        <v>30</v>
      </c>
      <c r="C33" s="13" t="s">
        <v>46</v>
      </c>
      <c r="D33" s="15">
        <v>361258</v>
      </c>
      <c r="E33" s="16">
        <v>2.8999999999999998E-3</v>
      </c>
    </row>
    <row r="34" spans="2:5" ht="12.75" x14ac:dyDescent="0.2">
      <c r="B34" s="3">
        <v>31</v>
      </c>
      <c r="C34" s="4" t="s">
        <v>48</v>
      </c>
      <c r="D34" s="5">
        <v>355181</v>
      </c>
      <c r="E34" s="7">
        <v>2.8E-3</v>
      </c>
    </row>
    <row r="35" spans="2:5" ht="12.75" x14ac:dyDescent="0.2">
      <c r="B35" s="11">
        <v>32</v>
      </c>
      <c r="C35" s="13" t="s">
        <v>49</v>
      </c>
      <c r="D35" s="15">
        <v>353108</v>
      </c>
      <c r="E35" s="16">
        <v>2.8E-3</v>
      </c>
    </row>
    <row r="36" spans="2:5" ht="12.75" x14ac:dyDescent="0.2">
      <c r="B36" s="3">
        <v>33</v>
      </c>
      <c r="C36" s="4" t="s">
        <v>23</v>
      </c>
      <c r="D36" s="5">
        <v>344413</v>
      </c>
      <c r="E36" s="7">
        <v>2.7000000000000001E-3</v>
      </c>
    </row>
    <row r="37" spans="2:5" ht="12.75" x14ac:dyDescent="0.2">
      <c r="B37" s="11">
        <v>34</v>
      </c>
      <c r="C37" s="13" t="s">
        <v>41</v>
      </c>
      <c r="D37" s="15">
        <v>255547</v>
      </c>
      <c r="E37" s="16">
        <v>2E-3</v>
      </c>
    </row>
    <row r="38" spans="2:5" ht="12.75" x14ac:dyDescent="0.2">
      <c r="B38" s="3">
        <v>35</v>
      </c>
      <c r="C38" s="4" t="s">
        <v>50</v>
      </c>
      <c r="D38" s="5">
        <v>241422</v>
      </c>
      <c r="E38" s="7">
        <v>1.9E-3</v>
      </c>
    </row>
    <row r="39" spans="2:5" ht="12.75" x14ac:dyDescent="0.2">
      <c r="B39" s="11">
        <v>36</v>
      </c>
      <c r="C39" s="13" t="s">
        <v>53</v>
      </c>
      <c r="D39" s="15">
        <v>231880</v>
      </c>
      <c r="E39" s="16">
        <v>1.8E-3</v>
      </c>
    </row>
    <row r="40" spans="2:5" ht="12.75" x14ac:dyDescent="0.2">
      <c r="B40" s="3">
        <v>37</v>
      </c>
      <c r="C40" s="4" t="s">
        <v>54</v>
      </c>
      <c r="D40" s="5">
        <v>231491</v>
      </c>
      <c r="E40" s="7">
        <v>1.8E-3</v>
      </c>
    </row>
    <row r="41" spans="2:5" ht="12.75" x14ac:dyDescent="0.2">
      <c r="B41" s="11">
        <v>38</v>
      </c>
      <c r="C41" s="13" t="s">
        <v>44</v>
      </c>
      <c r="D41" s="15">
        <v>229858</v>
      </c>
      <c r="E41" s="16">
        <v>1.8E-3</v>
      </c>
    </row>
    <row r="42" spans="2:5" ht="12.75" x14ac:dyDescent="0.2">
      <c r="B42" s="3">
        <v>39</v>
      </c>
      <c r="C42" s="4" t="s">
        <v>55</v>
      </c>
      <c r="D42" s="5">
        <v>216087</v>
      </c>
      <c r="E42" s="7">
        <v>1.6999999999999999E-3</v>
      </c>
    </row>
    <row r="43" spans="2:5" ht="12.75" x14ac:dyDescent="0.2">
      <c r="B43" s="11">
        <v>40</v>
      </c>
      <c r="C43" s="13" t="s">
        <v>56</v>
      </c>
      <c r="D43" s="15">
        <v>196605</v>
      </c>
      <c r="E43" s="16">
        <v>1.6000000000000001E-3</v>
      </c>
    </row>
    <row r="44" spans="2:5" ht="12.75" x14ac:dyDescent="0.2">
      <c r="B44" s="3">
        <v>41</v>
      </c>
      <c r="C44" s="4" t="s">
        <v>25</v>
      </c>
      <c r="D44" s="5">
        <v>191242</v>
      </c>
      <c r="E44" s="7">
        <v>1.5E-3</v>
      </c>
    </row>
    <row r="45" spans="2:5" ht="12.75" x14ac:dyDescent="0.2">
      <c r="B45" s="11">
        <v>42</v>
      </c>
      <c r="C45" s="13" t="s">
        <v>58</v>
      </c>
      <c r="D45" s="15">
        <v>187809</v>
      </c>
      <c r="E45" s="16">
        <v>1.5E-3</v>
      </c>
    </row>
    <row r="46" spans="2:5" ht="12.75" x14ac:dyDescent="0.2">
      <c r="B46" s="3">
        <v>43</v>
      </c>
      <c r="C46" s="4" t="s">
        <v>59</v>
      </c>
      <c r="D46" s="5">
        <v>160202</v>
      </c>
      <c r="E46" s="7">
        <v>1.2999999999999999E-3</v>
      </c>
    </row>
    <row r="47" spans="2:5" ht="12.75" x14ac:dyDescent="0.2">
      <c r="B47" s="11">
        <v>44</v>
      </c>
      <c r="C47" s="13" t="s">
        <v>60</v>
      </c>
      <c r="D47" s="15">
        <v>148060</v>
      </c>
      <c r="E47" s="16">
        <v>1.1999999999999999E-3</v>
      </c>
    </row>
    <row r="48" spans="2:5" ht="12.75" x14ac:dyDescent="0.2">
      <c r="B48" s="3">
        <v>45</v>
      </c>
      <c r="C48" s="4" t="s">
        <v>39</v>
      </c>
      <c r="D48" s="5">
        <v>145299</v>
      </c>
      <c r="E48" s="7">
        <v>1.1000000000000001E-3</v>
      </c>
    </row>
    <row r="49" spans="2:5" ht="12.75" x14ac:dyDescent="0.2">
      <c r="B49" s="11">
        <v>46</v>
      </c>
      <c r="C49" s="13" t="s">
        <v>61</v>
      </c>
      <c r="D49" s="15">
        <v>145282</v>
      </c>
      <c r="E49" s="16">
        <v>1.1000000000000001E-3</v>
      </c>
    </row>
    <row r="50" spans="2:5" ht="12.75" x14ac:dyDescent="0.2">
      <c r="B50" s="3">
        <v>47</v>
      </c>
      <c r="C50" s="4" t="s">
        <v>36</v>
      </c>
      <c r="D50" s="5">
        <v>128969</v>
      </c>
      <c r="E50" s="7">
        <v>1E-3</v>
      </c>
    </row>
    <row r="51" spans="2:5" ht="12.75" x14ac:dyDescent="0.2">
      <c r="B51" s="11">
        <v>48</v>
      </c>
      <c r="C51" s="13" t="s">
        <v>62</v>
      </c>
      <c r="D51" s="15">
        <v>115223</v>
      </c>
      <c r="E51" s="16">
        <v>8.9999999999999998E-4</v>
      </c>
    </row>
    <row r="52" spans="2:5" ht="12.75" x14ac:dyDescent="0.2">
      <c r="B52" s="3">
        <v>49</v>
      </c>
      <c r="C52" s="4" t="s">
        <v>28</v>
      </c>
      <c r="D52" s="5">
        <v>114029</v>
      </c>
      <c r="E52" s="7">
        <v>8.9999999999999998E-4</v>
      </c>
    </row>
    <row r="53" spans="2:5" ht="12.75" x14ac:dyDescent="0.2">
      <c r="B53" s="11">
        <v>50</v>
      </c>
      <c r="C53" s="13" t="s">
        <v>64</v>
      </c>
      <c r="D53" s="15">
        <v>92475</v>
      </c>
      <c r="E53" s="16">
        <v>6.9999999999999999E-4</v>
      </c>
    </row>
    <row r="54" spans="2:5" ht="12.75" x14ac:dyDescent="0.2">
      <c r="B54" s="3">
        <v>51</v>
      </c>
      <c r="C54" s="4" t="s">
        <v>65</v>
      </c>
      <c r="D54" s="5">
        <v>90041</v>
      </c>
      <c r="E54" s="7">
        <v>6.9999999999999999E-4</v>
      </c>
    </row>
    <row r="55" spans="2:5" ht="12.75" x14ac:dyDescent="0.2">
      <c r="B55" s="11">
        <v>52</v>
      </c>
      <c r="C55" s="13" t="s">
        <v>67</v>
      </c>
      <c r="D55" s="15">
        <v>87202</v>
      </c>
      <c r="E55" s="16">
        <v>6.9999999999999999E-4</v>
      </c>
    </row>
    <row r="56" spans="2:5" ht="12.75" x14ac:dyDescent="0.2">
      <c r="B56" s="3">
        <v>53</v>
      </c>
      <c r="C56" s="4" t="s">
        <v>69</v>
      </c>
      <c r="D56" s="5">
        <v>86376</v>
      </c>
      <c r="E56" s="7">
        <v>6.9999999999999999E-4</v>
      </c>
    </row>
    <row r="57" spans="2:5" ht="12.75" x14ac:dyDescent="0.2">
      <c r="B57" s="11">
        <v>54</v>
      </c>
      <c r="C57" s="13" t="s">
        <v>68</v>
      </c>
      <c r="D57" s="15">
        <v>84050</v>
      </c>
      <c r="E57" s="16">
        <v>6.9999999999999999E-4</v>
      </c>
    </row>
    <row r="58" spans="2:5" ht="12.75" x14ac:dyDescent="0.2">
      <c r="B58" s="3">
        <v>55</v>
      </c>
      <c r="C58" s="4" t="s">
        <v>70</v>
      </c>
      <c r="D58" s="5">
        <v>83750</v>
      </c>
      <c r="E58" s="7">
        <v>6.9999999999999999E-4</v>
      </c>
    </row>
    <row r="59" spans="2:5" ht="12.75" x14ac:dyDescent="0.2">
      <c r="B59" s="11">
        <v>56</v>
      </c>
      <c r="C59" s="13" t="s">
        <v>72</v>
      </c>
      <c r="D59" s="15">
        <v>59310</v>
      </c>
      <c r="E59" s="16">
        <v>5.0000000000000001E-4</v>
      </c>
    </row>
    <row r="60" spans="2:5" ht="12.75" x14ac:dyDescent="0.2">
      <c r="B60" s="3">
        <v>57</v>
      </c>
      <c r="C60" s="4" t="s">
        <v>73</v>
      </c>
      <c r="D60" s="5">
        <v>53174</v>
      </c>
      <c r="E60" s="7">
        <v>4.0000000000000002E-4</v>
      </c>
    </row>
    <row r="61" spans="2:5" ht="12.75" x14ac:dyDescent="0.2">
      <c r="B61" s="11">
        <v>58</v>
      </c>
      <c r="C61" s="13" t="s">
        <v>33</v>
      </c>
      <c r="D61" s="15">
        <v>52722</v>
      </c>
      <c r="E61" s="16">
        <v>4.0000000000000002E-4</v>
      </c>
    </row>
    <row r="62" spans="2:5" ht="12.75" x14ac:dyDescent="0.2">
      <c r="B62" s="3">
        <v>59</v>
      </c>
      <c r="C62" s="4" t="s">
        <v>74</v>
      </c>
      <c r="D62" s="5">
        <v>45200</v>
      </c>
      <c r="E62" s="7">
        <v>4.0000000000000002E-4</v>
      </c>
    </row>
    <row r="63" spans="2:5" ht="12.75" x14ac:dyDescent="0.2">
      <c r="B63" s="11">
        <v>60</v>
      </c>
      <c r="C63" s="13" t="s">
        <v>40</v>
      </c>
      <c r="D63" s="15">
        <v>25126</v>
      </c>
      <c r="E63" s="16">
        <v>2.0000000000000001E-4</v>
      </c>
    </row>
    <row r="64" spans="2:5" ht="12.75" x14ac:dyDescent="0.2">
      <c r="B64" s="3">
        <v>61</v>
      </c>
      <c r="C64" s="4" t="s">
        <v>75</v>
      </c>
      <c r="D64" s="5">
        <v>23997</v>
      </c>
      <c r="E64" s="7">
        <v>2.0000000000000001E-4</v>
      </c>
    </row>
    <row r="65" spans="2:5" ht="12.75" x14ac:dyDescent="0.2">
      <c r="B65" s="11">
        <v>62</v>
      </c>
      <c r="C65" s="13" t="s">
        <v>76</v>
      </c>
      <c r="D65" s="15">
        <v>23241</v>
      </c>
      <c r="E65" s="16">
        <v>2.0000000000000001E-4</v>
      </c>
    </row>
    <row r="66" spans="2:5" ht="12.75" x14ac:dyDescent="0.2">
      <c r="B66" s="3">
        <v>63</v>
      </c>
      <c r="C66" s="4" t="s">
        <v>78</v>
      </c>
      <c r="D66" s="5">
        <v>23175</v>
      </c>
      <c r="E66" s="7">
        <v>2.0000000000000001E-4</v>
      </c>
    </row>
    <row r="67" spans="2:5" ht="12.75" x14ac:dyDescent="0.2">
      <c r="B67" s="11">
        <v>64</v>
      </c>
      <c r="C67" s="13" t="s">
        <v>47</v>
      </c>
      <c r="D67" s="15">
        <v>23021</v>
      </c>
      <c r="E67" s="16">
        <v>2.0000000000000001E-4</v>
      </c>
    </row>
    <row r="68" spans="2:5" ht="12.75" x14ac:dyDescent="0.2">
      <c r="B68" s="3">
        <v>65</v>
      </c>
      <c r="C68" s="4" t="s">
        <v>79</v>
      </c>
      <c r="D68" s="5">
        <v>22873</v>
      </c>
      <c r="E68" s="7">
        <v>2.0000000000000001E-4</v>
      </c>
    </row>
    <row r="69" spans="2:5" ht="12.75" x14ac:dyDescent="0.2">
      <c r="B69" s="11">
        <v>66</v>
      </c>
      <c r="C69" s="13" t="s">
        <v>80</v>
      </c>
      <c r="D69" s="15">
        <v>21935</v>
      </c>
      <c r="E69" s="16">
        <v>2.0000000000000001E-4</v>
      </c>
    </row>
    <row r="70" spans="2:5" ht="12.75" x14ac:dyDescent="0.2">
      <c r="B70" s="3">
        <v>67</v>
      </c>
      <c r="C70" s="4" t="s">
        <v>81</v>
      </c>
      <c r="D70" s="5">
        <v>18138</v>
      </c>
      <c r="E70" s="7">
        <v>1E-4</v>
      </c>
    </row>
    <row r="71" spans="2:5" ht="12.75" x14ac:dyDescent="0.2">
      <c r="B71" s="11">
        <v>68</v>
      </c>
      <c r="C71" s="13" t="s">
        <v>83</v>
      </c>
      <c r="D71" s="15">
        <v>8174</v>
      </c>
      <c r="E71" s="16">
        <v>1E-4</v>
      </c>
    </row>
    <row r="72" spans="2:5" ht="12.75" x14ac:dyDescent="0.2">
      <c r="B72" s="3">
        <v>69</v>
      </c>
      <c r="C72" s="4" t="s">
        <v>84</v>
      </c>
      <c r="D72" s="5">
        <v>2246</v>
      </c>
      <c r="E72" s="7">
        <v>0</v>
      </c>
    </row>
    <row r="73" spans="2:5" ht="12.75" x14ac:dyDescent="0.2">
      <c r="B73" s="11">
        <v>70</v>
      </c>
      <c r="C73" s="13" t="s">
        <v>85</v>
      </c>
      <c r="D73" s="15">
        <v>1951</v>
      </c>
      <c r="E73" s="16">
        <v>0</v>
      </c>
    </row>
    <row r="74" spans="2:5" ht="12.75" x14ac:dyDescent="0.2">
      <c r="B74" s="3">
        <v>71</v>
      </c>
      <c r="C74" s="4" t="s">
        <v>86</v>
      </c>
      <c r="D74" s="5">
        <v>129</v>
      </c>
      <c r="E74" s="7">
        <v>0</v>
      </c>
    </row>
    <row r="75" spans="2:5" ht="12.75" x14ac:dyDescent="0.2">
      <c r="B75" s="11">
        <v>72</v>
      </c>
      <c r="C75" s="13" t="s">
        <v>87</v>
      </c>
      <c r="D75" s="15">
        <v>119</v>
      </c>
      <c r="E75" s="16">
        <v>0</v>
      </c>
    </row>
    <row r="76" spans="2:5" ht="12.75" x14ac:dyDescent="0.2">
      <c r="B76" s="3">
        <v>73</v>
      </c>
      <c r="C76" s="4" t="s">
        <v>88</v>
      </c>
      <c r="D76" s="5">
        <v>19</v>
      </c>
      <c r="E76" s="7">
        <v>0</v>
      </c>
    </row>
    <row r="77" spans="2:5" ht="12.75" x14ac:dyDescent="0.2">
      <c r="B77" s="11">
        <v>74</v>
      </c>
      <c r="C77" s="11" t="s">
        <v>51</v>
      </c>
      <c r="D77" s="15" t="s">
        <v>51</v>
      </c>
      <c r="E77" s="23" t="s">
        <v>51</v>
      </c>
    </row>
    <row r="78" spans="2:5" ht="12.75" x14ac:dyDescent="0.2">
      <c r="B78" s="89" t="s">
        <v>52</v>
      </c>
      <c r="C78" s="90"/>
      <c r="D78" s="19">
        <v>126597968</v>
      </c>
      <c r="E78" s="20">
        <v>1</v>
      </c>
    </row>
    <row r="80" spans="2:5" ht="12.75" x14ac:dyDescent="0.2">
      <c r="B80" s="21" t="s">
        <v>66</v>
      </c>
    </row>
    <row r="82" spans="3:4" ht="15" customHeight="1" x14ac:dyDescent="0.2">
      <c r="C82" s="73" t="s">
        <v>159</v>
      </c>
      <c r="D82" s="74">
        <f>AVERAGE(D4:D77)</f>
        <v>1734218.7397260275</v>
      </c>
    </row>
    <row r="83" spans="3:4" ht="15" customHeight="1" x14ac:dyDescent="0.2">
      <c r="C83" s="73" t="s">
        <v>158</v>
      </c>
      <c r="D83" s="74">
        <f>MEDIAN(D4:D77)</f>
        <v>231491</v>
      </c>
    </row>
    <row r="84" spans="3:4" ht="15" customHeight="1" x14ac:dyDescent="0.2">
      <c r="C84" s="73" t="s">
        <v>160</v>
      </c>
      <c r="D84" s="74">
        <f>MIN(D4:D77)</f>
        <v>19</v>
      </c>
    </row>
    <row r="85" spans="3:4" ht="15" customHeight="1" x14ac:dyDescent="0.2">
      <c r="C85" s="73" t="s">
        <v>161</v>
      </c>
      <c r="D85" s="74">
        <f>MAX(D4:D77)</f>
        <v>29322273</v>
      </c>
    </row>
    <row r="86" spans="3:4" ht="15" customHeight="1" x14ac:dyDescent="0.2">
      <c r="C86" s="73" t="s">
        <v>152</v>
      </c>
      <c r="D86" s="75">
        <f>_xlfn.VAR.S(D4:D77)</f>
        <v>20245855448640.582</v>
      </c>
    </row>
    <row r="87" spans="3:4" ht="15" customHeight="1" x14ac:dyDescent="0.2">
      <c r="C87" s="73" t="s">
        <v>153</v>
      </c>
      <c r="D87" s="75">
        <f>_xlfn.STDEV.S(D4:D77)</f>
        <v>4499539.4707281524</v>
      </c>
    </row>
    <row r="88" spans="3:4" ht="15" customHeight="1" x14ac:dyDescent="0.2">
      <c r="C88" s="38" t="s">
        <v>162</v>
      </c>
    </row>
    <row r="89" spans="3:4" ht="15" customHeight="1" x14ac:dyDescent="0.2">
      <c r="C89" s="38" t="s">
        <v>199</v>
      </c>
    </row>
    <row r="90" spans="3:4" ht="15" customHeight="1" x14ac:dyDescent="0.2">
      <c r="C90" s="76" t="s">
        <v>200</v>
      </c>
    </row>
  </sheetData>
  <mergeCells count="2">
    <mergeCell ref="B78:C78"/>
    <mergeCell ref="C1:D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zoomScale="150" zoomScaleNormal="150" workbookViewId="0">
      <selection activeCell="C6" sqref="C6"/>
    </sheetView>
  </sheetViews>
  <sheetFormatPr defaultRowHeight="15" x14ac:dyDescent="0.25"/>
  <cols>
    <col min="1" max="1" width="19.85546875" style="41" customWidth="1"/>
    <col min="2" max="2" width="14" style="50" customWidth="1"/>
    <col min="3" max="3" width="18.140625" style="41" customWidth="1"/>
    <col min="4" max="4" width="10.42578125" style="40" bestFit="1" customWidth="1"/>
    <col min="5" max="16384" width="9.140625" style="41"/>
  </cols>
  <sheetData>
    <row r="1" spans="1:11" x14ac:dyDescent="0.25">
      <c r="A1" s="91" t="s">
        <v>113</v>
      </c>
      <c r="B1" s="91"/>
      <c r="C1" s="91"/>
    </row>
    <row r="3" spans="1:11" ht="45" x14ac:dyDescent="0.25">
      <c r="A3" s="42" t="s">
        <v>114</v>
      </c>
      <c r="B3" s="43" t="s">
        <v>115</v>
      </c>
      <c r="C3" s="43" t="s">
        <v>116</v>
      </c>
      <c r="D3" s="54" t="s">
        <v>163</v>
      </c>
    </row>
    <row r="4" spans="1:11" ht="15" customHeight="1" x14ac:dyDescent="0.25">
      <c r="A4" s="44" t="s">
        <v>117</v>
      </c>
      <c r="B4" s="45">
        <v>3.2500000000000001E-2</v>
      </c>
      <c r="C4" s="46">
        <v>0.82399999999999995</v>
      </c>
      <c r="D4" s="46">
        <f>CORREL(B4:B30,C4:C30)</f>
        <v>-0.87980543789267429</v>
      </c>
      <c r="E4" s="92" t="s">
        <v>164</v>
      </c>
      <c r="F4" s="93"/>
      <c r="G4" s="93"/>
      <c r="H4" s="93"/>
      <c r="I4" s="93"/>
      <c r="J4" s="93"/>
      <c r="K4" s="94"/>
    </row>
    <row r="5" spans="1:11" x14ac:dyDescent="0.25">
      <c r="A5" s="44" t="s">
        <v>118</v>
      </c>
      <c r="B5" s="45">
        <v>4.0899999999999999E-2</v>
      </c>
      <c r="C5" s="46">
        <v>0.78300000000000003</v>
      </c>
      <c r="D5" s="46"/>
      <c r="E5" s="95"/>
      <c r="F5" s="96"/>
      <c r="G5" s="96"/>
      <c r="H5" s="96"/>
      <c r="I5" s="96"/>
      <c r="J5" s="96"/>
      <c r="K5" s="97"/>
    </row>
    <row r="6" spans="1:11" x14ac:dyDescent="0.25">
      <c r="A6" s="48" t="s">
        <v>119</v>
      </c>
      <c r="B6" s="45">
        <v>3.8599999999999995E-2</v>
      </c>
      <c r="C6" s="46">
        <v>0.77400000000000002</v>
      </c>
      <c r="D6" s="46"/>
      <c r="E6" s="98"/>
      <c r="F6" s="99"/>
      <c r="G6" s="99"/>
      <c r="H6" s="99"/>
      <c r="I6" s="99"/>
      <c r="J6" s="99"/>
      <c r="K6" s="100"/>
    </row>
    <row r="7" spans="1:11" x14ac:dyDescent="0.25">
      <c r="A7" s="48" t="s">
        <v>120</v>
      </c>
      <c r="B7" s="45">
        <v>4.0899999999999999E-2</v>
      </c>
      <c r="C7" s="46">
        <v>0.76100000000000001</v>
      </c>
      <c r="D7" s="46"/>
      <c r="E7" s="47"/>
      <c r="F7" s="47"/>
      <c r="G7" s="47"/>
    </row>
    <row r="8" spans="1:11" x14ac:dyDescent="0.25">
      <c r="A8" s="48" t="s">
        <v>121</v>
      </c>
      <c r="B8" s="45">
        <v>5.7699999999999994E-2</v>
      </c>
      <c r="C8" s="46">
        <v>0.749</v>
      </c>
      <c r="D8" s="46"/>
    </row>
    <row r="9" spans="1:11" x14ac:dyDescent="0.25">
      <c r="A9" s="48" t="s">
        <v>122</v>
      </c>
      <c r="B9" s="45">
        <v>4.24E-2</v>
      </c>
      <c r="C9" s="46">
        <v>0.746</v>
      </c>
      <c r="D9" s="46"/>
    </row>
    <row r="10" spans="1:11" x14ac:dyDescent="0.25">
      <c r="A10" s="44" t="s">
        <v>123</v>
      </c>
      <c r="B10" s="45">
        <v>7.5199999999999989E-2</v>
      </c>
      <c r="C10" s="46">
        <v>0.74</v>
      </c>
      <c r="D10" s="46"/>
    </row>
    <row r="11" spans="1:11" x14ac:dyDescent="0.25">
      <c r="A11" s="48" t="s">
        <v>124</v>
      </c>
      <c r="B11" s="45">
        <v>7.3200000000000001E-2</v>
      </c>
      <c r="C11" s="46">
        <v>0.73499999999999999</v>
      </c>
      <c r="D11" s="46"/>
    </row>
    <row r="12" spans="1:11" x14ac:dyDescent="0.25">
      <c r="A12" s="48" t="s">
        <v>125</v>
      </c>
      <c r="B12" s="45">
        <v>7.6600000000000001E-2</v>
      </c>
      <c r="C12" s="46">
        <v>0.73099999999999998</v>
      </c>
      <c r="D12" s="46"/>
    </row>
    <row r="13" spans="1:11" x14ac:dyDescent="0.25">
      <c r="A13" s="44" t="s">
        <v>126</v>
      </c>
      <c r="B13" s="45">
        <v>7.0499999999999993E-2</v>
      </c>
      <c r="C13" s="46">
        <v>0.72899999999999998</v>
      </c>
      <c r="D13" s="46"/>
    </row>
    <row r="14" spans="1:11" x14ac:dyDescent="0.25">
      <c r="A14" s="44" t="s">
        <v>127</v>
      </c>
      <c r="B14" s="45">
        <v>7.8200000000000006E-2</v>
      </c>
      <c r="C14" s="46">
        <v>0.72499999999999998</v>
      </c>
      <c r="D14" s="46"/>
    </row>
    <row r="15" spans="1:11" x14ac:dyDescent="0.25">
      <c r="A15" s="44" t="s">
        <v>128</v>
      </c>
      <c r="B15" s="45">
        <v>7.8899999999999998E-2</v>
      </c>
      <c r="C15" s="46">
        <v>0.70799999999999996</v>
      </c>
      <c r="D15" s="46"/>
    </row>
    <row r="16" spans="1:11" x14ac:dyDescent="0.25">
      <c r="A16" s="44" t="s">
        <v>129</v>
      </c>
      <c r="B16" s="45">
        <v>9.69E-2</v>
      </c>
      <c r="C16" s="46">
        <v>0.70699999999999996</v>
      </c>
      <c r="D16" s="46"/>
    </row>
    <row r="17" spans="1:4" x14ac:dyDescent="0.25">
      <c r="A17" s="44" t="s">
        <v>130</v>
      </c>
      <c r="B17" s="45">
        <v>0.1188</v>
      </c>
      <c r="C17" s="46">
        <v>0.69899999999999995</v>
      </c>
      <c r="D17" s="46"/>
    </row>
    <row r="18" spans="1:4" x14ac:dyDescent="0.25">
      <c r="A18" s="44" t="s">
        <v>131</v>
      </c>
      <c r="B18" s="45">
        <v>7.9299999999999995E-2</v>
      </c>
      <c r="C18" s="46">
        <v>0.69</v>
      </c>
      <c r="D18" s="46"/>
    </row>
    <row r="19" spans="1:4" x14ac:dyDescent="0.25">
      <c r="A19" s="44" t="s">
        <v>132</v>
      </c>
      <c r="B19" s="45">
        <v>0.17379999999999998</v>
      </c>
      <c r="C19" s="46">
        <v>0.68400000000000005</v>
      </c>
      <c r="D19" s="46"/>
    </row>
    <row r="20" spans="1:4" x14ac:dyDescent="0.25">
      <c r="A20" s="48" t="s">
        <v>133</v>
      </c>
      <c r="B20" s="45">
        <v>0.16980000000000001</v>
      </c>
      <c r="C20" s="46">
        <v>0.68200000000000005</v>
      </c>
      <c r="D20" s="46"/>
    </row>
    <row r="21" spans="1:4" x14ac:dyDescent="0.25">
      <c r="A21" s="44" t="s">
        <v>134</v>
      </c>
      <c r="B21" s="45">
        <v>9.6000000000000002E-2</v>
      </c>
      <c r="C21" s="46">
        <v>0.67400000000000004</v>
      </c>
      <c r="D21" s="46"/>
    </row>
    <row r="22" spans="1:4" x14ac:dyDescent="0.25">
      <c r="A22" s="48" t="s">
        <v>135</v>
      </c>
      <c r="B22" s="45">
        <v>0.1673</v>
      </c>
      <c r="C22" s="46">
        <v>0.67300000000000004</v>
      </c>
      <c r="D22" s="46"/>
    </row>
    <row r="23" spans="1:4" x14ac:dyDescent="0.25">
      <c r="A23" s="44" t="s">
        <v>136</v>
      </c>
      <c r="B23" s="45">
        <v>0.17190000000000003</v>
      </c>
      <c r="C23" s="46">
        <v>0.66500000000000004</v>
      </c>
      <c r="D23" s="46"/>
    </row>
    <row r="24" spans="1:4" x14ac:dyDescent="0.25">
      <c r="A24" s="44" t="s">
        <v>137</v>
      </c>
      <c r="B24" s="45">
        <v>0.15190000000000001</v>
      </c>
      <c r="C24" s="46">
        <v>0.66300000000000003</v>
      </c>
      <c r="D24" s="46"/>
    </row>
    <row r="25" spans="1:4" x14ac:dyDescent="0.25">
      <c r="A25" s="48" t="s">
        <v>138</v>
      </c>
      <c r="B25" s="45">
        <v>0.15390000000000001</v>
      </c>
      <c r="C25" s="46">
        <v>0.66</v>
      </c>
      <c r="D25" s="46"/>
    </row>
    <row r="26" spans="1:4" x14ac:dyDescent="0.25">
      <c r="A26" s="44" t="s">
        <v>139</v>
      </c>
      <c r="B26" s="45">
        <v>0.20199999999999999</v>
      </c>
      <c r="C26" s="46">
        <v>0.65800000000000003</v>
      </c>
      <c r="D26" s="46"/>
    </row>
    <row r="27" spans="1:4" x14ac:dyDescent="0.25">
      <c r="A27" s="48" t="s">
        <v>140</v>
      </c>
      <c r="B27" s="45">
        <v>0.11230000000000001</v>
      </c>
      <c r="C27" s="46">
        <v>0.64600000000000002</v>
      </c>
      <c r="D27" s="46"/>
    </row>
    <row r="28" spans="1:4" x14ac:dyDescent="0.25">
      <c r="A28" s="44" t="s">
        <v>141</v>
      </c>
      <c r="B28" s="45">
        <v>0.2114</v>
      </c>
      <c r="C28" s="46">
        <v>0.64600000000000002</v>
      </c>
      <c r="D28" s="46"/>
    </row>
    <row r="29" spans="1:4" x14ac:dyDescent="0.25">
      <c r="A29" s="48" t="s">
        <v>142</v>
      </c>
      <c r="B29" s="45">
        <v>0.19309999999999999</v>
      </c>
      <c r="C29" s="46">
        <v>0.63900000000000001</v>
      </c>
      <c r="D29" s="46"/>
    </row>
    <row r="30" spans="1:4" x14ac:dyDescent="0.25">
      <c r="A30" s="44" t="s">
        <v>143</v>
      </c>
      <c r="B30" s="45">
        <v>0.22519999999999998</v>
      </c>
      <c r="C30" s="46">
        <v>0.63100000000000001</v>
      </c>
      <c r="D30" s="46"/>
    </row>
    <row r="32" spans="1:4" x14ac:dyDescent="0.25">
      <c r="B32" s="49"/>
      <c r="C32" s="49"/>
    </row>
  </sheetData>
  <autoFilter ref="A3:C3" xr:uid="{00000000-0009-0000-0000-000002000000}">
    <sortState xmlns:xlrd2="http://schemas.microsoft.com/office/spreadsheetml/2017/richdata2" ref="A2:C28">
      <sortCondition descending="1" ref="C1"/>
    </sortState>
  </autoFilter>
  <mergeCells count="2">
    <mergeCell ref="A1:C1"/>
    <mergeCell ref="E4:K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2"/>
  <sheetViews>
    <sheetView topLeftCell="A13" zoomScale="120" zoomScaleNormal="120" workbookViewId="0">
      <selection activeCell="D6" sqref="D6"/>
    </sheetView>
  </sheetViews>
  <sheetFormatPr defaultRowHeight="15" x14ac:dyDescent="0.25"/>
  <cols>
    <col min="1" max="1" width="22.5703125" style="41" customWidth="1"/>
    <col min="2" max="2" width="15.5703125" style="41" customWidth="1"/>
    <col min="3" max="3" width="13" style="41" customWidth="1"/>
    <col min="4" max="4" width="12.85546875" style="41" bestFit="1" customWidth="1"/>
    <col min="5" max="5" width="25.7109375" style="41" bestFit="1" customWidth="1"/>
    <col min="6" max="6" width="15.7109375" style="41" bestFit="1" customWidth="1"/>
    <col min="7" max="7" width="15.28515625" style="41" bestFit="1" customWidth="1"/>
    <col min="8" max="8" width="14.5703125" style="41" bestFit="1" customWidth="1"/>
    <col min="9" max="9" width="15.42578125" style="41" bestFit="1" customWidth="1"/>
    <col min="10" max="16384" width="9.140625" style="41"/>
  </cols>
  <sheetData>
    <row r="1" spans="1:11" x14ac:dyDescent="0.25">
      <c r="A1" s="91" t="s">
        <v>144</v>
      </c>
      <c r="B1" s="91"/>
      <c r="C1" s="91"/>
    </row>
    <row r="3" spans="1:11" ht="75" x14ac:dyDescent="0.25">
      <c r="A3" s="42" t="s">
        <v>114</v>
      </c>
      <c r="B3" s="43" t="s">
        <v>145</v>
      </c>
      <c r="C3" s="43" t="s">
        <v>146</v>
      </c>
      <c r="D3" s="42" t="s">
        <v>163</v>
      </c>
    </row>
    <row r="4" spans="1:11" x14ac:dyDescent="0.25">
      <c r="A4" s="48" t="s">
        <v>142</v>
      </c>
      <c r="B4" s="51">
        <v>3.56E-2</v>
      </c>
      <c r="C4" s="52">
        <v>461</v>
      </c>
      <c r="D4" s="41">
        <f>CORREL(B4:B30,C4:C30)</f>
        <v>0.97131624870433597</v>
      </c>
      <c r="E4" s="102" t="s">
        <v>165</v>
      </c>
      <c r="F4" s="102"/>
      <c r="G4" s="102"/>
      <c r="H4" s="102"/>
      <c r="I4" s="102"/>
      <c r="J4" s="102"/>
      <c r="K4" s="102"/>
    </row>
    <row r="5" spans="1:11" x14ac:dyDescent="0.25">
      <c r="A5" s="48" t="s">
        <v>140</v>
      </c>
      <c r="B5" s="51">
        <v>4.0599999999999997E-2</v>
      </c>
      <c r="C5" s="52">
        <v>631</v>
      </c>
    </row>
    <row r="6" spans="1:11" x14ac:dyDescent="0.25">
      <c r="A6" s="48" t="s">
        <v>138</v>
      </c>
      <c r="B6" s="51">
        <v>4.5100000000000001E-2</v>
      </c>
      <c r="C6" s="52">
        <v>697</v>
      </c>
    </row>
    <row r="7" spans="1:11" x14ac:dyDescent="0.25">
      <c r="A7" s="44" t="s">
        <v>143</v>
      </c>
      <c r="B7" s="51">
        <v>4.6600000000000003E-2</v>
      </c>
      <c r="C7" s="52">
        <v>604</v>
      </c>
    </row>
    <row r="8" spans="1:11" x14ac:dyDescent="0.25">
      <c r="A8" s="48" t="s">
        <v>133</v>
      </c>
      <c r="B8" s="51">
        <v>4.9599999999999998E-2</v>
      </c>
      <c r="C8" s="52">
        <v>616</v>
      </c>
    </row>
    <row r="9" spans="1:11" x14ac:dyDescent="0.25">
      <c r="A9" s="44" t="s">
        <v>141</v>
      </c>
      <c r="B9" s="51">
        <v>5.0999999999999997E-2</v>
      </c>
      <c r="C9" s="52">
        <v>659</v>
      </c>
    </row>
    <row r="10" spans="1:11" x14ac:dyDescent="0.25">
      <c r="A10" s="44" t="s">
        <v>134</v>
      </c>
      <c r="B10" s="51">
        <v>5.3200000000000004E-2</v>
      </c>
      <c r="C10" s="52">
        <v>739</v>
      </c>
    </row>
    <row r="11" spans="1:11" x14ac:dyDescent="0.25">
      <c r="A11" s="44" t="s">
        <v>131</v>
      </c>
      <c r="B11" s="51">
        <v>5.6600000000000004E-2</v>
      </c>
      <c r="C11" s="52">
        <v>762</v>
      </c>
    </row>
    <row r="12" spans="1:11" x14ac:dyDescent="0.25">
      <c r="A12" s="48" t="s">
        <v>135</v>
      </c>
      <c r="B12" s="51">
        <v>5.67E-2</v>
      </c>
      <c r="C12" s="52">
        <v>802</v>
      </c>
    </row>
    <row r="13" spans="1:11" x14ac:dyDescent="0.25">
      <c r="A13" s="44" t="s">
        <v>139</v>
      </c>
      <c r="B13" s="51">
        <v>5.7099999999999998E-2</v>
      </c>
      <c r="C13" s="52">
        <v>682</v>
      </c>
    </row>
    <row r="14" spans="1:11" x14ac:dyDescent="0.25">
      <c r="A14" s="44" t="s">
        <v>137</v>
      </c>
      <c r="B14" s="51">
        <v>5.8299999999999998E-2</v>
      </c>
      <c r="C14" s="52">
        <v>670</v>
      </c>
    </row>
    <row r="15" spans="1:11" x14ac:dyDescent="0.25">
      <c r="A15" s="44" t="s">
        <v>132</v>
      </c>
      <c r="B15" s="51">
        <v>5.8899999999999994E-2</v>
      </c>
      <c r="C15" s="52">
        <v>695</v>
      </c>
    </row>
    <row r="16" spans="1:11" x14ac:dyDescent="0.25">
      <c r="A16" s="44" t="s">
        <v>136</v>
      </c>
      <c r="B16" s="51">
        <v>0.06</v>
      </c>
      <c r="C16" s="52">
        <v>758</v>
      </c>
    </row>
    <row r="17" spans="1:9" x14ac:dyDescent="0.25">
      <c r="A17" s="44" t="s">
        <v>129</v>
      </c>
      <c r="B17" s="51">
        <v>6.7199999999999996E-2</v>
      </c>
      <c r="C17" s="52">
        <v>871</v>
      </c>
    </row>
    <row r="18" spans="1:9" x14ac:dyDescent="0.25">
      <c r="A18" s="44" t="s">
        <v>128</v>
      </c>
      <c r="B18" s="51">
        <v>6.9800000000000001E-2</v>
      </c>
      <c r="C18" s="52">
        <v>753</v>
      </c>
    </row>
    <row r="19" spans="1:9" x14ac:dyDescent="0.25">
      <c r="A19" s="44" t="s">
        <v>130</v>
      </c>
      <c r="B19" s="51">
        <v>7.0499999999999993E-2</v>
      </c>
      <c r="C19" s="52">
        <v>765</v>
      </c>
    </row>
    <row r="20" spans="1:9" x14ac:dyDescent="0.25">
      <c r="A20" s="44" t="s">
        <v>127</v>
      </c>
      <c r="B20" s="51">
        <v>7.6499999999999999E-2</v>
      </c>
      <c r="C20" s="52">
        <v>1032</v>
      </c>
    </row>
    <row r="21" spans="1:9" x14ac:dyDescent="0.25">
      <c r="A21" s="48" t="s">
        <v>124</v>
      </c>
      <c r="B21" s="51">
        <v>7.7499999999999999E-2</v>
      </c>
      <c r="C21" s="52">
        <v>1031</v>
      </c>
    </row>
    <row r="22" spans="1:9" x14ac:dyDescent="0.25">
      <c r="A22" s="48" t="s">
        <v>125</v>
      </c>
      <c r="B22" s="51">
        <v>7.9500000000000001E-2</v>
      </c>
      <c r="C22" s="52">
        <v>1049</v>
      </c>
    </row>
    <row r="23" spans="1:9" x14ac:dyDescent="0.25">
      <c r="A23" s="44" t="s">
        <v>123</v>
      </c>
      <c r="B23" s="51">
        <v>8.3400000000000002E-2</v>
      </c>
      <c r="C23" s="52">
        <v>1052</v>
      </c>
    </row>
    <row r="24" spans="1:9" x14ac:dyDescent="0.25">
      <c r="A24" s="48" t="s">
        <v>122</v>
      </c>
      <c r="B24" s="51">
        <v>8.6699999999999999E-2</v>
      </c>
      <c r="C24" s="52">
        <v>1318</v>
      </c>
    </row>
    <row r="25" spans="1:9" x14ac:dyDescent="0.25">
      <c r="A25" s="44" t="s">
        <v>126</v>
      </c>
      <c r="B25" s="51">
        <v>8.8599999999999998E-2</v>
      </c>
      <c r="C25" s="52">
        <v>1053</v>
      </c>
    </row>
    <row r="26" spans="1:9" x14ac:dyDescent="0.25">
      <c r="A26" s="48" t="s">
        <v>119</v>
      </c>
      <c r="B26" s="51">
        <v>9.69E-2</v>
      </c>
      <c r="C26" s="52">
        <v>1245</v>
      </c>
    </row>
    <row r="27" spans="1:9" x14ac:dyDescent="0.25">
      <c r="A27" s="48" t="s">
        <v>121</v>
      </c>
      <c r="B27" s="51">
        <v>9.7100000000000006E-2</v>
      </c>
      <c r="C27" s="52">
        <v>1210</v>
      </c>
    </row>
    <row r="28" spans="1:9" x14ac:dyDescent="0.25">
      <c r="A28" s="48" t="s">
        <v>120</v>
      </c>
      <c r="B28" s="51">
        <v>0.1091</v>
      </c>
      <c r="C28" s="52">
        <v>1193</v>
      </c>
    </row>
    <row r="29" spans="1:9" x14ac:dyDescent="0.25">
      <c r="A29" s="44" t="s">
        <v>118</v>
      </c>
      <c r="B29" s="51">
        <v>0.1167</v>
      </c>
      <c r="C29" s="52">
        <v>1432</v>
      </c>
    </row>
    <row r="30" spans="1:9" x14ac:dyDescent="0.25">
      <c r="A30" s="44" t="s">
        <v>117</v>
      </c>
      <c r="B30" s="51">
        <v>0.17489999999999997</v>
      </c>
      <c r="C30" s="52">
        <v>2055</v>
      </c>
    </row>
    <row r="31" spans="1:9" x14ac:dyDescent="0.25">
      <c r="B31" s="65"/>
    </row>
    <row r="32" spans="1:9" x14ac:dyDescent="0.25">
      <c r="A32" s="101" t="s">
        <v>166</v>
      </c>
      <c r="B32" s="101"/>
      <c r="C32"/>
      <c r="D32"/>
      <c r="E32"/>
      <c r="F32"/>
      <c r="G32"/>
      <c r="H32"/>
      <c r="I32"/>
    </row>
    <row r="33" spans="1:9" ht="15.75" thickBot="1" x14ac:dyDescent="0.3">
      <c r="A33"/>
      <c r="B33"/>
      <c r="C33"/>
      <c r="D33"/>
      <c r="E33"/>
      <c r="F33"/>
      <c r="G33"/>
      <c r="H33"/>
      <c r="I33"/>
    </row>
    <row r="34" spans="1:9" x14ac:dyDescent="0.25">
      <c r="A34" s="58" t="s">
        <v>167</v>
      </c>
      <c r="B34" s="58"/>
      <c r="C34"/>
      <c r="D34"/>
      <c r="E34"/>
      <c r="F34"/>
      <c r="G34"/>
      <c r="H34"/>
      <c r="I34"/>
    </row>
    <row r="35" spans="1:9" x14ac:dyDescent="0.25">
      <c r="A35" s="55" t="s">
        <v>168</v>
      </c>
      <c r="B35" s="55">
        <v>0.97131624870433597</v>
      </c>
      <c r="C35"/>
      <c r="D35"/>
      <c r="E35"/>
      <c r="F35"/>
      <c r="G35"/>
      <c r="H35"/>
      <c r="I35"/>
    </row>
    <row r="36" spans="1:9" x14ac:dyDescent="0.25">
      <c r="A36" s="55" t="s">
        <v>169</v>
      </c>
      <c r="B36" s="64">
        <v>0.9434552549970634</v>
      </c>
      <c r="C36"/>
      <c r="D36"/>
      <c r="E36"/>
      <c r="F36"/>
      <c r="G36"/>
      <c r="H36"/>
      <c r="I36"/>
    </row>
    <row r="37" spans="1:9" x14ac:dyDescent="0.25">
      <c r="A37" s="55" t="s">
        <v>170</v>
      </c>
      <c r="B37" s="55">
        <v>0.94119346519694591</v>
      </c>
      <c r="C37"/>
      <c r="D37"/>
      <c r="E37"/>
      <c r="F37"/>
      <c r="G37"/>
      <c r="H37"/>
      <c r="I37"/>
    </row>
    <row r="38" spans="1:9" x14ac:dyDescent="0.25">
      <c r="A38" s="55" t="s">
        <v>171</v>
      </c>
      <c r="B38" s="55">
        <v>82.042455326741404</v>
      </c>
      <c r="C38"/>
      <c r="D38"/>
      <c r="E38"/>
      <c r="F38"/>
      <c r="G38"/>
      <c r="H38"/>
      <c r="I38"/>
    </row>
    <row r="39" spans="1:9" ht="15.75" thickBot="1" x14ac:dyDescent="0.3">
      <c r="A39" s="56" t="s">
        <v>172</v>
      </c>
      <c r="B39" s="56">
        <v>27</v>
      </c>
      <c r="C39"/>
      <c r="D39"/>
      <c r="E39"/>
      <c r="F39"/>
      <c r="G39"/>
      <c r="H39"/>
      <c r="I39"/>
    </row>
    <row r="40" spans="1:9" x14ac:dyDescent="0.25">
      <c r="A40"/>
      <c r="B40"/>
      <c r="C40"/>
      <c r="D40"/>
      <c r="E40"/>
      <c r="F40"/>
      <c r="G40"/>
      <c r="H40"/>
      <c r="I40"/>
    </row>
    <row r="41" spans="1:9" ht="15.75" thickBot="1" x14ac:dyDescent="0.3">
      <c r="A41" t="s">
        <v>173</v>
      </c>
      <c r="B41"/>
      <c r="C41"/>
      <c r="D41"/>
      <c r="E41"/>
      <c r="F41"/>
      <c r="G41"/>
      <c r="H41"/>
      <c r="I41"/>
    </row>
    <row r="42" spans="1:9" x14ac:dyDescent="0.25">
      <c r="A42" s="57"/>
      <c r="B42" s="57" t="s">
        <v>178</v>
      </c>
      <c r="C42" s="57" t="s">
        <v>179</v>
      </c>
      <c r="D42" s="57" t="s">
        <v>180</v>
      </c>
      <c r="E42" s="57" t="s">
        <v>181</v>
      </c>
      <c r="F42" s="57" t="s">
        <v>182</v>
      </c>
      <c r="G42"/>
      <c r="H42"/>
      <c r="I42"/>
    </row>
    <row r="43" spans="1:9" x14ac:dyDescent="0.25">
      <c r="A43" s="55" t="s">
        <v>174</v>
      </c>
      <c r="B43" s="55">
        <v>1</v>
      </c>
      <c r="C43" s="55">
        <v>2807671.9621730656</v>
      </c>
      <c r="D43" s="55">
        <v>2807671.9621730656</v>
      </c>
      <c r="E43" s="55">
        <v>417.127734393384</v>
      </c>
      <c r="F43" s="55">
        <v>4.1229832217133935E-17</v>
      </c>
      <c r="G43"/>
      <c r="H43"/>
      <c r="I43"/>
    </row>
    <row r="44" spans="1:9" x14ac:dyDescent="0.25">
      <c r="A44" s="55" t="s">
        <v>175</v>
      </c>
      <c r="B44" s="55">
        <v>25</v>
      </c>
      <c r="C44" s="55">
        <v>168274.11190100896</v>
      </c>
      <c r="D44" s="55">
        <v>6730.964476040358</v>
      </c>
      <c r="E44" s="55"/>
      <c r="F44" s="55"/>
      <c r="G44"/>
      <c r="H44"/>
      <c r="I44"/>
    </row>
    <row r="45" spans="1:9" ht="15.75" thickBot="1" x14ac:dyDescent="0.3">
      <c r="A45" s="56" t="s">
        <v>176</v>
      </c>
      <c r="B45" s="56">
        <v>26</v>
      </c>
      <c r="C45" s="56">
        <v>2975946.0740740746</v>
      </c>
      <c r="D45" s="56"/>
      <c r="E45" s="56"/>
      <c r="F45" s="56"/>
      <c r="G45"/>
      <c r="H45"/>
      <c r="I45"/>
    </row>
    <row r="46" spans="1:9" ht="15.75" thickBot="1" x14ac:dyDescent="0.3">
      <c r="A46"/>
      <c r="B46"/>
      <c r="C46"/>
      <c r="D46"/>
      <c r="E46"/>
      <c r="F46"/>
      <c r="G46"/>
      <c r="H46"/>
      <c r="I46"/>
    </row>
    <row r="47" spans="1:9" x14ac:dyDescent="0.25">
      <c r="A47" s="57"/>
      <c r="B47" s="57" t="s">
        <v>183</v>
      </c>
      <c r="C47" s="57" t="s">
        <v>171</v>
      </c>
      <c r="D47" s="57" t="s">
        <v>184</v>
      </c>
      <c r="E47" s="57" t="s">
        <v>185</v>
      </c>
      <c r="F47" s="57" t="s">
        <v>186</v>
      </c>
      <c r="G47" s="57" t="s">
        <v>187</v>
      </c>
      <c r="H47" s="57" t="s">
        <v>188</v>
      </c>
      <c r="I47" s="57" t="s">
        <v>189</v>
      </c>
    </row>
    <row r="48" spans="1:9" x14ac:dyDescent="0.25">
      <c r="A48" s="55" t="s">
        <v>177</v>
      </c>
      <c r="B48" s="62">
        <v>100.59812017277466</v>
      </c>
      <c r="C48" s="55">
        <v>43.106763007239195</v>
      </c>
      <c r="D48" s="55">
        <v>2.3336969225891671</v>
      </c>
      <c r="E48" s="55">
        <v>2.794974107869343E-2</v>
      </c>
      <c r="F48" s="55">
        <v>11.818079874965861</v>
      </c>
      <c r="G48" s="55">
        <v>189.37816047058345</v>
      </c>
      <c r="H48" s="55">
        <v>11.818079874965861</v>
      </c>
      <c r="I48" s="55">
        <v>189.37816047058345</v>
      </c>
    </row>
    <row r="49" spans="1:9" ht="39.75" thickBot="1" x14ac:dyDescent="0.3">
      <c r="A49" s="59" t="s">
        <v>145</v>
      </c>
      <c r="B49" s="61">
        <v>11263.864518681616</v>
      </c>
      <c r="C49" s="60">
        <v>551.50935662121083</v>
      </c>
      <c r="D49" s="60">
        <v>20.42370520726794</v>
      </c>
      <c r="E49" s="63">
        <v>4.12298322171342E-17</v>
      </c>
      <c r="F49" s="60">
        <v>10128.009736516065</v>
      </c>
      <c r="G49" s="60">
        <v>12399.719300847166</v>
      </c>
      <c r="H49" s="60">
        <v>10128.009736516065</v>
      </c>
      <c r="I49" s="60">
        <v>12399.719300847166</v>
      </c>
    </row>
    <row r="50" spans="1:9" x14ac:dyDescent="0.25">
      <c r="A50"/>
      <c r="B50"/>
      <c r="C50"/>
      <c r="D50"/>
      <c r="E50"/>
      <c r="F50"/>
      <c r="G50"/>
      <c r="H50"/>
      <c r="I50"/>
    </row>
    <row r="51" spans="1:9" x14ac:dyDescent="0.25">
      <c r="A51" s="68" t="s">
        <v>190</v>
      </c>
      <c r="B51" s="68"/>
      <c r="C51" s="68"/>
      <c r="D51" s="68"/>
      <c r="E51" s="68"/>
      <c r="F51" s="66" t="s">
        <v>192</v>
      </c>
      <c r="G51" s="67">
        <f>1 -B36</f>
        <v>5.6544745002936603E-2</v>
      </c>
      <c r="H51"/>
      <c r="I51"/>
    </row>
    <row r="52" spans="1:9" x14ac:dyDescent="0.25">
      <c r="A52" s="103" t="s">
        <v>198</v>
      </c>
      <c r="B52" s="103"/>
      <c r="C52" s="103"/>
      <c r="D52" s="103"/>
      <c r="E52" s="103"/>
      <c r="F52" s="103"/>
      <c r="G52" s="103"/>
      <c r="H52" s="103"/>
      <c r="I52" s="103"/>
    </row>
    <row r="53" spans="1:9" x14ac:dyDescent="0.25">
      <c r="A53" s="103"/>
      <c r="B53" s="103"/>
      <c r="C53" s="103"/>
      <c r="D53" s="103"/>
      <c r="E53" s="103"/>
      <c r="F53" s="103"/>
      <c r="G53" s="103"/>
      <c r="H53" s="103"/>
      <c r="I53" s="103"/>
    </row>
    <row r="55" spans="1:9" x14ac:dyDescent="0.25">
      <c r="A55" s="69" t="s">
        <v>191</v>
      </c>
      <c r="B55" s="69"/>
      <c r="C55" s="69"/>
      <c r="D55" s="69"/>
      <c r="E55" s="69"/>
      <c r="F55" s="69"/>
      <c r="G55" s="69"/>
    </row>
    <row r="56" spans="1:9" x14ac:dyDescent="0.25">
      <c r="A56" s="104" t="s">
        <v>193</v>
      </c>
      <c r="B56" s="104"/>
      <c r="C56" s="104"/>
      <c r="D56" s="104"/>
      <c r="E56" s="104"/>
      <c r="F56" s="104"/>
      <c r="G56" s="104"/>
      <c r="H56" s="104"/>
      <c r="I56" s="104"/>
    </row>
    <row r="57" spans="1:9" x14ac:dyDescent="0.25">
      <c r="A57" s="104"/>
      <c r="B57" s="104"/>
      <c r="C57" s="104"/>
      <c r="D57" s="104"/>
      <c r="E57" s="104"/>
      <c r="F57" s="104"/>
      <c r="G57" s="104"/>
      <c r="H57" s="104"/>
      <c r="I57" s="104"/>
    </row>
    <row r="59" spans="1:9" x14ac:dyDescent="0.25">
      <c r="A59" s="69" t="s">
        <v>194</v>
      </c>
    </row>
    <row r="60" spans="1:9" x14ac:dyDescent="0.25">
      <c r="A60" s="71" t="s">
        <v>197</v>
      </c>
    </row>
    <row r="61" spans="1:9" x14ac:dyDescent="0.25">
      <c r="A61" s="41" t="s">
        <v>196</v>
      </c>
      <c r="B61" s="70">
        <v>6.4</v>
      </c>
    </row>
    <row r="62" spans="1:9" x14ac:dyDescent="0.25">
      <c r="A62" s="41" t="s">
        <v>195</v>
      </c>
      <c r="B62" s="72">
        <f>(B49 *B61) + B48</f>
        <v>72189.331039735116</v>
      </c>
    </row>
  </sheetData>
  <autoFilter ref="A3:C3" xr:uid="{00000000-0009-0000-0000-000003000000}">
    <sortState xmlns:xlrd2="http://schemas.microsoft.com/office/spreadsheetml/2017/richdata2" ref="A2:C28">
      <sortCondition ref="B1"/>
    </sortState>
  </autoFilter>
  <mergeCells count="5">
    <mergeCell ref="A1:C1"/>
    <mergeCell ref="A32:B32"/>
    <mergeCell ref="E4:K4"/>
    <mergeCell ref="A52:I53"/>
    <mergeCell ref="A56:I5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Arrec do Merc  mensal  Parte 1</vt:lpstr>
      <vt:lpstr>Ranking geral  Ativ Parte 1</vt:lpstr>
      <vt:lpstr>Estados  Atividade Parte 2</vt:lpstr>
      <vt:lpstr>Estados  Atividade Parte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Bruna Pereira</dc:creator>
  <cp:lastModifiedBy>ANDERSON ALVES DE SOUSA</cp:lastModifiedBy>
  <dcterms:created xsi:type="dcterms:W3CDTF">2017-02-12T22:19:29Z</dcterms:created>
  <dcterms:modified xsi:type="dcterms:W3CDTF">2020-05-22T01:10:48Z</dcterms:modified>
</cp:coreProperties>
</file>