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s\Métodos Quantitativos Aplicados aos Negócios\"/>
    </mc:Choice>
  </mc:AlternateContent>
  <xr:revisionPtr revIDLastSave="0" documentId="13_ncr:1_{1AC20676-F176-48E5-9FE4-2D45CEF7645D}" xr6:coauthVersionLast="44" xr6:coauthVersionMax="44" xr10:uidLastSave="{00000000-0000-0000-0000-000000000000}"/>
  <bookViews>
    <workbookView xWindow="-120" yWindow="-120" windowWidth="20730" windowHeight="11160" tabRatio="867" activeTab="8" xr2:uid="{F7CB88FD-3B2E-4BAB-8F34-448D89470FE7}"/>
  </bookViews>
  <sheets>
    <sheet name="salario" sheetId="1" r:id="rId1"/>
    <sheet name="ensino" sheetId="2" r:id="rId2"/>
    <sheet name="ibovespa" sheetId="3" r:id="rId3"/>
    <sheet name="renda" sheetId="4" r:id="rId4"/>
    <sheet name="regressao_linear_v1" sheetId="5" r:id="rId5"/>
    <sheet name="regressao_linear_v2" sheetId="6" r:id="rId6"/>
    <sheet name="regressao_linear_v3" sheetId="7" r:id="rId7"/>
    <sheet name="regressao_linear_v4" sheetId="8" r:id="rId8"/>
    <sheet name="Enunciado" sheetId="10" r:id="rId9"/>
    <sheet name="Reg_Simples_Exemplo" sheetId="9" r:id="rId10"/>
    <sheet name="Empresas - exercício" sheetId="11" r:id="rId11"/>
    <sheet name="estudo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" l="1"/>
  <c r="B16" i="1"/>
  <c r="B39" i="15"/>
  <c r="B36" i="15"/>
  <c r="B35" i="15"/>
  <c r="A45" i="9"/>
  <c r="B42" i="9"/>
  <c r="B41" i="9"/>
  <c r="B50" i="11"/>
  <c r="B24" i="11" l="1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C10" i="7" l="1"/>
  <c r="B9" i="7"/>
  <c r="B10" i="6"/>
  <c r="C9" i="4" l="1"/>
  <c r="D8" i="3"/>
  <c r="F9" i="2"/>
  <c r="F10" i="2"/>
  <c r="F3" i="2"/>
  <c r="D4" i="2"/>
  <c r="D5" i="2"/>
  <c r="D6" i="2"/>
  <c r="D3" i="2"/>
  <c r="F2" i="2"/>
  <c r="B12" i="1" l="1"/>
  <c r="B18" i="1"/>
  <c r="B14" i="1"/>
  <c r="B13" i="1" l="1"/>
  <c r="B10" i="1"/>
  <c r="B11" i="1"/>
  <c r="B9" i="1"/>
  <c r="B8" i="1"/>
  <c r="L5" i="1" l="1"/>
  <c r="L4" i="1"/>
  <c r="L6" i="1"/>
  <c r="L7" i="1"/>
  <c r="L8" i="1"/>
  <c r="L9" i="1"/>
  <c r="L10" i="1" l="1"/>
</calcChain>
</file>

<file path=xl/sharedStrings.xml><?xml version="1.0" encoding="utf-8"?>
<sst xmlns="http://schemas.openxmlformats.org/spreadsheetml/2006/main" count="232" uniqueCount="160">
  <si>
    <t>Renda per capita</t>
  </si>
  <si>
    <t>Média</t>
  </si>
  <si>
    <t>Soma</t>
  </si>
  <si>
    <t>Mediana</t>
  </si>
  <si>
    <t>Moda</t>
  </si>
  <si>
    <t>Amodal</t>
  </si>
  <si>
    <t>Pessoa A</t>
  </si>
  <si>
    <t>Pessoa B</t>
  </si>
  <si>
    <t>Pessoa C</t>
  </si>
  <si>
    <t>Pessoa X</t>
  </si>
  <si>
    <t>Pessoa Y</t>
  </si>
  <si>
    <t>Pessoa Z</t>
  </si>
  <si>
    <t>Tipo</t>
  </si>
  <si>
    <t>Amplitude</t>
  </si>
  <si>
    <t>Com o valor da amplitude podemos concluir o quanto nossos dados são diversos e espalhados ao analisar o valor mínimo. Quanto mais alto for a amplitude em relação ao mínimo mais disperso são os dados.</t>
  </si>
  <si>
    <t>∑</t>
  </si>
  <si>
    <t>i=1</t>
  </si>
  <si>
    <t>n</t>
  </si>
  <si>
    <t>(xi - média)²</t>
  </si>
  <si>
    <t>Variência amostral</t>
  </si>
  <si>
    <t xml:space="preserve">S² = </t>
  </si>
  <si>
    <t>N - 1</t>
  </si>
  <si>
    <t>=</t>
  </si>
  <si>
    <t>Quantidade</t>
  </si>
  <si>
    <t>Variência populacional</t>
  </si>
  <si>
    <t>será sob N</t>
  </si>
  <si>
    <t>será sob N - 1</t>
  </si>
  <si>
    <t>Variância</t>
  </si>
  <si>
    <t>=VAR.A(B2:B7)</t>
  </si>
  <si>
    <t>Fórmula</t>
  </si>
  <si>
    <t>Desvio de Padrão</t>
  </si>
  <si>
    <t>=DESVPAD.A(B2:B7)</t>
  </si>
  <si>
    <t>Raiz</t>
  </si>
  <si>
    <t>=RAIZ(B16)</t>
  </si>
  <si>
    <t>=MÁXIMO(B2:B7)-MÍNIMO(B2:B7)</t>
  </si>
  <si>
    <t>=MODO(B3:B7)</t>
  </si>
  <si>
    <t>=MODO(B2:B7)</t>
  </si>
  <si>
    <t>=MED(B2:B7)</t>
  </si>
  <si>
    <t>=(B4+B5)/2</t>
  </si>
  <si>
    <t>=MÉDIA(B2:B7)</t>
  </si>
  <si>
    <t>=SOMA(B2:B7)</t>
  </si>
  <si>
    <t>Soma do resultado da variância</t>
  </si>
  <si>
    <t>Quanto mais baixo for a amplitude, mais os elementos são similares, parecidos.</t>
  </si>
  <si>
    <t>Fórmula da variância amostral</t>
  </si>
  <si>
    <t>Quanto maior o desvio padrão maior é a distância dos dados em relação a média</t>
  </si>
  <si>
    <t>Estado</t>
  </si>
  <si>
    <t>Supeior Completo</t>
  </si>
  <si>
    <t>Renda per Capita</t>
  </si>
  <si>
    <t>São Paulo</t>
  </si>
  <si>
    <t>Espírito Santo</t>
  </si>
  <si>
    <t>Rio de Janaeiro</t>
  </si>
  <si>
    <t>Minas Gerais</t>
  </si>
  <si>
    <t>X</t>
  </si>
  <si>
    <t>Y</t>
  </si>
  <si>
    <t>Covariância</t>
  </si>
  <si>
    <t>Quando a covariância é positiva há uma relação de uma variável com outra, isto é, quanto uma aumenta a outra também</t>
  </si>
  <si>
    <t>=COVARIAÇÃO.S(B3:B6;C3:C6)</t>
  </si>
  <si>
    <t>=COVARIAÇÃO.S(B3:B6;D3:D6)</t>
  </si>
  <si>
    <t>Correlação</t>
  </si>
  <si>
    <t>Renda per Capita $</t>
  </si>
  <si>
    <t>R$</t>
  </si>
  <si>
    <t>US$</t>
  </si>
  <si>
    <t>=CORREL(B3:B6;C3:C6)</t>
  </si>
  <si>
    <t>=CORREL(B3:B6;D3:D6)</t>
  </si>
  <si>
    <t>Mês</t>
  </si>
  <si>
    <t>Variação Mensal do Ibovespa</t>
  </si>
  <si>
    <t>Variação Mensal da Taxa de Juros</t>
  </si>
  <si>
    <t>O coeficiente de correlação linear entre as duas variáveis é -0,86, indicando uma forte e negativa associação entre as variáveis.</t>
  </si>
  <si>
    <t>Indivíduo</t>
  </si>
  <si>
    <t>Altura</t>
  </si>
  <si>
    <t>Renda média mensal</t>
  </si>
  <si>
    <t>A</t>
  </si>
  <si>
    <t>B</t>
  </si>
  <si>
    <t>C</t>
  </si>
  <si>
    <t>D</t>
  </si>
  <si>
    <t>E</t>
  </si>
  <si>
    <t>=CORREL(B2:B6;C2:C6)</t>
  </si>
  <si>
    <t>O coeficiente de correlação linear entre as duas variáveis é próximo de zero, indicando não haver associação linear relavante entre altura e renda média mensal.</t>
  </si>
  <si>
    <t>Tempo</t>
  </si>
  <si>
    <t>Gastos com propaganda</t>
  </si>
  <si>
    <t>Receita da empresa</t>
  </si>
  <si>
    <t>a</t>
  </si>
  <si>
    <t>b</t>
  </si>
  <si>
    <t>A regressão estima que a empresa venderá R$ 4.640</t>
  </si>
  <si>
    <t>Significa que a cada real gasto adicionalmente com propganda, espera-se uma venda maior em R$ 7,3143.</t>
  </si>
  <si>
    <t>R²</t>
  </si>
  <si>
    <t>Significa que 83,59% das variações verificadas nas receitas da empresa podem ser explicadas em função dos gastos com propaganda.</t>
  </si>
  <si>
    <t>Correlação negativa forte</t>
  </si>
  <si>
    <t>Linha descrescente</t>
  </si>
  <si>
    <t>=CORREL(A2:A6;B2:B6)</t>
  </si>
  <si>
    <t>Renda</t>
  </si>
  <si>
    <t>p-valor</t>
  </si>
  <si>
    <t>Ano</t>
  </si>
  <si>
    <t>Preço (1000 unid.)</t>
  </si>
  <si>
    <t>Quant. Vendas (1000 unid.)</t>
  </si>
  <si>
    <t xml:space="preserve">Se a linha de tendência é decrescente então o coeficiente b é negativo. </t>
  </si>
  <si>
    <t>Existe uma correlação negativa entre X e Y</t>
  </si>
  <si>
    <t>&lt;= Variável</t>
  </si>
  <si>
    <t>4,5333 é o intercepto a da fórmula</t>
  </si>
  <si>
    <t>y é a variável estimada</t>
  </si>
  <si>
    <t>X é a variável causa ou variável independente</t>
  </si>
  <si>
    <t>Y é a variável efeito ou variável dependente, isto é, os valores de Y podem ser explicados pela variável X.</t>
  </si>
  <si>
    <t>Anos</t>
  </si>
  <si>
    <t>Preço (p) ($ 1.000)</t>
  </si>
  <si>
    <t>Quantidade (q) (1.000u)</t>
  </si>
  <si>
    <t>EMPRESAS</t>
  </si>
  <si>
    <t>EMPREGADOS</t>
  </si>
  <si>
    <t>FATURAMENTO</t>
  </si>
  <si>
    <t>=CORREL(B2:B21;C2:C21)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</si>
  <si>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</si>
  <si>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</si>
  <si>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</si>
  <si>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</si>
  <si>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</si>
  <si>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</si>
  <si>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</si>
  <si>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</si>
  <si>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</si>
  <si>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</si>
  <si>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</si>
  <si>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</si>
  <si>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</si>
  <si>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</si>
  <si>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</si>
  <si>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</si>
  <si>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</si>
  <si>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</si>
  <si>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</si>
  <si>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</si>
  <si>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</si>
  <si>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</si>
  <si>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</si>
  <si>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</si>
  <si>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</si>
  <si>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</si>
  <si>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Resíduos</t>
  </si>
  <si>
    <t>Previsto(a) FATURAMENTO</t>
  </si>
  <si>
    <t>O valor de P é menor do 5%, conforme a análise de regressão abaixo, então o grau de confiança é que existe um relacionamento forte entre as variáveis, isto é, para estas empresas o aumento do faturamento está ligado ou é dependente da quantidade de empregados.</t>
  </si>
  <si>
    <t xml:space="preserve">Vendas = </t>
  </si>
  <si>
    <t>Nº de empregados do enunciado</t>
  </si>
  <si>
    <t>=B45 + B46 * B48</t>
  </si>
  <si>
    <t>Existe uma correlação entre as variáveis, isto é, a quantidade de empregados influencia no faturamento da empresa, a correlação é forte e positiva, vide a linha de tendência crescente. Em relação ao coeficiente R² significa que 66,81% das empresas analisadas tenham alguma influência no faturamento em relação a quantidade de funcionários, obviamente, o restante dos 33,19% podem ser outras variáveis não analisadas que influenciam também no faturamento, como propaganda, custo operacional, instabilidade econômica e etc.</t>
  </si>
  <si>
    <t>O coenficiente é negativo, logo há uma efeito negativo sobre as vendas, isto é, quando maior o preço menor será as vendas</t>
  </si>
  <si>
    <t>O valor P é &lt; 5%, logo o grau de confiança é que existe uma relação entre preço e venda. Há 0,1249% de chance de que não haja relacionamento entre as variáveis</t>
  </si>
  <si>
    <t>y = a + bx</t>
  </si>
  <si>
    <t>Preço São Paulo</t>
  </si>
  <si>
    <t>Preço Rio de Janeiro</t>
  </si>
  <si>
    <t>Previsão de Vendas SP</t>
  </si>
  <si>
    <t>Previsão de Vendas RJ</t>
  </si>
  <si>
    <t>R² de 94,29% do volume de vendas tem influência da política de preço</t>
  </si>
  <si>
    <t>São outros fatores que podem influenciar no volume de vendas não calculados neste R².</t>
  </si>
  <si>
    <t>Intercepto (a)</t>
  </si>
  <si>
    <t>Coeficiente de inclinação (b)</t>
  </si>
  <si>
    <t>Ex: Gasto com propaganda</t>
  </si>
  <si>
    <t>Receita</t>
  </si>
  <si>
    <t>=B32 + B33 * B38</t>
  </si>
  <si>
    <t>=B31 + B32  * B39</t>
  </si>
  <si>
    <t>=B31 + B32  * B40</t>
  </si>
  <si>
    <t>Valor P de 1,0706% que é menor do que 5%, indica que há uma relação linear entre as variáveis</t>
  </si>
  <si>
    <t>R² de 83,59% significa que as variações ou efeitos sobre Y são explicadas pelas variações ou causas da variável 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</si>
</sst>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0.0000"/>
    <numFmt numFmtId="172" formatCode="0.000%"/>
    <numFmt numFmtId="173" formatCode="0.0000%"/>
    <numFmt numFmtId="182" formatCode="_-&quot;R$&quot;\ * #,##0_-;\-&quot;R$&quot;\ * #,##0_-;_-&quot;R$&quot;\ * &quot;-&quot;??_-;_-@_-"/>
    <numFmt numFmtId="183" formatCode="0.0000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Calibri"/>
      <family val="2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2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right" vertical="center"/>
    </xf>
    <xf numFmtId="0" fontId="2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2" applyNumberFormat="1" applyFont="1"/>
    <xf numFmtId="164" fontId="0" fillId="0" borderId="0" xfId="0" applyNumberFormat="1"/>
    <xf numFmtId="2" fontId="0" fillId="0" borderId="0" xfId="0" applyNumberFormat="1"/>
    <xf numFmtId="44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2" borderId="3" xfId="0" applyFill="1" applyBorder="1" applyAlignment="1">
      <alignment horizontal="left" vertical="center"/>
    </xf>
    <xf numFmtId="0" fontId="0" fillId="2" borderId="3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4" borderId="4" xfId="0" applyFill="1" applyBorder="1"/>
    <xf numFmtId="0" fontId="0" fillId="4" borderId="2" xfId="0" applyFill="1" applyBorder="1"/>
    <xf numFmtId="0" fontId="0" fillId="4" borderId="5" xfId="0" applyFill="1" applyBorder="1"/>
    <xf numFmtId="0" fontId="0" fillId="4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5" fillId="5" borderId="3" xfId="0" applyFont="1" applyFill="1" applyBorder="1" applyAlignment="1">
      <alignment horizontal="center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3" fontId="8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Fill="1" applyBorder="1" applyAlignment="1"/>
    <xf numFmtId="0" fontId="0" fillId="0" borderId="10" xfId="0" applyFill="1" applyBorder="1" applyAlignment="1"/>
    <xf numFmtId="0" fontId="9" fillId="0" borderId="11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Continuous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top" wrapText="1"/>
    </xf>
    <xf numFmtId="0" fontId="1" fillId="6" borderId="10" xfId="0" applyFont="1" applyFill="1" applyBorder="1" applyAlignment="1"/>
    <xf numFmtId="173" fontId="1" fillId="6" borderId="10" xfId="2" applyNumberFormat="1" applyFont="1" applyFill="1" applyBorder="1" applyAlignment="1"/>
    <xf numFmtId="0" fontId="1" fillId="6" borderId="0" xfId="0" applyFont="1" applyFill="1" applyBorder="1" applyAlignment="1"/>
    <xf numFmtId="10" fontId="1" fillId="6" borderId="0" xfId="2" applyNumberFormat="1" applyFont="1" applyFill="1" applyBorder="1" applyAlignment="1"/>
    <xf numFmtId="172" fontId="1" fillId="6" borderId="0" xfId="2" applyNumberFormat="1" applyFont="1" applyFill="1" applyBorder="1" applyAlignment="1"/>
    <xf numFmtId="0" fontId="0" fillId="0" borderId="0" xfId="0" applyFill="1" applyBorder="1" applyAlignment="1">
      <alignment wrapText="1"/>
    </xf>
    <xf numFmtId="0" fontId="0" fillId="0" borderId="3" xfId="0" applyBorder="1"/>
    <xf numFmtId="10" fontId="0" fillId="0" borderId="0" xfId="0" applyNumberFormat="1" applyAlignment="1">
      <alignment horizontal="left"/>
    </xf>
    <xf numFmtId="182" fontId="0" fillId="0" borderId="0" xfId="1" applyNumberFormat="1" applyFont="1" applyAlignment="1">
      <alignment horizontal="center"/>
    </xf>
    <xf numFmtId="0" fontId="1" fillId="7" borderId="0" xfId="0" applyFont="1" applyFill="1"/>
    <xf numFmtId="1" fontId="0" fillId="0" borderId="0" xfId="0" applyNumberFormat="1"/>
    <xf numFmtId="183" fontId="0" fillId="0" borderId="0" xfId="2" applyNumberFormat="1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VS Gastos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regressao_linear_v1!$B$1</c:f>
              <c:strCache>
                <c:ptCount val="1"/>
                <c:pt idx="0">
                  <c:v>Gastos com propaganda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regressao_linear_v1!$A$2:$A$7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regressao_linear_v1!$B$2:$B$7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BC-4E11-8A2B-627A04A78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129856"/>
        <c:axId val="2049862368"/>
      </c:scatterChart>
      <c:valAx>
        <c:axId val="205012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9862368"/>
        <c:crosses val="autoZero"/>
        <c:crossBetween val="midCat"/>
      </c:valAx>
      <c:valAx>
        <c:axId val="20498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012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EMPREGADOS Plotagem de ajuste de linha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FATURAMENTO</c:v>
          </c:tx>
          <c:spPr>
            <a:ln w="19050">
              <a:noFill/>
            </a:ln>
          </c:spPr>
          <c:xVal>
            <c:numRef>
              <c:f>'Empresas - exercício'!$B$2:$B$21</c:f>
              <c:numCache>
                <c:formatCode>General</c:formatCode>
                <c:ptCount val="20"/>
                <c:pt idx="0">
                  <c:v>77600</c:v>
                </c:pt>
                <c:pt idx="1">
                  <c:v>74801</c:v>
                </c:pt>
                <c:pt idx="2">
                  <c:v>50000</c:v>
                </c:pt>
                <c:pt idx="3">
                  <c:v>89355</c:v>
                </c:pt>
                <c:pt idx="4">
                  <c:v>12200</c:v>
                </c:pt>
                <c:pt idx="5">
                  <c:v>29000</c:v>
                </c:pt>
                <c:pt idx="6">
                  <c:v>69722</c:v>
                </c:pt>
                <c:pt idx="7">
                  <c:v>16200</c:v>
                </c:pt>
                <c:pt idx="8">
                  <c:v>57000</c:v>
                </c:pt>
                <c:pt idx="9">
                  <c:v>1275</c:v>
                </c:pt>
                <c:pt idx="10">
                  <c:v>9400</c:v>
                </c:pt>
                <c:pt idx="11">
                  <c:v>53561</c:v>
                </c:pt>
                <c:pt idx="12">
                  <c:v>15900</c:v>
                </c:pt>
                <c:pt idx="13">
                  <c:v>36000</c:v>
                </c:pt>
                <c:pt idx="14">
                  <c:v>23500</c:v>
                </c:pt>
                <c:pt idx="15">
                  <c:v>77000</c:v>
                </c:pt>
                <c:pt idx="16">
                  <c:v>14269</c:v>
                </c:pt>
                <c:pt idx="17">
                  <c:v>45000</c:v>
                </c:pt>
                <c:pt idx="18">
                  <c:v>50000</c:v>
                </c:pt>
                <c:pt idx="19">
                  <c:v>4200</c:v>
                </c:pt>
              </c:numCache>
            </c:numRef>
          </c:xVal>
          <c:yVal>
            <c:numRef>
              <c:f>'Empresas - exercício'!$C$2:$C$21</c:f>
              <c:numCache>
                <c:formatCode>General</c:formatCode>
                <c:ptCount val="20"/>
                <c:pt idx="0">
                  <c:v>19930</c:v>
                </c:pt>
                <c:pt idx="1">
                  <c:v>33710</c:v>
                </c:pt>
                <c:pt idx="2">
                  <c:v>7660</c:v>
                </c:pt>
                <c:pt idx="3">
                  <c:v>21795</c:v>
                </c:pt>
                <c:pt idx="4">
                  <c:v>2398</c:v>
                </c:pt>
                <c:pt idx="5">
                  <c:v>7510</c:v>
                </c:pt>
                <c:pt idx="6">
                  <c:v>27333</c:v>
                </c:pt>
                <c:pt idx="7">
                  <c:v>2743</c:v>
                </c:pt>
                <c:pt idx="8">
                  <c:v>17796</c:v>
                </c:pt>
                <c:pt idx="9">
                  <c:v>4673</c:v>
                </c:pt>
                <c:pt idx="10">
                  <c:v>3334</c:v>
                </c:pt>
                <c:pt idx="11">
                  <c:v>12417</c:v>
                </c:pt>
                <c:pt idx="12">
                  <c:v>13852</c:v>
                </c:pt>
                <c:pt idx="13">
                  <c:v>25034</c:v>
                </c:pt>
                <c:pt idx="14">
                  <c:v>2999</c:v>
                </c:pt>
                <c:pt idx="15">
                  <c:v>37120</c:v>
                </c:pt>
                <c:pt idx="16">
                  <c:v>7491</c:v>
                </c:pt>
                <c:pt idx="17">
                  <c:v>14075</c:v>
                </c:pt>
                <c:pt idx="18">
                  <c:v>17421</c:v>
                </c:pt>
                <c:pt idx="19">
                  <c:v>1669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9C-42B2-B64A-0C53211B82F5}"/>
            </c:ext>
          </c:extLst>
        </c:ser>
        <c:ser>
          <c:idx val="1"/>
          <c:order val="1"/>
          <c:tx>
            <c:v>Previsto(a) FATURAMENTO</c:v>
          </c:tx>
          <c:spPr>
            <a:ln w="19050">
              <a:noFill/>
            </a:ln>
          </c:spPr>
          <c:xVal>
            <c:numRef>
              <c:f>'Empresas - exercício'!$B$2:$B$21</c:f>
              <c:numCache>
                <c:formatCode>General</c:formatCode>
                <c:ptCount val="20"/>
                <c:pt idx="0">
                  <c:v>77600</c:v>
                </c:pt>
                <c:pt idx="1">
                  <c:v>74801</c:v>
                </c:pt>
                <c:pt idx="2">
                  <c:v>50000</c:v>
                </c:pt>
                <c:pt idx="3">
                  <c:v>89355</c:v>
                </c:pt>
                <c:pt idx="4">
                  <c:v>12200</c:v>
                </c:pt>
                <c:pt idx="5">
                  <c:v>29000</c:v>
                </c:pt>
                <c:pt idx="6">
                  <c:v>69722</c:v>
                </c:pt>
                <c:pt idx="7">
                  <c:v>16200</c:v>
                </c:pt>
                <c:pt idx="8">
                  <c:v>57000</c:v>
                </c:pt>
                <c:pt idx="9">
                  <c:v>1275</c:v>
                </c:pt>
                <c:pt idx="10">
                  <c:v>9400</c:v>
                </c:pt>
                <c:pt idx="11">
                  <c:v>53561</c:v>
                </c:pt>
                <c:pt idx="12">
                  <c:v>15900</c:v>
                </c:pt>
                <c:pt idx="13">
                  <c:v>36000</c:v>
                </c:pt>
                <c:pt idx="14">
                  <c:v>23500</c:v>
                </c:pt>
                <c:pt idx="15">
                  <c:v>77000</c:v>
                </c:pt>
                <c:pt idx="16">
                  <c:v>14269</c:v>
                </c:pt>
                <c:pt idx="17">
                  <c:v>45000</c:v>
                </c:pt>
                <c:pt idx="18">
                  <c:v>50000</c:v>
                </c:pt>
                <c:pt idx="19">
                  <c:v>4200</c:v>
                </c:pt>
              </c:numCache>
            </c:numRef>
          </c:xVal>
          <c:yVal>
            <c:numRef>
              <c:f>'Empresas - exercício'!$B$57:$B$76</c:f>
              <c:numCache>
                <c:formatCode>General</c:formatCode>
                <c:ptCount val="20"/>
                <c:pt idx="0">
                  <c:v>25854.323089241647</c:v>
                </c:pt>
                <c:pt idx="1">
                  <c:v>24968.394261164336</c:v>
                </c:pt>
                <c:pt idx="2">
                  <c:v>17118.476124277862</c:v>
                </c:pt>
                <c:pt idx="3">
                  <c:v>29574.970954210825</c:v>
                </c:pt>
                <c:pt idx="4">
                  <c:v>5154.1639766100689</c:v>
                </c:pt>
                <c:pt idx="5">
                  <c:v>10471.636042240198</c:v>
                </c:pt>
                <c:pt idx="6">
                  <c:v>23360.80850989437</c:v>
                </c:pt>
                <c:pt idx="7">
                  <c:v>6420.2287541410515</c:v>
                </c:pt>
                <c:pt idx="8">
                  <c:v>19334.089484957083</c:v>
                </c:pt>
                <c:pt idx="9">
                  <c:v>1696.2245529785705</c:v>
                </c:pt>
                <c:pt idx="10">
                  <c:v>4267.9186323383801</c:v>
                </c:pt>
                <c:pt idx="11">
                  <c:v>18245.590292474815</c:v>
                </c:pt>
                <c:pt idx="12">
                  <c:v>6325.273895826228</c:v>
                </c:pt>
                <c:pt idx="13">
                  <c:v>12687.249402919419</c:v>
                </c:pt>
                <c:pt idx="14">
                  <c:v>8730.7969731350968</c:v>
                </c:pt>
                <c:pt idx="15">
                  <c:v>25664.413372611998</c:v>
                </c:pt>
                <c:pt idx="16">
                  <c:v>5809.0359827879693</c:v>
                </c:pt>
                <c:pt idx="17">
                  <c:v>15535.895152364132</c:v>
                </c:pt>
                <c:pt idx="18">
                  <c:v>17118.476124277862</c:v>
                </c:pt>
                <c:pt idx="19">
                  <c:v>2622.0344215481018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9C-42B2-B64A-0C53211B8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265583"/>
        <c:axId val="319009039"/>
      </c:scatterChart>
      <c:valAx>
        <c:axId val="310265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EMPREGADOS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9009039"/>
        <c:crosses val="autoZero"/>
        <c:crossBetween val="midCat"/>
      </c:valAx>
      <c:valAx>
        <c:axId val="3190090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FATURAMENTO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02655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estudo!$C$1</c:f>
              <c:strCache>
                <c:ptCount val="1"/>
                <c:pt idx="0">
                  <c:v>Receita da empresa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1165791776028E-2"/>
                  <c:y val="-7.671697287839019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estudo!$B$2:$B$8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estudo!$C$2:$C$8</c:f>
              <c:numCache>
                <c:formatCode>_-"R$"\ * #,##0_-;\-"R$"\ * #,##0_-;_-"R$"\ * "-"??_-;_-@_-</c:formatCode>
                <c:ptCount val="7"/>
                <c:pt idx="0">
                  <c:v>4500</c:v>
                </c:pt>
                <c:pt idx="1">
                  <c:v>6500</c:v>
                </c:pt>
                <c:pt idx="2">
                  <c:v>7500</c:v>
                </c:pt>
                <c:pt idx="3">
                  <c:v>8000</c:v>
                </c:pt>
                <c:pt idx="4">
                  <c:v>8200</c:v>
                </c:pt>
                <c:pt idx="5">
                  <c:v>8500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C-44EA-87D3-81F1C4D3C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801647"/>
        <c:axId val="314297023"/>
      </c:scatterChart>
      <c:valAx>
        <c:axId val="22780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4297023"/>
        <c:crosses val="autoZero"/>
        <c:crossBetween val="midCat"/>
      </c:valAx>
      <c:valAx>
        <c:axId val="314297023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780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Tempo VS 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regressao_linear_v1!$C$1</c:f>
              <c:strCache>
                <c:ptCount val="1"/>
                <c:pt idx="0">
                  <c:v>Receita da empresa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regressao_linear_v1!$A$2:$A$7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regressao_linear_v1!$C$2:$C$7</c:f>
              <c:numCache>
                <c:formatCode>General</c:formatCode>
                <c:ptCount val="6"/>
                <c:pt idx="0">
                  <c:v>4500</c:v>
                </c:pt>
                <c:pt idx="1">
                  <c:v>6500</c:v>
                </c:pt>
                <c:pt idx="2">
                  <c:v>7500</c:v>
                </c:pt>
                <c:pt idx="3">
                  <c:v>8000</c:v>
                </c:pt>
                <c:pt idx="4">
                  <c:v>8200</c:v>
                </c:pt>
                <c:pt idx="5">
                  <c:v>8500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AD-473E-AA2C-E96D4F169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344592"/>
        <c:axId val="2129020352"/>
      </c:scatterChart>
      <c:valAx>
        <c:axId val="213034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9020352"/>
        <c:crosses val="autoZero"/>
        <c:crossBetween val="midCat"/>
      </c:valAx>
      <c:valAx>
        <c:axId val="2129020352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034459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Gastos VS 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regressao_linear_v1!$C$1</c:f>
              <c:strCache>
                <c:ptCount val="1"/>
                <c:pt idx="0">
                  <c:v>Receita da empresa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regressao_linear_v1!$B$2:$B$7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regressao_linear_v1!$C$2:$C$7</c:f>
              <c:numCache>
                <c:formatCode>General</c:formatCode>
                <c:ptCount val="6"/>
                <c:pt idx="0">
                  <c:v>4500</c:v>
                </c:pt>
                <c:pt idx="1">
                  <c:v>6500</c:v>
                </c:pt>
                <c:pt idx="2">
                  <c:v>7500</c:v>
                </c:pt>
                <c:pt idx="3">
                  <c:v>8000</c:v>
                </c:pt>
                <c:pt idx="4">
                  <c:v>8200</c:v>
                </c:pt>
                <c:pt idx="5">
                  <c:v>8500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7-428D-B931-0CE38586B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937168"/>
        <c:axId val="2141906400"/>
      </c:scatterChart>
      <c:valAx>
        <c:axId val="213493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1906400"/>
        <c:crosses val="autoZero"/>
        <c:crossBetween val="midCat"/>
      </c:valAx>
      <c:valAx>
        <c:axId val="2141906400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93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regressao_linear_v2!$B$1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regressao_linear_v2!$A$2:$A$8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-2</c:v>
                </c:pt>
                <c:pt idx="3">
                  <c:v>3</c:v>
                </c:pt>
                <c:pt idx="4">
                  <c:v>-5</c:v>
                </c:pt>
              </c:numCache>
            </c:numRef>
          </c:xVal>
          <c:yVal>
            <c:numRef>
              <c:f>regressao_linear_v2!$B$2:$B$8</c:f>
              <c:numCache>
                <c:formatCode>General</c:formatCode>
                <c:ptCount val="7"/>
                <c:pt idx="0">
                  <c:v>-4</c:v>
                </c:pt>
                <c:pt idx="1">
                  <c:v>-2</c:v>
                </c:pt>
                <c:pt idx="2">
                  <c:v>2</c:v>
                </c:pt>
                <c:pt idx="3">
                  <c:v>-1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5-4E2B-9EFC-1CC9A989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171039"/>
        <c:axId val="230734591"/>
      </c:scatterChart>
      <c:valAx>
        <c:axId val="22817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0734591"/>
        <c:crosses val="autoZero"/>
        <c:crossBetween val="midCat"/>
      </c:valAx>
      <c:valAx>
        <c:axId val="23073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817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regressao_linear_v3!$A$2:$A$6</c:f>
              <c:numCache>
                <c:formatCode>General</c:formatCode>
                <c:ptCount val="5"/>
                <c:pt idx="0">
                  <c:v>174</c:v>
                </c:pt>
                <c:pt idx="1">
                  <c:v>182</c:v>
                </c:pt>
                <c:pt idx="2">
                  <c:v>193</c:v>
                </c:pt>
                <c:pt idx="3">
                  <c:v>175</c:v>
                </c:pt>
                <c:pt idx="4">
                  <c:v>167</c:v>
                </c:pt>
              </c:numCache>
            </c:numRef>
          </c:xVal>
          <c:yVal>
            <c:numRef>
              <c:f>regressao_linear_v3!$B$2:$B$6</c:f>
              <c:numCache>
                <c:formatCode>General</c:formatCode>
                <c:ptCount val="5"/>
                <c:pt idx="0">
                  <c:v>2000</c:v>
                </c:pt>
                <c:pt idx="1">
                  <c:v>1990</c:v>
                </c:pt>
                <c:pt idx="2">
                  <c:v>1800</c:v>
                </c:pt>
                <c:pt idx="3">
                  <c:v>2400</c:v>
                </c:pt>
                <c:pt idx="4">
                  <c:v>1600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E-4E2D-B8AF-CDE0D80C7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40063"/>
        <c:axId val="58134607"/>
      </c:scatterChart>
      <c:valAx>
        <c:axId val="1057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134607"/>
        <c:crosses val="autoZero"/>
        <c:crossBetween val="midCat"/>
      </c:valAx>
      <c:valAx>
        <c:axId val="5813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74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regressao_linear_v4!$C$2</c:f>
              <c:strCache>
                <c:ptCount val="1"/>
                <c:pt idx="0">
                  <c:v>Quant. Vendas (1000 unid.)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regressao_linear_v4!$B$3:$B$8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</c:numCache>
            </c:numRef>
          </c:xVal>
          <c:yVal>
            <c:numRef>
              <c:f>regressao_linear_v4!$C$3:$C$8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5-4490-AE15-464596DD7CB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65321167"/>
        <c:axId val="306087167"/>
      </c:scatterChart>
      <c:valAx>
        <c:axId val="26532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6087167"/>
        <c:crosses val="autoZero"/>
        <c:crossBetween val="midCat"/>
      </c:valAx>
      <c:valAx>
        <c:axId val="30608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532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Preço vs </a:t>
            </a:r>
            <a:r>
              <a:rPr lang="en-US" sz="1400" b="0" i="0" u="none" strike="noStrike" baseline="0">
                <a:effectLst/>
              </a:rPr>
              <a:t>Quantidade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Reg_Simples_Exemplo!$C$1</c:f>
              <c:strCache>
                <c:ptCount val="1"/>
                <c:pt idx="0">
                  <c:v>Quantidade (q) (1.000u)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7401574803149607E-5"/>
                  <c:y val="4.18846602508019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Reg_Simples_Exemplo!$B$2:$B$7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</c:numCache>
            </c:numRef>
          </c:xVal>
          <c:yVal>
            <c:numRef>
              <c:f>Reg_Simples_Exemplo!$C$2:$C$7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60-49B3-BB3C-BB3256163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919583"/>
        <c:axId val="319022767"/>
      </c:scatterChart>
      <c:valAx>
        <c:axId val="30991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(q) (1.000u)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9022767"/>
        <c:crosses val="autoZero"/>
        <c:crossBetween val="midCat"/>
      </c:valAx>
      <c:valAx>
        <c:axId val="31902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Preço (p) ($ 1.000)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9919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FATURAMENTO vs EMPREGADOS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'Empresas - exercício'!$C$1</c:f>
              <c:strCache>
                <c:ptCount val="1"/>
                <c:pt idx="0">
                  <c:v>FATURAMENTO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812705641833558E-2"/>
                  <c:y val="-6.70569491793505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'Empresas - exercício'!$B$2:$B$22</c:f>
              <c:numCache>
                <c:formatCode>General</c:formatCode>
                <c:ptCount val="21"/>
                <c:pt idx="0">
                  <c:v>77600</c:v>
                </c:pt>
                <c:pt idx="1">
                  <c:v>74801</c:v>
                </c:pt>
                <c:pt idx="2">
                  <c:v>50000</c:v>
                </c:pt>
                <c:pt idx="3">
                  <c:v>89355</c:v>
                </c:pt>
                <c:pt idx="4">
                  <c:v>12200</c:v>
                </c:pt>
                <c:pt idx="5">
                  <c:v>29000</c:v>
                </c:pt>
                <c:pt idx="6">
                  <c:v>69722</c:v>
                </c:pt>
                <c:pt idx="7">
                  <c:v>16200</c:v>
                </c:pt>
                <c:pt idx="8">
                  <c:v>57000</c:v>
                </c:pt>
                <c:pt idx="9">
                  <c:v>1275</c:v>
                </c:pt>
                <c:pt idx="10">
                  <c:v>9400</c:v>
                </c:pt>
                <c:pt idx="11">
                  <c:v>53561</c:v>
                </c:pt>
                <c:pt idx="12">
                  <c:v>15900</c:v>
                </c:pt>
                <c:pt idx="13">
                  <c:v>36000</c:v>
                </c:pt>
                <c:pt idx="14">
                  <c:v>23500</c:v>
                </c:pt>
                <c:pt idx="15">
                  <c:v>77000</c:v>
                </c:pt>
                <c:pt idx="16">
                  <c:v>14269</c:v>
                </c:pt>
                <c:pt idx="17">
                  <c:v>45000</c:v>
                </c:pt>
                <c:pt idx="18">
                  <c:v>50000</c:v>
                </c:pt>
                <c:pt idx="19">
                  <c:v>4200</c:v>
                </c:pt>
              </c:numCache>
            </c:numRef>
          </c:xVal>
          <c:yVal>
            <c:numRef>
              <c:f>'Empresas - exercício'!$C$2:$C$22</c:f>
              <c:numCache>
                <c:formatCode>General</c:formatCode>
                <c:ptCount val="21"/>
                <c:pt idx="0">
                  <c:v>19930</c:v>
                </c:pt>
                <c:pt idx="1">
                  <c:v>33710</c:v>
                </c:pt>
                <c:pt idx="2">
                  <c:v>7660</c:v>
                </c:pt>
                <c:pt idx="3">
                  <c:v>21795</c:v>
                </c:pt>
                <c:pt idx="4">
                  <c:v>2398</c:v>
                </c:pt>
                <c:pt idx="5">
                  <c:v>7510</c:v>
                </c:pt>
                <c:pt idx="6">
                  <c:v>27333</c:v>
                </c:pt>
                <c:pt idx="7">
                  <c:v>2743</c:v>
                </c:pt>
                <c:pt idx="8">
                  <c:v>17796</c:v>
                </c:pt>
                <c:pt idx="9">
                  <c:v>4673</c:v>
                </c:pt>
                <c:pt idx="10">
                  <c:v>3334</c:v>
                </c:pt>
                <c:pt idx="11">
                  <c:v>12417</c:v>
                </c:pt>
                <c:pt idx="12">
                  <c:v>13852</c:v>
                </c:pt>
                <c:pt idx="13">
                  <c:v>25034</c:v>
                </c:pt>
                <c:pt idx="14">
                  <c:v>2999</c:v>
                </c:pt>
                <c:pt idx="15">
                  <c:v>37120</c:v>
                </c:pt>
                <c:pt idx="16">
                  <c:v>7491</c:v>
                </c:pt>
                <c:pt idx="17">
                  <c:v>14075</c:v>
                </c:pt>
                <c:pt idx="18">
                  <c:v>17421</c:v>
                </c:pt>
                <c:pt idx="19">
                  <c:v>1669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9-4F23-B838-928009B08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80591"/>
        <c:axId val="319026095"/>
      </c:scatterChart>
      <c:valAx>
        <c:axId val="31238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Empregados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9026095"/>
        <c:crosses val="autoZero"/>
        <c:crossBetween val="midCat"/>
      </c:valAx>
      <c:valAx>
        <c:axId val="31902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Faturamento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238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EMPREGADOS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'Empresas - exercício'!$B$2:$B$21</c:f>
              <c:numCache>
                <c:formatCode>General</c:formatCode>
                <c:ptCount val="20"/>
                <c:pt idx="0">
                  <c:v>77600</c:v>
                </c:pt>
                <c:pt idx="1">
                  <c:v>74801</c:v>
                </c:pt>
                <c:pt idx="2">
                  <c:v>50000</c:v>
                </c:pt>
                <c:pt idx="3">
                  <c:v>89355</c:v>
                </c:pt>
                <c:pt idx="4">
                  <c:v>12200</c:v>
                </c:pt>
                <c:pt idx="5">
                  <c:v>29000</c:v>
                </c:pt>
                <c:pt idx="6">
                  <c:v>69722</c:v>
                </c:pt>
                <c:pt idx="7">
                  <c:v>16200</c:v>
                </c:pt>
                <c:pt idx="8">
                  <c:v>57000</c:v>
                </c:pt>
                <c:pt idx="9">
                  <c:v>1275</c:v>
                </c:pt>
                <c:pt idx="10">
                  <c:v>9400</c:v>
                </c:pt>
                <c:pt idx="11">
                  <c:v>53561</c:v>
                </c:pt>
                <c:pt idx="12">
                  <c:v>15900</c:v>
                </c:pt>
                <c:pt idx="13">
                  <c:v>36000</c:v>
                </c:pt>
                <c:pt idx="14">
                  <c:v>23500</c:v>
                </c:pt>
                <c:pt idx="15">
                  <c:v>77000</c:v>
                </c:pt>
                <c:pt idx="16">
                  <c:v>14269</c:v>
                </c:pt>
                <c:pt idx="17">
                  <c:v>45000</c:v>
                </c:pt>
                <c:pt idx="18">
                  <c:v>50000</c:v>
                </c:pt>
                <c:pt idx="19">
                  <c:v>4200</c:v>
                </c:pt>
              </c:numCache>
            </c:numRef>
          </c:xVal>
          <c:yVal>
            <c:numRef>
              <c:f>'Empresas - exercício'!$C$57:$C$76</c:f>
              <c:numCache>
                <c:formatCode>General</c:formatCode>
                <c:ptCount val="20"/>
                <c:pt idx="0">
                  <c:v>-5924.3230892416468</c:v>
                </c:pt>
                <c:pt idx="1">
                  <c:v>8741.6057388356639</c:v>
                </c:pt>
                <c:pt idx="2">
                  <c:v>-9458.4761242778623</c:v>
                </c:pt>
                <c:pt idx="3">
                  <c:v>-7779.9709542108249</c:v>
                </c:pt>
                <c:pt idx="4">
                  <c:v>-2756.1639766100689</c:v>
                </c:pt>
                <c:pt idx="5">
                  <c:v>-2961.6360422401976</c:v>
                </c:pt>
                <c:pt idx="6">
                  <c:v>3972.1914901056298</c:v>
                </c:pt>
                <c:pt idx="7">
                  <c:v>-3677.2287541410515</c:v>
                </c:pt>
                <c:pt idx="8">
                  <c:v>-1538.0894849570832</c:v>
                </c:pt>
                <c:pt idx="9">
                  <c:v>2976.7754470214295</c:v>
                </c:pt>
                <c:pt idx="10">
                  <c:v>-933.91863233838012</c:v>
                </c:pt>
                <c:pt idx="11">
                  <c:v>-5828.5902924748152</c:v>
                </c:pt>
                <c:pt idx="12">
                  <c:v>7526.726104173772</c:v>
                </c:pt>
                <c:pt idx="13">
                  <c:v>12346.750597080581</c:v>
                </c:pt>
                <c:pt idx="14">
                  <c:v>-5731.7969731350968</c:v>
                </c:pt>
                <c:pt idx="15">
                  <c:v>11455.586627388002</c:v>
                </c:pt>
                <c:pt idx="16">
                  <c:v>1681.9640172120307</c:v>
                </c:pt>
                <c:pt idx="17">
                  <c:v>-1460.8951523641317</c:v>
                </c:pt>
                <c:pt idx="18">
                  <c:v>302.52387572213775</c:v>
                </c:pt>
                <c:pt idx="19">
                  <c:v>-953.03442154810182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F-4437-B4CD-3024AA47F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95391"/>
        <c:axId val="318959951"/>
      </c:scatterChart>
      <c:valAx>
        <c:axId val="312395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EMPREGADOS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8959951"/>
        <c:crosses val="autoZero"/>
        <c:crossBetween val="midCat"/>
      </c:valAx>
      <c:valAx>
        <c:axId val="3189599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23953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52387</xdr:rowOff>
    </xdr:from>
    <xdr:to>
      <xdr:col>9</xdr:col>
      <xdr:colOff>381000</xdr:colOff>
      <xdr:row>11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8FCFE3-60E6-4B7F-A32F-234D884B6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485775</xdr:colOff>
      <xdr:row>0</xdr:row>
      <xdr:rowOff>71437</xdr:rowOff>
    </xdr:from>
    <xdr:to>
      <xdr:col>15</xdr:col>
      <xdr:colOff>466725</xdr:colOff>
      <xdr:row>11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45EBB40-7458-4FE0-8484-73EAE6B19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457199</xdr:colOff>
      <xdr:row>12</xdr:row>
      <xdr:rowOff>14287</xdr:rowOff>
    </xdr:from>
    <xdr:to>
      <xdr:col>15</xdr:col>
      <xdr:colOff>466724</xdr:colOff>
      <xdr:row>23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BE72AB0-C32D-4DC7-81FF-71D9215D9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0</xdr:row>
      <xdr:rowOff>61911</xdr:rowOff>
    </xdr:from>
    <xdr:to>
      <xdr:col>14</xdr:col>
      <xdr:colOff>57150</xdr:colOff>
      <xdr:row>18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E20815-11B3-4ACA-A7B8-1594DB689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48F6BC-62AD-42B5-8D9C-9AD9EB72B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4</xdr:row>
      <xdr:rowOff>42862</xdr:rowOff>
    </xdr:from>
    <xdr:to>
      <xdr:col>12</xdr:col>
      <xdr:colOff>295275</xdr:colOff>
      <xdr:row>18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EF3C41-05F5-4391-8496-23E4E2A4C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2</xdr:row>
      <xdr:rowOff>38100</xdr:rowOff>
    </xdr:from>
    <xdr:to>
      <xdr:col>8</xdr:col>
      <xdr:colOff>171450</xdr:colOff>
      <xdr:row>36</xdr:row>
      <xdr:rowOff>95250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F1125C6E-C4CF-4F40-A623-E1676111B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419100"/>
          <a:ext cx="5267325" cy="653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295274</xdr:colOff>
      <xdr:row>0</xdr:row>
      <xdr:rowOff>233362</xdr:rowOff>
    </xdr:from>
    <xdr:to>
      <xdr:col>10</xdr:col>
      <xdr:colOff>19049</xdr:colOff>
      <xdr:row>13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1B29FA-0556-47D3-AFBF-7149BA13C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314324</xdr:colOff>
      <xdr:row>1</xdr:row>
      <xdr:rowOff>14287</xdr:rowOff>
    </xdr:from>
    <xdr:to>
      <xdr:col>13</xdr:col>
      <xdr:colOff>581025</xdr:colOff>
      <xdr:row>22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074163-4813-47A9-998A-BC2552296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57</xdr:row>
      <xdr:rowOff>47625</xdr:rowOff>
    </xdr:from>
    <xdr:to>
      <xdr:col>8</xdr:col>
      <xdr:colOff>276225</xdr:colOff>
      <xdr:row>67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E09BDE8-4076-4FFB-AE09-B94EF8DA4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381000</xdr:colOff>
      <xdr:row>46</xdr:row>
      <xdr:rowOff>171450</xdr:rowOff>
    </xdr:from>
    <xdr:to>
      <xdr:col>8</xdr:col>
      <xdr:colOff>276225</xdr:colOff>
      <xdr:row>56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4ED2D32-8DD6-4091-A810-CD0C468B6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304801</xdr:colOff>
      <xdr:row>0</xdr:row>
      <xdr:rowOff>61912</xdr:rowOff>
    </xdr:from>
    <xdr:to>
      <xdr:col>8</xdr:col>
      <xdr:colOff>9526</xdr:colOff>
      <xdr:row>14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AEE0F1-83AB-47F6-8DE0-C5108DF9A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484C-DA6E-462B-B0C6-38B1CEFFBD92}">
  <dimension ref="A1:O18"/>
  <sheetViews>
    <sheetView workbookViewId="0">
      <selection activeCell="D9" sqref="D9"/>
    </sheetView>
  </sheetViews>
  <sheetFormatPr defaultRowHeight="15" x14ac:dyDescent="0.25"/>
  <cols>
    <col min="1" max="1" width="16.42578125" bestFit="1" customWidth="1"/>
    <col min="2" max="2" width="15.85546875" bestFit="1" customWidth="1"/>
    <col min="3" max="3" width="29.42578125" bestFit="1" customWidth="1"/>
    <col min="7" max="7" width="11.5703125" customWidth="1"/>
    <col min="8" max="8" width="11" customWidth="1"/>
    <col min="9" max="9" width="10.42578125" bestFit="1" customWidth="1"/>
    <col min="10" max="10" width="5.5703125" bestFit="1" customWidth="1"/>
    <col min="11" max="11" width="2" bestFit="1" customWidth="1"/>
    <col min="12" max="12" width="18.28515625" bestFit="1" customWidth="1"/>
  </cols>
  <sheetData>
    <row r="1" spans="1:15" ht="23.25" x14ac:dyDescent="0.35">
      <c r="A1" s="2" t="s">
        <v>12</v>
      </c>
      <c r="B1" s="2" t="s">
        <v>0</v>
      </c>
      <c r="C1" t="s">
        <v>29</v>
      </c>
      <c r="J1" s="3" t="s">
        <v>17</v>
      </c>
      <c r="K1" s="4"/>
    </row>
    <row r="2" spans="1:15" ht="27.75" customHeight="1" x14ac:dyDescent="0.35">
      <c r="A2" t="s">
        <v>6</v>
      </c>
      <c r="B2">
        <v>1000</v>
      </c>
      <c r="G2" s="18" t="s">
        <v>43</v>
      </c>
      <c r="H2" s="18"/>
      <c r="I2" s="7" t="s">
        <v>20</v>
      </c>
      <c r="J2" s="5" t="s">
        <v>15</v>
      </c>
      <c r="K2" t="s">
        <v>22</v>
      </c>
      <c r="L2" s="4" t="s">
        <v>18</v>
      </c>
    </row>
    <row r="3" spans="1:15" ht="23.25" x14ac:dyDescent="0.25">
      <c r="A3" t="s">
        <v>7</v>
      </c>
      <c r="B3">
        <v>2000</v>
      </c>
      <c r="G3" s="19" t="s">
        <v>19</v>
      </c>
      <c r="H3" s="19"/>
      <c r="J3" s="6" t="s">
        <v>16</v>
      </c>
      <c r="L3" s="8" t="s">
        <v>21</v>
      </c>
    </row>
    <row r="4" spans="1:15" x14ac:dyDescent="0.25">
      <c r="A4" t="s">
        <v>8</v>
      </c>
      <c r="B4">
        <v>3000</v>
      </c>
      <c r="G4" s="20" t="s">
        <v>26</v>
      </c>
      <c r="H4" s="20"/>
      <c r="L4">
        <f>POWER(B2-B9,2)/(B15-1)</f>
        <v>3472222.2222222225</v>
      </c>
    </row>
    <row r="5" spans="1:15" x14ac:dyDescent="0.25">
      <c r="A5" t="s">
        <v>9</v>
      </c>
      <c r="B5">
        <v>5000</v>
      </c>
      <c r="G5" s="21" t="s">
        <v>24</v>
      </c>
      <c r="H5" s="21"/>
      <c r="L5">
        <f>POWER(B3-B9,2)/(B15-1)</f>
        <v>2005555.555555556</v>
      </c>
    </row>
    <row r="6" spans="1:15" x14ac:dyDescent="0.25">
      <c r="A6" t="s">
        <v>10</v>
      </c>
      <c r="B6">
        <v>5000</v>
      </c>
      <c r="G6" s="21" t="s">
        <v>25</v>
      </c>
      <c r="H6" s="21"/>
      <c r="L6">
        <f>POWER(B4-B9,2)/(B15-1)</f>
        <v>938888.88888888923</v>
      </c>
    </row>
    <row r="7" spans="1:15" x14ac:dyDescent="0.25">
      <c r="A7" t="s">
        <v>11</v>
      </c>
      <c r="B7">
        <v>15000</v>
      </c>
      <c r="L7">
        <f>POWER(B5-B9,2)/(B15-1)</f>
        <v>5555.5555555555757</v>
      </c>
    </row>
    <row r="8" spans="1:15" x14ac:dyDescent="0.25">
      <c r="A8" t="s">
        <v>2</v>
      </c>
      <c r="B8">
        <f>SUM(B2:B7)</f>
        <v>31000</v>
      </c>
      <c r="C8" s="1" t="s">
        <v>40</v>
      </c>
      <c r="L8">
        <f>POWER(B6-B9,2)/(B15-1)</f>
        <v>5555.5555555555757</v>
      </c>
    </row>
    <row r="9" spans="1:15" x14ac:dyDescent="0.25">
      <c r="A9" t="s">
        <v>1</v>
      </c>
      <c r="B9">
        <f>AVERAGE(B2:B7)</f>
        <v>5166.666666666667</v>
      </c>
      <c r="C9" s="1" t="s">
        <v>39</v>
      </c>
      <c r="L9">
        <f>POWER(B7-B9,2)/(B15-1)</f>
        <v>19338888.888888884</v>
      </c>
    </row>
    <row r="10" spans="1:15" ht="15" customHeight="1" x14ac:dyDescent="0.25">
      <c r="A10" t="s">
        <v>3</v>
      </c>
      <c r="B10">
        <f>(B4+B5)/2</f>
        <v>4000</v>
      </c>
      <c r="C10" s="1" t="s">
        <v>38</v>
      </c>
      <c r="I10" s="16" t="s">
        <v>41</v>
      </c>
      <c r="J10" s="16"/>
      <c r="K10" s="2"/>
      <c r="L10" s="17">
        <f>SUM(L4:L9)</f>
        <v>25766666.666666664</v>
      </c>
    </row>
    <row r="11" spans="1:15" x14ac:dyDescent="0.25">
      <c r="A11" t="s">
        <v>3</v>
      </c>
      <c r="B11">
        <f>MEDIAN(B2:B7)</f>
        <v>4000</v>
      </c>
      <c r="C11" s="1" t="s">
        <v>37</v>
      </c>
      <c r="I11" s="16"/>
      <c r="J11" s="16"/>
      <c r="K11" s="2"/>
      <c r="L11" s="17"/>
    </row>
    <row r="12" spans="1:15" x14ac:dyDescent="0.25">
      <c r="A12" t="s">
        <v>4</v>
      </c>
      <c r="B12">
        <f>MODE(B2:B7)</f>
        <v>5000</v>
      </c>
      <c r="C12" s="1" t="s">
        <v>36</v>
      </c>
      <c r="I12" s="16"/>
      <c r="J12" s="16"/>
    </row>
    <row r="13" spans="1:15" x14ac:dyDescent="0.25">
      <c r="A13" t="s">
        <v>5</v>
      </c>
      <c r="B13">
        <f>MODE(B3:B7)</f>
        <v>5000</v>
      </c>
      <c r="C13" s="1" t="s">
        <v>35</v>
      </c>
    </row>
    <row r="14" spans="1:15" x14ac:dyDescent="0.25">
      <c r="A14" t="s">
        <v>13</v>
      </c>
      <c r="B14">
        <f>MAX(B2:B7)-MIN(B2:B7)</f>
        <v>14000</v>
      </c>
      <c r="C14" s="1" t="s">
        <v>34</v>
      </c>
      <c r="D14" s="15" t="s">
        <v>14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t="s">
        <v>42</v>
      </c>
    </row>
    <row r="15" spans="1:15" x14ac:dyDescent="0.25">
      <c r="A15" t="s">
        <v>23</v>
      </c>
      <c r="B15">
        <v>6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5" x14ac:dyDescent="0.25">
      <c r="A16" t="s">
        <v>27</v>
      </c>
      <c r="B16" s="60">
        <f>_xlfn.VAR.S(B2:B7)</f>
        <v>25766666.666666668</v>
      </c>
      <c r="C16" s="1" t="s">
        <v>28</v>
      </c>
    </row>
    <row r="17" spans="1:4" x14ac:dyDescent="0.25">
      <c r="A17" t="s">
        <v>30</v>
      </c>
      <c r="B17">
        <f>_xlfn.STDEV.S(B2:B7)</f>
        <v>5076.087732365022</v>
      </c>
      <c r="C17" s="1" t="s">
        <v>31</v>
      </c>
      <c r="D17" t="s">
        <v>44</v>
      </c>
    </row>
    <row r="18" spans="1:4" x14ac:dyDescent="0.25">
      <c r="A18" t="s">
        <v>32</v>
      </c>
      <c r="B18">
        <f>SQRT(B16)</f>
        <v>5076.087732365022</v>
      </c>
      <c r="C18" s="1" t="s">
        <v>33</v>
      </c>
    </row>
  </sheetData>
  <sortState xmlns:xlrd2="http://schemas.microsoft.com/office/spreadsheetml/2017/richdata2" ref="B2:B7">
    <sortCondition ref="B2"/>
  </sortState>
  <mergeCells count="8">
    <mergeCell ref="D14:N15"/>
    <mergeCell ref="L10:L11"/>
    <mergeCell ref="G2:H2"/>
    <mergeCell ref="G3:H3"/>
    <mergeCell ref="G4:H4"/>
    <mergeCell ref="G5:H5"/>
    <mergeCell ref="G6:H6"/>
    <mergeCell ref="I10:J12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2B4A5-3949-4751-8F54-2F8C20ECE608}">
  <dimension ref="A1:I45"/>
  <sheetViews>
    <sheetView topLeftCell="A31" workbookViewId="0">
      <selection activeCell="C42" sqref="C42"/>
    </sheetView>
  </sheetViews>
  <sheetFormatPr defaultColWidth="11.42578125" defaultRowHeight="15" x14ac:dyDescent="0.25"/>
  <cols>
    <col min="1" max="1" width="24.85546875" bestFit="1" customWidth="1"/>
    <col min="2" max="2" width="36.140625" bestFit="1" customWidth="1"/>
    <col min="3" max="3" width="46.28515625" bestFit="1" customWidth="1"/>
    <col min="258" max="258" width="36.140625" bestFit="1" customWidth="1"/>
    <col min="259" max="259" width="46.28515625" bestFit="1" customWidth="1"/>
    <col min="514" max="514" width="36.140625" bestFit="1" customWidth="1"/>
    <col min="515" max="515" width="46.28515625" bestFit="1" customWidth="1"/>
    <col min="770" max="770" width="36.140625" bestFit="1" customWidth="1"/>
    <col min="771" max="771" width="46.28515625" bestFit="1" customWidth="1"/>
    <col min="1026" max="1026" width="36.140625" bestFit="1" customWidth="1"/>
    <col min="1027" max="1027" width="46.28515625" bestFit="1" customWidth="1"/>
    <col min="1282" max="1282" width="36.140625" bestFit="1" customWidth="1"/>
    <col min="1283" max="1283" width="46.28515625" bestFit="1" customWidth="1"/>
    <col min="1538" max="1538" width="36.140625" bestFit="1" customWidth="1"/>
    <col min="1539" max="1539" width="46.28515625" bestFit="1" customWidth="1"/>
    <col min="1794" max="1794" width="36.140625" bestFit="1" customWidth="1"/>
    <col min="1795" max="1795" width="46.28515625" bestFit="1" customWidth="1"/>
    <col min="2050" max="2050" width="36.140625" bestFit="1" customWidth="1"/>
    <col min="2051" max="2051" width="46.28515625" bestFit="1" customWidth="1"/>
    <col min="2306" max="2306" width="36.140625" bestFit="1" customWidth="1"/>
    <col min="2307" max="2307" width="46.28515625" bestFit="1" customWidth="1"/>
    <col min="2562" max="2562" width="36.140625" bestFit="1" customWidth="1"/>
    <col min="2563" max="2563" width="46.28515625" bestFit="1" customWidth="1"/>
    <col min="2818" max="2818" width="36.140625" bestFit="1" customWidth="1"/>
    <col min="2819" max="2819" width="46.28515625" bestFit="1" customWidth="1"/>
    <col min="3074" max="3074" width="36.140625" bestFit="1" customWidth="1"/>
    <col min="3075" max="3075" width="46.28515625" bestFit="1" customWidth="1"/>
    <col min="3330" max="3330" width="36.140625" bestFit="1" customWidth="1"/>
    <col min="3331" max="3331" width="46.28515625" bestFit="1" customWidth="1"/>
    <col min="3586" max="3586" width="36.140625" bestFit="1" customWidth="1"/>
    <col min="3587" max="3587" width="46.28515625" bestFit="1" customWidth="1"/>
    <col min="3842" max="3842" width="36.140625" bestFit="1" customWidth="1"/>
    <col min="3843" max="3843" width="46.28515625" bestFit="1" customWidth="1"/>
    <col min="4098" max="4098" width="36.140625" bestFit="1" customWidth="1"/>
    <col min="4099" max="4099" width="46.28515625" bestFit="1" customWidth="1"/>
    <col min="4354" max="4354" width="36.140625" bestFit="1" customWidth="1"/>
    <col min="4355" max="4355" width="46.28515625" bestFit="1" customWidth="1"/>
    <col min="4610" max="4610" width="36.140625" bestFit="1" customWidth="1"/>
    <col min="4611" max="4611" width="46.28515625" bestFit="1" customWidth="1"/>
    <col min="4866" max="4866" width="36.140625" bestFit="1" customWidth="1"/>
    <col min="4867" max="4867" width="46.28515625" bestFit="1" customWidth="1"/>
    <col min="5122" max="5122" width="36.140625" bestFit="1" customWidth="1"/>
    <col min="5123" max="5123" width="46.28515625" bestFit="1" customWidth="1"/>
    <col min="5378" max="5378" width="36.140625" bestFit="1" customWidth="1"/>
    <col min="5379" max="5379" width="46.28515625" bestFit="1" customWidth="1"/>
    <col min="5634" max="5634" width="36.140625" bestFit="1" customWidth="1"/>
    <col min="5635" max="5635" width="46.28515625" bestFit="1" customWidth="1"/>
    <col min="5890" max="5890" width="36.140625" bestFit="1" customWidth="1"/>
    <col min="5891" max="5891" width="46.28515625" bestFit="1" customWidth="1"/>
    <col min="6146" max="6146" width="36.140625" bestFit="1" customWidth="1"/>
    <col min="6147" max="6147" width="46.28515625" bestFit="1" customWidth="1"/>
    <col min="6402" max="6402" width="36.140625" bestFit="1" customWidth="1"/>
    <col min="6403" max="6403" width="46.28515625" bestFit="1" customWidth="1"/>
    <col min="6658" max="6658" width="36.140625" bestFit="1" customWidth="1"/>
    <col min="6659" max="6659" width="46.28515625" bestFit="1" customWidth="1"/>
    <col min="6914" max="6914" width="36.140625" bestFit="1" customWidth="1"/>
    <col min="6915" max="6915" width="46.28515625" bestFit="1" customWidth="1"/>
    <col min="7170" max="7170" width="36.140625" bestFit="1" customWidth="1"/>
    <col min="7171" max="7171" width="46.28515625" bestFit="1" customWidth="1"/>
    <col min="7426" max="7426" width="36.140625" bestFit="1" customWidth="1"/>
    <col min="7427" max="7427" width="46.28515625" bestFit="1" customWidth="1"/>
    <col min="7682" max="7682" width="36.140625" bestFit="1" customWidth="1"/>
    <col min="7683" max="7683" width="46.28515625" bestFit="1" customWidth="1"/>
    <col min="7938" max="7938" width="36.140625" bestFit="1" customWidth="1"/>
    <col min="7939" max="7939" width="46.28515625" bestFit="1" customWidth="1"/>
    <col min="8194" max="8194" width="36.140625" bestFit="1" customWidth="1"/>
    <col min="8195" max="8195" width="46.28515625" bestFit="1" customWidth="1"/>
    <col min="8450" max="8450" width="36.140625" bestFit="1" customWidth="1"/>
    <col min="8451" max="8451" width="46.28515625" bestFit="1" customWidth="1"/>
    <col min="8706" max="8706" width="36.140625" bestFit="1" customWidth="1"/>
    <col min="8707" max="8707" width="46.28515625" bestFit="1" customWidth="1"/>
    <col min="8962" max="8962" width="36.140625" bestFit="1" customWidth="1"/>
    <col min="8963" max="8963" width="46.28515625" bestFit="1" customWidth="1"/>
    <col min="9218" max="9218" width="36.140625" bestFit="1" customWidth="1"/>
    <col min="9219" max="9219" width="46.28515625" bestFit="1" customWidth="1"/>
    <col min="9474" max="9474" width="36.140625" bestFit="1" customWidth="1"/>
    <col min="9475" max="9475" width="46.28515625" bestFit="1" customWidth="1"/>
    <col min="9730" max="9730" width="36.140625" bestFit="1" customWidth="1"/>
    <col min="9731" max="9731" width="46.28515625" bestFit="1" customWidth="1"/>
    <col min="9986" max="9986" width="36.140625" bestFit="1" customWidth="1"/>
    <col min="9987" max="9987" width="46.28515625" bestFit="1" customWidth="1"/>
    <col min="10242" max="10242" width="36.140625" bestFit="1" customWidth="1"/>
    <col min="10243" max="10243" width="46.28515625" bestFit="1" customWidth="1"/>
    <col min="10498" max="10498" width="36.140625" bestFit="1" customWidth="1"/>
    <col min="10499" max="10499" width="46.28515625" bestFit="1" customWidth="1"/>
    <col min="10754" max="10754" width="36.140625" bestFit="1" customWidth="1"/>
    <col min="10755" max="10755" width="46.28515625" bestFit="1" customWidth="1"/>
    <col min="11010" max="11010" width="36.140625" bestFit="1" customWidth="1"/>
    <col min="11011" max="11011" width="46.28515625" bestFit="1" customWidth="1"/>
    <col min="11266" max="11266" width="36.140625" bestFit="1" customWidth="1"/>
    <col min="11267" max="11267" width="46.28515625" bestFit="1" customWidth="1"/>
    <col min="11522" max="11522" width="36.140625" bestFit="1" customWidth="1"/>
    <col min="11523" max="11523" width="46.28515625" bestFit="1" customWidth="1"/>
    <col min="11778" max="11778" width="36.140625" bestFit="1" customWidth="1"/>
    <col min="11779" max="11779" width="46.28515625" bestFit="1" customWidth="1"/>
    <col min="12034" max="12034" width="36.140625" bestFit="1" customWidth="1"/>
    <col min="12035" max="12035" width="46.28515625" bestFit="1" customWidth="1"/>
    <col min="12290" max="12290" width="36.140625" bestFit="1" customWidth="1"/>
    <col min="12291" max="12291" width="46.28515625" bestFit="1" customWidth="1"/>
    <col min="12546" max="12546" width="36.140625" bestFit="1" customWidth="1"/>
    <col min="12547" max="12547" width="46.28515625" bestFit="1" customWidth="1"/>
    <col min="12802" max="12802" width="36.140625" bestFit="1" customWidth="1"/>
    <col min="12803" max="12803" width="46.28515625" bestFit="1" customWidth="1"/>
    <col min="13058" max="13058" width="36.140625" bestFit="1" customWidth="1"/>
    <col min="13059" max="13059" width="46.28515625" bestFit="1" customWidth="1"/>
    <col min="13314" max="13314" width="36.140625" bestFit="1" customWidth="1"/>
    <col min="13315" max="13315" width="46.28515625" bestFit="1" customWidth="1"/>
    <col min="13570" max="13570" width="36.140625" bestFit="1" customWidth="1"/>
    <col min="13571" max="13571" width="46.28515625" bestFit="1" customWidth="1"/>
    <col min="13826" max="13826" width="36.140625" bestFit="1" customWidth="1"/>
    <col min="13827" max="13827" width="46.28515625" bestFit="1" customWidth="1"/>
    <col min="14082" max="14082" width="36.140625" bestFit="1" customWidth="1"/>
    <col min="14083" max="14083" width="46.28515625" bestFit="1" customWidth="1"/>
    <col min="14338" max="14338" width="36.140625" bestFit="1" customWidth="1"/>
    <col min="14339" max="14339" width="46.28515625" bestFit="1" customWidth="1"/>
    <col min="14594" max="14594" width="36.140625" bestFit="1" customWidth="1"/>
    <col min="14595" max="14595" width="46.28515625" bestFit="1" customWidth="1"/>
    <col min="14850" max="14850" width="36.140625" bestFit="1" customWidth="1"/>
    <col min="14851" max="14851" width="46.28515625" bestFit="1" customWidth="1"/>
    <col min="15106" max="15106" width="36.140625" bestFit="1" customWidth="1"/>
    <col min="15107" max="15107" width="46.28515625" bestFit="1" customWidth="1"/>
    <col min="15362" max="15362" width="36.140625" bestFit="1" customWidth="1"/>
    <col min="15363" max="15363" width="46.28515625" bestFit="1" customWidth="1"/>
    <col min="15618" max="15618" width="36.140625" bestFit="1" customWidth="1"/>
    <col min="15619" max="15619" width="46.28515625" bestFit="1" customWidth="1"/>
    <col min="15874" max="15874" width="36.140625" bestFit="1" customWidth="1"/>
    <col min="15875" max="15875" width="46.28515625" bestFit="1" customWidth="1"/>
    <col min="16130" max="16130" width="36.140625" bestFit="1" customWidth="1"/>
    <col min="16131" max="16131" width="46.28515625" bestFit="1" customWidth="1"/>
  </cols>
  <sheetData>
    <row r="1" spans="1:3" ht="26.25" x14ac:dyDescent="0.4">
      <c r="A1" s="36" t="s">
        <v>102</v>
      </c>
      <c r="B1" s="36" t="s">
        <v>103</v>
      </c>
      <c r="C1" s="36" t="s">
        <v>104</v>
      </c>
    </row>
    <row r="2" spans="1:3" ht="25.5" x14ac:dyDescent="0.35">
      <c r="A2" s="37">
        <v>1</v>
      </c>
      <c r="B2" s="38">
        <v>4</v>
      </c>
      <c r="C2" s="38">
        <v>2</v>
      </c>
    </row>
    <row r="3" spans="1:3" ht="25.5" x14ac:dyDescent="0.35">
      <c r="A3" s="37">
        <v>2</v>
      </c>
      <c r="B3" s="38">
        <v>6</v>
      </c>
      <c r="C3" s="38">
        <v>1</v>
      </c>
    </row>
    <row r="4" spans="1:3" ht="25.5" x14ac:dyDescent="0.35">
      <c r="A4" s="37">
        <v>3</v>
      </c>
      <c r="B4" s="38">
        <v>3</v>
      </c>
      <c r="C4" s="38">
        <v>3</v>
      </c>
    </row>
    <row r="5" spans="1:3" ht="25.5" x14ac:dyDescent="0.35">
      <c r="A5" s="37">
        <v>4</v>
      </c>
      <c r="B5" s="38">
        <v>5</v>
      </c>
      <c r="C5" s="38">
        <v>1</v>
      </c>
    </row>
    <row r="6" spans="1:3" ht="25.5" x14ac:dyDescent="0.35">
      <c r="A6" s="37">
        <v>5</v>
      </c>
      <c r="B6" s="38">
        <v>1</v>
      </c>
      <c r="C6" s="38">
        <v>4</v>
      </c>
    </row>
    <row r="7" spans="1:3" ht="25.5" x14ac:dyDescent="0.35">
      <c r="A7" s="37">
        <v>6</v>
      </c>
      <c r="B7" s="38">
        <v>2</v>
      </c>
      <c r="C7" s="38">
        <v>3</v>
      </c>
    </row>
    <row r="10" spans="1:3" x14ac:dyDescent="0.25">
      <c r="A10" s="39"/>
      <c r="B10" s="39"/>
      <c r="C10" s="39"/>
    </row>
    <row r="11" spans="1:3" x14ac:dyDescent="0.25">
      <c r="A11" s="40"/>
      <c r="B11" s="40"/>
      <c r="C11" s="41"/>
    </row>
    <row r="12" spans="1:3" x14ac:dyDescent="0.25">
      <c r="A12" s="40"/>
      <c r="B12" s="40"/>
      <c r="C12" s="41"/>
    </row>
    <row r="13" spans="1:3" x14ac:dyDescent="0.25">
      <c r="A13" s="40"/>
      <c r="B13" s="40"/>
      <c r="C13" s="41"/>
    </row>
    <row r="14" spans="1:3" x14ac:dyDescent="0.25">
      <c r="A14" s="40"/>
      <c r="B14" s="40"/>
      <c r="C14" s="41"/>
    </row>
    <row r="15" spans="1:3" x14ac:dyDescent="0.25">
      <c r="A15" t="s">
        <v>109</v>
      </c>
    </row>
    <row r="16" spans="1:3" ht="15.75" thickBot="1" x14ac:dyDescent="0.3"/>
    <row r="17" spans="1:9" x14ac:dyDescent="0.25">
      <c r="A17" s="46" t="s">
        <v>110</v>
      </c>
      <c r="B17" s="46"/>
    </row>
    <row r="18" spans="1:9" x14ac:dyDescent="0.25">
      <c r="A18" s="43" t="s">
        <v>111</v>
      </c>
      <c r="B18" s="43">
        <v>0.97100831245522445</v>
      </c>
    </row>
    <row r="19" spans="1:9" x14ac:dyDescent="0.25">
      <c r="A19" s="43" t="s">
        <v>112</v>
      </c>
      <c r="B19" s="53">
        <v>0.94285714285714284</v>
      </c>
    </row>
    <row r="20" spans="1:9" x14ac:dyDescent="0.25">
      <c r="A20" s="43" t="s">
        <v>113</v>
      </c>
      <c r="B20" s="43">
        <v>0.9285714285714286</v>
      </c>
    </row>
    <row r="21" spans="1:9" x14ac:dyDescent="0.25">
      <c r="A21" s="43" t="s">
        <v>114</v>
      </c>
      <c r="B21" s="43">
        <v>0.32366943748507482</v>
      </c>
    </row>
    <row r="22" spans="1:9" ht="15.75" thickBot="1" x14ac:dyDescent="0.3">
      <c r="A22" s="44" t="s">
        <v>115</v>
      </c>
      <c r="B22" s="44">
        <v>6</v>
      </c>
    </row>
    <row r="24" spans="1:9" ht="15.75" thickBot="1" x14ac:dyDescent="0.3">
      <c r="A24" t="s">
        <v>116</v>
      </c>
    </row>
    <row r="25" spans="1:9" x14ac:dyDescent="0.25">
      <c r="A25" s="45"/>
      <c r="B25" s="45" t="s">
        <v>121</v>
      </c>
      <c r="C25" s="45" t="s">
        <v>122</v>
      </c>
      <c r="D25" s="45" t="s">
        <v>123</v>
      </c>
      <c r="E25" s="45" t="s">
        <v>124</v>
      </c>
      <c r="F25" s="45" t="s">
        <v>125</v>
      </c>
    </row>
    <row r="26" spans="1:9" x14ac:dyDescent="0.25">
      <c r="A26" s="43" t="s">
        <v>117</v>
      </c>
      <c r="B26" s="43">
        <v>1</v>
      </c>
      <c r="C26" s="43">
        <v>6.9142857142857146</v>
      </c>
      <c r="D26" s="43">
        <v>6.9142857142857146</v>
      </c>
      <c r="E26" s="43">
        <v>66.000000000000014</v>
      </c>
      <c r="F26" s="43">
        <v>1.2485929031976744E-3</v>
      </c>
    </row>
    <row r="27" spans="1:9" x14ac:dyDescent="0.25">
      <c r="A27" s="43" t="s">
        <v>118</v>
      </c>
      <c r="B27" s="43">
        <v>4</v>
      </c>
      <c r="C27" s="43">
        <v>0.419047619047619</v>
      </c>
      <c r="D27" s="43">
        <v>0.10476190476190475</v>
      </c>
      <c r="E27" s="43"/>
      <c r="F27" s="43"/>
    </row>
    <row r="28" spans="1:9" ht="15.75" thickBot="1" x14ac:dyDescent="0.3">
      <c r="A28" s="44" t="s">
        <v>119</v>
      </c>
      <c r="B28" s="44">
        <v>5</v>
      </c>
      <c r="C28" s="44">
        <v>7.3333333333333339</v>
      </c>
      <c r="D28" s="44"/>
      <c r="E28" s="44"/>
      <c r="F28" s="44"/>
    </row>
    <row r="29" spans="1:9" ht="15.75" thickBot="1" x14ac:dyDescent="0.3"/>
    <row r="30" spans="1:9" x14ac:dyDescent="0.25">
      <c r="A30" s="45"/>
      <c r="B30" s="45" t="s">
        <v>126</v>
      </c>
      <c r="C30" s="45" t="s">
        <v>114</v>
      </c>
      <c r="D30" s="45" t="s">
        <v>127</v>
      </c>
      <c r="E30" s="45" t="s">
        <v>128</v>
      </c>
      <c r="F30" s="45" t="s">
        <v>129</v>
      </c>
      <c r="G30" s="45" t="s">
        <v>130</v>
      </c>
      <c r="H30" s="45" t="s">
        <v>131</v>
      </c>
      <c r="I30" s="45" t="s">
        <v>132</v>
      </c>
    </row>
    <row r="31" spans="1:9" x14ac:dyDescent="0.25">
      <c r="A31" s="43" t="s">
        <v>120</v>
      </c>
      <c r="B31" s="52">
        <v>4.5333333333333332</v>
      </c>
      <c r="C31" s="43">
        <v>0.30131984799154998</v>
      </c>
      <c r="D31" s="43">
        <v>15.044921081536133</v>
      </c>
      <c r="E31" s="43">
        <v>1.137384785483258E-4</v>
      </c>
      <c r="F31" s="43">
        <v>3.696735316278251</v>
      </c>
      <c r="G31" s="43">
        <v>5.3699313503884154</v>
      </c>
      <c r="H31" s="43">
        <v>3.696735316278251</v>
      </c>
      <c r="I31" s="43">
        <v>5.3699313503884154</v>
      </c>
    </row>
    <row r="32" spans="1:9" ht="15.75" thickBot="1" x14ac:dyDescent="0.3">
      <c r="A32" s="44" t="s">
        <v>103</v>
      </c>
      <c r="B32" s="50">
        <v>-0.62857142857142867</v>
      </c>
      <c r="C32" s="44">
        <v>7.7371794329866281E-2</v>
      </c>
      <c r="D32" s="44">
        <v>-8.1240384046359626</v>
      </c>
      <c r="E32" s="51">
        <v>1.2485929031976733E-3</v>
      </c>
      <c r="F32" s="44">
        <v>-0.84338996821895629</v>
      </c>
      <c r="G32" s="44">
        <v>-0.41375288892390105</v>
      </c>
      <c r="H32" s="44">
        <v>-0.84338996821895629</v>
      </c>
      <c r="I32" s="44">
        <v>-0.41375288892390105</v>
      </c>
    </row>
    <row r="34" spans="1:3" x14ac:dyDescent="0.25">
      <c r="A34" t="s">
        <v>143</v>
      </c>
    </row>
    <row r="35" spans="1:3" x14ac:dyDescent="0.25">
      <c r="A35" t="s">
        <v>142</v>
      </c>
    </row>
    <row r="38" spans="1:3" x14ac:dyDescent="0.25">
      <c r="A38" t="s">
        <v>29</v>
      </c>
      <c r="B38" s="14" t="s">
        <v>144</v>
      </c>
    </row>
    <row r="39" spans="1:3" x14ac:dyDescent="0.25">
      <c r="A39" s="56" t="s">
        <v>145</v>
      </c>
      <c r="B39" s="56">
        <v>3</v>
      </c>
    </row>
    <row r="40" spans="1:3" x14ac:dyDescent="0.25">
      <c r="A40" s="56" t="s">
        <v>146</v>
      </c>
      <c r="B40" s="56">
        <v>1</v>
      </c>
    </row>
    <row r="41" spans="1:3" x14ac:dyDescent="0.25">
      <c r="A41" s="56" t="s">
        <v>147</v>
      </c>
      <c r="B41" s="56">
        <f>B31 + B32  * B39</f>
        <v>2.6476190476190471</v>
      </c>
      <c r="C41" s="1" t="s">
        <v>156</v>
      </c>
    </row>
    <row r="42" spans="1:3" x14ac:dyDescent="0.25">
      <c r="A42" s="56" t="s">
        <v>148</v>
      </c>
      <c r="B42" s="56">
        <f>B31 + B32  * B40</f>
        <v>3.9047619047619047</v>
      </c>
      <c r="C42" s="1" t="s">
        <v>157</v>
      </c>
    </row>
    <row r="44" spans="1:3" x14ac:dyDescent="0.25">
      <c r="A44" t="s">
        <v>149</v>
      </c>
    </row>
    <row r="45" spans="1:3" x14ac:dyDescent="0.25">
      <c r="A45" s="57">
        <f>1-B19</f>
        <v>5.7142857142857162E-2</v>
      </c>
      <c r="B45" t="s">
        <v>150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F9F6B-4CE4-42C4-A757-01AA4F5A7021}">
  <dimension ref="A1:N76"/>
  <sheetViews>
    <sheetView topLeftCell="A37" workbookViewId="0">
      <selection activeCell="B48" sqref="B48"/>
    </sheetView>
  </sheetViews>
  <sheetFormatPr defaultRowHeight="15" x14ac:dyDescent="0.25"/>
  <cols>
    <col min="1" max="1" width="19.5703125" bestFit="1" customWidth="1"/>
    <col min="2" max="2" width="26" bestFit="1" customWidth="1"/>
    <col min="3" max="3" width="22.85546875" bestFit="1" customWidth="1"/>
    <col min="4" max="4" width="12" bestFit="1" customWidth="1"/>
    <col min="5" max="5" width="12.28515625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3" x14ac:dyDescent="0.25">
      <c r="A1" s="47" t="s">
        <v>105</v>
      </c>
      <c r="B1" s="47" t="s">
        <v>106</v>
      </c>
      <c r="C1" s="47" t="s">
        <v>107</v>
      </c>
    </row>
    <row r="2" spans="1:3" x14ac:dyDescent="0.25">
      <c r="A2" s="14">
        <v>1</v>
      </c>
      <c r="B2" s="14">
        <v>77600</v>
      </c>
      <c r="C2" s="14">
        <v>19930</v>
      </c>
    </row>
    <row r="3" spans="1:3" x14ac:dyDescent="0.25">
      <c r="A3" s="14">
        <v>2</v>
      </c>
      <c r="B3" s="14">
        <v>74801</v>
      </c>
      <c r="C3" s="14">
        <v>33710</v>
      </c>
    </row>
    <row r="4" spans="1:3" x14ac:dyDescent="0.25">
      <c r="A4" s="14">
        <v>3</v>
      </c>
      <c r="B4" s="14">
        <v>50000</v>
      </c>
      <c r="C4" s="14">
        <v>7660</v>
      </c>
    </row>
    <row r="5" spans="1:3" x14ac:dyDescent="0.25">
      <c r="A5" s="14">
        <f>A4+1</f>
        <v>4</v>
      </c>
      <c r="B5" s="14">
        <v>89355</v>
      </c>
      <c r="C5" s="14">
        <v>21795</v>
      </c>
    </row>
    <row r="6" spans="1:3" x14ac:dyDescent="0.25">
      <c r="A6" s="14">
        <f t="shared" ref="A6:A21" si="0">A5+1</f>
        <v>5</v>
      </c>
      <c r="B6" s="14">
        <v>12200</v>
      </c>
      <c r="C6" s="14">
        <v>2398</v>
      </c>
    </row>
    <row r="7" spans="1:3" x14ac:dyDescent="0.25">
      <c r="A7" s="14">
        <f t="shared" si="0"/>
        <v>6</v>
      </c>
      <c r="B7" s="14">
        <v>29000</v>
      </c>
      <c r="C7" s="14">
        <v>7510</v>
      </c>
    </row>
    <row r="8" spans="1:3" x14ac:dyDescent="0.25">
      <c r="A8" s="14">
        <f t="shared" si="0"/>
        <v>7</v>
      </c>
      <c r="B8" s="14">
        <v>69722</v>
      </c>
      <c r="C8" s="14">
        <v>27333</v>
      </c>
    </row>
    <row r="9" spans="1:3" x14ac:dyDescent="0.25">
      <c r="A9" s="14">
        <f t="shared" si="0"/>
        <v>8</v>
      </c>
      <c r="B9" s="14">
        <v>16200</v>
      </c>
      <c r="C9" s="14">
        <v>2743</v>
      </c>
    </row>
    <row r="10" spans="1:3" x14ac:dyDescent="0.25">
      <c r="A10" s="14">
        <f t="shared" si="0"/>
        <v>9</v>
      </c>
      <c r="B10" s="14">
        <v>57000</v>
      </c>
      <c r="C10" s="14">
        <v>17796</v>
      </c>
    </row>
    <row r="11" spans="1:3" x14ac:dyDescent="0.25">
      <c r="A11" s="14">
        <f t="shared" si="0"/>
        <v>10</v>
      </c>
      <c r="B11" s="14">
        <v>1275</v>
      </c>
      <c r="C11" s="14">
        <v>4673</v>
      </c>
    </row>
    <row r="12" spans="1:3" x14ac:dyDescent="0.25">
      <c r="A12" s="14">
        <f t="shared" si="0"/>
        <v>11</v>
      </c>
      <c r="B12" s="14">
        <v>9400</v>
      </c>
      <c r="C12" s="14">
        <v>3334</v>
      </c>
    </row>
    <row r="13" spans="1:3" x14ac:dyDescent="0.25">
      <c r="A13" s="14">
        <f t="shared" si="0"/>
        <v>12</v>
      </c>
      <c r="B13" s="14">
        <v>53561</v>
      </c>
      <c r="C13" s="14">
        <v>12417</v>
      </c>
    </row>
    <row r="14" spans="1:3" x14ac:dyDescent="0.25">
      <c r="A14" s="14">
        <f t="shared" si="0"/>
        <v>13</v>
      </c>
      <c r="B14" s="14">
        <v>15900</v>
      </c>
      <c r="C14" s="14">
        <v>13852</v>
      </c>
    </row>
    <row r="15" spans="1:3" x14ac:dyDescent="0.25">
      <c r="A15" s="14">
        <f t="shared" si="0"/>
        <v>14</v>
      </c>
      <c r="B15" s="14">
        <v>36000</v>
      </c>
      <c r="C15" s="14">
        <v>25034</v>
      </c>
    </row>
    <row r="16" spans="1:3" x14ac:dyDescent="0.25">
      <c r="A16" s="14">
        <f t="shared" si="0"/>
        <v>15</v>
      </c>
      <c r="B16" s="14">
        <v>23500</v>
      </c>
      <c r="C16" s="14">
        <v>2999</v>
      </c>
    </row>
    <row r="17" spans="1:14" x14ac:dyDescent="0.25">
      <c r="A17" s="14">
        <f t="shared" si="0"/>
        <v>16</v>
      </c>
      <c r="B17" s="14">
        <v>77000</v>
      </c>
      <c r="C17" s="14">
        <v>37120</v>
      </c>
    </row>
    <row r="18" spans="1:14" x14ac:dyDescent="0.25">
      <c r="A18" s="14">
        <f t="shared" si="0"/>
        <v>17</v>
      </c>
      <c r="B18" s="14">
        <v>14269</v>
      </c>
      <c r="C18" s="14">
        <v>7491</v>
      </c>
    </row>
    <row r="19" spans="1:14" x14ac:dyDescent="0.25">
      <c r="A19" s="14">
        <f t="shared" si="0"/>
        <v>18</v>
      </c>
      <c r="B19" s="14">
        <v>45000</v>
      </c>
      <c r="C19" s="14">
        <v>14075</v>
      </c>
    </row>
    <row r="20" spans="1:14" x14ac:dyDescent="0.25">
      <c r="A20" s="14">
        <f t="shared" si="0"/>
        <v>19</v>
      </c>
      <c r="B20" s="14">
        <v>50000</v>
      </c>
      <c r="C20" s="14">
        <v>17421</v>
      </c>
    </row>
    <row r="21" spans="1:14" x14ac:dyDescent="0.25">
      <c r="A21" s="14">
        <f t="shared" si="0"/>
        <v>20</v>
      </c>
      <c r="B21" s="14">
        <v>4200</v>
      </c>
      <c r="C21" s="14">
        <v>1669</v>
      </c>
    </row>
    <row r="24" spans="1:14" ht="15" customHeight="1" x14ac:dyDescent="0.25">
      <c r="B24">
        <f>CORREL(B2:B21,C2:C21)</f>
        <v>0.81739804191941157</v>
      </c>
      <c r="C24" s="1" t="s">
        <v>108</v>
      </c>
      <c r="E24" s="42" t="s">
        <v>141</v>
      </c>
      <c r="F24" s="42"/>
      <c r="G24" s="42"/>
      <c r="H24" s="42"/>
      <c r="I24" s="42"/>
      <c r="J24" s="42"/>
      <c r="K24" s="42"/>
      <c r="L24" s="42"/>
      <c r="M24" s="42"/>
      <c r="N24" s="42"/>
    </row>
    <row r="25" spans="1:14" x14ac:dyDescent="0.25">
      <c r="E25" s="42"/>
      <c r="F25" s="42"/>
      <c r="G25" s="42"/>
      <c r="H25" s="42"/>
      <c r="I25" s="42"/>
      <c r="J25" s="42"/>
      <c r="K25" s="42"/>
      <c r="L25" s="42"/>
      <c r="M25" s="42"/>
      <c r="N25" s="42"/>
    </row>
    <row r="26" spans="1:14" x14ac:dyDescent="0.25">
      <c r="E26" s="42"/>
      <c r="F26" s="42"/>
      <c r="G26" s="42"/>
      <c r="H26" s="42"/>
      <c r="I26" s="42"/>
      <c r="J26" s="42"/>
      <c r="K26" s="42"/>
      <c r="L26" s="42"/>
      <c r="M26" s="42"/>
      <c r="N26" s="42"/>
    </row>
    <row r="27" spans="1:14" x14ac:dyDescent="0.25">
      <c r="E27" s="42"/>
      <c r="F27" s="42"/>
      <c r="G27" s="42"/>
      <c r="H27" s="42"/>
      <c r="I27" s="42"/>
      <c r="J27" s="42"/>
      <c r="K27" s="42"/>
      <c r="L27" s="42"/>
      <c r="M27" s="42"/>
      <c r="N27" s="42"/>
    </row>
    <row r="28" spans="1:14" x14ac:dyDescent="0.25">
      <c r="E28" s="42"/>
      <c r="F28" s="42"/>
      <c r="G28" s="42"/>
      <c r="H28" s="42"/>
      <c r="I28" s="42"/>
      <c r="J28" s="42"/>
      <c r="K28" s="42"/>
      <c r="L28" s="42"/>
      <c r="M28" s="42"/>
      <c r="N28" s="42"/>
    </row>
    <row r="29" spans="1:14" ht="15" customHeight="1" x14ac:dyDescent="0.25">
      <c r="A29" s="48" t="s">
        <v>109</v>
      </c>
      <c r="B29" s="48"/>
      <c r="E29" s="18" t="s">
        <v>137</v>
      </c>
      <c r="F29" s="18"/>
      <c r="G29" s="18"/>
      <c r="H29" s="18"/>
      <c r="I29" s="18"/>
      <c r="J29" s="18"/>
      <c r="K29" s="18"/>
      <c r="L29" s="18"/>
      <c r="M29" s="18"/>
      <c r="N29" s="18"/>
    </row>
    <row r="30" spans="1:14" ht="15.75" thickBot="1" x14ac:dyDescent="0.3">
      <c r="E30" s="18"/>
      <c r="F30" s="18"/>
      <c r="G30" s="18"/>
      <c r="H30" s="18"/>
      <c r="I30" s="18"/>
      <c r="J30" s="18"/>
      <c r="K30" s="18"/>
      <c r="L30" s="18"/>
      <c r="M30" s="18"/>
      <c r="N30" s="18"/>
    </row>
    <row r="31" spans="1:14" x14ac:dyDescent="0.25">
      <c r="A31" s="46" t="s">
        <v>110</v>
      </c>
      <c r="B31" s="46"/>
      <c r="E31" s="18"/>
      <c r="F31" s="18"/>
      <c r="G31" s="18"/>
      <c r="H31" s="18"/>
      <c r="I31" s="18"/>
      <c r="J31" s="18"/>
      <c r="K31" s="18"/>
      <c r="L31" s="18"/>
      <c r="M31" s="18"/>
      <c r="N31" s="18"/>
    </row>
    <row r="32" spans="1:14" x14ac:dyDescent="0.25">
      <c r="A32" s="43" t="s">
        <v>111</v>
      </c>
      <c r="B32" s="43">
        <v>0.81739804191941157</v>
      </c>
      <c r="J32" s="49"/>
      <c r="K32" s="49"/>
      <c r="L32" s="49"/>
      <c r="M32" s="49"/>
      <c r="N32" s="49"/>
    </row>
    <row r="33" spans="1:14" x14ac:dyDescent="0.25">
      <c r="A33" s="43" t="s">
        <v>112</v>
      </c>
      <c r="B33" s="54">
        <v>0.66813955893368815</v>
      </c>
      <c r="J33" s="49"/>
      <c r="K33" s="49"/>
      <c r="L33" s="49"/>
      <c r="M33" s="49"/>
      <c r="N33" s="49"/>
    </row>
    <row r="34" spans="1:14" x14ac:dyDescent="0.25">
      <c r="A34" s="43" t="s">
        <v>113</v>
      </c>
      <c r="B34" s="43">
        <v>0.64970286776333752</v>
      </c>
      <c r="J34" s="49"/>
      <c r="K34" s="49"/>
      <c r="L34" s="49"/>
      <c r="M34" s="49"/>
      <c r="N34" s="49"/>
    </row>
    <row r="35" spans="1:14" x14ac:dyDescent="0.25">
      <c r="A35" s="43" t="s">
        <v>114</v>
      </c>
      <c r="B35" s="43">
        <v>6378.7165583463102</v>
      </c>
      <c r="J35" s="49"/>
      <c r="K35" s="49"/>
      <c r="L35" s="49"/>
      <c r="M35" s="49"/>
      <c r="N35" s="49"/>
    </row>
    <row r="36" spans="1:14" ht="15.75" thickBot="1" x14ac:dyDescent="0.3">
      <c r="A36" s="44" t="s">
        <v>115</v>
      </c>
      <c r="B36" s="44">
        <v>20</v>
      </c>
      <c r="J36" s="49"/>
      <c r="K36" s="49"/>
      <c r="L36" s="49"/>
      <c r="M36" s="49"/>
      <c r="N36" s="49"/>
    </row>
    <row r="37" spans="1:14" x14ac:dyDescent="0.25">
      <c r="J37" s="49"/>
      <c r="K37" s="49"/>
      <c r="L37" s="49"/>
      <c r="M37" s="49"/>
      <c r="N37" s="49"/>
    </row>
    <row r="38" spans="1:14" ht="15.75" thickBot="1" x14ac:dyDescent="0.3">
      <c r="A38" t="s">
        <v>116</v>
      </c>
    </row>
    <row r="39" spans="1:14" x14ac:dyDescent="0.25">
      <c r="A39" s="45"/>
      <c r="B39" s="45" t="s">
        <v>121</v>
      </c>
      <c r="C39" s="45" t="s">
        <v>122</v>
      </c>
      <c r="D39" s="45" t="s">
        <v>123</v>
      </c>
      <c r="E39" s="45" t="s">
        <v>124</v>
      </c>
      <c r="F39" s="45" t="s">
        <v>125</v>
      </c>
    </row>
    <row r="40" spans="1:14" x14ac:dyDescent="0.25">
      <c r="A40" s="43" t="s">
        <v>117</v>
      </c>
      <c r="B40" s="43">
        <v>1</v>
      </c>
      <c r="C40" s="43">
        <v>1474520497.2290149</v>
      </c>
      <c r="D40" s="43">
        <v>1474520497.2290149</v>
      </c>
      <c r="E40" s="43">
        <v>36.239667560748124</v>
      </c>
      <c r="F40" s="43">
        <v>1.0819298452429536E-5</v>
      </c>
    </row>
    <row r="41" spans="1:14" x14ac:dyDescent="0.25">
      <c r="A41" s="43" t="s">
        <v>118</v>
      </c>
      <c r="B41" s="43">
        <v>18</v>
      </c>
      <c r="C41" s="43">
        <v>732384448.77098513</v>
      </c>
      <c r="D41" s="43">
        <v>40688024.931721397</v>
      </c>
      <c r="E41" s="43"/>
      <c r="F41" s="43"/>
    </row>
    <row r="42" spans="1:14" ht="15.75" thickBot="1" x14ac:dyDescent="0.3">
      <c r="A42" s="44" t="s">
        <v>119</v>
      </c>
      <c r="B42" s="44">
        <v>19</v>
      </c>
      <c r="C42" s="44">
        <v>2206904946</v>
      </c>
      <c r="D42" s="44"/>
      <c r="E42" s="44"/>
      <c r="F42" s="44"/>
    </row>
    <row r="43" spans="1:14" ht="15.75" thickBot="1" x14ac:dyDescent="0.3"/>
    <row r="44" spans="1:14" x14ac:dyDescent="0.25">
      <c r="A44" s="45"/>
      <c r="B44" s="45" t="s">
        <v>126</v>
      </c>
      <c r="C44" s="45" t="s">
        <v>114</v>
      </c>
      <c r="D44" s="45" t="s">
        <v>127</v>
      </c>
      <c r="E44" s="45" t="s">
        <v>128</v>
      </c>
      <c r="F44" s="45" t="s">
        <v>129</v>
      </c>
      <c r="G44" s="45" t="s">
        <v>130</v>
      </c>
      <c r="H44" s="45" t="s">
        <v>131</v>
      </c>
      <c r="I44" s="45" t="s">
        <v>132</v>
      </c>
    </row>
    <row r="45" spans="1:14" x14ac:dyDescent="0.25">
      <c r="A45" s="43" t="s">
        <v>120</v>
      </c>
      <c r="B45" s="52">
        <v>1292.6664051405696</v>
      </c>
      <c r="C45" s="43">
        <v>2554.1958337527426</v>
      </c>
      <c r="D45" s="43">
        <v>0.50609526022181484</v>
      </c>
      <c r="E45" s="43">
        <v>0.61893193240622024</v>
      </c>
      <c r="F45" s="43">
        <v>-4073.4999170824012</v>
      </c>
      <c r="G45" s="43">
        <v>6658.8327273635405</v>
      </c>
      <c r="H45" s="43">
        <v>-4073.4999170824012</v>
      </c>
      <c r="I45" s="43">
        <v>6658.8327273635405</v>
      </c>
    </row>
    <row r="46" spans="1:14" ht="15.75" thickBot="1" x14ac:dyDescent="0.3">
      <c r="A46" s="44" t="s">
        <v>106</v>
      </c>
      <c r="B46" s="50">
        <v>0.31651619438274581</v>
      </c>
      <c r="C46" s="44">
        <v>5.2577972245525691E-2</v>
      </c>
      <c r="D46" s="44">
        <v>6.019939165867715</v>
      </c>
      <c r="E46" s="51">
        <v>1.0819298452429616E-5</v>
      </c>
      <c r="F46" s="44">
        <v>0.2060539736609393</v>
      </c>
      <c r="G46" s="44">
        <v>0.42697841510455231</v>
      </c>
      <c r="H46" s="44">
        <v>0.2060539736609393</v>
      </c>
      <c r="I46" s="44">
        <v>0.42697841510455231</v>
      </c>
    </row>
    <row r="48" spans="1:14" ht="30" x14ac:dyDescent="0.25">
      <c r="A48" s="55" t="s">
        <v>139</v>
      </c>
      <c r="B48">
        <v>20000</v>
      </c>
    </row>
    <row r="49" spans="1:3" x14ac:dyDescent="0.25">
      <c r="A49" s="25"/>
    </row>
    <row r="50" spans="1:3" x14ac:dyDescent="0.25">
      <c r="A50" t="s">
        <v>138</v>
      </c>
      <c r="B50" s="12">
        <f>B45 + B46 * B48</f>
        <v>7622.9902927954854</v>
      </c>
      <c r="C50" s="1" t="s">
        <v>140</v>
      </c>
    </row>
    <row r="54" spans="1:3" x14ac:dyDescent="0.25">
      <c r="A54" s="48" t="s">
        <v>133</v>
      </c>
      <c r="B54" s="48"/>
      <c r="C54" s="48"/>
    </row>
    <row r="55" spans="1:3" ht="15.75" thickBot="1" x14ac:dyDescent="0.3"/>
    <row r="56" spans="1:3" x14ac:dyDescent="0.25">
      <c r="A56" s="45" t="s">
        <v>134</v>
      </c>
      <c r="B56" s="45" t="s">
        <v>136</v>
      </c>
      <c r="C56" s="45" t="s">
        <v>135</v>
      </c>
    </row>
    <row r="57" spans="1:3" x14ac:dyDescent="0.25">
      <c r="A57" s="43">
        <v>1</v>
      </c>
      <c r="B57" s="43">
        <v>25854.323089241647</v>
      </c>
      <c r="C57" s="43">
        <v>-5924.3230892416468</v>
      </c>
    </row>
    <row r="58" spans="1:3" x14ac:dyDescent="0.25">
      <c r="A58" s="43">
        <v>2</v>
      </c>
      <c r="B58" s="43">
        <v>24968.394261164336</v>
      </c>
      <c r="C58" s="43">
        <v>8741.6057388356639</v>
      </c>
    </row>
    <row r="59" spans="1:3" x14ac:dyDescent="0.25">
      <c r="A59" s="43">
        <v>3</v>
      </c>
      <c r="B59" s="43">
        <v>17118.476124277862</v>
      </c>
      <c r="C59" s="43">
        <v>-9458.4761242778623</v>
      </c>
    </row>
    <row r="60" spans="1:3" x14ac:dyDescent="0.25">
      <c r="A60" s="43">
        <v>4</v>
      </c>
      <c r="B60" s="43">
        <v>29574.970954210825</v>
      </c>
      <c r="C60" s="43">
        <v>-7779.9709542108249</v>
      </c>
    </row>
    <row r="61" spans="1:3" x14ac:dyDescent="0.25">
      <c r="A61" s="43">
        <v>5</v>
      </c>
      <c r="B61" s="43">
        <v>5154.1639766100689</v>
      </c>
      <c r="C61" s="43">
        <v>-2756.1639766100689</v>
      </c>
    </row>
    <row r="62" spans="1:3" x14ac:dyDescent="0.25">
      <c r="A62" s="43">
        <v>6</v>
      </c>
      <c r="B62" s="43">
        <v>10471.636042240198</v>
      </c>
      <c r="C62" s="43">
        <v>-2961.6360422401976</v>
      </c>
    </row>
    <row r="63" spans="1:3" x14ac:dyDescent="0.25">
      <c r="A63" s="43">
        <v>7</v>
      </c>
      <c r="B63" s="43">
        <v>23360.80850989437</v>
      </c>
      <c r="C63" s="43">
        <v>3972.1914901056298</v>
      </c>
    </row>
    <row r="64" spans="1:3" x14ac:dyDescent="0.25">
      <c r="A64" s="43">
        <v>8</v>
      </c>
      <c r="B64" s="43">
        <v>6420.2287541410515</v>
      </c>
      <c r="C64" s="43">
        <v>-3677.2287541410515</v>
      </c>
    </row>
    <row r="65" spans="1:3" x14ac:dyDescent="0.25">
      <c r="A65" s="43">
        <v>9</v>
      </c>
      <c r="B65" s="43">
        <v>19334.089484957083</v>
      </c>
      <c r="C65" s="43">
        <v>-1538.0894849570832</v>
      </c>
    </row>
    <row r="66" spans="1:3" x14ac:dyDescent="0.25">
      <c r="A66" s="43">
        <v>10</v>
      </c>
      <c r="B66" s="43">
        <v>1696.2245529785705</v>
      </c>
      <c r="C66" s="43">
        <v>2976.7754470214295</v>
      </c>
    </row>
    <row r="67" spans="1:3" x14ac:dyDescent="0.25">
      <c r="A67" s="43">
        <v>11</v>
      </c>
      <c r="B67" s="43">
        <v>4267.9186323383801</v>
      </c>
      <c r="C67" s="43">
        <v>-933.91863233838012</v>
      </c>
    </row>
    <row r="68" spans="1:3" x14ac:dyDescent="0.25">
      <c r="A68" s="43">
        <v>12</v>
      </c>
      <c r="B68" s="43">
        <v>18245.590292474815</v>
      </c>
      <c r="C68" s="43">
        <v>-5828.5902924748152</v>
      </c>
    </row>
    <row r="69" spans="1:3" x14ac:dyDescent="0.25">
      <c r="A69" s="43">
        <v>13</v>
      </c>
      <c r="B69" s="43">
        <v>6325.273895826228</v>
      </c>
      <c r="C69" s="43">
        <v>7526.726104173772</v>
      </c>
    </row>
    <row r="70" spans="1:3" x14ac:dyDescent="0.25">
      <c r="A70" s="43">
        <v>14</v>
      </c>
      <c r="B70" s="43">
        <v>12687.249402919419</v>
      </c>
      <c r="C70" s="43">
        <v>12346.750597080581</v>
      </c>
    </row>
    <row r="71" spans="1:3" x14ac:dyDescent="0.25">
      <c r="A71" s="43">
        <v>15</v>
      </c>
      <c r="B71" s="43">
        <v>8730.7969731350968</v>
      </c>
      <c r="C71" s="43">
        <v>-5731.7969731350968</v>
      </c>
    </row>
    <row r="72" spans="1:3" x14ac:dyDescent="0.25">
      <c r="A72" s="43">
        <v>16</v>
      </c>
      <c r="B72" s="43">
        <v>25664.413372611998</v>
      </c>
      <c r="C72" s="43">
        <v>11455.586627388002</v>
      </c>
    </row>
    <row r="73" spans="1:3" x14ac:dyDescent="0.25">
      <c r="A73" s="43">
        <v>17</v>
      </c>
      <c r="B73" s="43">
        <v>5809.0359827879693</v>
      </c>
      <c r="C73" s="43">
        <v>1681.9640172120307</v>
      </c>
    </row>
    <row r="74" spans="1:3" x14ac:dyDescent="0.25">
      <c r="A74" s="43">
        <v>18</v>
      </c>
      <c r="B74" s="43">
        <v>15535.895152364132</v>
      </c>
      <c r="C74" s="43">
        <v>-1460.8951523641317</v>
      </c>
    </row>
    <row r="75" spans="1:3" x14ac:dyDescent="0.25">
      <c r="A75" s="43">
        <v>19</v>
      </c>
      <c r="B75" s="43">
        <v>17118.476124277862</v>
      </c>
      <c r="C75" s="43">
        <v>302.52387572213775</v>
      </c>
    </row>
    <row r="76" spans="1:3" ht="15.75" thickBot="1" x14ac:dyDescent="0.3">
      <c r="A76" s="44">
        <v>20</v>
      </c>
      <c r="B76" s="44">
        <v>2622.0344215481018</v>
      </c>
      <c r="C76" s="44">
        <v>-953.03442154810182</v>
      </c>
    </row>
  </sheetData>
  <mergeCells count="4">
    <mergeCell ref="E24:N28"/>
    <mergeCell ref="A29:B29"/>
    <mergeCell ref="A54:C54"/>
    <mergeCell ref="E29:N31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C2C38-C15F-4C23-8E48-FFA197191857}">
  <dimension ref="A1:I41"/>
  <sheetViews>
    <sheetView workbookViewId="0">
      <selection activeCell="G19" sqref="G19"/>
    </sheetView>
  </sheetViews>
  <sheetFormatPr defaultRowHeight="15" x14ac:dyDescent="0.25"/>
  <cols>
    <col min="1" max="1" width="26.85546875" bestFit="1" customWidth="1"/>
    <col min="2" max="2" width="22.42578125" bestFit="1" customWidth="1"/>
    <col min="3" max="3" width="18.5703125" bestFit="1" customWidth="1"/>
    <col min="4" max="5" width="12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3" x14ac:dyDescent="0.25">
      <c r="A1" s="9" t="s">
        <v>78</v>
      </c>
      <c r="B1" s="9" t="s">
        <v>79</v>
      </c>
      <c r="C1" s="9" t="s">
        <v>80</v>
      </c>
    </row>
    <row r="2" spans="1:3" x14ac:dyDescent="0.25">
      <c r="A2" s="14">
        <v>1</v>
      </c>
      <c r="B2" s="14">
        <v>100</v>
      </c>
      <c r="C2" s="58">
        <v>4500</v>
      </c>
    </row>
    <row r="3" spans="1:3" x14ac:dyDescent="0.25">
      <c r="A3" s="14">
        <v>2</v>
      </c>
      <c r="B3" s="14">
        <v>200</v>
      </c>
      <c r="C3" s="58">
        <v>6500</v>
      </c>
    </row>
    <row r="4" spans="1:3" x14ac:dyDescent="0.25">
      <c r="A4" s="14">
        <v>3</v>
      </c>
      <c r="B4" s="14">
        <v>300</v>
      </c>
      <c r="C4" s="58">
        <v>7500</v>
      </c>
    </row>
    <row r="5" spans="1:3" x14ac:dyDescent="0.25">
      <c r="A5" s="14">
        <v>4</v>
      </c>
      <c r="B5" s="14">
        <v>400</v>
      </c>
      <c r="C5" s="58">
        <v>8000</v>
      </c>
    </row>
    <row r="6" spans="1:3" x14ac:dyDescent="0.25">
      <c r="A6" s="14">
        <v>5</v>
      </c>
      <c r="B6" s="14">
        <v>500</v>
      </c>
      <c r="C6" s="58">
        <v>8200</v>
      </c>
    </row>
    <row r="7" spans="1:3" x14ac:dyDescent="0.25">
      <c r="A7" s="14">
        <v>6</v>
      </c>
      <c r="B7" s="14">
        <v>600</v>
      </c>
      <c r="C7" s="58">
        <v>8500</v>
      </c>
    </row>
    <row r="8" spans="1:3" x14ac:dyDescent="0.25">
      <c r="B8" s="14"/>
      <c r="C8" s="58"/>
    </row>
    <row r="16" spans="1:3" x14ac:dyDescent="0.25">
      <c r="A16" s="26" t="s">
        <v>109</v>
      </c>
      <c r="B16" s="26"/>
    </row>
    <row r="17" spans="1:9" ht="15.75" thickBot="1" x14ac:dyDescent="0.3"/>
    <row r="18" spans="1:9" x14ac:dyDescent="0.25">
      <c r="A18" s="46" t="s">
        <v>110</v>
      </c>
      <c r="B18" s="46"/>
    </row>
    <row r="19" spans="1:9" x14ac:dyDescent="0.25">
      <c r="A19" s="43" t="s">
        <v>111</v>
      </c>
      <c r="B19" s="43">
        <v>0.91428571428571426</v>
      </c>
    </row>
    <row r="20" spans="1:9" x14ac:dyDescent="0.25">
      <c r="A20" s="43" t="s">
        <v>112</v>
      </c>
      <c r="B20" s="54">
        <v>0.83591836734693881</v>
      </c>
    </row>
    <row r="21" spans="1:9" x14ac:dyDescent="0.25">
      <c r="A21" s="43" t="s">
        <v>113</v>
      </c>
      <c r="B21" s="43">
        <v>0.79489795918367356</v>
      </c>
    </row>
    <row r="22" spans="1:9" x14ac:dyDescent="0.25">
      <c r="A22" s="43" t="s">
        <v>114</v>
      </c>
      <c r="B22" s="43">
        <v>677.81160467239806</v>
      </c>
    </row>
    <row r="23" spans="1:9" ht="15.75" thickBot="1" x14ac:dyDescent="0.3">
      <c r="A23" s="44" t="s">
        <v>115</v>
      </c>
      <c r="B23" s="44">
        <v>6</v>
      </c>
    </row>
    <row r="25" spans="1:9" ht="15.75" thickBot="1" x14ac:dyDescent="0.3">
      <c r="A25" t="s">
        <v>116</v>
      </c>
    </row>
    <row r="26" spans="1:9" x14ac:dyDescent="0.25">
      <c r="A26" s="45"/>
      <c r="B26" s="45" t="s">
        <v>121</v>
      </c>
      <c r="C26" s="45" t="s">
        <v>122</v>
      </c>
      <c r="D26" s="45" t="s">
        <v>123</v>
      </c>
      <c r="E26" s="45" t="s">
        <v>124</v>
      </c>
      <c r="F26" s="45" t="s">
        <v>125</v>
      </c>
    </row>
    <row r="27" spans="1:9" x14ac:dyDescent="0.25">
      <c r="A27" s="43" t="s">
        <v>117</v>
      </c>
      <c r="B27" s="43">
        <v>1</v>
      </c>
      <c r="C27" s="43">
        <v>9362285.7142857146</v>
      </c>
      <c r="D27" s="43">
        <v>9362285.7142857146</v>
      </c>
      <c r="E27" s="43">
        <v>20.378109452736329</v>
      </c>
      <c r="F27" s="43">
        <v>1.070553935860058E-2</v>
      </c>
    </row>
    <row r="28" spans="1:9" x14ac:dyDescent="0.25">
      <c r="A28" s="43" t="s">
        <v>118</v>
      </c>
      <c r="B28" s="43">
        <v>4</v>
      </c>
      <c r="C28" s="43">
        <v>1837714.2857142847</v>
      </c>
      <c r="D28" s="43">
        <v>459428.57142857119</v>
      </c>
      <c r="E28" s="43"/>
      <c r="F28" s="43"/>
    </row>
    <row r="29" spans="1:9" ht="15.75" thickBot="1" x14ac:dyDescent="0.3">
      <c r="A29" s="44" t="s">
        <v>119</v>
      </c>
      <c r="B29" s="44">
        <v>5</v>
      </c>
      <c r="C29" s="44">
        <v>11200000</v>
      </c>
      <c r="D29" s="44"/>
      <c r="E29" s="44"/>
      <c r="F29" s="44"/>
    </row>
    <row r="30" spans="1:9" ht="15.75" thickBot="1" x14ac:dyDescent="0.3"/>
    <row r="31" spans="1:9" x14ac:dyDescent="0.25">
      <c r="A31" s="45"/>
      <c r="B31" s="45" t="s">
        <v>126</v>
      </c>
      <c r="C31" s="45" t="s">
        <v>114</v>
      </c>
      <c r="D31" s="45" t="s">
        <v>127</v>
      </c>
      <c r="E31" s="45" t="s">
        <v>128</v>
      </c>
      <c r="F31" s="45" t="s">
        <v>129</v>
      </c>
      <c r="G31" s="45" t="s">
        <v>130</v>
      </c>
      <c r="H31" s="45" t="s">
        <v>131</v>
      </c>
      <c r="I31" s="45" t="s">
        <v>132</v>
      </c>
    </row>
    <row r="32" spans="1:9" x14ac:dyDescent="0.25">
      <c r="A32" s="43" t="s">
        <v>120</v>
      </c>
      <c r="B32" s="52">
        <v>4639.9999999999991</v>
      </c>
      <c r="C32" s="43">
        <v>631.00826347317218</v>
      </c>
      <c r="D32" s="43">
        <v>7.3533109922533884</v>
      </c>
      <c r="E32" s="43">
        <v>1.821731910118887E-3</v>
      </c>
      <c r="F32" s="43">
        <v>2888.0401955405505</v>
      </c>
      <c r="G32" s="43">
        <v>6391.9598044594477</v>
      </c>
      <c r="H32" s="43">
        <v>2888.0401955405505</v>
      </c>
      <c r="I32" s="43">
        <v>6391.9598044594477</v>
      </c>
    </row>
    <row r="33" spans="1:9" ht="15.75" thickBot="1" x14ac:dyDescent="0.3">
      <c r="A33" s="44" t="s">
        <v>79</v>
      </c>
      <c r="B33" s="50">
        <v>7.3142857142857167</v>
      </c>
      <c r="C33" s="44">
        <v>1.6202796432866082</v>
      </c>
      <c r="D33" s="44">
        <v>4.5142119414950317</v>
      </c>
      <c r="E33" s="51">
        <v>1.0705539358600564E-2</v>
      </c>
      <c r="F33" s="44">
        <v>2.8156682296309867</v>
      </c>
      <c r="G33" s="44">
        <v>11.812903198940447</v>
      </c>
      <c r="H33" s="44">
        <v>2.8156682296309867</v>
      </c>
      <c r="I33" s="44">
        <v>11.812903198940447</v>
      </c>
    </row>
    <row r="35" spans="1:9" x14ac:dyDescent="0.25">
      <c r="A35" t="s">
        <v>151</v>
      </c>
      <c r="B35">
        <f>B32</f>
        <v>4639.9999999999991</v>
      </c>
    </row>
    <row r="36" spans="1:9" x14ac:dyDescent="0.25">
      <c r="A36" t="s">
        <v>152</v>
      </c>
      <c r="B36">
        <f>B33</f>
        <v>7.3142857142857167</v>
      </c>
    </row>
    <row r="37" spans="1:9" x14ac:dyDescent="0.25">
      <c r="A37" t="s">
        <v>29</v>
      </c>
      <c r="B37" t="s">
        <v>144</v>
      </c>
    </row>
    <row r="38" spans="1:9" x14ac:dyDescent="0.25">
      <c r="A38" t="s">
        <v>153</v>
      </c>
      <c r="B38">
        <v>100</v>
      </c>
    </row>
    <row r="39" spans="1:9" x14ac:dyDescent="0.25">
      <c r="A39" s="59" t="s">
        <v>154</v>
      </c>
      <c r="B39" s="59">
        <f>B32 + B33 * B38</f>
        <v>5371.4285714285706</v>
      </c>
      <c r="C39" s="1" t="s">
        <v>155</v>
      </c>
    </row>
    <row r="40" spans="1:9" x14ac:dyDescent="0.25">
      <c r="A40" t="s">
        <v>158</v>
      </c>
    </row>
    <row r="41" spans="1:9" x14ac:dyDescent="0.25">
      <c r="A41" t="s">
        <v>159</v>
      </c>
    </row>
  </sheetData>
  <mergeCells count="1">
    <mergeCell ref="A16:B1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D1B81-0595-4490-B92B-0D99875A74A2}">
  <dimension ref="A1:L10"/>
  <sheetViews>
    <sheetView workbookViewId="0">
      <selection activeCell="F9" sqref="F9"/>
    </sheetView>
  </sheetViews>
  <sheetFormatPr defaultRowHeight="15" x14ac:dyDescent="0.25"/>
  <cols>
    <col min="1" max="1" width="14.5703125" bestFit="1" customWidth="1"/>
    <col min="2" max="2" width="17.28515625" bestFit="1" customWidth="1"/>
    <col min="3" max="3" width="16.140625" bestFit="1" customWidth="1"/>
    <col min="4" max="4" width="18.85546875" bestFit="1" customWidth="1"/>
    <col min="5" max="6" width="12" bestFit="1" customWidth="1"/>
  </cols>
  <sheetData>
    <row r="1" spans="1:12" x14ac:dyDescent="0.25">
      <c r="B1" s="9" t="s">
        <v>52</v>
      </c>
      <c r="C1" s="9" t="s">
        <v>53</v>
      </c>
    </row>
    <row r="2" spans="1:12" x14ac:dyDescent="0.25">
      <c r="A2" t="s">
        <v>45</v>
      </c>
      <c r="B2" s="2" t="s">
        <v>46</v>
      </c>
      <c r="C2" s="2" t="s">
        <v>47</v>
      </c>
      <c r="D2" s="2" t="s">
        <v>59</v>
      </c>
      <c r="E2" t="s">
        <v>54</v>
      </c>
      <c r="F2" s="12">
        <f>_xlfn.COVARIANCE.S(B3:B6,C3:C6)</f>
        <v>23.233333333333324</v>
      </c>
      <c r="G2" s="1" t="s">
        <v>56</v>
      </c>
    </row>
    <row r="3" spans="1:12" x14ac:dyDescent="0.25">
      <c r="A3" t="s">
        <v>48</v>
      </c>
      <c r="B3" s="10">
        <v>4.5599999999999996</v>
      </c>
      <c r="C3">
        <v>550</v>
      </c>
      <c r="D3" s="12">
        <f>C3/3</f>
        <v>183.33333333333334</v>
      </c>
      <c r="E3" t="s">
        <v>54</v>
      </c>
      <c r="F3" s="12">
        <f>_xlfn.COVARIANCE.S(B3:B6,D3:D6)</f>
        <v>7.7444444444444445</v>
      </c>
      <c r="G3" s="1" t="s">
        <v>57</v>
      </c>
    </row>
    <row r="4" spans="1:12" x14ac:dyDescent="0.25">
      <c r="A4" t="s">
        <v>49</v>
      </c>
      <c r="B4" s="10">
        <v>3.85</v>
      </c>
      <c r="C4">
        <v>450</v>
      </c>
      <c r="D4">
        <f t="shared" ref="D4:D6" si="0">C4/3</f>
        <v>150</v>
      </c>
      <c r="F4" s="22" t="s">
        <v>55</v>
      </c>
      <c r="G4" s="22"/>
      <c r="H4" s="22"/>
      <c r="I4" s="22"/>
      <c r="J4" s="22"/>
      <c r="K4" s="22"/>
      <c r="L4" s="22"/>
    </row>
    <row r="5" spans="1:12" x14ac:dyDescent="0.25">
      <c r="A5" t="s">
        <v>50</v>
      </c>
      <c r="B5" s="10">
        <v>3.5</v>
      </c>
      <c r="C5">
        <v>480</v>
      </c>
      <c r="D5">
        <f t="shared" si="0"/>
        <v>160</v>
      </c>
      <c r="F5" s="22"/>
      <c r="G5" s="22"/>
      <c r="H5" s="22"/>
      <c r="I5" s="22"/>
      <c r="J5" s="22"/>
      <c r="K5" s="22"/>
      <c r="L5" s="22"/>
    </row>
    <row r="6" spans="1:12" x14ac:dyDescent="0.25">
      <c r="A6" t="s">
        <v>51</v>
      </c>
      <c r="B6" s="10">
        <v>3.65</v>
      </c>
      <c r="C6">
        <v>390</v>
      </c>
      <c r="D6">
        <f t="shared" si="0"/>
        <v>130</v>
      </c>
      <c r="F6" s="22"/>
      <c r="G6" s="22"/>
      <c r="H6" s="22"/>
      <c r="I6" s="22"/>
      <c r="J6" s="22"/>
      <c r="K6" s="22"/>
      <c r="L6" s="22"/>
    </row>
    <row r="9" spans="1:12" x14ac:dyDescent="0.25">
      <c r="E9" t="s">
        <v>58</v>
      </c>
      <c r="F9" s="11">
        <f>CORREL(B3:B6,C3:C6)</f>
        <v>0.7445223735669988</v>
      </c>
      <c r="G9" t="s">
        <v>60</v>
      </c>
      <c r="H9" s="1" t="s">
        <v>62</v>
      </c>
    </row>
    <row r="10" spans="1:12" x14ac:dyDescent="0.25">
      <c r="E10" t="s">
        <v>58</v>
      </c>
      <c r="F10" s="11">
        <f>CORREL(B3:B6,D3:D6)</f>
        <v>0.74452237356699902</v>
      </c>
      <c r="G10" t="s">
        <v>61</v>
      </c>
      <c r="H10" s="1" t="s">
        <v>63</v>
      </c>
    </row>
  </sheetData>
  <mergeCells count="1">
    <mergeCell ref="F4:L6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008DC-A928-49DC-BB1D-6CD92DCB59B8}">
  <dimension ref="A1:I10"/>
  <sheetViews>
    <sheetView workbookViewId="0">
      <selection activeCell="D5" sqref="D5"/>
    </sheetView>
  </sheetViews>
  <sheetFormatPr defaultRowHeight="15" x14ac:dyDescent="0.25"/>
  <cols>
    <col min="2" max="2" width="27.140625" bestFit="1" customWidth="1"/>
    <col min="3" max="3" width="30.85546875" bestFit="1" customWidth="1"/>
    <col min="4" max="4" width="20.7109375" bestFit="1" customWidth="1"/>
  </cols>
  <sheetData>
    <row r="1" spans="1:9" x14ac:dyDescent="0.25">
      <c r="A1" s="9" t="s">
        <v>64</v>
      </c>
      <c r="B1" s="9" t="s">
        <v>65</v>
      </c>
      <c r="C1" s="9" t="s">
        <v>66</v>
      </c>
    </row>
    <row r="2" spans="1:9" x14ac:dyDescent="0.25">
      <c r="A2">
        <v>1</v>
      </c>
      <c r="B2">
        <v>3</v>
      </c>
      <c r="C2">
        <v>-4</v>
      </c>
    </row>
    <row r="3" spans="1:9" x14ac:dyDescent="0.25">
      <c r="A3">
        <v>2</v>
      </c>
      <c r="B3">
        <v>4</v>
      </c>
      <c r="C3">
        <v>-2</v>
      </c>
    </row>
    <row r="4" spans="1:9" x14ac:dyDescent="0.25">
      <c r="A4">
        <v>3</v>
      </c>
      <c r="B4">
        <v>-2</v>
      </c>
      <c r="C4">
        <v>2</v>
      </c>
    </row>
    <row r="5" spans="1:9" x14ac:dyDescent="0.25">
      <c r="A5">
        <v>4</v>
      </c>
      <c r="B5">
        <v>3</v>
      </c>
      <c r="C5">
        <v>-1</v>
      </c>
    </row>
    <row r="6" spans="1:9" x14ac:dyDescent="0.25">
      <c r="A6">
        <v>5</v>
      </c>
      <c r="B6">
        <v>-5</v>
      </c>
      <c r="C6">
        <v>2</v>
      </c>
    </row>
    <row r="8" spans="1:9" x14ac:dyDescent="0.25">
      <c r="C8" t="s">
        <v>58</v>
      </c>
      <c r="D8">
        <f>CORREL(B2:B6,C2:C6)</f>
        <v>-0.86274509803921573</v>
      </c>
      <c r="E8" s="16" t="s">
        <v>67</v>
      </c>
      <c r="F8" s="16"/>
      <c r="G8" s="16"/>
      <c r="H8" s="16"/>
      <c r="I8" s="16"/>
    </row>
    <row r="9" spans="1:9" x14ac:dyDescent="0.25">
      <c r="D9" s="1" t="s">
        <v>76</v>
      </c>
      <c r="E9" s="16"/>
      <c r="F9" s="16"/>
      <c r="G9" s="16"/>
      <c r="H9" s="16"/>
      <c r="I9" s="16"/>
    </row>
    <row r="10" spans="1:9" x14ac:dyDescent="0.25">
      <c r="E10" s="16"/>
      <c r="F10" s="16"/>
      <c r="G10" s="16"/>
      <c r="H10" s="16"/>
      <c r="I10" s="16"/>
    </row>
  </sheetData>
  <mergeCells count="1">
    <mergeCell ref="E8:I10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27917-2094-45E2-816F-017ACC003489}">
  <dimension ref="A1:J11"/>
  <sheetViews>
    <sheetView workbookViewId="0">
      <selection activeCell="F15" sqref="F15"/>
    </sheetView>
  </sheetViews>
  <sheetFormatPr defaultRowHeight="15" x14ac:dyDescent="0.25"/>
  <cols>
    <col min="1" max="1" width="9.28515625" bestFit="1" customWidth="1"/>
    <col min="2" max="2" width="10.42578125" bestFit="1" customWidth="1"/>
    <col min="3" max="3" width="19.7109375" bestFit="1" customWidth="1"/>
  </cols>
  <sheetData>
    <row r="1" spans="1:10" x14ac:dyDescent="0.25">
      <c r="A1" s="9" t="s">
        <v>68</v>
      </c>
      <c r="B1" s="9" t="s">
        <v>69</v>
      </c>
      <c r="C1" s="9" t="s">
        <v>70</v>
      </c>
    </row>
    <row r="2" spans="1:10" x14ac:dyDescent="0.25">
      <c r="A2" t="s">
        <v>71</v>
      </c>
      <c r="B2">
        <v>174</v>
      </c>
      <c r="C2" s="13">
        <v>2000</v>
      </c>
    </row>
    <row r="3" spans="1:10" x14ac:dyDescent="0.25">
      <c r="A3" t="s">
        <v>72</v>
      </c>
      <c r="B3">
        <v>182</v>
      </c>
      <c r="C3" s="13">
        <v>1990</v>
      </c>
    </row>
    <row r="4" spans="1:10" x14ac:dyDescent="0.25">
      <c r="A4" t="s">
        <v>73</v>
      </c>
      <c r="B4">
        <v>193</v>
      </c>
      <c r="C4" s="13">
        <v>1800</v>
      </c>
    </row>
    <row r="5" spans="1:10" x14ac:dyDescent="0.25">
      <c r="A5" t="s">
        <v>74</v>
      </c>
      <c r="B5">
        <v>175</v>
      </c>
      <c r="C5" s="13">
        <v>2400</v>
      </c>
    </row>
    <row r="6" spans="1:10" x14ac:dyDescent="0.25">
      <c r="A6" t="s">
        <v>75</v>
      </c>
      <c r="B6">
        <v>167</v>
      </c>
      <c r="C6" s="13">
        <v>1600</v>
      </c>
    </row>
    <row r="9" spans="1:10" x14ac:dyDescent="0.25">
      <c r="B9" t="s">
        <v>58</v>
      </c>
      <c r="C9">
        <f>CORREL(B2:B6,C2:C6)</f>
        <v>1.7329316141338959E-2</v>
      </c>
      <c r="D9" s="16" t="s">
        <v>77</v>
      </c>
      <c r="E9" s="16"/>
      <c r="F9" s="16"/>
      <c r="G9" s="16"/>
      <c r="H9" s="16"/>
      <c r="I9" s="16"/>
      <c r="J9" s="16"/>
    </row>
    <row r="10" spans="1:10" x14ac:dyDescent="0.25">
      <c r="C10" s="1" t="s">
        <v>76</v>
      </c>
      <c r="D10" s="16"/>
      <c r="E10" s="16"/>
      <c r="F10" s="16"/>
      <c r="G10" s="16"/>
      <c r="H10" s="16"/>
      <c r="I10" s="16"/>
      <c r="J10" s="16"/>
    </row>
    <row r="11" spans="1:10" x14ac:dyDescent="0.25">
      <c r="D11" s="16"/>
      <c r="E11" s="16"/>
      <c r="F11" s="16"/>
      <c r="G11" s="16"/>
      <c r="H11" s="16"/>
      <c r="I11" s="16"/>
      <c r="J11" s="16"/>
    </row>
  </sheetData>
  <mergeCells count="1">
    <mergeCell ref="D9:J1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6F4D0-E36C-4F4C-BEA9-A90577D09AC1}">
  <dimension ref="A1:R30"/>
  <sheetViews>
    <sheetView topLeftCell="D13" workbookViewId="0">
      <selection activeCell="L26" sqref="L26"/>
    </sheetView>
  </sheetViews>
  <sheetFormatPr defaultRowHeight="15" x14ac:dyDescent="0.25"/>
  <cols>
    <col min="1" max="1" width="7.140625" bestFit="1" customWidth="1"/>
    <col min="2" max="2" width="22.28515625" bestFit="1" customWidth="1"/>
    <col min="3" max="3" width="18.5703125" bestFit="1" customWidth="1"/>
    <col min="18" max="18" width="18" customWidth="1"/>
  </cols>
  <sheetData>
    <row r="1" spans="1:3" x14ac:dyDescent="0.25">
      <c r="A1" t="s">
        <v>78</v>
      </c>
      <c r="B1" t="s">
        <v>79</v>
      </c>
      <c r="C1" t="s">
        <v>80</v>
      </c>
    </row>
    <row r="2" spans="1:3" x14ac:dyDescent="0.25">
      <c r="A2" s="14">
        <v>1</v>
      </c>
      <c r="B2" s="14">
        <v>100</v>
      </c>
      <c r="C2" s="14">
        <v>4500</v>
      </c>
    </row>
    <row r="3" spans="1:3" x14ac:dyDescent="0.25">
      <c r="A3" s="14">
        <v>2</v>
      </c>
      <c r="B3" s="14">
        <v>200</v>
      </c>
      <c r="C3" s="14">
        <v>6500</v>
      </c>
    </row>
    <row r="4" spans="1:3" x14ac:dyDescent="0.25">
      <c r="A4" s="14">
        <v>3</v>
      </c>
      <c r="B4" s="14">
        <v>300</v>
      </c>
      <c r="C4" s="14">
        <v>7500</v>
      </c>
    </row>
    <row r="5" spans="1:3" x14ac:dyDescent="0.25">
      <c r="A5" s="14">
        <v>4</v>
      </c>
      <c r="B5" s="14">
        <v>400</v>
      </c>
      <c r="C5" s="14">
        <v>8000</v>
      </c>
    </row>
    <row r="6" spans="1:3" x14ac:dyDescent="0.25">
      <c r="A6" s="14">
        <v>5</v>
      </c>
      <c r="B6" s="14">
        <v>500</v>
      </c>
      <c r="C6" s="14">
        <v>8200</v>
      </c>
    </row>
    <row r="7" spans="1:3" x14ac:dyDescent="0.25">
      <c r="A7" s="14">
        <v>6</v>
      </c>
      <c r="B7" s="14">
        <v>600</v>
      </c>
      <c r="C7" s="14">
        <v>8500</v>
      </c>
    </row>
    <row r="26" spans="11:18" x14ac:dyDescent="0.25">
      <c r="K26" t="s">
        <v>81</v>
      </c>
      <c r="L26">
        <v>4640</v>
      </c>
      <c r="M26" s="24" t="s">
        <v>83</v>
      </c>
      <c r="N26" s="24"/>
      <c r="O26" s="24"/>
      <c r="P26" s="24"/>
      <c r="Q26" s="24"/>
      <c r="R26" s="24"/>
    </row>
    <row r="27" spans="11:18" x14ac:dyDescent="0.25">
      <c r="K27" t="s">
        <v>82</v>
      </c>
      <c r="L27">
        <v>7.3143000000000002</v>
      </c>
      <c r="M27" s="18" t="s">
        <v>84</v>
      </c>
      <c r="N27" s="18"/>
      <c r="O27" s="18"/>
      <c r="P27" s="18"/>
      <c r="Q27" s="18"/>
      <c r="R27" s="18"/>
    </row>
    <row r="28" spans="11:18" x14ac:dyDescent="0.25">
      <c r="M28" s="18"/>
      <c r="N28" s="18"/>
      <c r="O28" s="18"/>
      <c r="P28" s="18"/>
      <c r="Q28" s="18"/>
      <c r="R28" s="18"/>
    </row>
    <row r="29" spans="11:18" x14ac:dyDescent="0.25">
      <c r="K29" t="s">
        <v>85</v>
      </c>
      <c r="L29">
        <v>0.83589999999999998</v>
      </c>
      <c r="M29" s="23" t="s">
        <v>86</v>
      </c>
      <c r="N29" s="23"/>
      <c r="O29" s="23"/>
      <c r="P29" s="23"/>
      <c r="Q29" s="23"/>
      <c r="R29" s="23"/>
    </row>
    <row r="30" spans="11:18" x14ac:dyDescent="0.25">
      <c r="M30" s="23"/>
      <c r="N30" s="23"/>
      <c r="O30" s="23"/>
      <c r="P30" s="23"/>
      <c r="Q30" s="23"/>
      <c r="R30" s="23"/>
    </row>
  </sheetData>
  <mergeCells count="3">
    <mergeCell ref="M27:R28"/>
    <mergeCell ref="M29:R30"/>
    <mergeCell ref="M26:R26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DE81-F8E7-4853-81EA-1D698C1BE33C}">
  <dimension ref="A1:C11"/>
  <sheetViews>
    <sheetView workbookViewId="0">
      <selection activeCell="D17" sqref="D17"/>
    </sheetView>
  </sheetViews>
  <sheetFormatPr defaultRowHeight="15" x14ac:dyDescent="0.25"/>
  <sheetData>
    <row r="1" spans="1:3" x14ac:dyDescent="0.25">
      <c r="A1" t="s">
        <v>52</v>
      </c>
      <c r="B1" t="s">
        <v>53</v>
      </c>
    </row>
    <row r="2" spans="1:3" x14ac:dyDescent="0.25">
      <c r="A2">
        <v>3</v>
      </c>
      <c r="B2">
        <v>-4</v>
      </c>
    </row>
    <row r="3" spans="1:3" x14ac:dyDescent="0.25">
      <c r="A3">
        <v>4</v>
      </c>
      <c r="B3">
        <v>-2</v>
      </c>
    </row>
    <row r="4" spans="1:3" x14ac:dyDescent="0.25">
      <c r="A4">
        <v>-2</v>
      </c>
      <c r="B4">
        <v>2</v>
      </c>
    </row>
    <row r="5" spans="1:3" x14ac:dyDescent="0.25">
      <c r="A5">
        <v>3</v>
      </c>
      <c r="B5">
        <v>-1</v>
      </c>
    </row>
    <row r="6" spans="1:3" x14ac:dyDescent="0.25">
      <c r="A6">
        <v>-5</v>
      </c>
      <c r="B6">
        <v>2</v>
      </c>
    </row>
    <row r="9" spans="1:3" x14ac:dyDescent="0.25">
      <c r="B9" t="s">
        <v>87</v>
      </c>
    </row>
    <row r="10" spans="1:3" x14ac:dyDescent="0.25">
      <c r="B10">
        <f>CORREL(A2:A6,B2:B6)</f>
        <v>-0.86274509803921573</v>
      </c>
      <c r="C10" s="1" t="s">
        <v>89</v>
      </c>
    </row>
    <row r="11" spans="1:3" x14ac:dyDescent="0.25">
      <c r="B11" t="s">
        <v>88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E176D-FBEA-49E2-A18F-DC8356545C1F}">
  <dimension ref="A1:C10"/>
  <sheetViews>
    <sheetView workbookViewId="0">
      <selection activeCell="C15" sqref="C15"/>
    </sheetView>
  </sheetViews>
  <sheetFormatPr defaultRowHeight="15" x14ac:dyDescent="0.25"/>
  <cols>
    <col min="3" max="3" width="12" bestFit="1" customWidth="1"/>
  </cols>
  <sheetData>
    <row r="1" spans="1:3" x14ac:dyDescent="0.25">
      <c r="A1" t="s">
        <v>69</v>
      </c>
      <c r="B1" t="s">
        <v>90</v>
      </c>
    </row>
    <row r="2" spans="1:3" x14ac:dyDescent="0.25">
      <c r="A2">
        <v>174</v>
      </c>
      <c r="B2">
        <v>2000</v>
      </c>
    </row>
    <row r="3" spans="1:3" x14ac:dyDescent="0.25">
      <c r="A3">
        <v>182</v>
      </c>
      <c r="B3">
        <v>1990</v>
      </c>
    </row>
    <row r="4" spans="1:3" x14ac:dyDescent="0.25">
      <c r="A4">
        <v>193</v>
      </c>
      <c r="B4">
        <v>1800</v>
      </c>
    </row>
    <row r="5" spans="1:3" x14ac:dyDescent="0.25">
      <c r="A5">
        <v>175</v>
      </c>
      <c r="B5">
        <v>2400</v>
      </c>
    </row>
    <row r="6" spans="1:3" x14ac:dyDescent="0.25">
      <c r="A6">
        <v>167</v>
      </c>
      <c r="B6">
        <v>1600</v>
      </c>
    </row>
    <row r="9" spans="1:3" x14ac:dyDescent="0.25">
      <c r="B9">
        <f>CORREL(A2:A6,B2:B6)</f>
        <v>1.7329316141338959E-2</v>
      </c>
      <c r="C9" s="1" t="s">
        <v>89</v>
      </c>
    </row>
    <row r="10" spans="1:3" x14ac:dyDescent="0.25">
      <c r="B10" t="s">
        <v>91</v>
      </c>
      <c r="C10" s="61">
        <f>_xlfn.T.TEST(A2:A6,B2:B6,1,1)</f>
        <v>8.8911114545952411E-5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F825-CBF8-4560-BA87-45A66C52E1CF}">
  <dimension ref="A1:F22"/>
  <sheetViews>
    <sheetView topLeftCell="A4" workbookViewId="0">
      <selection activeCell="C16" sqref="C16"/>
    </sheetView>
  </sheetViews>
  <sheetFormatPr defaultRowHeight="15" x14ac:dyDescent="0.25"/>
  <cols>
    <col min="1" max="1" width="10.140625" bestFit="1" customWidth="1"/>
    <col min="2" max="2" width="17" bestFit="1" customWidth="1"/>
    <col min="3" max="3" width="25.28515625" bestFit="1" customWidth="1"/>
    <col min="4" max="4" width="10.7109375" bestFit="1" customWidth="1"/>
  </cols>
  <sheetData>
    <row r="1" spans="1:6" x14ac:dyDescent="0.25">
      <c r="A1" s="22" t="s">
        <v>92</v>
      </c>
      <c r="B1" s="9" t="s">
        <v>52</v>
      </c>
      <c r="C1" s="9" t="s">
        <v>53</v>
      </c>
      <c r="D1" s="9" t="s">
        <v>97</v>
      </c>
    </row>
    <row r="2" spans="1:6" x14ac:dyDescent="0.25">
      <c r="A2" s="22"/>
      <c r="B2" s="14" t="s">
        <v>93</v>
      </c>
      <c r="C2" s="14" t="s">
        <v>94</v>
      </c>
    </row>
    <row r="3" spans="1:6" x14ac:dyDescent="0.25">
      <c r="A3" s="14">
        <v>1</v>
      </c>
      <c r="B3" s="14">
        <v>4</v>
      </c>
      <c r="C3" s="14">
        <v>2</v>
      </c>
    </row>
    <row r="4" spans="1:6" x14ac:dyDescent="0.25">
      <c r="A4" s="14">
        <v>2</v>
      </c>
      <c r="B4" s="14">
        <v>6</v>
      </c>
      <c r="C4" s="14">
        <v>1</v>
      </c>
      <c r="F4" t="s">
        <v>96</v>
      </c>
    </row>
    <row r="5" spans="1:6" x14ac:dyDescent="0.25">
      <c r="A5" s="14">
        <v>3</v>
      </c>
      <c r="B5" s="14">
        <v>3</v>
      </c>
      <c r="C5" s="14">
        <v>3</v>
      </c>
    </row>
    <row r="6" spans="1:6" x14ac:dyDescent="0.25">
      <c r="A6" s="14">
        <v>4</v>
      </c>
      <c r="B6" s="14">
        <v>5</v>
      </c>
      <c r="C6" s="14">
        <v>1</v>
      </c>
    </row>
    <row r="7" spans="1:6" x14ac:dyDescent="0.25">
      <c r="A7" s="14">
        <v>5</v>
      </c>
      <c r="B7" s="14">
        <v>1</v>
      </c>
      <c r="C7" s="14">
        <v>4</v>
      </c>
    </row>
    <row r="8" spans="1:6" x14ac:dyDescent="0.25">
      <c r="A8" s="14">
        <v>6</v>
      </c>
      <c r="B8" s="14">
        <v>2</v>
      </c>
      <c r="C8" s="14">
        <v>3</v>
      </c>
    </row>
    <row r="12" spans="1:6" x14ac:dyDescent="0.25">
      <c r="B12" t="s">
        <v>100</v>
      </c>
    </row>
    <row r="13" spans="1:6" x14ac:dyDescent="0.25">
      <c r="B13" s="23" t="s">
        <v>101</v>
      </c>
      <c r="C13" s="23"/>
      <c r="D13" s="23"/>
    </row>
    <row r="14" spans="1:6" x14ac:dyDescent="0.25">
      <c r="B14" s="23"/>
      <c r="C14" s="23"/>
      <c r="D14" s="23"/>
    </row>
    <row r="20" spans="6:6" x14ac:dyDescent="0.25">
      <c r="F20" t="s">
        <v>95</v>
      </c>
    </row>
    <row r="21" spans="6:6" x14ac:dyDescent="0.25">
      <c r="F21" t="s">
        <v>98</v>
      </c>
    </row>
    <row r="22" spans="6:6" x14ac:dyDescent="0.25">
      <c r="F22" t="s">
        <v>99</v>
      </c>
    </row>
  </sheetData>
  <mergeCells count="2">
    <mergeCell ref="A1:A2"/>
    <mergeCell ref="B13:D14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E643-1342-4987-9E0D-D39B6837A798}">
  <dimension ref="B2:I43"/>
  <sheetViews>
    <sheetView tabSelected="1" topLeftCell="A10" workbookViewId="0">
      <selection activeCell="K27" sqref="K27"/>
    </sheetView>
  </sheetViews>
  <sheetFormatPr defaultRowHeight="15" x14ac:dyDescent="0.25"/>
  <cols>
    <col min="1" max="1" width="9.140625" style="30"/>
    <col min="2" max="2" width="25.5703125" style="30" customWidth="1"/>
    <col min="3" max="257" width="9.140625" style="30"/>
    <col min="258" max="258" width="25.5703125" style="30" customWidth="1"/>
    <col min="259" max="513" width="9.140625" style="30"/>
    <col min="514" max="514" width="25.5703125" style="30" customWidth="1"/>
    <col min="515" max="769" width="9.140625" style="30"/>
    <col min="770" max="770" width="25.5703125" style="30" customWidth="1"/>
    <col min="771" max="1025" width="9.140625" style="30"/>
    <col min="1026" max="1026" width="25.5703125" style="30" customWidth="1"/>
    <col min="1027" max="1281" width="9.140625" style="30"/>
    <col min="1282" max="1282" width="25.5703125" style="30" customWidth="1"/>
    <col min="1283" max="1537" width="9.140625" style="30"/>
    <col min="1538" max="1538" width="25.5703125" style="30" customWidth="1"/>
    <col min="1539" max="1793" width="9.140625" style="30"/>
    <col min="1794" max="1794" width="25.5703125" style="30" customWidth="1"/>
    <col min="1795" max="2049" width="9.140625" style="30"/>
    <col min="2050" max="2050" width="25.5703125" style="30" customWidth="1"/>
    <col min="2051" max="2305" width="9.140625" style="30"/>
    <col min="2306" max="2306" width="25.5703125" style="30" customWidth="1"/>
    <col min="2307" max="2561" width="9.140625" style="30"/>
    <col min="2562" max="2562" width="25.5703125" style="30" customWidth="1"/>
    <col min="2563" max="2817" width="9.140625" style="30"/>
    <col min="2818" max="2818" width="25.5703125" style="30" customWidth="1"/>
    <col min="2819" max="3073" width="9.140625" style="30"/>
    <col min="3074" max="3074" width="25.5703125" style="30" customWidth="1"/>
    <col min="3075" max="3329" width="9.140625" style="30"/>
    <col min="3330" max="3330" width="25.5703125" style="30" customWidth="1"/>
    <col min="3331" max="3585" width="9.140625" style="30"/>
    <col min="3586" max="3586" width="25.5703125" style="30" customWidth="1"/>
    <col min="3587" max="3841" width="9.140625" style="30"/>
    <col min="3842" max="3842" width="25.5703125" style="30" customWidth="1"/>
    <col min="3843" max="4097" width="9.140625" style="30"/>
    <col min="4098" max="4098" width="25.5703125" style="30" customWidth="1"/>
    <col min="4099" max="4353" width="9.140625" style="30"/>
    <col min="4354" max="4354" width="25.5703125" style="30" customWidth="1"/>
    <col min="4355" max="4609" width="9.140625" style="30"/>
    <col min="4610" max="4610" width="25.5703125" style="30" customWidth="1"/>
    <col min="4611" max="4865" width="9.140625" style="30"/>
    <col min="4866" max="4866" width="25.5703125" style="30" customWidth="1"/>
    <col min="4867" max="5121" width="9.140625" style="30"/>
    <col min="5122" max="5122" width="25.5703125" style="30" customWidth="1"/>
    <col min="5123" max="5377" width="9.140625" style="30"/>
    <col min="5378" max="5378" width="25.5703125" style="30" customWidth="1"/>
    <col min="5379" max="5633" width="9.140625" style="30"/>
    <col min="5634" max="5634" width="25.5703125" style="30" customWidth="1"/>
    <col min="5635" max="5889" width="9.140625" style="30"/>
    <col min="5890" max="5890" width="25.5703125" style="30" customWidth="1"/>
    <col min="5891" max="6145" width="9.140625" style="30"/>
    <col min="6146" max="6146" width="25.5703125" style="30" customWidth="1"/>
    <col min="6147" max="6401" width="9.140625" style="30"/>
    <col min="6402" max="6402" width="25.5703125" style="30" customWidth="1"/>
    <col min="6403" max="6657" width="9.140625" style="30"/>
    <col min="6658" max="6658" width="25.5703125" style="30" customWidth="1"/>
    <col min="6659" max="6913" width="9.140625" style="30"/>
    <col min="6914" max="6914" width="25.5703125" style="30" customWidth="1"/>
    <col min="6915" max="7169" width="9.140625" style="30"/>
    <col min="7170" max="7170" width="25.5703125" style="30" customWidth="1"/>
    <col min="7171" max="7425" width="9.140625" style="30"/>
    <col min="7426" max="7426" width="25.5703125" style="30" customWidth="1"/>
    <col min="7427" max="7681" width="9.140625" style="30"/>
    <col min="7682" max="7682" width="25.5703125" style="30" customWidth="1"/>
    <col min="7683" max="7937" width="9.140625" style="30"/>
    <col min="7938" max="7938" width="25.5703125" style="30" customWidth="1"/>
    <col min="7939" max="8193" width="9.140625" style="30"/>
    <col min="8194" max="8194" width="25.5703125" style="30" customWidth="1"/>
    <col min="8195" max="8449" width="9.140625" style="30"/>
    <col min="8450" max="8450" width="25.5703125" style="30" customWidth="1"/>
    <col min="8451" max="8705" width="9.140625" style="30"/>
    <col min="8706" max="8706" width="25.5703125" style="30" customWidth="1"/>
    <col min="8707" max="8961" width="9.140625" style="30"/>
    <col min="8962" max="8962" width="25.5703125" style="30" customWidth="1"/>
    <col min="8963" max="9217" width="9.140625" style="30"/>
    <col min="9218" max="9218" width="25.5703125" style="30" customWidth="1"/>
    <col min="9219" max="9473" width="9.140625" style="30"/>
    <col min="9474" max="9474" width="25.5703125" style="30" customWidth="1"/>
    <col min="9475" max="9729" width="9.140625" style="30"/>
    <col min="9730" max="9730" width="25.5703125" style="30" customWidth="1"/>
    <col min="9731" max="9985" width="9.140625" style="30"/>
    <col min="9986" max="9986" width="25.5703125" style="30" customWidth="1"/>
    <col min="9987" max="10241" width="9.140625" style="30"/>
    <col min="10242" max="10242" width="25.5703125" style="30" customWidth="1"/>
    <col min="10243" max="10497" width="9.140625" style="30"/>
    <col min="10498" max="10498" width="25.5703125" style="30" customWidth="1"/>
    <col min="10499" max="10753" width="9.140625" style="30"/>
    <col min="10754" max="10754" width="25.5703125" style="30" customWidth="1"/>
    <col min="10755" max="11009" width="9.140625" style="30"/>
    <col min="11010" max="11010" width="25.5703125" style="30" customWidth="1"/>
    <col min="11011" max="11265" width="9.140625" style="30"/>
    <col min="11266" max="11266" width="25.5703125" style="30" customWidth="1"/>
    <col min="11267" max="11521" width="9.140625" style="30"/>
    <col min="11522" max="11522" width="25.5703125" style="30" customWidth="1"/>
    <col min="11523" max="11777" width="9.140625" style="30"/>
    <col min="11778" max="11778" width="25.5703125" style="30" customWidth="1"/>
    <col min="11779" max="12033" width="9.140625" style="30"/>
    <col min="12034" max="12034" width="25.5703125" style="30" customWidth="1"/>
    <col min="12035" max="12289" width="9.140625" style="30"/>
    <col min="12290" max="12290" width="25.5703125" style="30" customWidth="1"/>
    <col min="12291" max="12545" width="9.140625" style="30"/>
    <col min="12546" max="12546" width="25.5703125" style="30" customWidth="1"/>
    <col min="12547" max="12801" width="9.140625" style="30"/>
    <col min="12802" max="12802" width="25.5703125" style="30" customWidth="1"/>
    <col min="12803" max="13057" width="9.140625" style="30"/>
    <col min="13058" max="13058" width="25.5703125" style="30" customWidth="1"/>
    <col min="13059" max="13313" width="9.140625" style="30"/>
    <col min="13314" max="13314" width="25.5703125" style="30" customWidth="1"/>
    <col min="13315" max="13569" width="9.140625" style="30"/>
    <col min="13570" max="13570" width="25.5703125" style="30" customWidth="1"/>
    <col min="13571" max="13825" width="9.140625" style="30"/>
    <col min="13826" max="13826" width="25.5703125" style="30" customWidth="1"/>
    <col min="13827" max="14081" width="9.140625" style="30"/>
    <col min="14082" max="14082" width="25.5703125" style="30" customWidth="1"/>
    <col min="14083" max="14337" width="9.140625" style="30"/>
    <col min="14338" max="14338" width="25.5703125" style="30" customWidth="1"/>
    <col min="14339" max="14593" width="9.140625" style="30"/>
    <col min="14594" max="14594" width="25.5703125" style="30" customWidth="1"/>
    <col min="14595" max="14849" width="9.140625" style="30"/>
    <col min="14850" max="14850" width="25.5703125" style="30" customWidth="1"/>
    <col min="14851" max="15105" width="9.140625" style="30"/>
    <col min="15106" max="15106" width="25.5703125" style="30" customWidth="1"/>
    <col min="15107" max="15361" width="9.140625" style="30"/>
    <col min="15362" max="15362" width="25.5703125" style="30" customWidth="1"/>
    <col min="15363" max="15617" width="9.140625" style="30"/>
    <col min="15618" max="15618" width="25.5703125" style="30" customWidth="1"/>
    <col min="15619" max="15873" width="9.140625" style="30"/>
    <col min="15874" max="15874" width="25.5703125" style="30" customWidth="1"/>
    <col min="15875" max="16129" width="9.140625" style="30"/>
    <col min="16130" max="16130" width="25.5703125" style="30" customWidth="1"/>
    <col min="16131" max="16384" width="9.140625" style="30"/>
  </cols>
  <sheetData>
    <row r="2" spans="2:9" x14ac:dyDescent="0.25">
      <c r="B2" s="27"/>
      <c r="C2" s="28"/>
      <c r="D2" s="28"/>
      <c r="E2" s="28"/>
      <c r="F2" s="28"/>
      <c r="G2" s="28"/>
      <c r="H2" s="28"/>
      <c r="I2" s="29"/>
    </row>
    <row r="3" spans="2:9" x14ac:dyDescent="0.25">
      <c r="B3" s="31"/>
      <c r="I3" s="32"/>
    </row>
    <row r="4" spans="2:9" x14ac:dyDescent="0.25">
      <c r="B4" s="31"/>
      <c r="I4" s="32"/>
    </row>
    <row r="5" spans="2:9" x14ac:dyDescent="0.25">
      <c r="B5" s="31"/>
      <c r="I5" s="32"/>
    </row>
    <row r="6" spans="2:9" x14ac:dyDescent="0.25">
      <c r="B6" s="31"/>
      <c r="I6" s="32"/>
    </row>
    <row r="7" spans="2:9" x14ac:dyDescent="0.25">
      <c r="B7" s="31"/>
      <c r="I7" s="32"/>
    </row>
    <row r="8" spans="2:9" x14ac:dyDescent="0.25">
      <c r="B8" s="31"/>
      <c r="I8" s="32"/>
    </row>
    <row r="9" spans="2:9" x14ac:dyDescent="0.25">
      <c r="B9" s="31"/>
      <c r="I9" s="32"/>
    </row>
    <row r="10" spans="2:9" x14ac:dyDescent="0.25">
      <c r="B10" s="31"/>
      <c r="I10" s="32"/>
    </row>
    <row r="11" spans="2:9" x14ac:dyDescent="0.25">
      <c r="B11" s="31"/>
      <c r="I11" s="32"/>
    </row>
    <row r="12" spans="2:9" x14ac:dyDescent="0.25">
      <c r="B12" s="31"/>
      <c r="I12" s="32"/>
    </row>
    <row r="13" spans="2:9" x14ac:dyDescent="0.25">
      <c r="B13" s="31"/>
      <c r="I13" s="32"/>
    </row>
    <row r="14" spans="2:9" x14ac:dyDescent="0.25">
      <c r="B14" s="31"/>
      <c r="I14" s="32"/>
    </row>
    <row r="15" spans="2:9" x14ac:dyDescent="0.25">
      <c r="B15" s="31"/>
      <c r="I15" s="32"/>
    </row>
    <row r="16" spans="2:9" x14ac:dyDescent="0.25">
      <c r="B16" s="31"/>
      <c r="I16" s="32"/>
    </row>
    <row r="17" spans="2:9" x14ac:dyDescent="0.25">
      <c r="B17" s="31"/>
      <c r="I17" s="32"/>
    </row>
    <row r="18" spans="2:9" x14ac:dyDescent="0.25">
      <c r="B18" s="31"/>
      <c r="I18" s="32"/>
    </row>
    <row r="19" spans="2:9" x14ac:dyDescent="0.25">
      <c r="B19" s="31"/>
      <c r="I19" s="32"/>
    </row>
    <row r="20" spans="2:9" x14ac:dyDescent="0.25">
      <c r="B20" s="31"/>
      <c r="I20" s="32"/>
    </row>
    <row r="21" spans="2:9" x14ac:dyDescent="0.25">
      <c r="B21" s="31"/>
      <c r="I21" s="32"/>
    </row>
    <row r="22" spans="2:9" ht="15" customHeight="1" x14ac:dyDescent="0.25">
      <c r="B22" s="31"/>
      <c r="I22" s="32"/>
    </row>
    <row r="23" spans="2:9" x14ac:dyDescent="0.25">
      <c r="B23" s="31"/>
      <c r="I23" s="32"/>
    </row>
    <row r="24" spans="2:9" x14ac:dyDescent="0.25">
      <c r="B24" s="31"/>
      <c r="I24" s="32"/>
    </row>
    <row r="25" spans="2:9" x14ac:dyDescent="0.25">
      <c r="B25" s="31"/>
      <c r="I25" s="32"/>
    </row>
    <row r="26" spans="2:9" x14ac:dyDescent="0.25">
      <c r="B26" s="31"/>
      <c r="I26" s="32"/>
    </row>
    <row r="27" spans="2:9" x14ac:dyDescent="0.25">
      <c r="B27" s="31"/>
      <c r="I27" s="32"/>
    </row>
    <row r="28" spans="2:9" x14ac:dyDescent="0.25">
      <c r="B28" s="31"/>
      <c r="I28" s="32"/>
    </row>
    <row r="29" spans="2:9" x14ac:dyDescent="0.25">
      <c r="B29" s="31"/>
      <c r="I29" s="32"/>
    </row>
    <row r="30" spans="2:9" x14ac:dyDescent="0.25">
      <c r="B30" s="31"/>
      <c r="I30" s="32"/>
    </row>
    <row r="31" spans="2:9" x14ac:dyDescent="0.25">
      <c r="B31" s="31"/>
      <c r="I31" s="32"/>
    </row>
    <row r="32" spans="2:9" x14ac:dyDescent="0.25">
      <c r="B32" s="31"/>
      <c r="I32" s="32"/>
    </row>
    <row r="33" spans="2:9" x14ac:dyDescent="0.25">
      <c r="B33" s="31"/>
      <c r="I33" s="32"/>
    </row>
    <row r="34" spans="2:9" x14ac:dyDescent="0.25">
      <c r="B34" s="31"/>
      <c r="I34" s="32"/>
    </row>
    <row r="35" spans="2:9" x14ac:dyDescent="0.25">
      <c r="B35" s="31"/>
      <c r="I35" s="32"/>
    </row>
    <row r="36" spans="2:9" x14ac:dyDescent="0.25">
      <c r="B36" s="31"/>
      <c r="I36" s="32"/>
    </row>
    <row r="37" spans="2:9" x14ac:dyDescent="0.25">
      <c r="B37" s="31"/>
      <c r="I37" s="32"/>
    </row>
    <row r="38" spans="2:9" x14ac:dyDescent="0.25">
      <c r="B38" s="31"/>
      <c r="I38" s="32"/>
    </row>
    <row r="39" spans="2:9" x14ac:dyDescent="0.25">
      <c r="B39" s="31"/>
      <c r="I39" s="32"/>
    </row>
    <row r="40" spans="2:9" x14ac:dyDescent="0.25">
      <c r="B40" s="31"/>
      <c r="I40" s="32"/>
    </row>
    <row r="41" spans="2:9" x14ac:dyDescent="0.25">
      <c r="B41" s="31"/>
      <c r="I41" s="32"/>
    </row>
    <row r="42" spans="2:9" x14ac:dyDescent="0.25">
      <c r="B42" s="31"/>
      <c r="I42" s="32"/>
    </row>
    <row r="43" spans="2:9" x14ac:dyDescent="0.25">
      <c r="B43" s="33"/>
      <c r="C43" s="34"/>
      <c r="D43" s="34"/>
      <c r="E43" s="34"/>
      <c r="F43" s="34"/>
      <c r="G43" s="34"/>
      <c r="H43" s="34"/>
      <c r="I43" s="35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salario</vt:lpstr>
      <vt:lpstr>ensino</vt:lpstr>
      <vt:lpstr>ibovespa</vt:lpstr>
      <vt:lpstr>renda</vt:lpstr>
      <vt:lpstr>regressao_linear_v1</vt:lpstr>
      <vt:lpstr>regressao_linear_v2</vt:lpstr>
      <vt:lpstr>regressao_linear_v3</vt:lpstr>
      <vt:lpstr>regressao_linear_v4</vt:lpstr>
      <vt:lpstr>Enunciado</vt:lpstr>
      <vt:lpstr>Reg_Simples_Exemplo</vt:lpstr>
      <vt:lpstr>Empresas - exercício</vt:lpstr>
      <vt:lpstr>estudo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ALVES DE SOUSA</dc:creator>
  <cp:lastModifiedBy>ANDERSON ALVES DE SOUSA</cp:lastModifiedBy>
  <dcterms:created xsi:type="dcterms:W3CDTF">2020-05-12T16:00:18Z</dcterms:created>
  <dcterms:modified xsi:type="dcterms:W3CDTF">2020-05-22T01:00:44Z</dcterms:modified>
</cp:coreProperties>
</file>