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ek\Downloads\"/>
    </mc:Choice>
  </mc:AlternateContent>
  <xr:revisionPtr revIDLastSave="0" documentId="13_ncr:1_{22894F6B-FF30-4AD3-BE14-F3F97E08381B}" xr6:coauthVersionLast="47" xr6:coauthVersionMax="47" xr10:uidLastSave="{00000000-0000-0000-0000-000000000000}"/>
  <bookViews>
    <workbookView xWindow="-120" yWindow="-120" windowWidth="29040" windowHeight="15720" xr2:uid="{2996BCCE-41AE-4110-A332-ADC3F1A17412}"/>
  </bookViews>
  <sheets>
    <sheet name="Opisowa" sheetId="1" r:id="rId1"/>
    <sheet name="Niezależność" sheetId="2" r:id="rId2"/>
    <sheet name="Regresj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2" l="1"/>
  <c r="E13" i="3"/>
  <c r="L7" i="3"/>
  <c r="L8" i="3"/>
  <c r="L9" i="3"/>
  <c r="L10" i="3"/>
  <c r="L11" i="3"/>
  <c r="L12" i="3"/>
  <c r="L6" i="3"/>
  <c r="F13" i="3"/>
  <c r="G13" i="3"/>
  <c r="H13" i="3"/>
  <c r="I13" i="3"/>
  <c r="J13" i="3"/>
  <c r="K13" i="3"/>
  <c r="D12" i="3"/>
  <c r="K5" i="3"/>
  <c r="K16" i="2"/>
  <c r="D11" i="3"/>
  <c r="J5" i="3"/>
  <c r="D9" i="3"/>
  <c r="D6" i="3"/>
  <c r="D10" i="3"/>
  <c r="D8" i="3"/>
  <c r="D7" i="3"/>
  <c r="I5" i="3"/>
  <c r="H5" i="3"/>
  <c r="G5" i="3"/>
  <c r="F5" i="3"/>
  <c r="E5" i="3"/>
  <c r="F20" i="2"/>
  <c r="G20" i="2"/>
  <c r="H20" i="2"/>
  <c r="I20" i="2"/>
  <c r="E20" i="2"/>
  <c r="J16" i="2"/>
  <c r="J17" i="2"/>
  <c r="J18" i="2"/>
  <c r="J19" i="2"/>
  <c r="J15" i="2"/>
  <c r="D16" i="2"/>
  <c r="D18" i="2"/>
  <c r="D19" i="2"/>
  <c r="F14" i="2"/>
  <c r="G14" i="2"/>
  <c r="H14" i="2"/>
  <c r="I14" i="2"/>
  <c r="D15" i="2"/>
  <c r="E14" i="2"/>
  <c r="H3" i="2"/>
  <c r="H4" i="2"/>
  <c r="H5" i="2"/>
  <c r="H2" i="2"/>
  <c r="C6" i="2"/>
  <c r="D6" i="2"/>
  <c r="E6" i="2"/>
  <c r="F6" i="2"/>
  <c r="G6" i="2"/>
  <c r="B6" i="2"/>
  <c r="D8" i="1"/>
  <c r="J8" i="1" s="1"/>
  <c r="D9" i="1"/>
  <c r="J9" i="1" s="1"/>
  <c r="D10" i="1"/>
  <c r="J10" i="1" s="1"/>
  <c r="F19" i="1"/>
  <c r="F15" i="1"/>
  <c r="D3" i="1"/>
  <c r="D4" i="1"/>
  <c r="D5" i="1"/>
  <c r="D6" i="1"/>
  <c r="J6" i="1" s="1"/>
  <c r="D7" i="1"/>
  <c r="J7" i="1" s="1"/>
  <c r="D2" i="1"/>
  <c r="L13" i="3" l="1"/>
  <c r="D14" i="3" s="1"/>
  <c r="M7" i="3"/>
  <c r="M10" i="3"/>
  <c r="F14" i="3"/>
  <c r="M12" i="3"/>
  <c r="M6" i="3"/>
  <c r="E14" i="3"/>
  <c r="M11" i="3"/>
  <c r="K14" i="3"/>
  <c r="J14" i="3"/>
  <c r="M9" i="3"/>
  <c r="I14" i="3"/>
  <c r="M8" i="3"/>
  <c r="H14" i="3"/>
  <c r="G14" i="3"/>
  <c r="J20" i="2"/>
  <c r="K14" i="2" s="1"/>
  <c r="K17" i="2"/>
  <c r="K18" i="2"/>
  <c r="K19" i="2"/>
  <c r="K15" i="2"/>
  <c r="D17" i="2"/>
  <c r="I21" i="2" s="1"/>
  <c r="J3" i="1"/>
  <c r="J2" i="1"/>
  <c r="J5" i="1"/>
  <c r="C21" i="1"/>
  <c r="J4" i="1"/>
  <c r="H6" i="2"/>
  <c r="L4" i="2" s="1"/>
  <c r="S4" i="2" s="1"/>
  <c r="C11" i="1"/>
  <c r="K18" i="3" l="1"/>
  <c r="K20" i="3"/>
  <c r="J17" i="3"/>
  <c r="M5" i="3"/>
  <c r="P20" i="3"/>
  <c r="K22" i="3"/>
  <c r="M23" i="3"/>
  <c r="M20" i="3"/>
  <c r="N20" i="3"/>
  <c r="J18" i="3"/>
  <c r="N21" i="3"/>
  <c r="O21" i="3"/>
  <c r="J22" i="3"/>
  <c r="L23" i="3"/>
  <c r="O17" i="3"/>
  <c r="K19" i="3"/>
  <c r="L20" i="3"/>
  <c r="N23" i="3"/>
  <c r="O20" i="3"/>
  <c r="P18" i="3"/>
  <c r="N22" i="3"/>
  <c r="P22" i="3"/>
  <c r="K23" i="3"/>
  <c r="J19" i="3"/>
  <c r="N19" i="3"/>
  <c r="M17" i="3"/>
  <c r="M21" i="3"/>
  <c r="P21" i="3"/>
  <c r="O18" i="3"/>
  <c r="J20" i="3"/>
  <c r="O23" i="3"/>
  <c r="M22" i="3"/>
  <c r="L18" i="3"/>
  <c r="J23" i="3"/>
  <c r="N18" i="3"/>
  <c r="P19" i="3"/>
  <c r="K21" i="3"/>
  <c r="P17" i="3"/>
  <c r="O22" i="3"/>
  <c r="M18" i="3"/>
  <c r="L21" i="3"/>
  <c r="N17" i="3"/>
  <c r="P23" i="3"/>
  <c r="K17" i="3"/>
  <c r="L19" i="3"/>
  <c r="M19" i="3"/>
  <c r="L17" i="3"/>
  <c r="O19" i="3"/>
  <c r="J21" i="3"/>
  <c r="L22" i="3"/>
  <c r="F21" i="2"/>
  <c r="G21" i="2"/>
  <c r="D21" i="2"/>
  <c r="E24" i="2" s="1"/>
  <c r="E21" i="2"/>
  <c r="H21" i="2"/>
  <c r="N5" i="2"/>
  <c r="U5" i="2" s="1"/>
  <c r="L2" i="2"/>
  <c r="S2" i="2" s="1"/>
  <c r="L5" i="2"/>
  <c r="S5" i="2" s="1"/>
  <c r="O4" i="2"/>
  <c r="V4" i="2" s="1"/>
  <c r="M5" i="2"/>
  <c r="T5" i="2" s="1"/>
  <c r="K3" i="2"/>
  <c r="R3" i="2" s="1"/>
  <c r="O2" i="2"/>
  <c r="V2" i="2" s="1"/>
  <c r="J5" i="2"/>
  <c r="Q5" i="2" s="1"/>
  <c r="O5" i="2"/>
  <c r="V5" i="2" s="1"/>
  <c r="M2" i="2"/>
  <c r="T2" i="2" s="1"/>
  <c r="J2" i="2"/>
  <c r="Q2" i="2" s="1"/>
  <c r="J4" i="2"/>
  <c r="Q4" i="2" s="1"/>
  <c r="N3" i="2"/>
  <c r="U3" i="2" s="1"/>
  <c r="M4" i="2"/>
  <c r="T4" i="2" s="1"/>
  <c r="L3" i="2"/>
  <c r="S3" i="2" s="1"/>
  <c r="O3" i="2"/>
  <c r="V3" i="2" s="1"/>
  <c r="J3" i="2"/>
  <c r="Q3" i="2" s="1"/>
  <c r="N4" i="2"/>
  <c r="U4" i="2" s="1"/>
  <c r="K5" i="2"/>
  <c r="R5" i="2" s="1"/>
  <c r="K2" i="2"/>
  <c r="R2" i="2" s="1"/>
  <c r="M3" i="2"/>
  <c r="T3" i="2" s="1"/>
  <c r="N2" i="2"/>
  <c r="U2" i="2" s="1"/>
  <c r="K4" i="2"/>
  <c r="R4" i="2" s="1"/>
  <c r="K9" i="1"/>
  <c r="C19" i="1"/>
  <c r="C17" i="1" a="1"/>
  <c r="C17" i="1" s="1"/>
  <c r="J11" i="1"/>
  <c r="L10" i="1" s="1"/>
  <c r="K7" i="1"/>
  <c r="K3" i="1"/>
  <c r="K4" i="1"/>
  <c r="K6" i="1"/>
  <c r="K10" i="1"/>
  <c r="K8" i="1"/>
  <c r="K5" i="1"/>
  <c r="K2" i="1"/>
  <c r="C15" i="1"/>
  <c r="R17" i="3" l="1"/>
  <c r="E20" i="3"/>
  <c r="B17" i="3"/>
  <c r="B18" i="3"/>
  <c r="B22" i="3"/>
  <c r="G18" i="3"/>
  <c r="F21" i="3"/>
  <c r="G20" i="3"/>
  <c r="E21" i="3"/>
  <c r="C19" i="3"/>
  <c r="D22" i="3"/>
  <c r="D17" i="3"/>
  <c r="C23" i="3"/>
  <c r="H17" i="3"/>
  <c r="R23" i="3"/>
  <c r="X22" i="3"/>
  <c r="F18" i="3"/>
  <c r="E19" i="3"/>
  <c r="S21" i="3"/>
  <c r="H21" i="3"/>
  <c r="G21" i="3"/>
  <c r="D21" i="3"/>
  <c r="H23" i="3"/>
  <c r="X18" i="3"/>
  <c r="U17" i="3"/>
  <c r="S17" i="3"/>
  <c r="E23" i="3"/>
  <c r="V20" i="3"/>
  <c r="F19" i="3"/>
  <c r="G17" i="3"/>
  <c r="T23" i="3"/>
  <c r="W19" i="3"/>
  <c r="R20" i="3"/>
  <c r="H20" i="3"/>
  <c r="F20" i="3"/>
  <c r="E17" i="3"/>
  <c r="D20" i="3"/>
  <c r="C17" i="3"/>
  <c r="E18" i="3"/>
  <c r="G23" i="3"/>
  <c r="S23" i="3"/>
  <c r="W22" i="3"/>
  <c r="H18" i="3"/>
  <c r="X20" i="3"/>
  <c r="V23" i="3"/>
  <c r="B19" i="3"/>
  <c r="D19" i="3"/>
  <c r="G22" i="3"/>
  <c r="D18" i="3"/>
  <c r="T17" i="3"/>
  <c r="R19" i="3"/>
  <c r="R18" i="3"/>
  <c r="W23" i="3"/>
  <c r="F17" i="3"/>
  <c r="D23" i="3"/>
  <c r="H19" i="3"/>
  <c r="H22" i="3"/>
  <c r="R21" i="3"/>
  <c r="V17" i="3"/>
  <c r="V18" i="3"/>
  <c r="W21" i="3"/>
  <c r="X23" i="3"/>
  <c r="R22" i="3"/>
  <c r="C18" i="3"/>
  <c r="F22" i="3"/>
  <c r="U22" i="3"/>
  <c r="S22" i="3"/>
  <c r="X21" i="3"/>
  <c r="U19" i="3"/>
  <c r="V21" i="3"/>
  <c r="V22" i="3"/>
  <c r="F23" i="3"/>
  <c r="B21" i="3"/>
  <c r="C20" i="3"/>
  <c r="W17" i="3"/>
  <c r="X19" i="3"/>
  <c r="W20" i="3"/>
  <c r="T18" i="3"/>
  <c r="U20" i="3"/>
  <c r="U21" i="3"/>
  <c r="U23" i="3"/>
  <c r="W18" i="3"/>
  <c r="V19" i="3"/>
  <c r="X17" i="3"/>
  <c r="T19" i="3"/>
  <c r="T20" i="3"/>
  <c r="B20" i="3"/>
  <c r="C22" i="3"/>
  <c r="C21" i="3"/>
  <c r="E22" i="3"/>
  <c r="G19" i="3"/>
  <c r="B23" i="3"/>
  <c r="T22" i="3"/>
  <c r="S20" i="3"/>
  <c r="U18" i="3"/>
  <c r="T21" i="3"/>
  <c r="S18" i="3"/>
  <c r="S19" i="3"/>
  <c r="J24" i="3"/>
  <c r="E26" i="2"/>
  <c r="F24" i="2"/>
  <c r="I28" i="2"/>
  <c r="G26" i="2"/>
  <c r="G25" i="2"/>
  <c r="F27" i="2"/>
  <c r="I27" i="2"/>
  <c r="H27" i="2"/>
  <c r="H28" i="2"/>
  <c r="G27" i="2"/>
  <c r="E27" i="2"/>
  <c r="I25" i="2"/>
  <c r="H26" i="2"/>
  <c r="F25" i="2"/>
  <c r="G24" i="2"/>
  <c r="E28" i="2"/>
  <c r="E25" i="2"/>
  <c r="H25" i="2"/>
  <c r="I24" i="2"/>
  <c r="G28" i="2"/>
  <c r="H24" i="2"/>
  <c r="F26" i="2"/>
  <c r="F28" i="2"/>
  <c r="I26" i="2"/>
  <c r="V6" i="2"/>
  <c r="R3" i="1"/>
  <c r="R4" i="1"/>
  <c r="R5" i="1"/>
  <c r="R6" i="1"/>
  <c r="R7" i="1"/>
  <c r="R8" i="1"/>
  <c r="R2" i="1"/>
  <c r="E3" i="1"/>
  <c r="H3" i="1" s="1"/>
  <c r="I17" i="1"/>
  <c r="I21" i="1" s="1"/>
  <c r="F31" i="1"/>
  <c r="E21" i="1"/>
  <c r="F21" i="1"/>
  <c r="L9" i="1"/>
  <c r="L8" i="1"/>
  <c r="L5" i="1"/>
  <c r="L4" i="1"/>
  <c r="L3" i="1"/>
  <c r="L2" i="1"/>
  <c r="N2" i="1" s="1"/>
  <c r="L6" i="1"/>
  <c r="L7" i="1"/>
  <c r="K11" i="1"/>
  <c r="E2" i="1"/>
  <c r="H2" i="1" s="1"/>
  <c r="E4" i="1"/>
  <c r="F4" i="1" s="1"/>
  <c r="M2" i="1"/>
  <c r="M3" i="1" s="1"/>
  <c r="M4" i="1" s="1"/>
  <c r="M5" i="1" s="1"/>
  <c r="M6" i="1" s="1"/>
  <c r="M7" i="1" s="1"/>
  <c r="M8" i="1" s="1"/>
  <c r="M9" i="1" s="1"/>
  <c r="M10" i="1" s="1"/>
  <c r="E6" i="1"/>
  <c r="H6" i="1" s="1"/>
  <c r="E5" i="1"/>
  <c r="F5" i="1" s="1"/>
  <c r="I15" i="1"/>
  <c r="E9" i="1"/>
  <c r="I9" i="1" s="1"/>
  <c r="E8" i="1"/>
  <c r="I8" i="1" s="1"/>
  <c r="E10" i="1"/>
  <c r="F10" i="1" s="1"/>
  <c r="E7" i="1"/>
  <c r="F7" i="1" s="1"/>
  <c r="R24" i="3" l="1"/>
  <c r="B24" i="3"/>
  <c r="J25" i="3" s="1"/>
  <c r="H24" i="3"/>
  <c r="F3" i="1"/>
  <c r="I3" i="1"/>
  <c r="G3" i="1"/>
  <c r="N3" i="1"/>
  <c r="O3" i="1" s="1"/>
  <c r="G2" i="1"/>
  <c r="I2" i="1"/>
  <c r="F8" i="1"/>
  <c r="F2" i="1"/>
  <c r="L11" i="1"/>
  <c r="I4" i="1"/>
  <c r="H4" i="1"/>
  <c r="H5" i="1"/>
  <c r="I5" i="1"/>
  <c r="G5" i="1"/>
  <c r="G4" i="1"/>
  <c r="G8" i="1"/>
  <c r="H7" i="1"/>
  <c r="F9" i="1"/>
  <c r="H8" i="1"/>
  <c r="G10" i="1"/>
  <c r="G9" i="1"/>
  <c r="H9" i="1"/>
  <c r="I10" i="1"/>
  <c r="O2" i="1"/>
  <c r="H10" i="1"/>
  <c r="I7" i="1"/>
  <c r="F6" i="1"/>
  <c r="I6" i="1"/>
  <c r="G6" i="1"/>
  <c r="G7" i="1"/>
  <c r="R25" i="3" l="1"/>
  <c r="R26" i="3" s="1"/>
  <c r="N4" i="1"/>
  <c r="N5" i="1" s="1"/>
  <c r="I23" i="1"/>
  <c r="L18" i="1"/>
  <c r="F23" i="1"/>
  <c r="F25" i="1" s="1"/>
  <c r="F17" i="1"/>
  <c r="H25" i="3" l="1"/>
  <c r="H26" i="3" s="1"/>
  <c r="J26" i="3"/>
  <c r="F27" i="1"/>
  <c r="P8" i="1"/>
  <c r="Q8" i="1" s="1"/>
  <c r="P10" i="1"/>
  <c r="Q10" i="1" s="1"/>
  <c r="P7" i="1"/>
  <c r="Q7" i="1" s="1"/>
  <c r="P5" i="1"/>
  <c r="Q5" i="1" s="1"/>
  <c r="P9" i="1"/>
  <c r="Q9" i="1" s="1"/>
  <c r="P2" i="1"/>
  <c r="Q2" i="1" s="1"/>
  <c r="S2" i="1" s="1"/>
  <c r="T2" i="1" s="1"/>
  <c r="P3" i="1"/>
  <c r="Q3" i="1" s="1"/>
  <c r="P4" i="1"/>
  <c r="Q4" i="1" s="1"/>
  <c r="P6" i="1"/>
  <c r="Q6" i="1" s="1"/>
  <c r="O4" i="1"/>
  <c r="I25" i="1"/>
  <c r="I19" i="1"/>
  <c r="E27" i="1"/>
  <c r="L20" i="1"/>
  <c r="L21" i="1" s="1"/>
  <c r="F29" i="1"/>
  <c r="N6" i="1"/>
  <c r="O5" i="1"/>
  <c r="S9" i="1" l="1"/>
  <c r="T9" i="1" s="1"/>
  <c r="S8" i="1"/>
  <c r="T8" i="1" s="1"/>
  <c r="S6" i="1"/>
  <c r="T6" i="1" s="1"/>
  <c r="S4" i="1"/>
  <c r="T4" i="1" s="1"/>
  <c r="S3" i="1"/>
  <c r="T3" i="1" s="1"/>
  <c r="S5" i="1"/>
  <c r="T5" i="1" s="1"/>
  <c r="S7" i="1"/>
  <c r="T7" i="1" s="1"/>
  <c r="S10" i="1"/>
  <c r="T10" i="1" s="1"/>
  <c r="N7" i="1"/>
  <c r="N8" i="1" s="1"/>
  <c r="O6" i="1"/>
  <c r="T11" i="1" l="1"/>
  <c r="N9" i="1"/>
  <c r="O8" i="1"/>
  <c r="O7" i="1"/>
  <c r="N10" i="1" l="1"/>
  <c r="O10" i="1" s="1"/>
  <c r="O9" i="1"/>
  <c r="L15" i="1" l="1"/>
  <c r="L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<sst xmlns="http://schemas.openxmlformats.org/spreadsheetml/2006/main" count="132" uniqueCount="94">
  <si>
    <t>Miary średnie</t>
  </si>
  <si>
    <t>---</t>
  </si>
  <si>
    <t>Dominanta</t>
  </si>
  <si>
    <t>Mediana</t>
  </si>
  <si>
    <t>Kwartyl 1 rzędu</t>
  </si>
  <si>
    <t>Kwartyl 3 rzędu</t>
  </si>
  <si>
    <t>Miary zmienności</t>
  </si>
  <si>
    <t>Obszar zbieżności</t>
  </si>
  <si>
    <r>
      <t>n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</si>
  <si>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r>
      <t>x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</si>
  <si>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t>Odchylenie przeciętne</t>
  </si>
  <si>
    <t>Odchylenie ćwiartkowe</t>
  </si>
  <si>
    <t>Średnia arytmetyczna</t>
  </si>
  <si>
    <t>Średnia harmoniczna</t>
  </si>
  <si>
    <t>Średnia geometryczna</t>
  </si>
  <si>
    <t>Typowy obszar zm. (pozyc.)</t>
  </si>
  <si>
    <t>X̄</t>
  </si>
  <si>
    <t>x̊</t>
  </si>
  <si>
    <t>x̊-X̄</t>
  </si>
  <si>
    <t>|x̊-X̄|n</t>
  </si>
  <si>
    <t>R</t>
  </si>
  <si>
    <t>d</t>
  </si>
  <si>
    <t>Q</t>
  </si>
  <si>
    <r>
      <t>x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typ</t>
    </r>
  </si>
  <si>
    <t>Me</t>
  </si>
  <si>
    <t>D</t>
  </si>
  <si>
    <r>
      <t>Q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1</t>
    </r>
  </si>
  <si>
    <r>
      <t>Q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3</t>
    </r>
  </si>
  <si>
    <t>Wariancja</t>
  </si>
  <si>
    <r>
      <t>(x̊-X̄)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n</t>
    </r>
  </si>
  <si>
    <r>
      <t>(x̊-X̄)</t>
    </r>
    <r>
      <rPr>
        <b/>
        <vertAlign val="superscript"/>
        <sz val="11"/>
        <color theme="1"/>
        <rFont val="Calibri"/>
        <family val="2"/>
        <charset val="238"/>
        <scheme val="minor"/>
      </rPr>
      <t>3</t>
    </r>
    <r>
      <rPr>
        <b/>
        <sz val="11"/>
        <color theme="1"/>
        <rFont val="Calibri"/>
        <family val="2"/>
        <charset val="238"/>
        <scheme val="minor"/>
      </rPr>
      <t>n</t>
    </r>
  </si>
  <si>
    <r>
      <t>(x̊-X̄)</t>
    </r>
    <r>
      <rPr>
        <b/>
        <vertAlign val="superscript"/>
        <sz val="11"/>
        <color theme="1"/>
        <rFont val="Calibri"/>
        <family val="2"/>
        <charset val="238"/>
        <scheme val="minor"/>
      </rPr>
      <t>4</t>
    </r>
    <r>
      <rPr>
        <b/>
        <sz val="11"/>
        <color theme="1"/>
        <rFont val="Calibri"/>
        <family val="2"/>
        <charset val="238"/>
        <scheme val="minor"/>
      </rPr>
      <t>n</t>
    </r>
  </si>
  <si>
    <r>
      <t>S</t>
    </r>
    <r>
      <rPr>
        <b/>
        <i/>
        <vertAlign val="superscript"/>
        <sz val="11"/>
        <color theme="1"/>
        <rFont val="Calibri"/>
        <family val="2"/>
        <charset val="238"/>
        <scheme val="minor"/>
      </rPr>
      <t>2</t>
    </r>
  </si>
  <si>
    <t>Odchylenie standardowe</t>
  </si>
  <si>
    <t>S</t>
  </si>
  <si>
    <t>Typowy obszar zmienności</t>
  </si>
  <si>
    <t>Współczynnik zmienności</t>
  </si>
  <si>
    <t>Współczynnik zm. (pozyc.)</t>
  </si>
  <si>
    <r>
      <t>V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S</t>
    </r>
  </si>
  <si>
    <r>
      <t>V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Q</t>
    </r>
  </si>
  <si>
    <t>Miary asymetrii</t>
  </si>
  <si>
    <t>Wskaźnik asymetrii</t>
  </si>
  <si>
    <r>
      <t>W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S</t>
    </r>
  </si>
  <si>
    <t>Wskaźnik asymetrii (pozyc.)</t>
  </si>
  <si>
    <t>Współczynnik asymetrii</t>
  </si>
  <si>
    <r>
      <t>A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S</t>
    </r>
  </si>
  <si>
    <t>Współczynnik asymetrii (poz.)</t>
  </si>
  <si>
    <t>Moment centralny 3 rzędu</t>
  </si>
  <si>
    <t>N</t>
  </si>
  <si>
    <r>
      <t>m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3</t>
    </r>
  </si>
  <si>
    <t>Moment standaryzowany 3 rz.</t>
  </si>
  <si>
    <t>As</t>
  </si>
  <si>
    <t>Miary koncentracji</t>
  </si>
  <si>
    <t>Współczynnik Lorenza</t>
  </si>
  <si>
    <t>k</t>
  </si>
  <si>
    <t>a</t>
  </si>
  <si>
    <t>Moment centralny 4 rzędu</t>
  </si>
  <si>
    <t>Moment standaryzowany 4 rz.</t>
  </si>
  <si>
    <r>
      <t>m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4</t>
    </r>
  </si>
  <si>
    <r>
      <t>a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4</t>
    </r>
  </si>
  <si>
    <t>EKSCES</t>
  </si>
  <si>
    <t>x̊n</t>
  </si>
  <si>
    <t>Fundusz cechy</t>
  </si>
  <si>
    <t>𝑓 n</t>
  </si>
  <si>
    <t>𝑓 x̊n</t>
  </si>
  <si>
    <t>∑𝑓 n</t>
  </si>
  <si>
    <t>∑𝑓 x̊n</t>
  </si>
  <si>
    <t>Pole</t>
  </si>
  <si>
    <t>H</t>
  </si>
  <si>
    <t>G</t>
  </si>
  <si>
    <r>
      <t>z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</si>
  <si>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r>
      <t>F(z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</si>
  <si>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p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</si>
  <si>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r>
      <t>np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</si>
  <si>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r>
      <t>(n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-np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)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:np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</si>
  <si>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t>X</t>
  </si>
  <si>
    <t>Y</t>
  </si>
  <si>
    <t>liczebność teoretyczna X</t>
  </si>
  <si>
    <t>składowe chi-kwadrat X</t>
  </si>
  <si>
    <t>Suma</t>
  </si>
  <si>
    <r>
      <t>χ</t>
    </r>
    <r>
      <rPr>
        <b/>
        <vertAlign val="superscript"/>
        <sz val="11"/>
        <color rgb="FF333333"/>
        <rFont val="Open Sans"/>
        <family val="2"/>
      </rPr>
      <t>2</t>
    </r>
  </si>
  <si>
    <t>Średnia</t>
  </si>
  <si>
    <t>Kowariancja</t>
  </si>
  <si>
    <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</si>
  <si>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t>Składowe kowariancji X</t>
  </si>
  <si>
    <t>cov(X,Y)</t>
  </si>
  <si>
    <r>
      <t>a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1</t>
    </r>
  </si>
  <si>
    <r>
      <t>a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0</t>
    </r>
  </si>
  <si>
    <r>
      <t>b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1</t>
    </r>
  </si>
  <si>
    <r>
      <t>b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0</t>
    </r>
  </si>
  <si>
    <r>
      <t>r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xy</t>
    </r>
  </si>
  <si>
    <r>
      <t>r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xy</t>
    </r>
    <r>
      <rPr>
        <b/>
        <i/>
        <vertAlign val="superscript"/>
        <sz val="11"/>
        <color theme="1"/>
        <rFont val="Calibri"/>
        <family val="2"/>
        <charset val="238"/>
        <scheme val="minor"/>
      </rPr>
      <t>2</t>
    </r>
  </si>
  <si>
    <r>
      <t>Składowe b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1</t>
    </r>
    <r>
      <rPr>
        <b/>
        <i/>
        <sz val="11"/>
        <color theme="1"/>
        <rFont val="Calibri"/>
        <family val="2"/>
        <charset val="238"/>
        <scheme val="minor"/>
      </rPr>
      <t xml:space="preserve"> == y(x)</t>
    </r>
  </si>
  <si>
    <r>
      <t>Składowe a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1</t>
    </r>
    <r>
      <rPr>
        <b/>
        <i/>
        <sz val="11"/>
        <color theme="1"/>
        <rFont val="Calibri"/>
        <family val="2"/>
        <charset val="238"/>
        <scheme val="minor"/>
      </rPr>
      <t xml:space="preserve"> == x(y)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</si>
</sst>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sz val="11"/>
      <color rgb="FF202122"/>
      <name val="Arial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b/>
      <i/>
      <vertAlign val="subscript"/>
      <sz val="11"/>
      <color theme="1"/>
      <name val="Calibri"/>
      <family val="2"/>
      <charset val="238"/>
      <scheme val="minor"/>
    </font>
    <font>
      <b/>
      <i/>
      <sz val="11"/>
      <color rgb="FF202122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i/>
      <vertAlign val="superscript"/>
      <sz val="11"/>
      <color theme="1"/>
      <name val="Calibri"/>
      <family val="2"/>
      <charset val="238"/>
      <scheme val="minor"/>
    </font>
    <font>
      <b/>
      <i/>
      <sz val="10"/>
      <color rgb="FF202122"/>
      <name val="Arial"/>
      <family val="2"/>
      <charset val="238"/>
    </font>
    <font>
      <b/>
      <sz val="11"/>
      <color rgb="FF333333"/>
      <name val="Open Sans"/>
      <family val="2"/>
    </font>
    <font>
      <b/>
      <vertAlign val="superscript"/>
      <sz val="11"/>
      <color rgb="FF33333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5" xfId="0" applyNumberFormat="1" applyBorder="1"/>
    <xf numFmtId="0" fontId="0" fillId="0" borderId="5" xfId="0" quotePrefix="1" applyBorder="1" applyAlignment="1">
      <alignment horizontal="right"/>
    </xf>
    <xf numFmtId="0" fontId="0" fillId="0" borderId="6" xfId="0" applyBorder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8" fillId="0" borderId="0" xfId="0" applyFont="1" applyAlignment="1">
      <alignment horizontal="right"/>
    </xf>
    <xf numFmtId="9" fontId="0" fillId="0" borderId="0" xfId="1" applyFon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2" fontId="0" fillId="0" borderId="0" xfId="0" applyNumberFormat="1" applyBorder="1"/>
    <xf numFmtId="0" fontId="0" fillId="0" borderId="0" xfId="0" quotePrefix="1" applyBorder="1" applyAlignment="1">
      <alignment horizontal="right"/>
    </xf>
    <xf numFmtId="0" fontId="0" fillId="0" borderId="7" xfId="0" quotePrefix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10" fontId="0" fillId="0" borderId="5" xfId="1" applyNumberFormat="1" applyFont="1" applyBorder="1"/>
    <xf numFmtId="10" fontId="0" fillId="0" borderId="8" xfId="1" applyNumberFormat="1" applyFont="1" applyBorder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9" fontId="0" fillId="0" borderId="0" xfId="0" applyNumberFormat="1" applyFont="1"/>
    <xf numFmtId="9" fontId="0" fillId="0" borderId="0" xfId="0" applyNumberFormat="1"/>
    <xf numFmtId="2" fontId="0" fillId="0" borderId="0" xfId="0" applyNumberFormat="1" applyFont="1"/>
    <xf numFmtId="2" fontId="0" fillId="0" borderId="8" xfId="0" applyNumberFormat="1" applyBorder="1"/>
    <xf numFmtId="2" fontId="0" fillId="0" borderId="0" xfId="0" quotePrefix="1" applyNumberFormat="1" applyBorder="1" applyAlignment="1">
      <alignment horizontal="right"/>
    </xf>
    <xf numFmtId="9" fontId="2" fillId="0" borderId="0" xfId="1" applyFont="1"/>
    <xf numFmtId="164" fontId="0" fillId="0" borderId="0" xfId="0" applyNumberFormat="1" applyFont="1"/>
    <xf numFmtId="2" fontId="0" fillId="0" borderId="0" xfId="0" applyNumberFormat="1"/>
    <xf numFmtId="0" fontId="2" fillId="7" borderId="0" xfId="0" applyFont="1" applyFill="1" applyAlignment="1">
      <alignment horizontal="center"/>
    </xf>
    <xf numFmtId="2" fontId="0" fillId="0" borderId="0" xfId="0" applyNumberFormat="1" applyFill="1" applyBorder="1"/>
    <xf numFmtId="0" fontId="0" fillId="10" borderId="0" xfId="0" applyFill="1" applyBorder="1"/>
    <xf numFmtId="0" fontId="0" fillId="0" borderId="7" xfId="0" applyBorder="1"/>
    <xf numFmtId="2" fontId="0" fillId="0" borderId="7" xfId="0" applyNumberFormat="1" applyBorder="1"/>
    <xf numFmtId="0" fontId="2" fillId="10" borderId="1" xfId="0" applyFont="1" applyFill="1" applyBorder="1" applyAlignment="1">
      <alignment horizontal="center"/>
    </xf>
    <xf numFmtId="2" fontId="5" fillId="0" borderId="0" xfId="0" applyNumberFormat="1" applyFont="1" applyBorder="1" applyAlignment="1">
      <alignment horizontal="right"/>
    </xf>
    <xf numFmtId="0" fontId="0" fillId="0" borderId="8" xfId="0" applyBorder="1"/>
    <xf numFmtId="0" fontId="0" fillId="0" borderId="0" xfId="0" applyFill="1" applyBorder="1"/>
    <xf numFmtId="2" fontId="0" fillId="0" borderId="5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  <xf numFmtId="0" fontId="12" fillId="0" borderId="9" xfId="0" applyFont="1" applyBorder="1" applyAlignment="1">
      <alignment horizontal="right" vertical="center"/>
    </xf>
    <xf numFmtId="2" fontId="0" fillId="0" borderId="10" xfId="0" applyNumberFormat="1" applyBorder="1"/>
    <xf numFmtId="0" fontId="5" fillId="9" borderId="6" xfId="0" applyFont="1" applyFill="1" applyBorder="1" applyAlignment="1">
      <alignment vertical="center"/>
    </xf>
    <xf numFmtId="2" fontId="5" fillId="0" borderId="9" xfId="0" applyNumberFormat="1" applyFont="1" applyBorder="1" applyAlignment="1">
      <alignment horizontal="right"/>
    </xf>
    <xf numFmtId="0" fontId="0" fillId="8" borderId="9" xfId="0" applyFill="1" applyBorder="1"/>
    <xf numFmtId="0" fontId="5" fillId="8" borderId="10" xfId="0" applyFont="1" applyFill="1" applyBorder="1" applyAlignment="1">
      <alignment horizontal="center" vertical="center"/>
    </xf>
    <xf numFmtId="0" fontId="0" fillId="9" borderId="9" xfId="0" applyFill="1" applyBorder="1"/>
    <xf numFmtId="0" fontId="0" fillId="10" borderId="9" xfId="0" applyFill="1" applyBorder="1"/>
    <xf numFmtId="0" fontId="5" fillId="8" borderId="14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0" fillId="10" borderId="2" xfId="0" applyFill="1" applyBorder="1"/>
    <xf numFmtId="0" fontId="0" fillId="10" borderId="4" xfId="0" applyFill="1" applyBorder="1"/>
    <xf numFmtId="0" fontId="2" fillId="10" borderId="8" xfId="0" applyFont="1" applyFill="1" applyBorder="1" applyAlignment="1">
      <alignment horizontal="center"/>
    </xf>
    <xf numFmtId="0" fontId="0" fillId="8" borderId="6" xfId="0" applyFill="1" applyBorder="1"/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/>
    </xf>
    <xf numFmtId="2" fontId="5" fillId="8" borderId="12" xfId="0" applyNumberFormat="1" applyFont="1" applyFill="1" applyBorder="1" applyAlignment="1">
      <alignment horizontal="right"/>
    </xf>
    <xf numFmtId="2" fontId="5" fillId="8" borderId="13" xfId="0" applyNumberFormat="1" applyFont="1" applyFill="1" applyBorder="1" applyAlignment="1">
      <alignment horizontal="right"/>
    </xf>
    <xf numFmtId="2" fontId="5" fillId="8" borderId="14" xfId="0" applyNumberFormat="1" applyFont="1" applyFill="1" applyBorder="1" applyAlignment="1">
      <alignment horizontal="right"/>
    </xf>
    <xf numFmtId="0" fontId="0" fillId="8" borderId="13" xfId="0" applyFill="1" applyBorder="1"/>
    <xf numFmtId="0" fontId="0" fillId="8" borderId="14" xfId="0" applyFill="1" applyBorder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5" fillId="10" borderId="11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Opisowa!$N$1</c:f>
              <c:strCache>
                <c:ptCount val="1"/>
                <c:pt idx="0">
                  <c:v>∑𝑓 x̊n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(Opisowa!$N$13,Opisowa!$M$2:$M$10)</c:f>
              <c:numCache>
                <c:formatCode>0%</c:formatCode>
                <c:ptCount val="1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(Opisowa!$N$13,Opisowa!$N$2:$N$10)</c:f>
              <c:numCache>
                <c:formatCode>0%</c:formatCode>
                <c:ptCount val="10"/>
                <c:pt idx="0">
                  <c:v>0</c:v>
                </c:pt>
                <c:pt idx="1">
                  <c:v>0.24</c:v>
                </c:pt>
                <c:pt idx="2">
                  <c:v>0.24</c:v>
                </c:pt>
                <c:pt idx="3">
                  <c:v>0.32</c:v>
                </c:pt>
                <c:pt idx="4">
                  <c:v>0.84000000000000008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4-473F-9704-35D579BBD22F}"/>
            </c:ext>
          </c:extLst>
        </c:ser>
        <c:ser>
          <c:idx val="1"/>
          <c:order val="1"/>
          <c:tx>
            <c:v>Wzór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(Opisowa!$N$13,Opisowa!$M$2:$M$10)</c:f>
              <c:numCache>
                <c:formatCode>0%</c:formatCode>
                <c:ptCount val="1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(Opisowa!$N$13,Opisowa!$M$2:$M$10)</c:f>
              <c:numCache>
                <c:formatCode>0%</c:formatCode>
                <c:ptCount val="1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4-473F-9704-35D579BB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464384"/>
        <c:axId val="1808448160"/>
      </c:scatterChart>
      <c:valAx>
        <c:axId val="18084643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8448160"/>
        <c:crossesAt val="0"/>
        <c:crossBetween val="midCat"/>
        <c:majorUnit val="0.1"/>
      </c:valAx>
      <c:valAx>
        <c:axId val="1808448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84643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</xdr:colOff>
      <xdr:row>11</xdr:row>
      <xdr:rowOff>190499</xdr:rowOff>
    </xdr:from>
    <xdr:to>
      <xdr:col>20</xdr:col>
      <xdr:colOff>295275</xdr:colOff>
      <xdr:row>31</xdr:row>
      <xdr:rowOff>5730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C8537F3-EECD-99CF-9513-07D33DBD7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96CE-064D-4433-A6FA-94EF47BC5A09}">
  <dimension ref="A1:U39"/>
  <sheetViews>
    <sheetView tabSelected="1" workbookViewId="0">
      <selection sqref="A1:B1"/>
    </sheetView>
  </sheetViews>
  <sheetFormatPr defaultRowHeight="15" x14ac:dyDescent="0.25"/>
  <cols>
    <col min="3" max="3" width="9.140625" customWidth="1"/>
    <col min="5" max="5" width="9.28515625" bestFit="1" customWidth="1"/>
    <col min="6" max="6" width="10" bestFit="1" customWidth="1"/>
    <col min="7" max="7" width="9.28515625" customWidth="1"/>
    <col min="8" max="8" width="10.28515625" customWidth="1"/>
    <col min="9" max="9" width="11.5703125" customWidth="1"/>
    <col min="14" max="15" width="9.140625" customWidth="1"/>
    <col min="16" max="16" width="10.28515625" bestFit="1" customWidth="1"/>
    <col min="17" max="19" width="9.85546875" bestFit="1" customWidth="1"/>
    <col min="20" max="20" width="11" bestFit="1" customWidth="1"/>
    <col min="21" max="21" width="9.85546875" bestFit="1" customWidth="1"/>
  </cols>
  <sheetData>
    <row r="1" spans="1:21" s="3" customFormat="1" ht="18.75" x14ac:dyDescent="0.35">
      <c r="A1" s="76" t="s">
        <v>9</v>
      </c>
      <c r="B1" s="76"/>
      <c r="C1" s="19" t="s">
        <v>8</v>
      </c>
      <c r="D1" s="16" t="s">
        <v>17</v>
      </c>
      <c r="E1" s="17" t="s">
        <v>18</v>
      </c>
      <c r="F1" s="18" t="s">
        <v>19</v>
      </c>
      <c r="G1" s="18" t="s">
        <v>29</v>
      </c>
      <c r="H1" s="27" t="s">
        <v>30</v>
      </c>
      <c r="I1" s="28" t="s">
        <v>31</v>
      </c>
      <c r="J1" s="28" t="s">
        <v>61</v>
      </c>
      <c r="K1" s="28" t="s">
        <v>63</v>
      </c>
      <c r="L1" s="28" t="s">
        <v>64</v>
      </c>
      <c r="M1" s="28" t="s">
        <v>65</v>
      </c>
      <c r="N1" s="28" t="s">
        <v>66</v>
      </c>
      <c r="O1" s="28" t="s">
        <v>67</v>
      </c>
      <c r="P1" s="38" t="s">
        <v>70</v>
      </c>
      <c r="Q1" s="38" t="s">
        <v>71</v>
      </c>
      <c r="R1" s="38" t="s">
        <v>72</v>
      </c>
      <c r="S1" s="38" t="s">
        <v>73</v>
      </c>
      <c r="T1" s="38" t="s">
        <v>74</v>
      </c>
    </row>
    <row r="2" spans="1:21" s="2" customFormat="1" x14ac:dyDescent="0.25">
      <c r="A2">
        <v>3</v>
      </c>
      <c r="B2">
        <v>3</v>
      </c>
      <c r="C2" s="2">
        <v>1</v>
      </c>
      <c r="D2" s="2">
        <f t="shared" ref="D2:D8" si="0">(B2+A2)/2</f>
        <v>3</v>
      </c>
      <c r="E2" s="32">
        <f t="shared" ref="E2:E7" si="1">D2-$C$15</f>
        <v>0.5</v>
      </c>
      <c r="F2" s="32">
        <f>ABS(E2)*C2</f>
        <v>0.5</v>
      </c>
      <c r="G2" s="32">
        <f>POWER(E2,2)*C2</f>
        <v>0.25</v>
      </c>
      <c r="H2" s="32">
        <f>POWER(E2,3)*C2</f>
        <v>0.125</v>
      </c>
      <c r="I2" s="32">
        <f>POWER(E2,4)*C2</f>
        <v>6.25E-2</v>
      </c>
      <c r="J2" s="2">
        <f t="shared" ref="J2:J10" si="2">D2*C2</f>
        <v>3</v>
      </c>
      <c r="K2" s="15">
        <f t="shared" ref="K2:K7" si="3">C2/$C$11</f>
        <v>0.2</v>
      </c>
      <c r="L2" s="15">
        <f t="shared" ref="L2:L10" si="4">J2/$J$11</f>
        <v>0.24</v>
      </c>
      <c r="M2" s="30">
        <f>K2</f>
        <v>0.2</v>
      </c>
      <c r="N2" s="30">
        <f>L2</f>
        <v>0.24</v>
      </c>
      <c r="O2" s="32">
        <f>M2*100*N2*100/2</f>
        <v>240</v>
      </c>
      <c r="P2" s="32">
        <f t="shared" ref="P2:P8" si="5">(B2-$C$15)/$F$25</f>
        <v>0.22360679774997896</v>
      </c>
      <c r="Q2" s="36">
        <f>IF(P2&lt;&gt;-1,_xlfn.NORM.S.DIST(P2,TRUE),0)</f>
        <v>0.58846836312093931</v>
      </c>
      <c r="R2" s="36">
        <f>POWER($C$15,B2)*POWER(2.71,-$C$15)/FACT(B2)</f>
        <v>0.21539992534780861</v>
      </c>
      <c r="S2" s="32">
        <f>$C$11*R2</f>
        <v>1.0769996267390431</v>
      </c>
      <c r="T2" s="32">
        <f>POWER((C2-S2),2)/S2</f>
        <v>5.505055313625053E-3</v>
      </c>
    </row>
    <row r="3" spans="1:21" x14ac:dyDescent="0.25">
      <c r="A3">
        <v>0</v>
      </c>
      <c r="B3">
        <v>0</v>
      </c>
      <c r="C3">
        <v>1</v>
      </c>
      <c r="D3" s="2">
        <f t="shared" si="0"/>
        <v>0</v>
      </c>
      <c r="E3" s="32">
        <f t="shared" si="1"/>
        <v>-2.5</v>
      </c>
      <c r="F3" s="32">
        <f t="shared" ref="F3:F10" si="6">ABS(E3)*C3</f>
        <v>2.5</v>
      </c>
      <c r="G3" s="32">
        <f t="shared" ref="G3:G10" si="7">POWER(E3,2)*C3</f>
        <v>6.25</v>
      </c>
      <c r="H3" s="32">
        <f t="shared" ref="H3:H10" si="8">POWER(E3,3)*C3</f>
        <v>-15.625</v>
      </c>
      <c r="I3" s="32">
        <f t="shared" ref="I3:I10" si="9">POWER(E3,4)*C3</f>
        <v>39.0625</v>
      </c>
      <c r="J3" s="2">
        <f t="shared" si="2"/>
        <v>0</v>
      </c>
      <c r="K3" s="15">
        <f t="shared" si="3"/>
        <v>0.2</v>
      </c>
      <c r="L3" s="15">
        <f t="shared" si="4"/>
        <v>0</v>
      </c>
      <c r="M3" s="31">
        <f>M2+K3</f>
        <v>0.4</v>
      </c>
      <c r="N3" s="31">
        <f>N2+L3</f>
        <v>0.24</v>
      </c>
      <c r="O3" s="32">
        <f>(N3*100+N2*100)*K3*100/2</f>
        <v>480.00000000000006</v>
      </c>
      <c r="P3" s="32">
        <f t="shared" si="5"/>
        <v>-1.1180339887498949</v>
      </c>
      <c r="Q3" s="36">
        <f t="shared" ref="Q3:Q10" si="10">IF(P3&lt;&gt;-1,_xlfn.NORM.S.DIST(P3,TRUE),0)</f>
        <v>0.13177623864148635</v>
      </c>
      <c r="R3" s="36">
        <f t="shared" ref="R3:R8" si="11">POWER($C$15,B3)*POWER(2.71,-$C$15)/FACT(B3)</f>
        <v>8.27135713335585E-2</v>
      </c>
      <c r="S3" s="32">
        <f t="shared" ref="S3:S10" si="12">$C$11*R3</f>
        <v>0.4135678566677925</v>
      </c>
      <c r="T3" s="32">
        <f t="shared" ref="T3:T10" si="13">POWER((C3-S3),2)/S3</f>
        <v>0.83155074358076653</v>
      </c>
    </row>
    <row r="4" spans="1:21" x14ac:dyDescent="0.25">
      <c r="A4">
        <v>1</v>
      </c>
      <c r="B4">
        <v>1</v>
      </c>
      <c r="C4">
        <v>1</v>
      </c>
      <c r="D4" s="2">
        <f t="shared" si="0"/>
        <v>1</v>
      </c>
      <c r="E4" s="32">
        <f t="shared" si="1"/>
        <v>-1.5</v>
      </c>
      <c r="F4" s="32">
        <f t="shared" si="6"/>
        <v>1.5</v>
      </c>
      <c r="G4" s="32">
        <f t="shared" si="7"/>
        <v>2.25</v>
      </c>
      <c r="H4" s="32">
        <f t="shared" si="8"/>
        <v>-3.375</v>
      </c>
      <c r="I4" s="32">
        <f t="shared" si="9"/>
        <v>5.0625</v>
      </c>
      <c r="J4" s="2">
        <f t="shared" si="2"/>
        <v>1</v>
      </c>
      <c r="K4" s="15">
        <f t="shared" si="3"/>
        <v>0.2</v>
      </c>
      <c r="L4" s="15">
        <f t="shared" si="4"/>
        <v>0.08</v>
      </c>
      <c r="M4" s="31">
        <f t="shared" ref="M4:M10" si="14">M3+K4</f>
        <v>0.60000000000000009</v>
      </c>
      <c r="N4" s="31">
        <f t="shared" ref="N4:N10" si="15">N3+L4</f>
        <v>0.32</v>
      </c>
      <c r="O4" s="32">
        <f t="shared" ref="O4:O10" si="16">(N4*100+N3*100)*K4*100/2</f>
        <v>560</v>
      </c>
      <c r="P4" s="32">
        <f t="shared" si="5"/>
        <v>-0.67082039324993692</v>
      </c>
      <c r="Q4" s="36">
        <f t="shared" si="10"/>
        <v>0.25116747718025101</v>
      </c>
      <c r="R4" s="36">
        <f t="shared" si="11"/>
        <v>0.20678392833389625</v>
      </c>
      <c r="S4" s="32">
        <f t="shared" si="12"/>
        <v>1.0339196416694811</v>
      </c>
      <c r="T4" s="32">
        <f t="shared" si="13"/>
        <v>1.1127964346708884E-3</v>
      </c>
    </row>
    <row r="5" spans="1:21" x14ac:dyDescent="0.25">
      <c r="A5">
        <v>6.5</v>
      </c>
      <c r="B5">
        <v>6.5</v>
      </c>
      <c r="C5">
        <v>1</v>
      </c>
      <c r="D5" s="2">
        <f t="shared" si="0"/>
        <v>6.5</v>
      </c>
      <c r="E5" s="32">
        <f t="shared" si="1"/>
        <v>4</v>
      </c>
      <c r="F5" s="32">
        <f t="shared" si="6"/>
        <v>4</v>
      </c>
      <c r="G5" s="32">
        <f t="shared" si="7"/>
        <v>16</v>
      </c>
      <c r="H5" s="32">
        <f t="shared" si="8"/>
        <v>64</v>
      </c>
      <c r="I5" s="32">
        <f t="shared" si="9"/>
        <v>256</v>
      </c>
      <c r="J5" s="2">
        <f t="shared" si="2"/>
        <v>6.5</v>
      </c>
      <c r="K5" s="15">
        <f t="shared" si="3"/>
        <v>0.2</v>
      </c>
      <c r="L5" s="15">
        <f t="shared" si="4"/>
        <v>0.52</v>
      </c>
      <c r="M5" s="31">
        <f t="shared" si="14"/>
        <v>0.8</v>
      </c>
      <c r="N5" s="31">
        <f t="shared" si="15"/>
        <v>0.84000000000000008</v>
      </c>
      <c r="O5" s="32">
        <f t="shared" si="16"/>
        <v>1160.0000000000002</v>
      </c>
      <c r="P5" s="32">
        <f t="shared" si="5"/>
        <v>1.7888543819998317</v>
      </c>
      <c r="Q5" s="36">
        <f t="shared" si="10"/>
        <v>0.96318086493984867</v>
      </c>
      <c r="R5" s="36">
        <f t="shared" si="11"/>
        <v>4.4345987755814595E-2</v>
      </c>
      <c r="S5" s="32">
        <f t="shared" si="12"/>
        <v>0.22172993877907299</v>
      </c>
      <c r="T5" s="32">
        <f t="shared" si="13"/>
        <v>2.7317208110373241</v>
      </c>
    </row>
    <row r="6" spans="1:21" x14ac:dyDescent="0.25">
      <c r="A6">
        <v>2</v>
      </c>
      <c r="B6">
        <v>2</v>
      </c>
      <c r="C6">
        <v>1</v>
      </c>
      <c r="D6" s="2">
        <f t="shared" si="0"/>
        <v>2</v>
      </c>
      <c r="E6" s="32">
        <f t="shared" si="1"/>
        <v>-0.5</v>
      </c>
      <c r="F6" s="32">
        <f t="shared" si="6"/>
        <v>0.5</v>
      </c>
      <c r="G6" s="32">
        <f t="shared" si="7"/>
        <v>0.25</v>
      </c>
      <c r="H6" s="32">
        <f t="shared" si="8"/>
        <v>-0.125</v>
      </c>
      <c r="I6" s="32">
        <f t="shared" si="9"/>
        <v>6.25E-2</v>
      </c>
      <c r="J6" s="2">
        <f t="shared" si="2"/>
        <v>2</v>
      </c>
      <c r="K6" s="15">
        <f t="shared" si="3"/>
        <v>0.2</v>
      </c>
      <c r="L6" s="15">
        <f t="shared" si="4"/>
        <v>0.16</v>
      </c>
      <c r="M6" s="31">
        <f t="shared" si="14"/>
        <v>1</v>
      </c>
      <c r="N6" s="31">
        <f t="shared" si="15"/>
        <v>1</v>
      </c>
      <c r="O6" s="32">
        <f t="shared" si="16"/>
        <v>1840.0000000000002</v>
      </c>
      <c r="P6" s="32">
        <f t="shared" si="5"/>
        <v>-0.22360679774997896</v>
      </c>
      <c r="Q6" s="36">
        <f t="shared" si="10"/>
        <v>0.41153163687906075</v>
      </c>
      <c r="R6" s="36">
        <f t="shared" si="11"/>
        <v>0.25847991041737028</v>
      </c>
      <c r="S6" s="32">
        <f t="shared" si="12"/>
        <v>1.2923995520868514</v>
      </c>
      <c r="T6" s="32">
        <f t="shared" si="13"/>
        <v>6.6154075899003226E-2</v>
      </c>
    </row>
    <row r="7" spans="1:21" x14ac:dyDescent="0.25">
      <c r="D7" s="2">
        <f t="shared" si="0"/>
        <v>0</v>
      </c>
      <c r="E7" s="32">
        <f t="shared" si="1"/>
        <v>-2.5</v>
      </c>
      <c r="F7" s="32">
        <f t="shared" si="6"/>
        <v>0</v>
      </c>
      <c r="G7" s="32">
        <f t="shared" si="7"/>
        <v>0</v>
      </c>
      <c r="H7" s="32">
        <f t="shared" si="8"/>
        <v>0</v>
      </c>
      <c r="I7" s="32">
        <f t="shared" si="9"/>
        <v>0</v>
      </c>
      <c r="J7" s="2">
        <f t="shared" si="2"/>
        <v>0</v>
      </c>
      <c r="K7" s="15">
        <f t="shared" si="3"/>
        <v>0</v>
      </c>
      <c r="L7" s="15">
        <f t="shared" si="4"/>
        <v>0</v>
      </c>
      <c r="M7" s="31">
        <f t="shared" si="14"/>
        <v>1</v>
      </c>
      <c r="N7" s="31">
        <f t="shared" si="15"/>
        <v>1</v>
      </c>
      <c r="O7" s="32">
        <f t="shared" si="16"/>
        <v>0</v>
      </c>
      <c r="P7" s="32">
        <f t="shared" si="5"/>
        <v>-1.1180339887498949</v>
      </c>
      <c r="Q7" s="36">
        <f t="shared" si="10"/>
        <v>0.13177623864148635</v>
      </c>
      <c r="R7" s="36">
        <f t="shared" si="11"/>
        <v>8.27135713335585E-2</v>
      </c>
      <c r="S7" s="32">
        <f t="shared" si="12"/>
        <v>0.4135678566677925</v>
      </c>
      <c r="T7" s="32">
        <f t="shared" si="13"/>
        <v>0.4135678566677925</v>
      </c>
    </row>
    <row r="8" spans="1:21" x14ac:dyDescent="0.25">
      <c r="D8" s="2">
        <f t="shared" si="0"/>
        <v>0</v>
      </c>
      <c r="E8" s="32">
        <f>D8-$C$15</f>
        <v>-2.5</v>
      </c>
      <c r="F8" s="32">
        <f t="shared" si="6"/>
        <v>0</v>
      </c>
      <c r="G8" s="32">
        <f t="shared" si="7"/>
        <v>0</v>
      </c>
      <c r="H8" s="32">
        <f t="shared" si="8"/>
        <v>0</v>
      </c>
      <c r="I8" s="32">
        <f t="shared" si="9"/>
        <v>0</v>
      </c>
      <c r="J8" s="2">
        <f t="shared" si="2"/>
        <v>0</v>
      </c>
      <c r="K8" s="15">
        <f>C8/$C$11</f>
        <v>0</v>
      </c>
      <c r="L8" s="15">
        <f t="shared" si="4"/>
        <v>0</v>
      </c>
      <c r="M8" s="31">
        <f t="shared" si="14"/>
        <v>1</v>
      </c>
      <c r="N8" s="31">
        <f t="shared" si="15"/>
        <v>1</v>
      </c>
      <c r="O8" s="32">
        <f t="shared" si="16"/>
        <v>0</v>
      </c>
      <c r="P8" s="32">
        <f t="shared" si="5"/>
        <v>-1.1180339887498949</v>
      </c>
      <c r="Q8" s="36">
        <f t="shared" si="10"/>
        <v>0.13177623864148635</v>
      </c>
      <c r="R8" s="36">
        <f t="shared" si="11"/>
        <v>8.27135713335585E-2</v>
      </c>
      <c r="S8" s="32">
        <f t="shared" si="12"/>
        <v>0.4135678566677925</v>
      </c>
      <c r="T8" s="32">
        <f t="shared" si="13"/>
        <v>0.4135678566677925</v>
      </c>
    </row>
    <row r="9" spans="1:21" x14ac:dyDescent="0.25">
      <c r="D9" s="2">
        <f>(B9+A9)/2</f>
        <v>0</v>
      </c>
      <c r="E9" s="32">
        <f>D9-$C$15</f>
        <v>-2.5</v>
      </c>
      <c r="F9" s="32">
        <f t="shared" si="6"/>
        <v>0</v>
      </c>
      <c r="G9" s="32">
        <f t="shared" si="7"/>
        <v>0</v>
      </c>
      <c r="H9" s="32">
        <f t="shared" si="8"/>
        <v>0</v>
      </c>
      <c r="I9" s="32">
        <f t="shared" si="9"/>
        <v>0</v>
      </c>
      <c r="J9" s="2">
        <f t="shared" si="2"/>
        <v>0</v>
      </c>
      <c r="K9" s="15">
        <f>C9/$C$11</f>
        <v>0</v>
      </c>
      <c r="L9" s="15">
        <f t="shared" si="4"/>
        <v>0</v>
      </c>
      <c r="M9" s="31">
        <f t="shared" si="14"/>
        <v>1</v>
      </c>
      <c r="N9" s="31">
        <f t="shared" si="15"/>
        <v>1</v>
      </c>
      <c r="O9" s="32">
        <f t="shared" si="16"/>
        <v>0</v>
      </c>
      <c r="P9" s="32">
        <f>(B9-$C$15)/$F$25</f>
        <v>-1.1180339887498949</v>
      </c>
      <c r="Q9" s="36">
        <f t="shared" si="10"/>
        <v>0.13177623864148635</v>
      </c>
      <c r="R9" s="36">
        <v>0</v>
      </c>
      <c r="S9" s="32">
        <f t="shared" si="12"/>
        <v>0</v>
      </c>
      <c r="T9" s="32" t="e">
        <f t="shared" si="13"/>
        <v>#DIV/0!</v>
      </c>
    </row>
    <row r="10" spans="1:21" x14ac:dyDescent="0.25">
      <c r="D10" s="2">
        <f>(B10+A10)/2</f>
        <v>0</v>
      </c>
      <c r="E10" s="32">
        <f>D10-$C$15</f>
        <v>-2.5</v>
      </c>
      <c r="F10" s="32">
        <f t="shared" si="6"/>
        <v>0</v>
      </c>
      <c r="G10" s="32">
        <f t="shared" si="7"/>
        <v>0</v>
      </c>
      <c r="H10" s="32">
        <f t="shared" si="8"/>
        <v>0</v>
      </c>
      <c r="I10" s="32">
        <f t="shared" si="9"/>
        <v>0</v>
      </c>
      <c r="J10" s="2">
        <f t="shared" si="2"/>
        <v>0</v>
      </c>
      <c r="K10" s="15">
        <f>C10/$C$11</f>
        <v>0</v>
      </c>
      <c r="L10" s="15">
        <f t="shared" si="4"/>
        <v>0</v>
      </c>
      <c r="M10" s="31">
        <f t="shared" si="14"/>
        <v>1</v>
      </c>
      <c r="N10" s="31">
        <f t="shared" si="15"/>
        <v>1</v>
      </c>
      <c r="O10" s="32">
        <f t="shared" si="16"/>
        <v>0</v>
      </c>
      <c r="P10" s="32">
        <f>(B10-$C$15)/$F$25</f>
        <v>-1.1180339887498949</v>
      </c>
      <c r="Q10" s="36">
        <f t="shared" si="10"/>
        <v>0.13177623864148635</v>
      </c>
      <c r="R10" s="36">
        <v>0</v>
      </c>
      <c r="S10" s="32">
        <f t="shared" si="12"/>
        <v>0</v>
      </c>
      <c r="T10" s="32" t="e">
        <f t="shared" si="13"/>
        <v>#DIV/0!</v>
      </c>
    </row>
    <row r="11" spans="1:21" x14ac:dyDescent="0.25">
      <c r="B11" s="11" t="s">
        <v>48</v>
      </c>
      <c r="C11">
        <f>SUM(C2:C10)</f>
        <v>5</v>
      </c>
      <c r="I11" s="29" t="s">
        <v>62</v>
      </c>
      <c r="J11" s="2">
        <f>SUM(J2:J10)</f>
        <v>12.5</v>
      </c>
      <c r="K11" s="15">
        <f>SUM(K2:K10)</f>
        <v>1</v>
      </c>
      <c r="L11" s="15">
        <f>SUM(L2:L10)</f>
        <v>1</v>
      </c>
      <c r="T11" s="32">
        <f>SUMIF(T2:T10,"&gt;0")</f>
        <v>4.4631791956009748</v>
      </c>
      <c r="U11" s="37"/>
    </row>
    <row r="13" spans="1:21" s="1" customFormat="1" x14ac:dyDescent="0.25">
      <c r="A13" s="77" t="s">
        <v>0</v>
      </c>
      <c r="B13" s="78"/>
      <c r="C13" s="78"/>
      <c r="D13" s="79" t="s">
        <v>6</v>
      </c>
      <c r="E13" s="80"/>
      <c r="F13" s="81"/>
      <c r="G13" s="82" t="s">
        <v>40</v>
      </c>
      <c r="H13" s="83"/>
      <c r="I13" s="84"/>
      <c r="J13" s="73" t="s">
        <v>52</v>
      </c>
      <c r="K13" s="74"/>
      <c r="L13" s="75"/>
      <c r="N13" s="35">
        <v>0</v>
      </c>
    </row>
    <row r="14" spans="1:21" x14ac:dyDescent="0.25">
      <c r="A14" s="4" t="s">
        <v>12</v>
      </c>
      <c r="B14" s="5"/>
      <c r="C14" s="5"/>
      <c r="D14" s="4" t="s">
        <v>7</v>
      </c>
      <c r="E14" s="23"/>
      <c r="F14" s="6"/>
      <c r="G14" s="4" t="s">
        <v>41</v>
      </c>
      <c r="H14" s="5"/>
      <c r="I14" s="6"/>
      <c r="J14" s="4" t="s">
        <v>53</v>
      </c>
      <c r="K14" s="12"/>
      <c r="L14" s="6"/>
    </row>
    <row r="15" spans="1:21" ht="18" x14ac:dyDescent="0.35">
      <c r="A15" s="4"/>
      <c r="B15" s="11" t="s">
        <v>16</v>
      </c>
      <c r="C15" s="20">
        <f>SUM(J2:J10)/C11</f>
        <v>2.5</v>
      </c>
      <c r="D15" s="4"/>
      <c r="E15" s="12" t="s">
        <v>20</v>
      </c>
      <c r="F15" s="6">
        <f>B10-A2</f>
        <v>-3</v>
      </c>
      <c r="G15" s="4"/>
      <c r="H15" s="12" t="s">
        <v>42</v>
      </c>
      <c r="I15" s="6">
        <f>C15-C21</f>
        <v>-0.5</v>
      </c>
      <c r="J15" s="4"/>
      <c r="K15" s="12" t="s">
        <v>55</v>
      </c>
      <c r="L15" s="7">
        <f>5000-SUM(O2:O10)</f>
        <v>720</v>
      </c>
    </row>
    <row r="16" spans="1:21" x14ac:dyDescent="0.25">
      <c r="A16" s="4" t="s">
        <v>13</v>
      </c>
      <c r="B16" s="12"/>
      <c r="C16" s="5"/>
      <c r="D16" s="4" t="s">
        <v>10</v>
      </c>
      <c r="E16" s="12"/>
      <c r="F16" s="6"/>
      <c r="G16" s="4" t="s">
        <v>43</v>
      </c>
      <c r="H16" s="12"/>
      <c r="I16" s="6"/>
      <c r="J16" s="4"/>
      <c r="K16" s="12" t="s">
        <v>54</v>
      </c>
      <c r="L16" s="7">
        <f>L15/5000</f>
        <v>0.14399999999999999</v>
      </c>
    </row>
    <row r="17" spans="1:12" ht="18" x14ac:dyDescent="0.35">
      <c r="A17" s="4"/>
      <c r="B17" s="12" t="s">
        <v>68</v>
      </c>
      <c r="C17" s="20" cm="1">
        <f t="array" ref="C17">C11/SUMPRODUCT(IF(D2:D10&lt;&gt;0,1/(D2:D10),1),C2:C10)</f>
        <v>1.6738197424892707</v>
      </c>
      <c r="D17" s="4"/>
      <c r="E17" s="12" t="s">
        <v>21</v>
      </c>
      <c r="F17" s="7">
        <f>SUM(F2:F10)/C11</f>
        <v>1.8</v>
      </c>
      <c r="G17" s="4"/>
      <c r="H17" s="12" t="s">
        <v>42</v>
      </c>
      <c r="I17" s="6" t="e">
        <f>(C27-C23-C23+C25)</f>
        <v>#VALUE!</v>
      </c>
      <c r="J17" s="4" t="s">
        <v>56</v>
      </c>
      <c r="K17" s="12"/>
      <c r="L17" s="6"/>
    </row>
    <row r="18" spans="1:12" ht="18" x14ac:dyDescent="0.35">
      <c r="A18" s="4" t="s">
        <v>14</v>
      </c>
      <c r="B18" s="12"/>
      <c r="C18" s="5"/>
      <c r="D18" s="4" t="s">
        <v>11</v>
      </c>
      <c r="E18" s="12"/>
      <c r="F18" s="6"/>
      <c r="G18" s="4" t="s">
        <v>44</v>
      </c>
      <c r="H18" s="12"/>
      <c r="I18" s="6"/>
      <c r="J18" s="4"/>
      <c r="K18" s="12" t="s">
        <v>58</v>
      </c>
      <c r="L18" s="7">
        <f>SUM(I2:I10)/C11</f>
        <v>60.05</v>
      </c>
    </row>
    <row r="19" spans="1:12" ht="18" x14ac:dyDescent="0.35">
      <c r="A19" s="4"/>
      <c r="B19" s="12" t="s">
        <v>69</v>
      </c>
      <c r="C19" s="34">
        <f>POWER(IF(D2&lt;&gt;0,POWER(D2,C2),1)*IF(D3&lt;&gt;0,POWER(D3,C3),1)*IF(D4&lt;&gt;0,POWER(D4,C4),1)*IF(D5&lt;&gt;0,POWER(D5,C5),1)*IF(D6&lt;&gt;0,POWER(D6,C6),1)*IF(D7&lt;&gt;0,POWER(D7,C7),1)*IF(D8&lt;&gt;0,POWER(D8,C8),1)*IF(D9&lt;&gt;0,POWER(D9,C9),1)*IF(D10&lt;&gt;0,POWER(D10,C10),1),1/C11)</f>
        <v>2.0807165492618438</v>
      </c>
      <c r="D19" s="4"/>
      <c r="E19" s="12" t="s">
        <v>22</v>
      </c>
      <c r="F19" s="8" t="e">
        <f>(C27-C25)/2</f>
        <v>#VALUE!</v>
      </c>
      <c r="G19" s="4"/>
      <c r="H19" s="12" t="s">
        <v>45</v>
      </c>
      <c r="I19" s="6">
        <f>I15/F25</f>
        <v>-0.22360679774997896</v>
      </c>
      <c r="J19" s="4" t="s">
        <v>57</v>
      </c>
      <c r="K19" s="12"/>
      <c r="L19" s="6"/>
    </row>
    <row r="20" spans="1:12" ht="18" x14ac:dyDescent="0.35">
      <c r="A20" s="4" t="s">
        <v>2</v>
      </c>
      <c r="B20" s="12"/>
      <c r="C20" s="21"/>
      <c r="D20" s="4" t="s">
        <v>15</v>
      </c>
      <c r="E20" s="12"/>
      <c r="F20" s="6"/>
      <c r="G20" s="4" t="s">
        <v>46</v>
      </c>
      <c r="H20" s="12"/>
      <c r="I20" s="6"/>
      <c r="J20" s="4"/>
      <c r="K20" s="12" t="s">
        <v>59</v>
      </c>
      <c r="L20" s="7">
        <f>L18/POWER(F25,4)</f>
        <v>2.4019999999999992</v>
      </c>
    </row>
    <row r="21" spans="1:12" ht="18" x14ac:dyDescent="0.35">
      <c r="A21" s="4"/>
      <c r="B21" s="12" t="s">
        <v>25</v>
      </c>
      <c r="C21" s="34">
        <f>IF(A2=B2,IF(MAX(C2:C10)=C2,B2,IF(MAX(C2:C10)=C3,B3,IF(MAX(C2:C10)=C4,B4,IF(MAX(C2:C10)=C5,B5,IF(MAX(C2:C10)=C6,B6,IF(MAX(C2:C10)=C7,B7,IF(MAX(C2:C10)=C8,B8,IF(MAX(C2:C10)=C9,B9,IF(MAX(C2:C10)=C10,B10,NA()))))))))),IF(MAX(C2:C10)=C2,A2+(C2/(2*C2-C3))*(B2-A2),IF(MAX(C2:C10)=C3,A3+((C3-C2)/(2*C3-C2-C4))*(B3-A3),IF(MAX(C2:C10)=C4,A4+((C4-C3)/(2*C4-C3-C5))*(B4-A4),IF(MAX(C2:C10)=C5,A5+((C5-C4)/(2*C5-C4-C6))*(B5-A5),IF(MAX(C2:C10)=C6,A6+((C6-C5)/(2*C6-C5-C7))*(B6-A6),IF(MAX(C2:C10)=C7,A7+((C7-C6)/(2*C7-C6-C8))*(B7-A7),IF(MAX(C2:C10)=C8,A8+((C8-C7)/(2*C8-C7-C9))*(B8-A8),IF(MAX(C2:C10)=C9,A9+((C9-C8)/(2*C9-C8-C10))*(B9-A9),IF(MAX(C2:C10)=C10,A10+((C10-C9)/(2*C10-C9))*(B10-A10),NA()))))))))))</f>
        <v>3</v>
      </c>
      <c r="D21" s="24" t="s">
        <v>23</v>
      </c>
      <c r="E21" s="5" t="e">
        <f>C23-F19</f>
        <v>#VALUE!</v>
      </c>
      <c r="F21" s="8" t="e">
        <f>C23+F19</f>
        <v>#VALUE!</v>
      </c>
      <c r="G21" s="4"/>
      <c r="H21" s="12" t="s">
        <v>45</v>
      </c>
      <c r="I21" s="6" t="e">
        <f>I17/(2*F19)</f>
        <v>#VALUE!</v>
      </c>
      <c r="J21" s="9"/>
      <c r="K21" s="13" t="s">
        <v>60</v>
      </c>
      <c r="L21" s="33">
        <f>L20-3</f>
        <v>-0.59800000000000075</v>
      </c>
    </row>
    <row r="22" spans="1:12" x14ac:dyDescent="0.25">
      <c r="A22" s="4" t="s">
        <v>3</v>
      </c>
      <c r="B22" s="12"/>
      <c r="C22" s="21"/>
      <c r="D22" s="4" t="s">
        <v>28</v>
      </c>
      <c r="E22" s="12"/>
      <c r="F22" s="6"/>
      <c r="G22" s="4" t="s">
        <v>47</v>
      </c>
      <c r="H22" s="12"/>
      <c r="I22" s="6"/>
      <c r="K22" s="12"/>
    </row>
    <row r="23" spans="1:12" ht="18.75" x14ac:dyDescent="0.35">
      <c r="A23" s="4"/>
      <c r="B23" s="12" t="s">
        <v>24</v>
      </c>
      <c r="C23" s="21" t="s">
        <v>1</v>
      </c>
      <c r="D23" s="4"/>
      <c r="E23" s="12" t="s">
        <v>32</v>
      </c>
      <c r="F23" s="7">
        <f>SUM(G2:G10)/C11</f>
        <v>5</v>
      </c>
      <c r="G23" s="4"/>
      <c r="H23" s="12" t="s">
        <v>49</v>
      </c>
      <c r="I23" s="7">
        <f>SUM(H2:H10)/C11</f>
        <v>9</v>
      </c>
      <c r="K23" s="12"/>
    </row>
    <row r="24" spans="1:12" x14ac:dyDescent="0.25">
      <c r="A24" s="4" t="s">
        <v>4</v>
      </c>
      <c r="B24" s="12"/>
      <c r="C24" s="21"/>
      <c r="D24" s="4" t="s">
        <v>33</v>
      </c>
      <c r="E24" s="12"/>
      <c r="F24" s="6"/>
      <c r="G24" s="4" t="s">
        <v>50</v>
      </c>
      <c r="H24" s="12"/>
      <c r="I24" s="6"/>
      <c r="K24" s="12"/>
    </row>
    <row r="25" spans="1:12" ht="18" x14ac:dyDescent="0.35">
      <c r="A25" s="4"/>
      <c r="B25" s="12" t="s">
        <v>26</v>
      </c>
      <c r="C25" s="21" t="s">
        <v>1</v>
      </c>
      <c r="D25" s="4"/>
      <c r="E25" s="12" t="s">
        <v>34</v>
      </c>
      <c r="F25" s="7">
        <f>SQRT(F23)</f>
        <v>2.2360679774997898</v>
      </c>
      <c r="G25" s="9"/>
      <c r="H25" s="13" t="s">
        <v>51</v>
      </c>
      <c r="I25" s="33">
        <f>I23/POWER(F25,3)</f>
        <v>0.80498447189992417</v>
      </c>
      <c r="K25" s="12"/>
    </row>
    <row r="26" spans="1:12" x14ac:dyDescent="0.25">
      <c r="A26" s="4" t="s">
        <v>5</v>
      </c>
      <c r="B26" s="12"/>
      <c r="C26" s="21"/>
      <c r="D26" s="4" t="s">
        <v>35</v>
      </c>
      <c r="E26" s="12"/>
      <c r="F26" s="6"/>
      <c r="H26" s="10"/>
      <c r="K26" s="12"/>
    </row>
    <row r="27" spans="1:12" ht="18" x14ac:dyDescent="0.35">
      <c r="A27" s="9"/>
      <c r="B27" s="13" t="s">
        <v>27</v>
      </c>
      <c r="C27" s="22" t="s">
        <v>1</v>
      </c>
      <c r="D27" s="24" t="s">
        <v>23</v>
      </c>
      <c r="E27" s="20">
        <f>C15-F25</f>
        <v>0.26393202250021019</v>
      </c>
      <c r="F27" s="7">
        <f>C15+F25</f>
        <v>4.7360679774997898</v>
      </c>
      <c r="H27" s="10"/>
      <c r="K27" s="12"/>
    </row>
    <row r="28" spans="1:12" x14ac:dyDescent="0.25">
      <c r="B28" s="10"/>
      <c r="D28" s="4" t="s">
        <v>36</v>
      </c>
      <c r="E28" s="12"/>
      <c r="F28" s="6"/>
      <c r="H28" s="10"/>
      <c r="K28" s="12"/>
    </row>
    <row r="29" spans="1:12" ht="18" x14ac:dyDescent="0.35">
      <c r="B29" s="10"/>
      <c r="D29" s="4"/>
      <c r="E29" s="12" t="s">
        <v>38</v>
      </c>
      <c r="F29" s="25">
        <f>F25/C15</f>
        <v>0.89442719099991597</v>
      </c>
      <c r="H29" s="10"/>
      <c r="K29" s="12"/>
    </row>
    <row r="30" spans="1:12" x14ac:dyDescent="0.25">
      <c r="B30" s="10"/>
      <c r="D30" s="4" t="s">
        <v>37</v>
      </c>
      <c r="E30" s="12"/>
      <c r="F30" s="6"/>
      <c r="H30" s="10"/>
      <c r="K30" s="12"/>
    </row>
    <row r="31" spans="1:12" ht="18" x14ac:dyDescent="0.35">
      <c r="B31" s="10"/>
      <c r="D31" s="9"/>
      <c r="E31" s="13" t="s">
        <v>39</v>
      </c>
      <c r="F31" s="26" t="e">
        <f>F19/C23</f>
        <v>#VALUE!</v>
      </c>
      <c r="H31" s="10"/>
      <c r="K31" s="12"/>
    </row>
    <row r="32" spans="1:12" x14ac:dyDescent="0.25">
      <c r="B32" s="10"/>
      <c r="E32" s="10"/>
      <c r="H32" s="10"/>
      <c r="K32" s="12"/>
    </row>
    <row r="33" spans="2:11" x14ac:dyDescent="0.25">
      <c r="B33" s="10"/>
      <c r="E33" s="10"/>
      <c r="H33" s="10"/>
      <c r="K33" s="12"/>
    </row>
    <row r="34" spans="2:11" x14ac:dyDescent="0.25">
      <c r="B34" s="10"/>
      <c r="E34" s="10"/>
      <c r="H34" s="10"/>
    </row>
    <row r="35" spans="2:11" x14ac:dyDescent="0.25">
      <c r="B35" s="10"/>
      <c r="E35" s="10"/>
    </row>
    <row r="36" spans="2:11" x14ac:dyDescent="0.25">
      <c r="B36" s="10"/>
    </row>
    <row r="37" spans="2:11" x14ac:dyDescent="0.25">
      <c r="B37" s="14"/>
    </row>
    <row r="38" spans="2:11" x14ac:dyDescent="0.25">
      <c r="B38" s="14"/>
    </row>
    <row r="39" spans="2:11" x14ac:dyDescent="0.25">
      <c r="B39" s="14"/>
    </row>
  </sheetData>
  <mergeCells count="5">
    <mergeCell ref="J13:L13"/>
    <mergeCell ref="A1:B1"/>
    <mergeCell ref="A13:C13"/>
    <mergeCell ref="D13:F13"/>
    <mergeCell ref="G13:I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BDBB-E338-41B5-AF8D-C283772DA44C}">
  <dimension ref="A1:V31"/>
  <sheetViews>
    <sheetView workbookViewId="0">
      <selection activeCell="B11" sqref="B11:I11"/>
    </sheetView>
  </sheetViews>
  <sheetFormatPr defaultRowHeight="15" x14ac:dyDescent="0.25"/>
  <sheetData>
    <row r="1" spans="1:22" x14ac:dyDescent="0.25">
      <c r="A1" s="54"/>
      <c r="B1" s="94" t="s">
        <v>75</v>
      </c>
      <c r="C1" s="94"/>
      <c r="D1" s="94"/>
      <c r="E1" s="94"/>
      <c r="F1" s="94"/>
      <c r="G1" s="94"/>
      <c r="H1" s="55" t="s">
        <v>79</v>
      </c>
      <c r="I1" s="56"/>
      <c r="J1" s="97" t="s">
        <v>77</v>
      </c>
      <c r="K1" s="97"/>
      <c r="L1" s="97"/>
      <c r="M1" s="97"/>
      <c r="N1" s="97"/>
      <c r="O1" s="97"/>
      <c r="P1" s="57"/>
      <c r="Q1" s="85" t="s">
        <v>78</v>
      </c>
      <c r="R1" s="85"/>
      <c r="S1" s="85"/>
      <c r="T1" s="85"/>
      <c r="U1" s="85"/>
      <c r="V1" s="86"/>
    </row>
    <row r="2" spans="1:22" x14ac:dyDescent="0.25">
      <c r="A2" s="95" t="s">
        <v>76</v>
      </c>
      <c r="B2" s="5">
        <v>47</v>
      </c>
      <c r="C2" s="5">
        <v>82</v>
      </c>
      <c r="D2" s="5">
        <v>56</v>
      </c>
      <c r="E2" s="5">
        <v>89</v>
      </c>
      <c r="F2" s="5">
        <v>65</v>
      </c>
      <c r="G2" s="5"/>
      <c r="H2" s="6">
        <f>SUM(B2:G2)</f>
        <v>339</v>
      </c>
      <c r="I2" s="98" t="s">
        <v>76</v>
      </c>
      <c r="J2" s="20">
        <f t="shared" ref="J2:O5" si="0">B$6*$H2/$H$6</f>
        <v>51.575277337559427</v>
      </c>
      <c r="K2" s="20">
        <f t="shared" si="0"/>
        <v>97.240887480190167</v>
      </c>
      <c r="L2" s="20">
        <f t="shared" si="0"/>
        <v>47.277337559429476</v>
      </c>
      <c r="M2" s="20">
        <f t="shared" si="0"/>
        <v>71.990491283676704</v>
      </c>
      <c r="N2" s="20">
        <f t="shared" si="0"/>
        <v>70.916006339144218</v>
      </c>
      <c r="O2" s="5">
        <f t="shared" si="0"/>
        <v>0</v>
      </c>
      <c r="P2" s="87" t="s">
        <v>76</v>
      </c>
      <c r="Q2" s="39">
        <f t="shared" ref="Q2:V5" si="1">POWER(B2-J2,2)/J2</f>
        <v>0.40587591179738386</v>
      </c>
      <c r="R2" s="39">
        <f t="shared" si="1"/>
        <v>2.3887549486952002</v>
      </c>
      <c r="S2" s="39">
        <f t="shared" si="1"/>
        <v>1.609330050714004</v>
      </c>
      <c r="T2" s="39">
        <f t="shared" si="1"/>
        <v>4.0189111313410368</v>
      </c>
      <c r="U2" s="39">
        <f t="shared" si="1"/>
        <v>0.49352935693272043</v>
      </c>
      <c r="V2" s="47" t="e">
        <f t="shared" si="1"/>
        <v>#DIV/0!</v>
      </c>
    </row>
    <row r="3" spans="1:22" x14ac:dyDescent="0.25">
      <c r="A3" s="96"/>
      <c r="B3" s="5">
        <v>49</v>
      </c>
      <c r="C3" s="5">
        <v>99</v>
      </c>
      <c r="D3" s="5">
        <v>32</v>
      </c>
      <c r="E3" s="5">
        <v>45</v>
      </c>
      <c r="F3" s="5">
        <v>67</v>
      </c>
      <c r="G3" s="5"/>
      <c r="H3" s="6">
        <f>SUM(B3:G3)</f>
        <v>292</v>
      </c>
      <c r="I3" s="90"/>
      <c r="J3" s="20">
        <f t="shared" si="0"/>
        <v>44.424722662440573</v>
      </c>
      <c r="K3" s="20">
        <f t="shared" si="0"/>
        <v>83.759112519809833</v>
      </c>
      <c r="L3" s="20">
        <f t="shared" si="0"/>
        <v>40.722662440570524</v>
      </c>
      <c r="M3" s="20">
        <f t="shared" si="0"/>
        <v>62.009508716323296</v>
      </c>
      <c r="N3" s="20">
        <f t="shared" si="0"/>
        <v>61.083993660855782</v>
      </c>
      <c r="O3" s="5">
        <f t="shared" si="0"/>
        <v>0</v>
      </c>
      <c r="P3" s="88"/>
      <c r="Q3" s="39">
        <f t="shared" si="1"/>
        <v>0.47120525376477096</v>
      </c>
      <c r="R3" s="39">
        <f t="shared" si="1"/>
        <v>2.773246327423537</v>
      </c>
      <c r="S3" s="39">
        <f t="shared" si="1"/>
        <v>1.8683660520275593</v>
      </c>
      <c r="T3" s="39">
        <f t="shared" si="1"/>
        <v>4.6657906627555192</v>
      </c>
      <c r="U3" s="39">
        <f t="shared" si="1"/>
        <v>0.57296730137052132</v>
      </c>
      <c r="V3" s="47" t="e">
        <f t="shared" si="1"/>
        <v>#DIV/0!</v>
      </c>
    </row>
    <row r="4" spans="1:22" x14ac:dyDescent="0.25">
      <c r="A4" s="96"/>
      <c r="B4" s="5"/>
      <c r="C4" s="5"/>
      <c r="D4" s="5"/>
      <c r="E4" s="5"/>
      <c r="F4" s="5"/>
      <c r="G4" s="5"/>
      <c r="H4" s="6">
        <f>SUM(B4:G4)</f>
        <v>0</v>
      </c>
      <c r="I4" s="90"/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>
        <f t="shared" si="0"/>
        <v>0</v>
      </c>
      <c r="O4" s="5">
        <f t="shared" si="0"/>
        <v>0</v>
      </c>
      <c r="P4" s="88"/>
      <c r="Q4" s="39" t="e">
        <f t="shared" si="1"/>
        <v>#DIV/0!</v>
      </c>
      <c r="R4" s="39" t="e">
        <f t="shared" si="1"/>
        <v>#DIV/0!</v>
      </c>
      <c r="S4" s="39" t="e">
        <f t="shared" si="1"/>
        <v>#DIV/0!</v>
      </c>
      <c r="T4" s="39" t="e">
        <f t="shared" si="1"/>
        <v>#DIV/0!</v>
      </c>
      <c r="U4" s="39" t="e">
        <f t="shared" si="1"/>
        <v>#DIV/0!</v>
      </c>
      <c r="V4" s="47" t="e">
        <f t="shared" si="1"/>
        <v>#DIV/0!</v>
      </c>
    </row>
    <row r="5" spans="1:22" x14ac:dyDescent="0.25">
      <c r="A5" s="96"/>
      <c r="B5" s="5"/>
      <c r="C5" s="5"/>
      <c r="D5" s="5"/>
      <c r="E5" s="5"/>
      <c r="F5" s="5"/>
      <c r="G5" s="5"/>
      <c r="H5" s="6">
        <f>SUM(B5:G5)</f>
        <v>0</v>
      </c>
      <c r="I5" s="99"/>
      <c r="J5" s="41">
        <f t="shared" si="0"/>
        <v>0</v>
      </c>
      <c r="K5" s="41">
        <f t="shared" si="0"/>
        <v>0</v>
      </c>
      <c r="L5" s="41">
        <f t="shared" si="0"/>
        <v>0</v>
      </c>
      <c r="M5" s="41">
        <f t="shared" si="0"/>
        <v>0</v>
      </c>
      <c r="N5" s="41">
        <f t="shared" si="0"/>
        <v>0</v>
      </c>
      <c r="O5" s="41">
        <f t="shared" si="0"/>
        <v>0</v>
      </c>
      <c r="P5" s="89"/>
      <c r="Q5" s="48" t="e">
        <f t="shared" si="1"/>
        <v>#DIV/0!</v>
      </c>
      <c r="R5" s="48" t="e">
        <f t="shared" si="1"/>
        <v>#DIV/0!</v>
      </c>
      <c r="S5" s="48" t="e">
        <f t="shared" si="1"/>
        <v>#DIV/0!</v>
      </c>
      <c r="T5" s="48" t="e">
        <f t="shared" si="1"/>
        <v>#DIV/0!</v>
      </c>
      <c r="U5" s="48" t="e">
        <f t="shared" si="1"/>
        <v>#DIV/0!</v>
      </c>
      <c r="V5" s="49" t="e">
        <f t="shared" si="1"/>
        <v>#DIV/0!</v>
      </c>
    </row>
    <row r="6" spans="1:22" ht="17.25" x14ac:dyDescent="0.25">
      <c r="A6" s="58" t="s">
        <v>79</v>
      </c>
      <c r="B6" s="41">
        <f t="shared" ref="B6:G6" si="2">SUM(B2:B5)</f>
        <v>96</v>
      </c>
      <c r="C6" s="41">
        <f t="shared" si="2"/>
        <v>181</v>
      </c>
      <c r="D6" s="41">
        <f t="shared" si="2"/>
        <v>88</v>
      </c>
      <c r="E6" s="41">
        <f t="shared" si="2"/>
        <v>134</v>
      </c>
      <c r="F6" s="41">
        <f t="shared" si="2"/>
        <v>132</v>
      </c>
      <c r="G6" s="41">
        <f t="shared" si="2"/>
        <v>0</v>
      </c>
      <c r="H6" s="45">
        <f>SUM(B6:G6)</f>
        <v>631</v>
      </c>
      <c r="U6" s="50" t="s">
        <v>80</v>
      </c>
      <c r="V6" s="51">
        <f>SUMIF(Q2:V5,"&gt;0")</f>
        <v>19.267976996822252</v>
      </c>
    </row>
    <row r="10" spans="1:22" x14ac:dyDescent="0.25">
      <c r="A10" s="91" t="s">
        <v>82</v>
      </c>
      <c r="B10" s="92"/>
      <c r="C10" s="92"/>
      <c r="D10" s="92"/>
      <c r="E10" s="92"/>
      <c r="F10" s="92"/>
      <c r="G10" s="92"/>
      <c r="H10" s="92"/>
      <c r="I10" s="92"/>
      <c r="J10" s="92"/>
      <c r="K10" s="93"/>
    </row>
    <row r="11" spans="1:22" x14ac:dyDescent="0.25">
      <c r="A11" s="63"/>
      <c r="B11" s="106" t="s">
        <v>75</v>
      </c>
      <c r="C11" s="97"/>
      <c r="D11" s="97"/>
      <c r="E11" s="97"/>
      <c r="F11" s="97"/>
      <c r="G11" s="97"/>
      <c r="H11" s="97"/>
      <c r="I11" s="107"/>
      <c r="J11" s="64" t="s">
        <v>79</v>
      </c>
      <c r="K11" s="65" t="s">
        <v>81</v>
      </c>
    </row>
    <row r="12" spans="1:22" x14ac:dyDescent="0.25">
      <c r="A12" s="90" t="s">
        <v>76</v>
      </c>
      <c r="B12" s="61"/>
      <c r="C12" s="40"/>
      <c r="D12" s="103" t="s">
        <v>9</v>
      </c>
      <c r="E12" s="5">
        <v>1000</v>
      </c>
      <c r="F12" s="5">
        <v>1500</v>
      </c>
      <c r="G12" s="5">
        <v>2000</v>
      </c>
      <c r="H12" s="5"/>
      <c r="I12" s="5"/>
      <c r="J12" s="5"/>
      <c r="K12" s="6"/>
    </row>
    <row r="13" spans="1:22" x14ac:dyDescent="0.25">
      <c r="A13" s="90"/>
      <c r="B13" s="61"/>
      <c r="C13" s="40"/>
      <c r="D13" s="103"/>
      <c r="E13" s="5">
        <v>1000</v>
      </c>
      <c r="F13" s="5">
        <v>1500</v>
      </c>
      <c r="G13" s="5">
        <v>2000</v>
      </c>
      <c r="H13" s="5"/>
      <c r="I13" s="5"/>
      <c r="J13" s="5"/>
      <c r="K13" s="6"/>
    </row>
    <row r="14" spans="1:22" ht="15" customHeight="1" x14ac:dyDescent="0.25">
      <c r="A14" s="90"/>
      <c r="B14" s="104" t="s">
        <v>83</v>
      </c>
      <c r="C14" s="105"/>
      <c r="D14" s="62" t="s">
        <v>17</v>
      </c>
      <c r="E14" s="5">
        <f>(E12+E13)/2</f>
        <v>1000</v>
      </c>
      <c r="F14" s="5">
        <f>(F12+F13)/2</f>
        <v>1500</v>
      </c>
      <c r="G14" s="5">
        <f>(G12+G13)/2</f>
        <v>2000</v>
      </c>
      <c r="H14" s="5">
        <f>(H12+H13)/2</f>
        <v>0</v>
      </c>
      <c r="I14" s="5">
        <f>(I12+I13)/2</f>
        <v>0</v>
      </c>
      <c r="J14" s="5"/>
      <c r="K14" s="7">
        <f>SUMPRODUCT(E14:I14,E20:I20)/J20</f>
        <v>1417.5257731958764</v>
      </c>
    </row>
    <row r="15" spans="1:22" x14ac:dyDescent="0.25">
      <c r="A15" s="90"/>
      <c r="B15" s="5">
        <v>0</v>
      </c>
      <c r="C15" s="5">
        <v>0.1</v>
      </c>
      <c r="D15" s="5">
        <f>(B15+C15)/2</f>
        <v>0.05</v>
      </c>
      <c r="E15" s="5">
        <v>45</v>
      </c>
      <c r="F15" s="5">
        <v>14</v>
      </c>
      <c r="G15" s="5">
        <v>22</v>
      </c>
      <c r="H15" s="5"/>
      <c r="I15" s="5"/>
      <c r="J15" s="5">
        <f>SUM(E15:I15)</f>
        <v>81</v>
      </c>
      <c r="K15" s="7">
        <f>SUMPRODUCT($E$14:$I$14,E15:I15)/J15</f>
        <v>1358.0246913580247</v>
      </c>
    </row>
    <row r="16" spans="1:22" x14ac:dyDescent="0.25">
      <c r="A16" s="90"/>
      <c r="B16" s="5">
        <v>0.1</v>
      </c>
      <c r="C16" s="5">
        <v>0.2</v>
      </c>
      <c r="D16" s="5">
        <f>(B16+C16)/2</f>
        <v>0.15000000000000002</v>
      </c>
      <c r="E16" s="5">
        <v>35</v>
      </c>
      <c r="F16" s="5">
        <v>21</v>
      </c>
      <c r="G16" s="5">
        <v>34</v>
      </c>
      <c r="H16" s="5"/>
      <c r="I16" s="5"/>
      <c r="J16" s="5">
        <f>SUM(E16:I16)</f>
        <v>90</v>
      </c>
      <c r="K16" s="7">
        <f>SUMPRODUCT($E$14:$I$14,E16:I16)/J16</f>
        <v>1494.4444444444443</v>
      </c>
    </row>
    <row r="17" spans="1:11" x14ac:dyDescent="0.25">
      <c r="A17" s="90"/>
      <c r="B17" s="5">
        <v>0.2</v>
      </c>
      <c r="C17" s="5">
        <v>0.3</v>
      </c>
      <c r="D17" s="5">
        <f>(B17+C17)/2</f>
        <v>0.25</v>
      </c>
      <c r="E17" s="5">
        <v>63</v>
      </c>
      <c r="F17" s="5">
        <v>123</v>
      </c>
      <c r="G17" s="5">
        <v>24</v>
      </c>
      <c r="H17" s="5"/>
      <c r="I17" s="5"/>
      <c r="J17" s="5">
        <f>SUM(E17:I17)</f>
        <v>210</v>
      </c>
      <c r="K17" s="7">
        <f>SUMPRODUCT($E$14:$I$14,E17:I17)/J17</f>
        <v>1407.1428571428571</v>
      </c>
    </row>
    <row r="18" spans="1:11" x14ac:dyDescent="0.25">
      <c r="A18" s="90"/>
      <c r="B18" s="5">
        <v>0.3</v>
      </c>
      <c r="C18" s="5">
        <v>0.4</v>
      </c>
      <c r="D18" s="5">
        <f>(B18+C18)/2</f>
        <v>0.35</v>
      </c>
      <c r="E18" s="5">
        <v>2</v>
      </c>
      <c r="F18" s="5">
        <v>4</v>
      </c>
      <c r="G18" s="5">
        <v>1</v>
      </c>
      <c r="H18" s="5"/>
      <c r="I18" s="5"/>
      <c r="J18" s="5">
        <f>SUM(E18:I18)</f>
        <v>7</v>
      </c>
      <c r="K18" s="7">
        <f>SUMPRODUCT($E$14:$I$14,E18:I18)/J18</f>
        <v>1428.5714285714287</v>
      </c>
    </row>
    <row r="19" spans="1:11" x14ac:dyDescent="0.25">
      <c r="A19" s="90"/>
      <c r="B19" s="5"/>
      <c r="C19" s="5"/>
      <c r="D19" s="5">
        <f>(B19+C19)/2</f>
        <v>0</v>
      </c>
      <c r="E19" s="5"/>
      <c r="F19" s="5"/>
      <c r="G19" s="5"/>
      <c r="H19" s="5"/>
      <c r="I19" s="5"/>
      <c r="J19" s="5">
        <f>SUM(E19:I19)</f>
        <v>0</v>
      </c>
      <c r="K19" s="7" t="e">
        <f>SUMPRODUCT($E$14:$I$14,E19:I19)/J19</f>
        <v>#DIV/0!</v>
      </c>
    </row>
    <row r="20" spans="1:11" x14ac:dyDescent="0.25">
      <c r="A20" s="59" t="s">
        <v>79</v>
      </c>
      <c r="B20" s="5"/>
      <c r="C20" s="5"/>
      <c r="D20" s="5"/>
      <c r="E20" s="5">
        <f t="shared" ref="E20:J20" si="3">SUM(E15:E19)</f>
        <v>145</v>
      </c>
      <c r="F20" s="5">
        <f t="shared" si="3"/>
        <v>162</v>
      </c>
      <c r="G20" s="5">
        <f t="shared" si="3"/>
        <v>81</v>
      </c>
      <c r="H20" s="5">
        <f t="shared" si="3"/>
        <v>0</v>
      </c>
      <c r="I20" s="5">
        <f t="shared" si="3"/>
        <v>0</v>
      </c>
      <c r="J20" s="5">
        <f t="shared" si="3"/>
        <v>388</v>
      </c>
      <c r="K20" s="7"/>
    </row>
    <row r="21" spans="1:11" x14ac:dyDescent="0.25">
      <c r="A21" s="58" t="s">
        <v>81</v>
      </c>
      <c r="B21" s="41"/>
      <c r="C21" s="41"/>
      <c r="D21" s="42">
        <f>SUMPRODUCT(D15:D19,J15:J19)/J20</f>
        <v>0.18685567010309279</v>
      </c>
      <c r="E21" s="42">
        <f>SUMPRODUCT($D$15:$D$19,E15:E19)/E20</f>
        <v>0.16517241379310343</v>
      </c>
      <c r="F21" s="42">
        <f>SUMPRODUCT($D$15:$D$19,F15:F19)/F20</f>
        <v>0.22222222222222221</v>
      </c>
      <c r="G21" s="42">
        <f>SUMPRODUCT($D$15:$D$19,G15:G19)/G20</f>
        <v>0.15493827160493828</v>
      </c>
      <c r="H21" s="42" t="e">
        <f>SUMPRODUCT($D$15:$D$19,H15:H19)/H20</f>
        <v>#DIV/0!</v>
      </c>
      <c r="I21" s="42" t="e">
        <f>SUMPRODUCT($D$15:$D$19,I15:I19)/I20</f>
        <v>#DIV/0!</v>
      </c>
      <c r="J21" s="42"/>
      <c r="K21" s="33"/>
    </row>
    <row r="23" spans="1:11" x14ac:dyDescent="0.25">
      <c r="D23" s="43" t="s">
        <v>17</v>
      </c>
      <c r="E23" s="100" t="s">
        <v>84</v>
      </c>
      <c r="F23" s="100"/>
      <c r="G23" s="100"/>
      <c r="H23" s="100"/>
      <c r="I23" s="101"/>
    </row>
    <row r="24" spans="1:11" x14ac:dyDescent="0.25">
      <c r="D24" s="102" t="s">
        <v>76</v>
      </c>
      <c r="E24" s="20">
        <f t="shared" ref="E24:I28" si="4">E15*(E$14-$K$14)*($D15-$D$21)</f>
        <v>2571.334626421512</v>
      </c>
      <c r="F24" s="20">
        <f t="shared" si="4"/>
        <v>-158.01891805717918</v>
      </c>
      <c r="G24" s="20">
        <f t="shared" si="4"/>
        <v>-1753.7278137953024</v>
      </c>
      <c r="H24" s="20">
        <f t="shared" si="4"/>
        <v>0</v>
      </c>
      <c r="I24" s="7">
        <f t="shared" si="4"/>
        <v>0</v>
      </c>
      <c r="J24" s="37"/>
    </row>
    <row r="25" spans="1:11" x14ac:dyDescent="0.25">
      <c r="D25" s="102"/>
      <c r="E25" s="20">
        <f t="shared" si="4"/>
        <v>538.5867254756082</v>
      </c>
      <c r="F25" s="20">
        <f t="shared" si="4"/>
        <v>-63.832500797109063</v>
      </c>
      <c r="G25" s="20">
        <f t="shared" si="4"/>
        <v>-729.89425018599161</v>
      </c>
      <c r="H25" s="20">
        <f t="shared" si="4"/>
        <v>0</v>
      </c>
      <c r="I25" s="7">
        <f t="shared" si="4"/>
        <v>0</v>
      </c>
      <c r="J25" s="37"/>
    </row>
    <row r="26" spans="1:11" x14ac:dyDescent="0.25">
      <c r="D26" s="102"/>
      <c r="E26" s="20">
        <f t="shared" si="4"/>
        <v>-1660.9562652779255</v>
      </c>
      <c r="F26" s="20">
        <f t="shared" si="4"/>
        <v>640.55691359336754</v>
      </c>
      <c r="G26" s="20">
        <f t="shared" si="4"/>
        <v>882.71867361037289</v>
      </c>
      <c r="H26" s="20">
        <f t="shared" si="4"/>
        <v>0</v>
      </c>
      <c r="I26" s="7">
        <f t="shared" si="4"/>
        <v>0</v>
      </c>
      <c r="J26" s="37"/>
    </row>
    <row r="27" spans="1:11" x14ac:dyDescent="0.25">
      <c r="D27" s="102"/>
      <c r="E27" s="20">
        <f t="shared" si="4"/>
        <v>-136.23392496545861</v>
      </c>
      <c r="F27" s="20">
        <f t="shared" si="4"/>
        <v>53.820809862897178</v>
      </c>
      <c r="G27" s="20">
        <f t="shared" si="4"/>
        <v>95.027367414177888</v>
      </c>
      <c r="H27" s="20">
        <f t="shared" si="4"/>
        <v>0</v>
      </c>
      <c r="I27" s="7">
        <f t="shared" si="4"/>
        <v>0</v>
      </c>
      <c r="J27" s="37"/>
    </row>
    <row r="28" spans="1:11" x14ac:dyDescent="0.25">
      <c r="D28" s="52"/>
      <c r="E28" s="42">
        <f t="shared" si="4"/>
        <v>0</v>
      </c>
      <c r="F28" s="42">
        <f t="shared" si="4"/>
        <v>0</v>
      </c>
      <c r="G28" s="42">
        <f t="shared" si="4"/>
        <v>0</v>
      </c>
      <c r="H28" s="42">
        <f t="shared" si="4"/>
        <v>0</v>
      </c>
      <c r="I28" s="7">
        <f t="shared" si="4"/>
        <v>0</v>
      </c>
      <c r="J28" s="37"/>
    </row>
    <row r="29" spans="1:11" x14ac:dyDescent="0.25">
      <c r="E29" s="37"/>
      <c r="F29" s="37"/>
      <c r="G29" s="37"/>
      <c r="H29" s="37"/>
      <c r="I29" s="53" t="s">
        <v>85</v>
      </c>
      <c r="J29" s="51">
        <f>SUM(E24:I28)/J20</f>
        <v>0.72005526623445681</v>
      </c>
    </row>
    <row r="30" spans="1:11" x14ac:dyDescent="0.25">
      <c r="E30" s="37"/>
      <c r="F30" s="37"/>
      <c r="G30" s="37"/>
      <c r="H30" s="37"/>
      <c r="I30" s="37"/>
      <c r="J30" s="37"/>
    </row>
    <row r="31" spans="1:11" x14ac:dyDescent="0.25">
      <c r="J31" s="37"/>
    </row>
  </sheetData>
  <mergeCells count="13">
    <mergeCell ref="E23:I23"/>
    <mergeCell ref="D24:D27"/>
    <mergeCell ref="D12:D13"/>
    <mergeCell ref="B14:C14"/>
    <mergeCell ref="B11:I11"/>
    <mergeCell ref="Q1:V1"/>
    <mergeCell ref="P2:P5"/>
    <mergeCell ref="A12:A19"/>
    <mergeCell ref="A10:K10"/>
    <mergeCell ref="B1:G1"/>
    <mergeCell ref="A2:A5"/>
    <mergeCell ref="J1:O1"/>
    <mergeCell ref="I2:I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C07A-CDA0-4CF6-812A-CE4BBE6B6995}">
  <dimension ref="A1:X26"/>
  <sheetViews>
    <sheetView workbookViewId="0">
      <selection activeCell="P29" sqref="P29"/>
    </sheetView>
  </sheetViews>
  <sheetFormatPr defaultRowHeight="15" x14ac:dyDescent="0.25"/>
  <cols>
    <col min="9" max="11" width="9.140625" customWidth="1"/>
    <col min="18" max="18" width="9.140625" customWidth="1"/>
  </cols>
  <sheetData>
    <row r="1" spans="1:24" x14ac:dyDescent="0.25">
      <c r="A1" s="91" t="s">
        <v>82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24" x14ac:dyDescent="0.25">
      <c r="A2" s="63"/>
      <c r="B2" s="106" t="s">
        <v>75</v>
      </c>
      <c r="C2" s="97"/>
      <c r="D2" s="97"/>
      <c r="E2" s="97"/>
      <c r="F2" s="97"/>
      <c r="G2" s="97"/>
      <c r="H2" s="97"/>
      <c r="I2" s="97"/>
      <c r="J2" s="97"/>
      <c r="K2" s="107"/>
      <c r="L2" s="64" t="s">
        <v>79</v>
      </c>
      <c r="M2" s="65" t="s">
        <v>81</v>
      </c>
    </row>
    <row r="3" spans="1:24" x14ac:dyDescent="0.25">
      <c r="A3" s="98" t="s">
        <v>76</v>
      </c>
      <c r="B3" s="60"/>
      <c r="C3" s="60"/>
      <c r="D3" s="108" t="s">
        <v>9</v>
      </c>
      <c r="E3" s="5">
        <v>3</v>
      </c>
      <c r="F3" s="5">
        <v>0</v>
      </c>
      <c r="G3" s="5">
        <v>1</v>
      </c>
      <c r="H3" s="5">
        <v>6.5</v>
      </c>
      <c r="I3" s="46">
        <v>2</v>
      </c>
      <c r="J3" s="46"/>
      <c r="K3" s="46"/>
      <c r="L3" s="5"/>
      <c r="M3" s="6"/>
    </row>
    <row r="4" spans="1:24" x14ac:dyDescent="0.25">
      <c r="A4" s="90"/>
      <c r="B4" s="40"/>
      <c r="C4" s="40"/>
      <c r="D4" s="103"/>
      <c r="E4" s="5">
        <v>3</v>
      </c>
      <c r="F4" s="5">
        <v>0</v>
      </c>
      <c r="G4" s="5">
        <v>1</v>
      </c>
      <c r="H4" s="5">
        <v>6.5</v>
      </c>
      <c r="I4" s="46">
        <v>2</v>
      </c>
      <c r="J4" s="46"/>
      <c r="K4" s="46"/>
      <c r="L4" s="5"/>
      <c r="M4" s="6"/>
    </row>
    <row r="5" spans="1:24" ht="18" x14ac:dyDescent="0.25">
      <c r="A5" s="90"/>
      <c r="B5" s="105" t="s">
        <v>83</v>
      </c>
      <c r="C5" s="105"/>
      <c r="D5" s="62" t="s">
        <v>17</v>
      </c>
      <c r="E5" s="5">
        <f t="shared" ref="E5:K5" si="0">(E3+E4)/2</f>
        <v>3</v>
      </c>
      <c r="F5" s="5">
        <f t="shared" si="0"/>
        <v>0</v>
      </c>
      <c r="G5" s="5">
        <f t="shared" si="0"/>
        <v>1</v>
      </c>
      <c r="H5" s="5">
        <f t="shared" si="0"/>
        <v>6.5</v>
      </c>
      <c r="I5" s="5">
        <f t="shared" si="0"/>
        <v>2</v>
      </c>
      <c r="J5" s="5">
        <f t="shared" si="0"/>
        <v>0</v>
      </c>
      <c r="K5" s="5">
        <f t="shared" si="0"/>
        <v>0</v>
      </c>
      <c r="L5" s="5"/>
      <c r="M5" s="7">
        <f>SUMPRODUCT(E5:K5,E13:K13)/L13</f>
        <v>2.5</v>
      </c>
    </row>
    <row r="6" spans="1:24" x14ac:dyDescent="0.25">
      <c r="A6" s="90"/>
      <c r="B6" s="5">
        <v>1</v>
      </c>
      <c r="C6" s="5">
        <v>1</v>
      </c>
      <c r="D6" s="5">
        <f t="shared" ref="D6:D12" si="1">(B6+C6)/2</f>
        <v>1</v>
      </c>
      <c r="E6" s="5">
        <v>1</v>
      </c>
      <c r="F6" s="5"/>
      <c r="G6" s="5"/>
      <c r="H6" s="5"/>
      <c r="I6" s="5"/>
      <c r="J6" s="5"/>
      <c r="K6" s="5"/>
      <c r="L6" s="5">
        <f>SUM(E6:K6)</f>
        <v>1</v>
      </c>
      <c r="M6" s="7">
        <f t="shared" ref="M6:M12" si="2">SUMPRODUCT($E$5:$K$5,E6:K6)/L6</f>
        <v>3</v>
      </c>
    </row>
    <row r="7" spans="1:24" x14ac:dyDescent="0.25">
      <c r="A7" s="90"/>
      <c r="B7" s="5">
        <v>-1</v>
      </c>
      <c r="C7" s="5">
        <v>-1</v>
      </c>
      <c r="D7" s="5">
        <f t="shared" si="1"/>
        <v>-1</v>
      </c>
      <c r="E7" s="5"/>
      <c r="F7" s="5">
        <v>1</v>
      </c>
      <c r="G7" s="5"/>
      <c r="H7" s="5"/>
      <c r="I7" s="5"/>
      <c r="J7" s="5"/>
      <c r="K7" s="5"/>
      <c r="L7" s="5">
        <f t="shared" ref="L7:L13" si="3">SUM(E7:K7)</f>
        <v>1</v>
      </c>
      <c r="M7" s="7">
        <f t="shared" si="2"/>
        <v>0</v>
      </c>
    </row>
    <row r="8" spans="1:24" x14ac:dyDescent="0.25">
      <c r="A8" s="90"/>
      <c r="B8" s="5">
        <v>8</v>
      </c>
      <c r="C8" s="5">
        <v>8</v>
      </c>
      <c r="D8" s="5">
        <f t="shared" si="1"/>
        <v>8</v>
      </c>
      <c r="E8" s="5"/>
      <c r="F8" s="5"/>
      <c r="G8" s="5">
        <v>1</v>
      </c>
      <c r="H8" s="5"/>
      <c r="I8" s="5"/>
      <c r="J8" s="5"/>
      <c r="K8" s="5"/>
      <c r="L8" s="5">
        <f t="shared" si="3"/>
        <v>1</v>
      </c>
      <c r="M8" s="7">
        <f t="shared" si="2"/>
        <v>1</v>
      </c>
    </row>
    <row r="9" spans="1:24" x14ac:dyDescent="0.25">
      <c r="A9" s="90"/>
      <c r="B9" s="5">
        <v>95</v>
      </c>
      <c r="C9" s="5">
        <v>95</v>
      </c>
      <c r="D9" s="5">
        <f t="shared" si="1"/>
        <v>95</v>
      </c>
      <c r="E9" s="5"/>
      <c r="F9" s="5"/>
      <c r="G9" s="5"/>
      <c r="H9" s="5">
        <v>1</v>
      </c>
      <c r="I9" s="5"/>
      <c r="J9" s="5"/>
      <c r="K9" s="5"/>
      <c r="L9" s="5">
        <f t="shared" si="3"/>
        <v>1</v>
      </c>
      <c r="M9" s="7">
        <f t="shared" si="2"/>
        <v>6.5</v>
      </c>
    </row>
    <row r="10" spans="1:24" x14ac:dyDescent="0.25">
      <c r="A10" s="90"/>
      <c r="B10" s="46">
        <v>2</v>
      </c>
      <c r="C10" s="46">
        <v>2</v>
      </c>
      <c r="D10" s="5">
        <f t="shared" si="1"/>
        <v>2</v>
      </c>
      <c r="E10" s="5"/>
      <c r="F10" s="5"/>
      <c r="G10" s="5"/>
      <c r="H10" s="5"/>
      <c r="I10" s="46">
        <v>1</v>
      </c>
      <c r="J10" s="5"/>
      <c r="K10" s="5"/>
      <c r="L10" s="5">
        <f t="shared" si="3"/>
        <v>1</v>
      </c>
      <c r="M10" s="7">
        <f t="shared" si="2"/>
        <v>2</v>
      </c>
    </row>
    <row r="11" spans="1:24" x14ac:dyDescent="0.25">
      <c r="A11" s="90"/>
      <c r="B11" s="46"/>
      <c r="C11" s="46"/>
      <c r="D11" s="5">
        <f t="shared" si="1"/>
        <v>0</v>
      </c>
      <c r="E11" s="5"/>
      <c r="F11" s="5"/>
      <c r="G11" s="5"/>
      <c r="H11" s="5"/>
      <c r="I11" s="5"/>
      <c r="J11" s="46"/>
      <c r="K11" s="5"/>
      <c r="L11" s="5">
        <f t="shared" si="3"/>
        <v>0</v>
      </c>
      <c r="M11" s="7" t="e">
        <f t="shared" si="2"/>
        <v>#DIV/0!</v>
      </c>
    </row>
    <row r="12" spans="1:24" x14ac:dyDescent="0.25">
      <c r="A12" s="99"/>
      <c r="B12" s="46"/>
      <c r="C12" s="46"/>
      <c r="D12" s="5">
        <f t="shared" si="1"/>
        <v>0</v>
      </c>
      <c r="E12" s="5"/>
      <c r="F12" s="5"/>
      <c r="G12" s="5"/>
      <c r="H12" s="5"/>
      <c r="I12" s="5"/>
      <c r="J12" s="5"/>
      <c r="K12" s="5"/>
      <c r="L12" s="5">
        <f t="shared" si="3"/>
        <v>0</v>
      </c>
      <c r="M12" s="7" t="e">
        <f t="shared" si="2"/>
        <v>#DIV/0!</v>
      </c>
    </row>
    <row r="13" spans="1:24" x14ac:dyDescent="0.25">
      <c r="A13" s="66" t="s">
        <v>79</v>
      </c>
      <c r="B13" s="5"/>
      <c r="C13" s="5"/>
      <c r="D13" s="5"/>
      <c r="E13" s="5">
        <f>SUM(E6:E12)</f>
        <v>1</v>
      </c>
      <c r="F13" s="5">
        <f t="shared" ref="F13:K13" si="4">SUM(F6:F12)</f>
        <v>1</v>
      </c>
      <c r="G13" s="5">
        <f t="shared" si="4"/>
        <v>1</v>
      </c>
      <c r="H13" s="5">
        <f t="shared" si="4"/>
        <v>1</v>
      </c>
      <c r="I13" s="5">
        <f t="shared" si="4"/>
        <v>1</v>
      </c>
      <c r="J13" s="5">
        <f t="shared" si="4"/>
        <v>0</v>
      </c>
      <c r="K13" s="5">
        <f t="shared" si="4"/>
        <v>0</v>
      </c>
      <c r="L13" s="5">
        <f t="shared" si="3"/>
        <v>5</v>
      </c>
      <c r="M13" s="7"/>
    </row>
    <row r="14" spans="1:24" x14ac:dyDescent="0.25">
      <c r="A14" s="58" t="s">
        <v>81</v>
      </c>
      <c r="B14" s="41"/>
      <c r="C14" s="41"/>
      <c r="D14" s="42">
        <f>SUMPRODUCT(D6:D12,L6:L12)/L13</f>
        <v>21</v>
      </c>
      <c r="E14" s="42">
        <f>SUMPRODUCT($D$6:$D$12,E6:E12)/E13</f>
        <v>1</v>
      </c>
      <c r="F14" s="42">
        <f t="shared" ref="F14:K14" si="5">SUMPRODUCT($D$6:$D$12,F6:F12)/F13</f>
        <v>-1</v>
      </c>
      <c r="G14" s="42">
        <f t="shared" si="5"/>
        <v>8</v>
      </c>
      <c r="H14" s="42">
        <f t="shared" si="5"/>
        <v>95</v>
      </c>
      <c r="I14" s="42">
        <f t="shared" si="5"/>
        <v>2</v>
      </c>
      <c r="J14" s="42" t="e">
        <f t="shared" si="5"/>
        <v>#DIV/0!</v>
      </c>
      <c r="K14" s="42" t="e">
        <f t="shared" si="5"/>
        <v>#DIV/0!</v>
      </c>
      <c r="L14" s="42"/>
      <c r="M14" s="33"/>
    </row>
    <row r="16" spans="1:24" ht="18" x14ac:dyDescent="0.25">
      <c r="A16" s="67" t="s">
        <v>17</v>
      </c>
      <c r="B16" s="97" t="s">
        <v>84</v>
      </c>
      <c r="C16" s="97"/>
      <c r="D16" s="97"/>
      <c r="E16" s="97"/>
      <c r="F16" s="97"/>
      <c r="G16" s="97"/>
      <c r="H16" s="107"/>
      <c r="I16" s="67" t="s">
        <v>17</v>
      </c>
      <c r="J16" s="97" t="s">
        <v>93</v>
      </c>
      <c r="K16" s="97"/>
      <c r="L16" s="97"/>
      <c r="M16" s="97"/>
      <c r="N16" s="97"/>
      <c r="O16" s="97"/>
      <c r="P16" s="107"/>
      <c r="Q16" s="67" t="s">
        <v>17</v>
      </c>
      <c r="R16" s="97" t="s">
        <v>92</v>
      </c>
      <c r="S16" s="97"/>
      <c r="T16" s="97"/>
      <c r="U16" s="97"/>
      <c r="V16" s="97"/>
      <c r="W16" s="97"/>
      <c r="X16" s="107"/>
    </row>
    <row r="17" spans="1:24" x14ac:dyDescent="0.25">
      <c r="A17" s="98" t="s">
        <v>76</v>
      </c>
      <c r="B17" s="20">
        <f>E6*(E$5-$M$5)*($D6-$D$14)</f>
        <v>-10</v>
      </c>
      <c r="C17" s="20">
        <f t="shared" ref="C17:H17" si="6">F6*(F$5-$M$5)*($D6-$D$14)</f>
        <v>0</v>
      </c>
      <c r="D17" s="20">
        <f t="shared" si="6"/>
        <v>0</v>
      </c>
      <c r="E17" s="20">
        <f t="shared" si="6"/>
        <v>0</v>
      </c>
      <c r="F17" s="20">
        <f t="shared" si="6"/>
        <v>0</v>
      </c>
      <c r="G17" s="20">
        <f t="shared" si="6"/>
        <v>0</v>
      </c>
      <c r="H17" s="7">
        <f t="shared" si="6"/>
        <v>0</v>
      </c>
      <c r="I17" s="98" t="s">
        <v>76</v>
      </c>
      <c r="J17" s="20">
        <f t="shared" ref="J17:P23" si="7">E6*POWER($D6-$D$14,2)</f>
        <v>400</v>
      </c>
      <c r="K17" s="20">
        <f t="shared" si="7"/>
        <v>0</v>
      </c>
      <c r="L17" s="20">
        <f t="shared" si="7"/>
        <v>0</v>
      </c>
      <c r="M17" s="20">
        <f t="shared" si="7"/>
        <v>0</v>
      </c>
      <c r="N17" s="20">
        <f t="shared" si="7"/>
        <v>0</v>
      </c>
      <c r="O17" s="20">
        <f t="shared" si="7"/>
        <v>0</v>
      </c>
      <c r="P17" s="20">
        <f t="shared" si="7"/>
        <v>0</v>
      </c>
      <c r="Q17" s="98" t="s">
        <v>76</v>
      </c>
      <c r="R17" s="20">
        <f t="shared" ref="R17:X23" si="8">E6*POWER(E$5-$M$5,2)</f>
        <v>0.25</v>
      </c>
      <c r="S17" s="20">
        <f t="shared" si="8"/>
        <v>0</v>
      </c>
      <c r="T17" s="20">
        <f t="shared" si="8"/>
        <v>0</v>
      </c>
      <c r="U17" s="20">
        <f t="shared" si="8"/>
        <v>0</v>
      </c>
      <c r="V17" s="20">
        <f t="shared" si="8"/>
        <v>0</v>
      </c>
      <c r="W17" s="20">
        <f t="shared" si="8"/>
        <v>0</v>
      </c>
      <c r="X17" s="7">
        <f t="shared" si="8"/>
        <v>0</v>
      </c>
    </row>
    <row r="18" spans="1:24" x14ac:dyDescent="0.25">
      <c r="A18" s="90"/>
      <c r="B18" s="20">
        <f t="shared" ref="B18:B23" si="9">E7*(E$5-$M$5)*($D7-$D$14)</f>
        <v>0</v>
      </c>
      <c r="C18" s="20">
        <f t="shared" ref="C18:C23" si="10">F7*(F$5-$M$5)*($D7-$D$14)</f>
        <v>55</v>
      </c>
      <c r="D18" s="20">
        <f t="shared" ref="D18:D23" si="11">G7*(G$5-$M$5)*($D7-$D$14)</f>
        <v>0</v>
      </c>
      <c r="E18" s="20">
        <f t="shared" ref="E18:E23" si="12">H7*(H$5-$M$5)*($D7-$D$14)</f>
        <v>0</v>
      </c>
      <c r="F18" s="20">
        <f t="shared" ref="F18:F23" si="13">I7*(I$5-$M$5)*($D7-$D$14)</f>
        <v>0</v>
      </c>
      <c r="G18" s="20">
        <f t="shared" ref="G18:G23" si="14">J7*(J$5-$M$5)*($D7-$D$14)</f>
        <v>0</v>
      </c>
      <c r="H18" s="7">
        <f t="shared" ref="H18:H23" si="15">K7*(K$5-$M$5)*($D7-$D$14)</f>
        <v>0</v>
      </c>
      <c r="I18" s="90"/>
      <c r="J18" s="20">
        <f t="shared" si="7"/>
        <v>0</v>
      </c>
      <c r="K18" s="20">
        <f t="shared" si="7"/>
        <v>484</v>
      </c>
      <c r="L18" s="20">
        <f t="shared" si="7"/>
        <v>0</v>
      </c>
      <c r="M18" s="20">
        <f t="shared" si="7"/>
        <v>0</v>
      </c>
      <c r="N18" s="20">
        <f t="shared" si="7"/>
        <v>0</v>
      </c>
      <c r="O18" s="20">
        <f t="shared" si="7"/>
        <v>0</v>
      </c>
      <c r="P18" s="20">
        <f t="shared" si="7"/>
        <v>0</v>
      </c>
      <c r="Q18" s="90"/>
      <c r="R18" s="20">
        <f t="shared" si="8"/>
        <v>0</v>
      </c>
      <c r="S18" s="20">
        <f t="shared" si="8"/>
        <v>6.25</v>
      </c>
      <c r="T18" s="20">
        <f t="shared" si="8"/>
        <v>0</v>
      </c>
      <c r="U18" s="20">
        <f t="shared" si="8"/>
        <v>0</v>
      </c>
      <c r="V18" s="20">
        <f t="shared" si="8"/>
        <v>0</v>
      </c>
      <c r="W18" s="20">
        <f t="shared" si="8"/>
        <v>0</v>
      </c>
      <c r="X18" s="7">
        <f t="shared" si="8"/>
        <v>0</v>
      </c>
    </row>
    <row r="19" spans="1:24" x14ac:dyDescent="0.25">
      <c r="A19" s="90"/>
      <c r="B19" s="20">
        <f t="shared" si="9"/>
        <v>0</v>
      </c>
      <c r="C19" s="20">
        <f t="shared" si="10"/>
        <v>0</v>
      </c>
      <c r="D19" s="20">
        <f t="shared" si="11"/>
        <v>19.5</v>
      </c>
      <c r="E19" s="20">
        <f t="shared" si="12"/>
        <v>0</v>
      </c>
      <c r="F19" s="20">
        <f t="shared" si="13"/>
        <v>0</v>
      </c>
      <c r="G19" s="20">
        <f t="shared" si="14"/>
        <v>0</v>
      </c>
      <c r="H19" s="7">
        <f t="shared" si="15"/>
        <v>0</v>
      </c>
      <c r="I19" s="90"/>
      <c r="J19" s="20">
        <f t="shared" si="7"/>
        <v>0</v>
      </c>
      <c r="K19" s="20">
        <f t="shared" si="7"/>
        <v>0</v>
      </c>
      <c r="L19" s="20">
        <f t="shared" si="7"/>
        <v>169</v>
      </c>
      <c r="M19" s="20">
        <f t="shared" si="7"/>
        <v>0</v>
      </c>
      <c r="N19" s="20">
        <f t="shared" si="7"/>
        <v>0</v>
      </c>
      <c r="O19" s="20">
        <f t="shared" si="7"/>
        <v>0</v>
      </c>
      <c r="P19" s="20">
        <f t="shared" si="7"/>
        <v>0</v>
      </c>
      <c r="Q19" s="90"/>
      <c r="R19" s="20">
        <f t="shared" si="8"/>
        <v>0</v>
      </c>
      <c r="S19" s="20">
        <f t="shared" si="8"/>
        <v>0</v>
      </c>
      <c r="T19" s="20">
        <f t="shared" si="8"/>
        <v>2.25</v>
      </c>
      <c r="U19" s="20">
        <f t="shared" si="8"/>
        <v>0</v>
      </c>
      <c r="V19" s="20">
        <f t="shared" si="8"/>
        <v>0</v>
      </c>
      <c r="W19" s="20">
        <f t="shared" si="8"/>
        <v>0</v>
      </c>
      <c r="X19" s="7">
        <f t="shared" si="8"/>
        <v>0</v>
      </c>
    </row>
    <row r="20" spans="1:24" x14ac:dyDescent="0.25">
      <c r="A20" s="90"/>
      <c r="B20" s="20">
        <f t="shared" si="9"/>
        <v>0</v>
      </c>
      <c r="C20" s="20">
        <f t="shared" si="10"/>
        <v>0</v>
      </c>
      <c r="D20" s="20">
        <f t="shared" si="11"/>
        <v>0</v>
      </c>
      <c r="E20" s="20">
        <f>H9*(H$5-$M$5)*($D9-$D$14)</f>
        <v>296</v>
      </c>
      <c r="F20" s="20">
        <f t="shared" si="13"/>
        <v>0</v>
      </c>
      <c r="G20" s="20">
        <f t="shared" si="14"/>
        <v>0</v>
      </c>
      <c r="H20" s="7">
        <f t="shared" si="15"/>
        <v>0</v>
      </c>
      <c r="I20" s="90"/>
      <c r="J20" s="20">
        <f t="shared" si="7"/>
        <v>0</v>
      </c>
      <c r="K20" s="20">
        <f>F9*POWER($D9-$D$14,2)</f>
        <v>0</v>
      </c>
      <c r="L20" s="20">
        <f t="shared" si="7"/>
        <v>0</v>
      </c>
      <c r="M20" s="20">
        <f t="shared" si="7"/>
        <v>5476</v>
      </c>
      <c r="N20" s="20">
        <f t="shared" si="7"/>
        <v>0</v>
      </c>
      <c r="O20" s="20">
        <f t="shared" si="7"/>
        <v>0</v>
      </c>
      <c r="P20" s="20">
        <f t="shared" si="7"/>
        <v>0</v>
      </c>
      <c r="Q20" s="90"/>
      <c r="R20" s="20">
        <f t="shared" si="8"/>
        <v>0</v>
      </c>
      <c r="S20" s="20">
        <f t="shared" si="8"/>
        <v>0</v>
      </c>
      <c r="T20" s="20">
        <f t="shared" si="8"/>
        <v>0</v>
      </c>
      <c r="U20" s="20">
        <f t="shared" si="8"/>
        <v>16</v>
      </c>
      <c r="V20" s="20">
        <f t="shared" si="8"/>
        <v>0</v>
      </c>
      <c r="W20" s="20">
        <f t="shared" si="8"/>
        <v>0</v>
      </c>
      <c r="X20" s="7">
        <f t="shared" si="8"/>
        <v>0</v>
      </c>
    </row>
    <row r="21" spans="1:24" x14ac:dyDescent="0.25">
      <c r="A21" s="90"/>
      <c r="B21" s="20">
        <f t="shared" si="9"/>
        <v>0</v>
      </c>
      <c r="C21" s="20">
        <f t="shared" si="10"/>
        <v>0</v>
      </c>
      <c r="D21" s="20">
        <f t="shared" si="11"/>
        <v>0</v>
      </c>
      <c r="E21" s="20">
        <f t="shared" si="12"/>
        <v>0</v>
      </c>
      <c r="F21" s="20">
        <f t="shared" si="13"/>
        <v>9.5</v>
      </c>
      <c r="G21" s="20">
        <f t="shared" si="14"/>
        <v>0</v>
      </c>
      <c r="H21" s="7">
        <f t="shared" si="15"/>
        <v>0</v>
      </c>
      <c r="I21" s="90"/>
      <c r="J21" s="20">
        <f t="shared" si="7"/>
        <v>0</v>
      </c>
      <c r="K21" s="20">
        <f t="shared" si="7"/>
        <v>0</v>
      </c>
      <c r="L21" s="20">
        <f t="shared" si="7"/>
        <v>0</v>
      </c>
      <c r="M21" s="20">
        <f t="shared" si="7"/>
        <v>0</v>
      </c>
      <c r="N21" s="20">
        <f t="shared" si="7"/>
        <v>361</v>
      </c>
      <c r="O21" s="20">
        <f t="shared" si="7"/>
        <v>0</v>
      </c>
      <c r="P21" s="20">
        <f t="shared" si="7"/>
        <v>0</v>
      </c>
      <c r="Q21" s="90"/>
      <c r="R21" s="20">
        <f t="shared" si="8"/>
        <v>0</v>
      </c>
      <c r="S21" s="20">
        <f t="shared" si="8"/>
        <v>0</v>
      </c>
      <c r="T21" s="20">
        <f t="shared" si="8"/>
        <v>0</v>
      </c>
      <c r="U21" s="20">
        <f t="shared" si="8"/>
        <v>0</v>
      </c>
      <c r="V21" s="20">
        <f t="shared" si="8"/>
        <v>0.25</v>
      </c>
      <c r="W21" s="20">
        <f t="shared" si="8"/>
        <v>0</v>
      </c>
      <c r="X21" s="7">
        <f t="shared" si="8"/>
        <v>0</v>
      </c>
    </row>
    <row r="22" spans="1:24" x14ac:dyDescent="0.25">
      <c r="A22" s="90"/>
      <c r="B22" s="20">
        <f t="shared" si="9"/>
        <v>0</v>
      </c>
      <c r="C22" s="20">
        <f t="shared" si="10"/>
        <v>0</v>
      </c>
      <c r="D22" s="20">
        <f t="shared" si="11"/>
        <v>0</v>
      </c>
      <c r="E22" s="20">
        <f t="shared" si="12"/>
        <v>0</v>
      </c>
      <c r="F22" s="20">
        <f t="shared" si="13"/>
        <v>0</v>
      </c>
      <c r="G22" s="20">
        <f t="shared" si="14"/>
        <v>0</v>
      </c>
      <c r="H22" s="7">
        <f t="shared" si="15"/>
        <v>0</v>
      </c>
      <c r="I22" s="90"/>
      <c r="J22" s="20">
        <f t="shared" si="7"/>
        <v>0</v>
      </c>
      <c r="K22" s="20">
        <f t="shared" si="7"/>
        <v>0</v>
      </c>
      <c r="L22" s="20">
        <f t="shared" si="7"/>
        <v>0</v>
      </c>
      <c r="M22" s="20">
        <f t="shared" si="7"/>
        <v>0</v>
      </c>
      <c r="N22" s="20">
        <f t="shared" si="7"/>
        <v>0</v>
      </c>
      <c r="O22" s="20">
        <f t="shared" si="7"/>
        <v>0</v>
      </c>
      <c r="P22" s="20">
        <f t="shared" si="7"/>
        <v>0</v>
      </c>
      <c r="Q22" s="90"/>
      <c r="R22" s="20">
        <f t="shared" si="8"/>
        <v>0</v>
      </c>
      <c r="S22" s="20">
        <f t="shared" si="8"/>
        <v>0</v>
      </c>
      <c r="T22" s="20">
        <f t="shared" si="8"/>
        <v>0</v>
      </c>
      <c r="U22" s="20">
        <f t="shared" si="8"/>
        <v>0</v>
      </c>
      <c r="V22" s="20">
        <f t="shared" si="8"/>
        <v>0</v>
      </c>
      <c r="W22" s="20">
        <f t="shared" si="8"/>
        <v>0</v>
      </c>
      <c r="X22" s="7">
        <f t="shared" si="8"/>
        <v>0</v>
      </c>
    </row>
    <row r="23" spans="1:24" x14ac:dyDescent="0.25">
      <c r="A23" s="99"/>
      <c r="B23" s="20">
        <f t="shared" si="9"/>
        <v>0</v>
      </c>
      <c r="C23" s="20">
        <f t="shared" si="10"/>
        <v>0</v>
      </c>
      <c r="D23" s="20">
        <f t="shared" si="11"/>
        <v>0</v>
      </c>
      <c r="E23" s="20">
        <f t="shared" si="12"/>
        <v>0</v>
      </c>
      <c r="F23" s="20">
        <f t="shared" si="13"/>
        <v>0</v>
      </c>
      <c r="G23" s="20">
        <f t="shared" si="14"/>
        <v>0</v>
      </c>
      <c r="H23" s="7">
        <f t="shared" si="15"/>
        <v>0</v>
      </c>
      <c r="I23" s="99"/>
      <c r="J23" s="20">
        <f t="shared" si="7"/>
        <v>0</v>
      </c>
      <c r="K23" s="20">
        <f t="shared" si="7"/>
        <v>0</v>
      </c>
      <c r="L23" s="20">
        <f t="shared" si="7"/>
        <v>0</v>
      </c>
      <c r="M23" s="20">
        <f t="shared" si="7"/>
        <v>0</v>
      </c>
      <c r="N23" s="20">
        <f t="shared" si="7"/>
        <v>0</v>
      </c>
      <c r="O23" s="20">
        <f t="shared" si="7"/>
        <v>0</v>
      </c>
      <c r="P23" s="20">
        <f t="shared" si="7"/>
        <v>0</v>
      </c>
      <c r="Q23" s="99"/>
      <c r="R23" s="20">
        <f t="shared" si="8"/>
        <v>0</v>
      </c>
      <c r="S23" s="20">
        <f t="shared" si="8"/>
        <v>0</v>
      </c>
      <c r="T23" s="20">
        <f t="shared" si="8"/>
        <v>0</v>
      </c>
      <c r="U23" s="20">
        <f t="shared" si="8"/>
        <v>0</v>
      </c>
      <c r="V23" s="20">
        <f t="shared" si="8"/>
        <v>0</v>
      </c>
      <c r="W23" s="20">
        <f t="shared" si="8"/>
        <v>0</v>
      </c>
      <c r="X23" s="7">
        <f t="shared" si="8"/>
        <v>0</v>
      </c>
    </row>
    <row r="24" spans="1:24" x14ac:dyDescent="0.25">
      <c r="A24" s="68" t="s">
        <v>79</v>
      </c>
      <c r="B24" s="20">
        <f>SUM(B17:H23)</f>
        <v>370</v>
      </c>
      <c r="C24" s="20"/>
      <c r="D24" s="20"/>
      <c r="E24" s="5"/>
      <c r="G24" s="44" t="s">
        <v>85</v>
      </c>
      <c r="H24" s="20">
        <f>SUM(B17:H23)/L13</f>
        <v>74</v>
      </c>
      <c r="I24" s="68" t="s">
        <v>79</v>
      </c>
      <c r="J24" s="20">
        <f>SUM(J17:P23)</f>
        <v>6890</v>
      </c>
      <c r="K24" s="20"/>
      <c r="L24" s="20"/>
      <c r="M24" s="20"/>
      <c r="N24" s="20"/>
      <c r="O24" s="44"/>
      <c r="P24" s="7"/>
      <c r="Q24" s="68" t="s">
        <v>79</v>
      </c>
      <c r="R24" s="20">
        <f>SUM(R17:X23)</f>
        <v>25</v>
      </c>
      <c r="S24" s="20"/>
      <c r="T24" s="20"/>
      <c r="U24" s="44"/>
      <c r="V24" s="20"/>
      <c r="W24" s="5"/>
      <c r="X24" s="6"/>
    </row>
    <row r="25" spans="1:24" ht="18" x14ac:dyDescent="0.35">
      <c r="A25" s="71"/>
      <c r="B25" s="20"/>
      <c r="C25" s="20"/>
      <c r="D25" s="20"/>
      <c r="E25" s="5"/>
      <c r="G25" s="44" t="s">
        <v>90</v>
      </c>
      <c r="H25" s="20">
        <f>SQRT(J25*R25)</f>
        <v>0.89150156269322955</v>
      </c>
      <c r="I25" s="69" t="s">
        <v>86</v>
      </c>
      <c r="J25" s="20">
        <f>B24/J24</f>
        <v>5.3701015965166909E-2</v>
      </c>
      <c r="K25" s="20"/>
      <c r="L25" s="20"/>
      <c r="M25" s="5"/>
      <c r="N25" s="5"/>
      <c r="O25" s="12"/>
      <c r="P25" s="7"/>
      <c r="Q25" s="69" t="s">
        <v>88</v>
      </c>
      <c r="R25" s="20">
        <f>B24/R24</f>
        <v>14.8</v>
      </c>
      <c r="S25" s="5"/>
      <c r="T25" s="5"/>
      <c r="U25" s="12"/>
      <c r="V25" s="20"/>
      <c r="W25" s="5"/>
      <c r="X25" s="6"/>
    </row>
    <row r="26" spans="1:24" ht="18.75" x14ac:dyDescent="0.35">
      <c r="A26" s="72"/>
      <c r="B26" s="41"/>
      <c r="C26" s="41"/>
      <c r="D26" s="41"/>
      <c r="E26" s="41"/>
      <c r="F26" s="41"/>
      <c r="G26" s="13" t="s">
        <v>91</v>
      </c>
      <c r="H26" s="42">
        <f>H25*H25</f>
        <v>0.79477503628447033</v>
      </c>
      <c r="I26" s="70" t="s">
        <v>87</v>
      </c>
      <c r="J26" s="42">
        <f>M5-J25*D14</f>
        <v>1.3722786647314948</v>
      </c>
      <c r="K26" s="41"/>
      <c r="L26" s="41"/>
      <c r="M26" s="41"/>
      <c r="N26" s="41"/>
      <c r="O26" s="41"/>
      <c r="P26" s="45"/>
      <c r="Q26" s="70" t="s">
        <v>89</v>
      </c>
      <c r="R26" s="42">
        <f>D14-R25*M5</f>
        <v>-16</v>
      </c>
      <c r="S26" s="41"/>
      <c r="T26" s="41"/>
      <c r="U26" s="41"/>
      <c r="V26" s="41"/>
      <c r="W26" s="41"/>
      <c r="X26" s="45"/>
    </row>
  </sheetData>
  <mergeCells count="11">
    <mergeCell ref="A17:A23"/>
    <mergeCell ref="A1:M1"/>
    <mergeCell ref="D3:D4"/>
    <mergeCell ref="B5:C5"/>
    <mergeCell ref="B2:K2"/>
    <mergeCell ref="A3:A12"/>
    <mergeCell ref="R16:X16"/>
    <mergeCell ref="J16:P16"/>
    <mergeCell ref="B16:H16"/>
    <mergeCell ref="I17:I23"/>
    <mergeCell ref="Q17:Q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Opisowa</vt:lpstr>
      <vt:lpstr>Niezależność</vt:lpstr>
      <vt:lpstr>Regresja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Dudek</dc:creator>
  <cp:lastModifiedBy>Krzysztof Dudek</cp:lastModifiedBy>
  <dcterms:created xsi:type="dcterms:W3CDTF">2022-08-05T19:28:54Z</dcterms:created>
  <dcterms:modified xsi:type="dcterms:W3CDTF">2022-08-24T08:06:18Z</dcterms:modified>
</cp:coreProperties>
</file>