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k\Downloads\"/>
    </mc:Choice>
  </mc:AlternateContent>
  <xr:revisionPtr revIDLastSave="0" documentId="13_ncr:1_{DD171F8C-A995-46DC-8894-BD2C7AF14611}" xr6:coauthVersionLast="47" xr6:coauthVersionMax="47" xr10:uidLastSave="{00000000-0000-0000-0000-000000000000}"/>
  <bookViews>
    <workbookView xWindow="-120" yWindow="-120" windowWidth="29040" windowHeight="15720" xr2:uid="{8B923938-23C8-45BE-A658-C90CC98915CF}"/>
  </bookViews>
  <sheets>
    <sheet name="zad1" sheetId="1" r:id="rId1"/>
    <sheet name="z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3" i="2"/>
  <c r="I5" i="2"/>
  <c r="I4" i="2"/>
  <c r="I3" i="2"/>
  <c r="M10" i="2"/>
  <c r="M11" i="2"/>
  <c r="M15" i="2" s="1"/>
  <c r="M12" i="2"/>
  <c r="M13" i="2"/>
  <c r="M14" i="2"/>
  <c r="M9" i="2"/>
  <c r="L10" i="2"/>
  <c r="L11" i="2"/>
  <c r="L12" i="2"/>
  <c r="L13" i="2"/>
  <c r="L14" i="2"/>
  <c r="L9" i="2"/>
  <c r="L15" i="2" s="1"/>
  <c r="K10" i="2"/>
  <c r="K11" i="2"/>
  <c r="K12" i="2"/>
  <c r="K13" i="2"/>
  <c r="K14" i="2"/>
  <c r="K9" i="2"/>
  <c r="J10" i="2"/>
  <c r="J11" i="2"/>
  <c r="J12" i="2"/>
  <c r="J13" i="2"/>
  <c r="J14" i="2"/>
  <c r="J9" i="2"/>
  <c r="I15" i="2"/>
  <c r="H15" i="2"/>
  <c r="E3" i="2"/>
  <c r="E2" i="2"/>
  <c r="E5" i="2" s="1"/>
  <c r="E6" i="2" s="1"/>
  <c r="E9" i="2" s="1"/>
  <c r="T12" i="1"/>
  <c r="T13" i="1" s="1"/>
  <c r="T14" i="1" s="1"/>
  <c r="W2" i="1"/>
  <c r="V2" i="1"/>
  <c r="U8" i="1"/>
  <c r="U2" i="1"/>
  <c r="T9" i="1"/>
  <c r="U9" i="1"/>
  <c r="V9" i="1"/>
  <c r="W9" i="1"/>
  <c r="T8" i="1"/>
  <c r="S9" i="1"/>
  <c r="S7" i="1"/>
  <c r="S4" i="1"/>
  <c r="S3" i="1"/>
  <c r="S5" i="1"/>
  <c r="S6" i="1"/>
  <c r="S8" i="1"/>
  <c r="S2" i="1"/>
  <c r="R9" i="1"/>
  <c r="P3" i="1"/>
  <c r="P2" i="1"/>
  <c r="Q2" i="1"/>
  <c r="I16" i="1"/>
  <c r="I15" i="1"/>
  <c r="E15" i="1"/>
  <c r="I14" i="1"/>
  <c r="E16" i="1"/>
  <c r="E14" i="1"/>
  <c r="I11" i="1"/>
  <c r="J11" i="1"/>
  <c r="K11" i="1"/>
  <c r="L11" i="1"/>
  <c r="I3" i="1"/>
  <c r="I4" i="1"/>
  <c r="I5" i="1"/>
  <c r="I6" i="1"/>
  <c r="I7" i="1"/>
  <c r="I8" i="1"/>
  <c r="I9" i="1"/>
  <c r="I10" i="1"/>
  <c r="I2" i="1"/>
  <c r="F2" i="1"/>
  <c r="D3" i="1"/>
  <c r="E3" i="1" s="1"/>
  <c r="E2" i="1"/>
  <c r="J2" i="1" s="1"/>
  <c r="M5" i="2" l="1"/>
  <c r="K15" i="2"/>
  <c r="J15" i="2"/>
  <c r="G9" i="2"/>
  <c r="F9" i="2"/>
  <c r="O3" i="1"/>
  <c r="D4" i="1"/>
  <c r="J3" i="1"/>
  <c r="F3" i="1"/>
  <c r="E10" i="2" l="1"/>
  <c r="Q3" i="1"/>
  <c r="U3" i="1"/>
  <c r="O4" i="1"/>
  <c r="P4" i="1" s="1"/>
  <c r="Q4" i="1"/>
  <c r="E4" i="1"/>
  <c r="F10" i="2" l="1"/>
  <c r="G10" i="2"/>
  <c r="O5" i="1"/>
  <c r="P5" i="1" s="1"/>
  <c r="U4" i="1"/>
  <c r="D5" i="1"/>
  <c r="J4" i="1"/>
  <c r="F4" i="1"/>
  <c r="E11" i="2" l="1"/>
  <c r="U5" i="1"/>
  <c r="O6" i="1"/>
  <c r="P6" i="1" s="1"/>
  <c r="Q5" i="1"/>
  <c r="E5" i="1"/>
  <c r="F5" i="1"/>
  <c r="F11" i="2" l="1"/>
  <c r="G11" i="2"/>
  <c r="Q6" i="1"/>
  <c r="D6" i="1"/>
  <c r="J5" i="1"/>
  <c r="E12" i="2" l="1"/>
  <c r="U6" i="1"/>
  <c r="O7" i="1"/>
  <c r="P7" i="1" s="1"/>
  <c r="R2" i="1" s="1" a="1"/>
  <c r="R2" i="1" s="1"/>
  <c r="E6" i="1"/>
  <c r="F6" i="1" s="1"/>
  <c r="F12" i="2" l="1"/>
  <c r="G12" i="2" s="1"/>
  <c r="U7" i="1"/>
  <c r="J6" i="1"/>
  <c r="D7" i="1"/>
  <c r="E13" i="2" l="1"/>
  <c r="O8" i="1"/>
  <c r="P8" i="1" s="1"/>
  <c r="Q7" i="1"/>
  <c r="E7" i="1"/>
  <c r="F7" i="1"/>
  <c r="J7" i="1"/>
  <c r="F13" i="2" l="1"/>
  <c r="G13" i="2"/>
  <c r="D8" i="1"/>
  <c r="E14" i="2" l="1"/>
  <c r="H9" i="2" a="1"/>
  <c r="Q8" i="1"/>
  <c r="E8" i="1"/>
  <c r="D9" i="1" s="1"/>
  <c r="J8" i="1"/>
  <c r="F8" i="1"/>
  <c r="F14" i="2" l="1"/>
  <c r="G14" i="2"/>
  <c r="H9" i="2"/>
  <c r="E9" i="1"/>
  <c r="D10" i="1" l="1"/>
  <c r="G2" i="1" a="1"/>
  <c r="J9" i="1"/>
  <c r="F9" i="1"/>
  <c r="I13" i="2" l="1"/>
  <c r="I14" i="2"/>
  <c r="I12" i="2"/>
  <c r="I10" i="2"/>
  <c r="I11" i="2"/>
  <c r="I9" i="2"/>
  <c r="V6" i="1"/>
  <c r="W6" i="1" s="1"/>
  <c r="V3" i="1"/>
  <c r="W3" i="1" s="1"/>
  <c r="V7" i="1"/>
  <c r="W7" i="1" s="1"/>
  <c r="V4" i="1"/>
  <c r="W4" i="1" s="1"/>
  <c r="V8" i="1"/>
  <c r="W8" i="1" s="1"/>
  <c r="V5" i="1"/>
  <c r="W5" i="1" s="1"/>
  <c r="T6" i="1"/>
  <c r="T3" i="1"/>
  <c r="T7" i="1"/>
  <c r="T4" i="1"/>
  <c r="T5" i="1"/>
  <c r="G2" i="1"/>
  <c r="K6" i="1"/>
  <c r="L6" i="1" s="1"/>
  <c r="K8" i="1"/>
  <c r="L8" i="1" s="1"/>
  <c r="K7" i="1"/>
  <c r="L7" i="1" s="1"/>
  <c r="K9" i="1"/>
  <c r="L9" i="1" s="1"/>
  <c r="K5" i="1"/>
  <c r="L5" i="1" s="1"/>
  <c r="K3" i="1"/>
  <c r="L3" i="1" s="1"/>
  <c r="K4" i="1"/>
  <c r="L4" i="1" s="1"/>
  <c r="E10" i="1"/>
  <c r="J10" i="1"/>
  <c r="F10" i="1"/>
  <c r="K10" i="1" l="1"/>
  <c r="L10" i="1" s="1"/>
  <c r="K2" i="1"/>
  <c r="G11" i="1"/>
  <c r="H2" i="1"/>
  <c r="T2" i="1" l="1"/>
  <c r="H7" i="1"/>
  <c r="H3" i="1"/>
  <c r="H11" i="1" s="1"/>
  <c r="H4" i="1"/>
  <c r="H6" i="1"/>
  <c r="H10" i="1"/>
  <c r="H5" i="1"/>
  <c r="H8" i="1"/>
  <c r="H9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<sst xmlns="http://schemas.openxmlformats.org/spreadsheetml/2006/main" count="63" uniqueCount="25">
  <si>
    <t>Dane</t>
  </si>
  <si>
    <t>i</t>
  </si>
  <si>
    <t>ni</t>
  </si>
  <si>
    <t>xs_i</t>
  </si>
  <si>
    <t>dg</t>
  </si>
  <si>
    <t>gg</t>
  </si>
  <si>
    <t>klasa</t>
  </si>
  <si>
    <t xml:space="preserve">n = </t>
  </si>
  <si>
    <t>fi</t>
  </si>
  <si>
    <t>ni * xs_i</t>
  </si>
  <si>
    <t>ni * (xs_i)^2</t>
  </si>
  <si>
    <t>Ogółem:</t>
  </si>
  <si>
    <t>fi %</t>
  </si>
  <si>
    <t xml:space="preserve">Średnia = </t>
  </si>
  <si>
    <t>Dla danych surowych</t>
  </si>
  <si>
    <t>Odchylenie stand.=</t>
  </si>
  <si>
    <t>Dla danych pogrupowanych</t>
  </si>
  <si>
    <t xml:space="preserve">Wariancja = </t>
  </si>
  <si>
    <t>Posortowane</t>
  </si>
  <si>
    <t xml:space="preserve">R = </t>
  </si>
  <si>
    <t xml:space="preserve">k = </t>
  </si>
  <si>
    <t xml:space="preserve">h = </t>
  </si>
  <si>
    <t xml:space="preserve">h * k = </t>
  </si>
  <si>
    <t>Moim zdaniem bardziej precyzyjnym jest histogram znajdujący się po lewej stronie, ponieważ w zastosowanym w nim grupowaniu wartość średniej znajduje się w przedziale o największej częstotliwości, a także zawiera on w sobie informację o wzroście częstotliwości dla wartości w przedziale, (165-180], którą to informację histogram po prawej stronie utracił ze względu na swoje spłaszczenie. Oba histogramy są jednomodalne, o nieznacznej prawej skośności.</t>
  </si>
  <si>
    <t>Dobranie ilości klas w liczbie 6 uzasadniłem dużą rozpiętością wartości w próbce. Wybór 6 klas o szerokości 34 skutkuje rozpiętością wszystkich klas równą 204, co zarówno pozwala na objęcie całej próbki klasami,a także pozostawienie po 2,5 "marginesu" na początku pierwszej klasy i na końcu ostatniej. Początki i końce klas zostały wybrane w połowach najmniejszej różnicy wartości tak, aby każda obserwacja trafiała jednoznacznie do pojedynczej klasy (dane dotyczą zatrudnianych pracowników, a żadna firma nie zatrudnia "połowy" pracownika). Uzyskany histogram jest jednomodalny, wyraźnie skośny prawostronnie.Taki kształt sugeruje, że w badanej próbce przeważająca większość badanych przedsiębiorst zatrudniała podobną, mniejszą na tle pozostałych, liczbę pracowników. Mniejszość natomiast w badanej próbce stanowiły przedsiębiorstwa zatrudniające większą ilość pracowników (powyżej 200, co obrazuje spłaszczenie histogramu dla tych i wyższych wartości).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</si>
</sst>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0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1" applyFont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Alignment="1">
      <alignment horizont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0" fillId="0" borderId="0" xfId="0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zad1!$I$1</c:f>
              <c:strCache>
                <c:ptCount val="1"/>
                <c:pt idx="0">
                  <c:v>fi %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zad1!$F$2:$F$10</c:f>
              <c:strCache>
                <c:ptCount val="9"/>
                <c:pt idx="0">
                  <c:v>(60-75]</c:v>
                </c:pt>
                <c:pt idx="1">
                  <c:v>(75-90]</c:v>
                </c:pt>
                <c:pt idx="2">
                  <c:v>(90-105]</c:v>
                </c:pt>
                <c:pt idx="3">
                  <c:v>(105-120]</c:v>
                </c:pt>
                <c:pt idx="4">
                  <c:v>(120-135]</c:v>
                </c:pt>
                <c:pt idx="5">
                  <c:v>(135-150]</c:v>
                </c:pt>
                <c:pt idx="6">
                  <c:v>(150-165]</c:v>
                </c:pt>
                <c:pt idx="7">
                  <c:v>(165-180]</c:v>
                </c:pt>
                <c:pt idx="8">
                  <c:v>(180-195]</c:v>
                </c:pt>
              </c:strCache>
            </c:strRef>
          </c:cat>
          <c:val>
            <c:numRef>
              <c:f>zad1!$I$2:$I$10</c:f>
              <c:numCache>
                <c:formatCode>0.00%</c:formatCode>
                <c:ptCount val="9"/>
                <c:pt idx="0">
                  <c:v>0.08</c:v>
                </c:pt>
                <c:pt idx="1">
                  <c:v>9.3333333333333338E-2</c:v>
                </c:pt>
                <c:pt idx="2">
                  <c:v>0.12</c:v>
                </c:pt>
                <c:pt idx="3">
                  <c:v>0.2</c:v>
                </c:pt>
                <c:pt idx="4">
                  <c:v>0.14666666666666667</c:v>
                </c:pt>
                <c:pt idx="5">
                  <c:v>0.14666666666666667</c:v>
                </c:pt>
                <c:pt idx="6">
                  <c:v>0.08</c:v>
                </c:pt>
                <c:pt idx="7">
                  <c:v>9.3333333333333338E-2</c:v>
                </c:pt>
                <c:pt idx="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6-41FC-8961-5E792B7E4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702223"/>
        <c:axId val="601686895"/>
      </c:barChart>
      <c:lineChart>
        <c:grouping val="standard"/>
        <c:varyColors val="0"/>
        <c:ser>
          <c:idx val="1"/>
          <c:order val="1"/>
          <c:tx>
            <c:v>łamana fi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zad1!$F$2:$F$10</c:f>
              <c:strCache>
                <c:ptCount val="9"/>
                <c:pt idx="0">
                  <c:v>(60-75]</c:v>
                </c:pt>
                <c:pt idx="1">
                  <c:v>(75-90]</c:v>
                </c:pt>
                <c:pt idx="2">
                  <c:v>(90-105]</c:v>
                </c:pt>
                <c:pt idx="3">
                  <c:v>(105-120]</c:v>
                </c:pt>
                <c:pt idx="4">
                  <c:v>(120-135]</c:v>
                </c:pt>
                <c:pt idx="5">
                  <c:v>(135-150]</c:v>
                </c:pt>
                <c:pt idx="6">
                  <c:v>(150-165]</c:v>
                </c:pt>
                <c:pt idx="7">
                  <c:v>(165-180]</c:v>
                </c:pt>
                <c:pt idx="8">
                  <c:v>(180-195]</c:v>
                </c:pt>
              </c:strCache>
            </c:strRef>
          </c:cat>
          <c:val>
            <c:numRef>
              <c:f>zad1!$I$2:$I$10</c:f>
              <c:numCache>
                <c:formatCode>0.00%</c:formatCode>
                <c:ptCount val="9"/>
                <c:pt idx="0">
                  <c:v>0.08</c:v>
                </c:pt>
                <c:pt idx="1">
                  <c:v>9.3333333333333338E-2</c:v>
                </c:pt>
                <c:pt idx="2">
                  <c:v>0.12</c:v>
                </c:pt>
                <c:pt idx="3">
                  <c:v>0.2</c:v>
                </c:pt>
                <c:pt idx="4">
                  <c:v>0.14666666666666667</c:v>
                </c:pt>
                <c:pt idx="5">
                  <c:v>0.14666666666666667</c:v>
                </c:pt>
                <c:pt idx="6">
                  <c:v>0.08</c:v>
                </c:pt>
                <c:pt idx="7">
                  <c:v>9.3333333333333338E-2</c:v>
                </c:pt>
                <c:pt idx="8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6-41FC-8961-5E792B7E4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02223"/>
        <c:axId val="601686895"/>
      </c:lineChart>
      <c:catAx>
        <c:axId val="6457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686895"/>
        <c:crosses val="autoZero"/>
        <c:auto val="1"/>
        <c:lblAlgn val="ctr"/>
        <c:lblOffset val="100"/>
        <c:noMultiLvlLbl val="0"/>
      </c:catAx>
      <c:valAx>
        <c:axId val="6016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7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zad1!$T$1</c:f>
              <c:strCache>
                <c:ptCount val="1"/>
                <c:pt idx="0">
                  <c:v>fi %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zad1!$Q$2:$Q$8</c:f>
              <c:strCache>
                <c:ptCount val="7"/>
                <c:pt idx="0">
                  <c:v>(55-75]</c:v>
                </c:pt>
                <c:pt idx="1">
                  <c:v>(75-95]</c:v>
                </c:pt>
                <c:pt idx="2">
                  <c:v>(95-115]</c:v>
                </c:pt>
                <c:pt idx="3">
                  <c:v>(115-135]</c:v>
                </c:pt>
                <c:pt idx="4">
                  <c:v>(135-155]</c:v>
                </c:pt>
                <c:pt idx="5">
                  <c:v>(155-175]</c:v>
                </c:pt>
                <c:pt idx="6">
                  <c:v>(175-195]</c:v>
                </c:pt>
              </c:strCache>
            </c:strRef>
          </c:cat>
          <c:val>
            <c:numRef>
              <c:f>zad1!$T$2:$T$8</c:f>
              <c:numCache>
                <c:formatCode>0.00%</c:formatCode>
                <c:ptCount val="7"/>
                <c:pt idx="0">
                  <c:v>0.08</c:v>
                </c:pt>
                <c:pt idx="1">
                  <c:v>0.10666666666666667</c:v>
                </c:pt>
                <c:pt idx="2">
                  <c:v>0.24</c:v>
                </c:pt>
                <c:pt idx="3">
                  <c:v>0.21333333333333335</c:v>
                </c:pt>
                <c:pt idx="4">
                  <c:v>0.16</c:v>
                </c:pt>
                <c:pt idx="5">
                  <c:v>0.13333333333333333</c:v>
                </c:pt>
                <c:pt idx="6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6-4F36-B0DB-E02D133EE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702223"/>
        <c:axId val="601686895"/>
      </c:barChart>
      <c:lineChart>
        <c:grouping val="standard"/>
        <c:varyColors val="0"/>
        <c:ser>
          <c:idx val="1"/>
          <c:order val="1"/>
          <c:tx>
            <c:v>łamana fi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zad1!$Q$2:$Q$8</c:f>
              <c:strCache>
                <c:ptCount val="7"/>
                <c:pt idx="0">
                  <c:v>(55-75]</c:v>
                </c:pt>
                <c:pt idx="1">
                  <c:v>(75-95]</c:v>
                </c:pt>
                <c:pt idx="2">
                  <c:v>(95-115]</c:v>
                </c:pt>
                <c:pt idx="3">
                  <c:v>(115-135]</c:v>
                </c:pt>
                <c:pt idx="4">
                  <c:v>(135-155]</c:v>
                </c:pt>
                <c:pt idx="5">
                  <c:v>(155-175]</c:v>
                </c:pt>
                <c:pt idx="6">
                  <c:v>(175-195]</c:v>
                </c:pt>
              </c:strCache>
            </c:strRef>
          </c:cat>
          <c:val>
            <c:numRef>
              <c:f>zad1!$T$2:$T$8</c:f>
              <c:numCache>
                <c:formatCode>0.00%</c:formatCode>
                <c:ptCount val="7"/>
                <c:pt idx="0">
                  <c:v>0.08</c:v>
                </c:pt>
                <c:pt idx="1">
                  <c:v>0.10666666666666667</c:v>
                </c:pt>
                <c:pt idx="2">
                  <c:v>0.24</c:v>
                </c:pt>
                <c:pt idx="3">
                  <c:v>0.21333333333333335</c:v>
                </c:pt>
                <c:pt idx="4">
                  <c:v>0.16</c:v>
                </c:pt>
                <c:pt idx="5">
                  <c:v>0.13333333333333333</c:v>
                </c:pt>
                <c:pt idx="6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6-4F36-B0DB-E02D133EE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02223"/>
        <c:axId val="601686895"/>
      </c:lineChart>
      <c:catAx>
        <c:axId val="6457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686895"/>
        <c:crosses val="autoZero"/>
        <c:auto val="1"/>
        <c:lblAlgn val="ctr"/>
        <c:lblOffset val="100"/>
        <c:noMultiLvlLbl val="0"/>
      </c:catAx>
      <c:valAx>
        <c:axId val="6016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7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zad2!$J$8</c:f>
              <c:strCache>
                <c:ptCount val="1"/>
                <c:pt idx="0">
                  <c:v>fi %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zad2!$G$9:$G$14</c:f>
              <c:strCache>
                <c:ptCount val="6"/>
                <c:pt idx="0">
                  <c:v>(98,5-132,5]</c:v>
                </c:pt>
                <c:pt idx="1">
                  <c:v>(132,5-166,5]</c:v>
                </c:pt>
                <c:pt idx="2">
                  <c:v>(166,5-200,5]</c:v>
                </c:pt>
                <c:pt idx="3">
                  <c:v>(200,5-234,5]</c:v>
                </c:pt>
                <c:pt idx="4">
                  <c:v>(234,5-268,5]</c:v>
                </c:pt>
                <c:pt idx="5">
                  <c:v>(268,5-302,5]</c:v>
                </c:pt>
              </c:strCache>
            </c:strRef>
          </c:cat>
          <c:val>
            <c:numRef>
              <c:f>zad2!$J$9:$J$14</c:f>
              <c:numCache>
                <c:formatCode>0%</c:formatCode>
                <c:ptCount val="6"/>
                <c:pt idx="0">
                  <c:v>0.26666666666666666</c:v>
                </c:pt>
                <c:pt idx="1">
                  <c:v>0.36666666666666664</c:v>
                </c:pt>
                <c:pt idx="2">
                  <c:v>0.2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A-4AC9-A47A-99FAAAE89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702223"/>
        <c:axId val="601686895"/>
      </c:barChart>
      <c:lineChart>
        <c:grouping val="standard"/>
        <c:varyColors val="0"/>
        <c:ser>
          <c:idx val="1"/>
          <c:order val="1"/>
          <c:tx>
            <c:v>łamana fi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zad2!$G$9:$G$14</c:f>
              <c:strCache>
                <c:ptCount val="6"/>
                <c:pt idx="0">
                  <c:v>(98,5-132,5]</c:v>
                </c:pt>
                <c:pt idx="1">
                  <c:v>(132,5-166,5]</c:v>
                </c:pt>
                <c:pt idx="2">
                  <c:v>(166,5-200,5]</c:v>
                </c:pt>
                <c:pt idx="3">
                  <c:v>(200,5-234,5]</c:v>
                </c:pt>
                <c:pt idx="4">
                  <c:v>(234,5-268,5]</c:v>
                </c:pt>
                <c:pt idx="5">
                  <c:v>(268,5-302,5]</c:v>
                </c:pt>
              </c:strCache>
            </c:strRef>
          </c:cat>
          <c:val>
            <c:numRef>
              <c:f>zad2!$J$9:$J$14</c:f>
              <c:numCache>
                <c:formatCode>0%</c:formatCode>
                <c:ptCount val="6"/>
                <c:pt idx="0">
                  <c:v>0.26666666666666666</c:v>
                </c:pt>
                <c:pt idx="1">
                  <c:v>0.36666666666666664</c:v>
                </c:pt>
                <c:pt idx="2">
                  <c:v>0.2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A-4AC9-A47A-99FAAAE89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02223"/>
        <c:axId val="601686895"/>
      </c:lineChart>
      <c:catAx>
        <c:axId val="6457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686895"/>
        <c:crosses val="autoZero"/>
        <c:auto val="1"/>
        <c:lblAlgn val="ctr"/>
        <c:lblOffset val="100"/>
        <c:noMultiLvlLbl val="0"/>
      </c:catAx>
      <c:valAx>
        <c:axId val="6016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7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10</xdr:col>
      <xdr:colOff>200637</xdr:colOff>
      <xdr:row>32</xdr:row>
      <xdr:rowOff>183662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4B208D1-41A9-4BBE-BEE5-88A916F536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17</xdr:row>
      <xdr:rowOff>180975</xdr:rowOff>
    </xdr:from>
    <xdr:to>
      <xdr:col>21</xdr:col>
      <xdr:colOff>257787</xdr:colOff>
      <xdr:row>32</xdr:row>
      <xdr:rowOff>174137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AB7D901A-3DC0-4BEB-80A6-AE9D776BF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0</xdr:rowOff>
    </xdr:from>
    <xdr:to>
      <xdr:col>10</xdr:col>
      <xdr:colOff>76812</xdr:colOff>
      <xdr:row>30</xdr:row>
      <xdr:rowOff>183662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7B4E6A4-9F04-49BC-BAB4-A97BB5EB9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0F81-EAB9-438C-BDF0-B1DD94E65552}">
  <dimension ref="A1:W76"/>
  <sheetViews>
    <sheetView tabSelected="1" workbookViewId="0">
      <selection activeCell="N47" sqref="N47"/>
    </sheetView>
  </sheetViews>
  <sheetFormatPr defaultRowHeight="15" x14ac:dyDescent="0.25"/>
  <cols>
    <col min="5" max="5" width="9.85546875" bestFit="1" customWidth="1"/>
    <col min="12" max="12" width="11.42578125" bestFit="1" customWidth="1"/>
    <col min="23" max="23" width="11.42578125" bestFit="1" customWidth="1"/>
  </cols>
  <sheetData>
    <row r="1" spans="1:23" x14ac:dyDescent="0.25">
      <c r="A1" s="9" t="s">
        <v>0</v>
      </c>
      <c r="C1" s="10" t="s">
        <v>1</v>
      </c>
      <c r="D1" s="10" t="s">
        <v>4</v>
      </c>
      <c r="E1" s="10" t="s">
        <v>5</v>
      </c>
      <c r="F1" s="10" t="s">
        <v>6</v>
      </c>
      <c r="G1" s="10" t="s">
        <v>2</v>
      </c>
      <c r="H1" s="10" t="s">
        <v>8</v>
      </c>
      <c r="I1" s="10" t="s">
        <v>12</v>
      </c>
      <c r="J1" s="10" t="s">
        <v>3</v>
      </c>
      <c r="K1" s="10" t="s">
        <v>9</v>
      </c>
      <c r="L1" s="10" t="s">
        <v>10</v>
      </c>
      <c r="N1" s="8" t="s">
        <v>1</v>
      </c>
      <c r="O1" s="8" t="s">
        <v>4</v>
      </c>
      <c r="P1" s="8" t="s">
        <v>5</v>
      </c>
      <c r="Q1" s="8" t="s">
        <v>6</v>
      </c>
      <c r="R1" s="8" t="s">
        <v>2</v>
      </c>
      <c r="S1" s="8" t="s">
        <v>8</v>
      </c>
      <c r="T1" s="8" t="s">
        <v>12</v>
      </c>
      <c r="U1" s="8" t="s">
        <v>3</v>
      </c>
      <c r="V1" s="8" t="s">
        <v>9</v>
      </c>
      <c r="W1" s="8" t="s">
        <v>10</v>
      </c>
    </row>
    <row r="2" spans="1:23" x14ac:dyDescent="0.25">
      <c r="A2" s="4">
        <v>61</v>
      </c>
      <c r="C2" s="4">
        <v>1</v>
      </c>
      <c r="D2" s="4">
        <v>60</v>
      </c>
      <c r="E2" s="4">
        <f>D2+15</f>
        <v>75</v>
      </c>
      <c r="F2" s="5" t="str">
        <f>"("&amp;D2&amp;"-"&amp;E2&amp;"]"</f>
        <v>(60-75]</v>
      </c>
      <c r="G2" s="4" cm="1">
        <f t="array" ref="G2:G10">FREQUENCY(A2:A76,E2:E9)</f>
        <v>6</v>
      </c>
      <c r="H2" s="6">
        <f t="shared" ref="H2:H10" si="0">G2/$G$11</f>
        <v>0.08</v>
      </c>
      <c r="I2" s="7">
        <f>H2</f>
        <v>0.08</v>
      </c>
      <c r="J2" s="4">
        <f>(D2+E2)/2</f>
        <v>67.5</v>
      </c>
      <c r="K2" s="4">
        <f>G2*J2</f>
        <v>405</v>
      </c>
      <c r="L2" s="4">
        <f>K2*J2</f>
        <v>27337.5</v>
      </c>
      <c r="N2" s="4">
        <v>1</v>
      </c>
      <c r="O2" s="4">
        <v>55</v>
      </c>
      <c r="P2" s="4">
        <f>O2+20</f>
        <v>75</v>
      </c>
      <c r="Q2" s="5" t="str">
        <f>"("&amp;O2&amp;"-"&amp;P2&amp;"]"</f>
        <v>(55-75]</v>
      </c>
      <c r="R2" s="4" cm="1">
        <f t="array" ref="R2:R8">FREQUENCY(A2:A76,P2:P7)</f>
        <v>6</v>
      </c>
      <c r="S2" s="6">
        <f>R2/$R$9</f>
        <v>0.08</v>
      </c>
      <c r="T2" s="7">
        <f>S2</f>
        <v>0.08</v>
      </c>
      <c r="U2" s="4">
        <f>(O2+P2)/2</f>
        <v>65</v>
      </c>
      <c r="V2" s="4">
        <f>R2*U2</f>
        <v>390</v>
      </c>
      <c r="W2" s="4">
        <f>V2*U2</f>
        <v>25350</v>
      </c>
    </row>
    <row r="3" spans="1:23" x14ac:dyDescent="0.25">
      <c r="A3" s="4">
        <v>65</v>
      </c>
      <c r="C3" s="4">
        <v>2</v>
      </c>
      <c r="D3" s="4">
        <f>E2</f>
        <v>75</v>
      </c>
      <c r="E3" s="4">
        <f t="shared" ref="E3:E10" si="1">D3+15</f>
        <v>90</v>
      </c>
      <c r="F3" s="5" t="str">
        <f t="shared" ref="F3:F10" si="2">"("&amp;D3&amp;"-"&amp;E3&amp;"]"</f>
        <v>(75-90]</v>
      </c>
      <c r="G3" s="4">
        <v>7</v>
      </c>
      <c r="H3" s="6">
        <f t="shared" si="0"/>
        <v>9.3333333333333338E-2</v>
      </c>
      <c r="I3" s="7">
        <f t="shared" ref="I3:I10" si="3">H3</f>
        <v>9.3333333333333338E-2</v>
      </c>
      <c r="J3" s="4">
        <f t="shared" ref="J3:J10" si="4">(D3+E3)/2</f>
        <v>82.5</v>
      </c>
      <c r="K3" s="4">
        <f t="shared" ref="K3:K10" si="5">G3*J3</f>
        <v>577.5</v>
      </c>
      <c r="L3" s="4">
        <f t="shared" ref="L3:L10" si="6">K3*J3</f>
        <v>47643.75</v>
      </c>
      <c r="N3" s="4">
        <v>2</v>
      </c>
      <c r="O3" s="4">
        <f>P2</f>
        <v>75</v>
      </c>
      <c r="P3" s="4">
        <f t="shared" ref="P3:P8" si="7">O3+20</f>
        <v>95</v>
      </c>
      <c r="Q3" s="5" t="str">
        <f t="shared" ref="Q3:Q8" si="8">"("&amp;O3&amp;"-"&amp;P3&amp;"]"</f>
        <v>(75-95]</v>
      </c>
      <c r="R3" s="4">
        <v>8</v>
      </c>
      <c r="S3" s="6">
        <f t="shared" ref="S3:S8" si="9">R3/$R$9</f>
        <v>0.10666666666666667</v>
      </c>
      <c r="T3" s="7">
        <f t="shared" ref="T3:T7" si="10">S3</f>
        <v>0.10666666666666667</v>
      </c>
      <c r="U3" s="4">
        <f t="shared" ref="U3:U7" si="11">(O3+P3)/2</f>
        <v>85</v>
      </c>
      <c r="V3" s="4">
        <f t="shared" ref="V3:V8" si="12">R3*U3</f>
        <v>680</v>
      </c>
      <c r="W3" s="4">
        <f t="shared" ref="W3:W8" si="13">V3*U3</f>
        <v>57800</v>
      </c>
    </row>
    <row r="4" spans="1:23" x14ac:dyDescent="0.25">
      <c r="A4" s="4">
        <v>67</v>
      </c>
      <c r="C4" s="4">
        <v>3</v>
      </c>
      <c r="D4" s="4">
        <f t="shared" ref="D4:D10" si="14">E3</f>
        <v>90</v>
      </c>
      <c r="E4" s="4">
        <f t="shared" si="1"/>
        <v>105</v>
      </c>
      <c r="F4" s="5" t="str">
        <f t="shared" si="2"/>
        <v>(90-105]</v>
      </c>
      <c r="G4" s="4">
        <v>9</v>
      </c>
      <c r="H4" s="6">
        <f t="shared" si="0"/>
        <v>0.12</v>
      </c>
      <c r="I4" s="7">
        <f t="shared" si="3"/>
        <v>0.12</v>
      </c>
      <c r="J4" s="4">
        <f t="shared" si="4"/>
        <v>97.5</v>
      </c>
      <c r="K4" s="4">
        <f t="shared" si="5"/>
        <v>877.5</v>
      </c>
      <c r="L4" s="4">
        <f t="shared" si="6"/>
        <v>85556.25</v>
      </c>
      <c r="N4" s="4">
        <v>3</v>
      </c>
      <c r="O4" s="4">
        <f t="shared" ref="O4:O8" si="15">P3</f>
        <v>95</v>
      </c>
      <c r="P4" s="4">
        <f t="shared" si="7"/>
        <v>115</v>
      </c>
      <c r="Q4" s="5" t="str">
        <f t="shared" si="8"/>
        <v>(95-115]</v>
      </c>
      <c r="R4" s="4">
        <v>18</v>
      </c>
      <c r="S4" s="6">
        <f>R4/$R$9</f>
        <v>0.24</v>
      </c>
      <c r="T4" s="7">
        <f t="shared" si="10"/>
        <v>0.24</v>
      </c>
      <c r="U4" s="4">
        <f t="shared" si="11"/>
        <v>105</v>
      </c>
      <c r="V4" s="4">
        <f t="shared" si="12"/>
        <v>1890</v>
      </c>
      <c r="W4" s="4">
        <f t="shared" si="13"/>
        <v>198450</v>
      </c>
    </row>
    <row r="5" spans="1:23" x14ac:dyDescent="0.25">
      <c r="A5" s="4">
        <v>69</v>
      </c>
      <c r="C5" s="4">
        <v>4</v>
      </c>
      <c r="D5" s="4">
        <f t="shared" si="14"/>
        <v>105</v>
      </c>
      <c r="E5" s="4">
        <f t="shared" si="1"/>
        <v>120</v>
      </c>
      <c r="F5" s="5" t="str">
        <f t="shared" si="2"/>
        <v>(105-120]</v>
      </c>
      <c r="G5" s="4">
        <v>15</v>
      </c>
      <c r="H5" s="6">
        <f t="shared" si="0"/>
        <v>0.2</v>
      </c>
      <c r="I5" s="7">
        <f t="shared" si="3"/>
        <v>0.2</v>
      </c>
      <c r="J5" s="4">
        <f t="shared" si="4"/>
        <v>112.5</v>
      </c>
      <c r="K5" s="4">
        <f t="shared" si="5"/>
        <v>1687.5</v>
      </c>
      <c r="L5" s="4">
        <f t="shared" si="6"/>
        <v>189843.75</v>
      </c>
      <c r="N5" s="4">
        <v>4</v>
      </c>
      <c r="O5" s="4">
        <f t="shared" si="15"/>
        <v>115</v>
      </c>
      <c r="P5" s="4">
        <f t="shared" si="7"/>
        <v>135</v>
      </c>
      <c r="Q5" s="5" t="str">
        <f t="shared" si="8"/>
        <v>(115-135]</v>
      </c>
      <c r="R5" s="4">
        <v>16</v>
      </c>
      <c r="S5" s="6">
        <f t="shared" si="9"/>
        <v>0.21333333333333335</v>
      </c>
      <c r="T5" s="7">
        <f t="shared" si="10"/>
        <v>0.21333333333333335</v>
      </c>
      <c r="U5" s="4">
        <f t="shared" si="11"/>
        <v>125</v>
      </c>
      <c r="V5" s="4">
        <f t="shared" si="12"/>
        <v>2000</v>
      </c>
      <c r="W5" s="4">
        <f t="shared" si="13"/>
        <v>250000</v>
      </c>
    </row>
    <row r="6" spans="1:23" x14ac:dyDescent="0.25">
      <c r="A6" s="4">
        <v>71</v>
      </c>
      <c r="C6" s="4">
        <v>5</v>
      </c>
      <c r="D6" s="4">
        <f t="shared" si="14"/>
        <v>120</v>
      </c>
      <c r="E6" s="4">
        <f t="shared" si="1"/>
        <v>135</v>
      </c>
      <c r="F6" s="5" t="str">
        <f t="shared" si="2"/>
        <v>(120-135]</v>
      </c>
      <c r="G6" s="4">
        <v>11</v>
      </c>
      <c r="H6" s="6">
        <f t="shared" si="0"/>
        <v>0.14666666666666667</v>
      </c>
      <c r="I6" s="7">
        <f t="shared" si="3"/>
        <v>0.14666666666666667</v>
      </c>
      <c r="J6" s="4">
        <f t="shared" si="4"/>
        <v>127.5</v>
      </c>
      <c r="K6" s="4">
        <f t="shared" si="5"/>
        <v>1402.5</v>
      </c>
      <c r="L6" s="4">
        <f t="shared" si="6"/>
        <v>178818.75</v>
      </c>
      <c r="N6" s="4">
        <v>5</v>
      </c>
      <c r="O6" s="4">
        <f t="shared" si="15"/>
        <v>135</v>
      </c>
      <c r="P6" s="4">
        <f t="shared" si="7"/>
        <v>155</v>
      </c>
      <c r="Q6" s="5" t="str">
        <f t="shared" si="8"/>
        <v>(135-155]</v>
      </c>
      <c r="R6" s="4">
        <v>12</v>
      </c>
      <c r="S6" s="6">
        <f t="shared" si="9"/>
        <v>0.16</v>
      </c>
      <c r="T6" s="7">
        <f t="shared" si="10"/>
        <v>0.16</v>
      </c>
      <c r="U6" s="4">
        <f t="shared" si="11"/>
        <v>145</v>
      </c>
      <c r="V6" s="4">
        <f t="shared" si="12"/>
        <v>1740</v>
      </c>
      <c r="W6" s="4">
        <f t="shared" si="13"/>
        <v>252300</v>
      </c>
    </row>
    <row r="7" spans="1:23" x14ac:dyDescent="0.25">
      <c r="A7" s="4">
        <v>75</v>
      </c>
      <c r="C7" s="4">
        <v>6</v>
      </c>
      <c r="D7" s="4">
        <f t="shared" si="14"/>
        <v>135</v>
      </c>
      <c r="E7" s="4">
        <f t="shared" si="1"/>
        <v>150</v>
      </c>
      <c r="F7" s="5" t="str">
        <f t="shared" si="2"/>
        <v>(135-150]</v>
      </c>
      <c r="G7" s="4">
        <v>11</v>
      </c>
      <c r="H7" s="6">
        <f t="shared" si="0"/>
        <v>0.14666666666666667</v>
      </c>
      <c r="I7" s="7">
        <f t="shared" si="3"/>
        <v>0.14666666666666667</v>
      </c>
      <c r="J7" s="4">
        <f t="shared" si="4"/>
        <v>142.5</v>
      </c>
      <c r="K7" s="4">
        <f t="shared" si="5"/>
        <v>1567.5</v>
      </c>
      <c r="L7" s="4">
        <f t="shared" si="6"/>
        <v>223368.75</v>
      </c>
      <c r="N7" s="4">
        <v>6</v>
      </c>
      <c r="O7" s="4">
        <f t="shared" si="15"/>
        <v>155</v>
      </c>
      <c r="P7" s="4">
        <f t="shared" si="7"/>
        <v>175</v>
      </c>
      <c r="Q7" s="5" t="str">
        <f t="shared" si="8"/>
        <v>(155-175]</v>
      </c>
      <c r="R7" s="4">
        <v>10</v>
      </c>
      <c r="S7" s="6">
        <f>R7/$R$9</f>
        <v>0.13333333333333333</v>
      </c>
      <c r="T7" s="7">
        <f t="shared" si="10"/>
        <v>0.13333333333333333</v>
      </c>
      <c r="U7" s="4">
        <f t="shared" si="11"/>
        <v>165</v>
      </c>
      <c r="V7" s="4">
        <f t="shared" si="12"/>
        <v>1650</v>
      </c>
      <c r="W7" s="4">
        <f t="shared" si="13"/>
        <v>272250</v>
      </c>
    </row>
    <row r="8" spans="1:23" x14ac:dyDescent="0.25">
      <c r="A8" s="4">
        <v>76</v>
      </c>
      <c r="C8" s="4">
        <v>7</v>
      </c>
      <c r="D8" s="4">
        <f t="shared" si="14"/>
        <v>150</v>
      </c>
      <c r="E8" s="4">
        <f t="shared" si="1"/>
        <v>165</v>
      </c>
      <c r="F8" s="5" t="str">
        <f t="shared" si="2"/>
        <v>(150-165]</v>
      </c>
      <c r="G8" s="4">
        <v>6</v>
      </c>
      <c r="H8" s="6">
        <f t="shared" si="0"/>
        <v>0.08</v>
      </c>
      <c r="I8" s="7">
        <f t="shared" si="3"/>
        <v>0.08</v>
      </c>
      <c r="J8" s="4">
        <f t="shared" si="4"/>
        <v>157.5</v>
      </c>
      <c r="K8" s="4">
        <f t="shared" si="5"/>
        <v>945</v>
      </c>
      <c r="L8" s="4">
        <f t="shared" si="6"/>
        <v>148837.5</v>
      </c>
      <c r="N8" s="4">
        <v>7</v>
      </c>
      <c r="O8" s="4">
        <f t="shared" si="15"/>
        <v>175</v>
      </c>
      <c r="P8" s="4">
        <f t="shared" si="7"/>
        <v>195</v>
      </c>
      <c r="Q8" s="5" t="str">
        <f t="shared" si="8"/>
        <v>(175-195]</v>
      </c>
      <c r="R8" s="4">
        <v>5</v>
      </c>
      <c r="S8" s="6">
        <f t="shared" si="9"/>
        <v>6.6666666666666666E-2</v>
      </c>
      <c r="T8" s="7">
        <f>S8</f>
        <v>6.6666666666666666E-2</v>
      </c>
      <c r="U8" s="4">
        <f>(O8+P8)/2</f>
        <v>185</v>
      </c>
      <c r="V8" s="4">
        <f t="shared" si="12"/>
        <v>925</v>
      </c>
      <c r="W8" s="4">
        <f t="shared" si="13"/>
        <v>171125</v>
      </c>
    </row>
    <row r="9" spans="1:23" x14ac:dyDescent="0.25">
      <c r="A9" s="4">
        <v>77</v>
      </c>
      <c r="C9" s="4">
        <v>8</v>
      </c>
      <c r="D9" s="4">
        <f t="shared" si="14"/>
        <v>165</v>
      </c>
      <c r="E9" s="4">
        <f t="shared" si="1"/>
        <v>180</v>
      </c>
      <c r="F9" s="5" t="str">
        <f t="shared" si="2"/>
        <v>(165-180]</v>
      </c>
      <c r="G9" s="4">
        <v>7</v>
      </c>
      <c r="H9" s="6">
        <f t="shared" si="0"/>
        <v>9.3333333333333338E-2</v>
      </c>
      <c r="I9" s="7">
        <f t="shared" si="3"/>
        <v>9.3333333333333338E-2</v>
      </c>
      <c r="J9" s="4">
        <f t="shared" si="4"/>
        <v>172.5</v>
      </c>
      <c r="K9" s="4">
        <f t="shared" si="5"/>
        <v>1207.5</v>
      </c>
      <c r="L9" s="4">
        <f t="shared" si="6"/>
        <v>208293.75</v>
      </c>
      <c r="N9" s="17" t="s">
        <v>11</v>
      </c>
      <c r="O9" s="17"/>
      <c r="P9" s="17"/>
      <c r="Q9" s="17"/>
      <c r="R9" s="4">
        <f>SUM(_xlfn.ANCHORARRAY(R2))</f>
        <v>75</v>
      </c>
      <c r="S9" s="6">
        <f>SUM(S2:S8)</f>
        <v>1</v>
      </c>
      <c r="T9" s="6">
        <f t="shared" ref="T9:W9" si="16">SUM(T2:T8)</f>
        <v>1</v>
      </c>
      <c r="U9" s="6">
        <f t="shared" si="16"/>
        <v>875</v>
      </c>
      <c r="V9" s="6">
        <f t="shared" si="16"/>
        <v>9275</v>
      </c>
      <c r="W9" s="6">
        <f t="shared" si="16"/>
        <v>1227275</v>
      </c>
    </row>
    <row r="10" spans="1:23" x14ac:dyDescent="0.25">
      <c r="A10" s="4">
        <v>78</v>
      </c>
      <c r="C10" s="4">
        <v>9</v>
      </c>
      <c r="D10" s="4">
        <f t="shared" si="14"/>
        <v>180</v>
      </c>
      <c r="E10" s="4">
        <f t="shared" si="1"/>
        <v>195</v>
      </c>
      <c r="F10" s="5" t="str">
        <f t="shared" si="2"/>
        <v>(180-195]</v>
      </c>
      <c r="G10" s="4">
        <v>3</v>
      </c>
      <c r="H10" s="6">
        <f t="shared" si="0"/>
        <v>0.04</v>
      </c>
      <c r="I10" s="7">
        <f t="shared" si="3"/>
        <v>0.04</v>
      </c>
      <c r="J10" s="4">
        <f t="shared" si="4"/>
        <v>187.5</v>
      </c>
      <c r="K10" s="4">
        <f t="shared" si="5"/>
        <v>562.5</v>
      </c>
      <c r="L10" s="4">
        <f t="shared" si="6"/>
        <v>105468.75</v>
      </c>
      <c r="Q10" s="1"/>
      <c r="S10" s="2"/>
      <c r="T10" s="3"/>
    </row>
    <row r="11" spans="1:23" x14ac:dyDescent="0.25">
      <c r="A11" s="4">
        <v>79</v>
      </c>
      <c r="C11" s="20" t="s">
        <v>11</v>
      </c>
      <c r="D11" s="20"/>
      <c r="E11" s="20"/>
      <c r="F11" s="20"/>
      <c r="G11" s="4">
        <f>SUM(G2:G10)</f>
        <v>75</v>
      </c>
      <c r="H11" s="4">
        <f t="shared" ref="H11" si="17">SUM(H2:H10)</f>
        <v>1</v>
      </c>
      <c r="I11" s="7">
        <f t="shared" ref="I11" si="18">SUM(I2:I10)</f>
        <v>1</v>
      </c>
      <c r="J11" s="4">
        <f t="shared" ref="J11" si="19">SUM(J2:J10)</f>
        <v>1147.5</v>
      </c>
      <c r="K11" s="4">
        <f t="shared" ref="K11" si="20">SUM(K2:K10)</f>
        <v>9232.5</v>
      </c>
      <c r="L11" s="4">
        <f t="shared" ref="L11" si="21">SUM(L2:L10)</f>
        <v>1215168.75</v>
      </c>
      <c r="R11" s="18" t="s">
        <v>16</v>
      </c>
      <c r="S11" s="18"/>
      <c r="T11" s="18"/>
    </row>
    <row r="12" spans="1:23" x14ac:dyDescent="0.25">
      <c r="A12" s="4">
        <v>81</v>
      </c>
      <c r="R12" s="19" t="s">
        <v>13</v>
      </c>
      <c r="S12" s="19"/>
      <c r="T12" s="4">
        <f>V9/R9</f>
        <v>123.66666666666667</v>
      </c>
    </row>
    <row r="13" spans="1:23" x14ac:dyDescent="0.25">
      <c r="A13" s="4">
        <v>83</v>
      </c>
      <c r="C13" s="21" t="s">
        <v>14</v>
      </c>
      <c r="D13" s="21"/>
      <c r="E13" s="21"/>
      <c r="G13" s="22" t="s">
        <v>16</v>
      </c>
      <c r="H13" s="22"/>
      <c r="I13" s="22"/>
      <c r="R13" s="19" t="s">
        <v>17</v>
      </c>
      <c r="S13" s="19"/>
      <c r="T13" s="4">
        <f>(W9-R9*T12^2)/(R9-1)</f>
        <v>1084.6846846846827</v>
      </c>
    </row>
    <row r="14" spans="1:23" x14ac:dyDescent="0.25">
      <c r="A14" s="4">
        <v>88</v>
      </c>
      <c r="C14" s="19" t="s">
        <v>13</v>
      </c>
      <c r="D14" s="19"/>
      <c r="E14" s="4">
        <f>AVERAGE(A2:A76)</f>
        <v>123.77333333333333</v>
      </c>
      <c r="G14" s="19" t="s">
        <v>13</v>
      </c>
      <c r="H14" s="19"/>
      <c r="I14" s="4">
        <f>K11/G11</f>
        <v>123.1</v>
      </c>
      <c r="R14" s="19" t="s">
        <v>15</v>
      </c>
      <c r="S14" s="19"/>
      <c r="T14" s="4">
        <f>T13^0.5</f>
        <v>32.93455153307363</v>
      </c>
    </row>
    <row r="15" spans="1:23" x14ac:dyDescent="0.25">
      <c r="A15" s="4">
        <v>95</v>
      </c>
      <c r="C15" s="19" t="s">
        <v>17</v>
      </c>
      <c r="D15" s="19"/>
      <c r="E15" s="4">
        <f>_xlfn.VAR.S(A2:A76)</f>
        <v>1090.4749549549558</v>
      </c>
      <c r="G15" s="19" t="s">
        <v>17</v>
      </c>
      <c r="H15" s="19"/>
      <c r="I15" s="4">
        <f>(L11-G11*I14^2)/(G11-1)</f>
        <v>1062.8108108108108</v>
      </c>
    </row>
    <row r="16" spans="1:23" x14ac:dyDescent="0.25">
      <c r="A16" s="4">
        <v>96</v>
      </c>
      <c r="C16" s="19" t="s">
        <v>15</v>
      </c>
      <c r="D16" s="19"/>
      <c r="E16" s="4">
        <f>_xlfn.STDEV.S(A2:A76)</f>
        <v>33.022340240433536</v>
      </c>
      <c r="G16" s="19" t="s">
        <v>15</v>
      </c>
      <c r="H16" s="19"/>
      <c r="I16" s="4">
        <f>I15^0.5</f>
        <v>32.600779297599786</v>
      </c>
    </row>
    <row r="17" spans="1:1" x14ac:dyDescent="0.25">
      <c r="A17" s="4">
        <v>97</v>
      </c>
    </row>
    <row r="18" spans="1:1" x14ac:dyDescent="0.25">
      <c r="A18" s="4">
        <v>98</v>
      </c>
    </row>
    <row r="19" spans="1:1" x14ac:dyDescent="0.25">
      <c r="A19" s="4">
        <v>100</v>
      </c>
    </row>
    <row r="20" spans="1:1" x14ac:dyDescent="0.25">
      <c r="A20" s="4">
        <v>102</v>
      </c>
    </row>
    <row r="21" spans="1:1" x14ac:dyDescent="0.25">
      <c r="A21" s="4">
        <v>103</v>
      </c>
    </row>
    <row r="22" spans="1:1" x14ac:dyDescent="0.25">
      <c r="A22" s="4">
        <v>104</v>
      </c>
    </row>
    <row r="23" spans="1:1" x14ac:dyDescent="0.25">
      <c r="A23" s="4">
        <v>105</v>
      </c>
    </row>
    <row r="24" spans="1:1" x14ac:dyDescent="0.25">
      <c r="A24" s="4">
        <v>106</v>
      </c>
    </row>
    <row r="25" spans="1:1" x14ac:dyDescent="0.25">
      <c r="A25" s="4">
        <v>107</v>
      </c>
    </row>
    <row r="26" spans="1:1" x14ac:dyDescent="0.25">
      <c r="A26" s="4">
        <v>108</v>
      </c>
    </row>
    <row r="27" spans="1:1" x14ac:dyDescent="0.25">
      <c r="A27" s="4">
        <v>109</v>
      </c>
    </row>
    <row r="28" spans="1:1" x14ac:dyDescent="0.25">
      <c r="A28" s="4">
        <v>110</v>
      </c>
    </row>
    <row r="29" spans="1:1" x14ac:dyDescent="0.25">
      <c r="A29" s="4">
        <v>111</v>
      </c>
    </row>
    <row r="30" spans="1:1" x14ac:dyDescent="0.25">
      <c r="A30" s="4">
        <v>112</v>
      </c>
    </row>
    <row r="31" spans="1:1" x14ac:dyDescent="0.25">
      <c r="A31" s="4">
        <v>113</v>
      </c>
    </row>
    <row r="32" spans="1:1" x14ac:dyDescent="0.25">
      <c r="A32" s="4">
        <v>114</v>
      </c>
    </row>
    <row r="33" spans="1:16" x14ac:dyDescent="0.25">
      <c r="A33" s="4">
        <v>115</v>
      </c>
    </row>
    <row r="34" spans="1:16" x14ac:dyDescent="0.25">
      <c r="A34" s="4">
        <v>116</v>
      </c>
    </row>
    <row r="35" spans="1:16" x14ac:dyDescent="0.25">
      <c r="A35" s="4">
        <v>117</v>
      </c>
      <c r="D35" s="25" t="s">
        <v>23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x14ac:dyDescent="0.25">
      <c r="A36" s="4">
        <v>119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 x14ac:dyDescent="0.25">
      <c r="A37" s="4">
        <v>119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6" x14ac:dyDescent="0.25">
      <c r="A38" s="4">
        <v>120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 x14ac:dyDescent="0.25">
      <c r="A39" s="4">
        <v>121</v>
      </c>
    </row>
    <row r="40" spans="1:16" x14ac:dyDescent="0.25">
      <c r="A40" s="4">
        <v>122</v>
      </c>
      <c r="E40" s="26"/>
      <c r="F40" s="26"/>
      <c r="G40" s="26"/>
      <c r="H40" s="26"/>
      <c r="I40" s="26"/>
      <c r="J40" s="26"/>
    </row>
    <row r="41" spans="1:16" x14ac:dyDescent="0.25">
      <c r="A41" s="4">
        <v>125</v>
      </c>
      <c r="E41" s="26"/>
      <c r="F41" s="27"/>
      <c r="G41" s="27"/>
      <c r="H41" s="26"/>
      <c r="I41" s="26"/>
      <c r="J41" s="26"/>
    </row>
    <row r="42" spans="1:16" x14ac:dyDescent="0.25">
      <c r="A42" s="4">
        <v>125</v>
      </c>
      <c r="E42" s="26"/>
      <c r="F42" s="24"/>
      <c r="G42" s="24"/>
      <c r="H42" s="26"/>
      <c r="I42" s="26"/>
      <c r="J42" s="26"/>
    </row>
    <row r="43" spans="1:16" x14ac:dyDescent="0.25">
      <c r="A43" s="4">
        <v>127</v>
      </c>
      <c r="E43" s="26"/>
      <c r="F43" s="24"/>
      <c r="G43" s="24"/>
      <c r="H43" s="26"/>
      <c r="I43" s="26"/>
      <c r="J43" s="26"/>
    </row>
    <row r="44" spans="1:16" x14ac:dyDescent="0.25">
      <c r="A44" s="4">
        <v>128</v>
      </c>
      <c r="E44" s="26"/>
      <c r="F44" s="24"/>
      <c r="G44" s="24"/>
      <c r="H44" s="26"/>
      <c r="I44" s="26"/>
      <c r="J44" s="26"/>
    </row>
    <row r="45" spans="1:16" x14ac:dyDescent="0.25">
      <c r="A45" s="4">
        <v>128</v>
      </c>
      <c r="E45" s="26"/>
      <c r="F45" s="24"/>
      <c r="G45" s="24"/>
      <c r="H45" s="26"/>
      <c r="I45" s="26"/>
      <c r="J45" s="26"/>
    </row>
    <row r="46" spans="1:16" x14ac:dyDescent="0.25">
      <c r="A46" s="4">
        <v>130</v>
      </c>
      <c r="E46" s="26"/>
      <c r="F46" s="24"/>
      <c r="G46" s="24"/>
      <c r="H46" s="26"/>
      <c r="I46" s="26"/>
      <c r="J46" s="26"/>
    </row>
    <row r="47" spans="1:16" x14ac:dyDescent="0.25">
      <c r="A47" s="4">
        <v>130</v>
      </c>
      <c r="E47" s="26"/>
      <c r="F47" s="24"/>
      <c r="G47" s="24"/>
      <c r="H47" s="26"/>
      <c r="I47" s="26"/>
      <c r="J47" s="26"/>
    </row>
    <row r="48" spans="1:16" x14ac:dyDescent="0.25">
      <c r="A48" s="4">
        <v>132</v>
      </c>
      <c r="E48" s="26"/>
      <c r="F48" s="24"/>
      <c r="G48" s="24"/>
      <c r="H48" s="26"/>
      <c r="I48" s="26"/>
      <c r="J48" s="26"/>
    </row>
    <row r="49" spans="1:10" x14ac:dyDescent="0.25">
      <c r="A49" s="4">
        <v>132</v>
      </c>
      <c r="E49" s="26"/>
      <c r="F49" s="24"/>
      <c r="G49" s="24"/>
      <c r="H49" s="26"/>
      <c r="I49" s="26"/>
      <c r="J49" s="26"/>
    </row>
    <row r="50" spans="1:10" x14ac:dyDescent="0.25">
      <c r="A50" s="4">
        <v>136</v>
      </c>
      <c r="E50" s="26"/>
      <c r="F50" s="24"/>
      <c r="G50" s="24"/>
      <c r="H50" s="26"/>
      <c r="I50" s="26"/>
      <c r="J50" s="26"/>
    </row>
    <row r="51" spans="1:10" x14ac:dyDescent="0.25">
      <c r="A51" s="4">
        <v>139</v>
      </c>
      <c r="E51" s="26"/>
      <c r="F51" s="24"/>
      <c r="G51" s="24"/>
      <c r="H51" s="26"/>
      <c r="I51" s="26"/>
      <c r="J51" s="26"/>
    </row>
    <row r="52" spans="1:10" x14ac:dyDescent="0.25">
      <c r="A52" s="4">
        <v>142</v>
      </c>
      <c r="E52" s="26"/>
      <c r="F52" s="24"/>
      <c r="G52" s="24"/>
      <c r="H52" s="26"/>
      <c r="I52" s="26"/>
      <c r="J52" s="26"/>
    </row>
    <row r="53" spans="1:10" x14ac:dyDescent="0.25">
      <c r="A53" s="4">
        <v>143</v>
      </c>
      <c r="E53" s="26"/>
      <c r="F53" s="24"/>
      <c r="G53" s="24"/>
      <c r="H53" s="26"/>
      <c r="I53" s="26"/>
      <c r="J53" s="26"/>
    </row>
    <row r="54" spans="1:10" x14ac:dyDescent="0.25">
      <c r="A54" s="4">
        <v>145</v>
      </c>
      <c r="E54" s="26"/>
      <c r="F54" s="24"/>
      <c r="G54" s="24"/>
      <c r="H54" s="26"/>
      <c r="I54" s="26"/>
      <c r="J54" s="26"/>
    </row>
    <row r="55" spans="1:10" x14ac:dyDescent="0.25">
      <c r="A55" s="4">
        <v>146</v>
      </c>
      <c r="E55" s="26"/>
      <c r="F55" s="24"/>
      <c r="G55" s="24"/>
      <c r="H55" s="26"/>
      <c r="I55" s="26"/>
      <c r="J55" s="26"/>
    </row>
    <row r="56" spans="1:10" x14ac:dyDescent="0.25">
      <c r="A56" s="4">
        <v>147</v>
      </c>
      <c r="E56" s="26"/>
      <c r="F56" s="26"/>
      <c r="G56" s="26"/>
      <c r="H56" s="26"/>
      <c r="I56" s="26"/>
      <c r="J56" s="26"/>
    </row>
    <row r="57" spans="1:10" x14ac:dyDescent="0.25">
      <c r="A57" s="4">
        <v>149</v>
      </c>
      <c r="E57" s="26"/>
      <c r="F57" s="26"/>
      <c r="G57" s="26"/>
      <c r="H57" s="26"/>
      <c r="I57" s="26"/>
      <c r="J57" s="26"/>
    </row>
    <row r="58" spans="1:10" x14ac:dyDescent="0.25">
      <c r="A58" s="4">
        <v>150</v>
      </c>
    </row>
    <row r="59" spans="1:10" x14ac:dyDescent="0.25">
      <c r="A59" s="4">
        <v>150</v>
      </c>
    </row>
    <row r="60" spans="1:10" x14ac:dyDescent="0.25">
      <c r="A60" s="4">
        <v>150</v>
      </c>
    </row>
    <row r="61" spans="1:10" x14ac:dyDescent="0.25">
      <c r="A61" s="4">
        <v>151</v>
      </c>
    </row>
    <row r="62" spans="1:10" x14ac:dyDescent="0.25">
      <c r="A62" s="4">
        <v>162</v>
      </c>
    </row>
    <row r="63" spans="1:10" x14ac:dyDescent="0.25">
      <c r="A63" s="4">
        <v>163</v>
      </c>
    </row>
    <row r="64" spans="1:10" x14ac:dyDescent="0.25">
      <c r="A64" s="4">
        <v>163</v>
      </c>
    </row>
    <row r="65" spans="1:1" x14ac:dyDescent="0.25">
      <c r="A65" s="4">
        <v>164</v>
      </c>
    </row>
    <row r="66" spans="1:1" x14ac:dyDescent="0.25">
      <c r="A66" s="4">
        <v>165</v>
      </c>
    </row>
    <row r="67" spans="1:1" x14ac:dyDescent="0.25">
      <c r="A67" s="4">
        <v>166</v>
      </c>
    </row>
    <row r="68" spans="1:1" x14ac:dyDescent="0.25">
      <c r="A68" s="4">
        <v>166</v>
      </c>
    </row>
    <row r="69" spans="1:1" x14ac:dyDescent="0.25">
      <c r="A69" s="4">
        <v>168</v>
      </c>
    </row>
    <row r="70" spans="1:1" x14ac:dyDescent="0.25">
      <c r="A70" s="4">
        <v>169</v>
      </c>
    </row>
    <row r="71" spans="1:1" x14ac:dyDescent="0.25">
      <c r="A71" s="4">
        <v>169</v>
      </c>
    </row>
    <row r="72" spans="1:1" x14ac:dyDescent="0.25">
      <c r="A72" s="4">
        <v>177</v>
      </c>
    </row>
    <row r="73" spans="1:1" x14ac:dyDescent="0.25">
      <c r="A73" s="4">
        <v>177</v>
      </c>
    </row>
    <row r="74" spans="1:1" x14ac:dyDescent="0.25">
      <c r="A74" s="4">
        <v>182</v>
      </c>
    </row>
    <row r="75" spans="1:1" x14ac:dyDescent="0.25">
      <c r="A75" s="4">
        <v>184</v>
      </c>
    </row>
    <row r="76" spans="1:1" x14ac:dyDescent="0.25">
      <c r="A76" s="4">
        <v>194</v>
      </c>
    </row>
  </sheetData>
  <sortState xmlns:xlrd2="http://schemas.microsoft.com/office/spreadsheetml/2017/richdata2" ref="A2:B76">
    <sortCondition ref="B2:B76"/>
  </sortState>
  <mergeCells count="15">
    <mergeCell ref="D35:P38"/>
    <mergeCell ref="C11:F11"/>
    <mergeCell ref="C14:D14"/>
    <mergeCell ref="C13:E13"/>
    <mergeCell ref="C16:D16"/>
    <mergeCell ref="G13:I13"/>
    <mergeCell ref="G14:H14"/>
    <mergeCell ref="G16:H16"/>
    <mergeCell ref="C15:D15"/>
    <mergeCell ref="G15:H15"/>
    <mergeCell ref="N9:Q9"/>
    <mergeCell ref="R11:T11"/>
    <mergeCell ref="R12:S12"/>
    <mergeCell ref="R13:S13"/>
    <mergeCell ref="R14:S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95E-E37B-44F2-BE00-F3223AAA3647}">
  <dimension ref="A1:W35"/>
  <sheetViews>
    <sheetView workbookViewId="0">
      <selection activeCell="K40" sqref="K40"/>
    </sheetView>
  </sheetViews>
  <sheetFormatPr defaultRowHeight="15" x14ac:dyDescent="0.25"/>
  <cols>
    <col min="2" max="2" width="12.7109375" bestFit="1" customWidth="1"/>
    <col min="4" max="4" width="9.140625" style="11"/>
    <col min="7" max="7" width="11.28515625" bestFit="1" customWidth="1"/>
    <col min="9" max="9" width="9.5703125" bestFit="1" customWidth="1"/>
    <col min="13" max="13" width="11.42578125" bestFit="1" customWidth="1"/>
  </cols>
  <sheetData>
    <row r="1" spans="1:13" x14ac:dyDescent="0.25">
      <c r="A1" s="15" t="s">
        <v>0</v>
      </c>
      <c r="B1" s="15" t="s">
        <v>18</v>
      </c>
    </row>
    <row r="2" spans="1:13" x14ac:dyDescent="0.25">
      <c r="A2" s="4">
        <v>101</v>
      </c>
      <c r="B2" s="4">
        <v>101</v>
      </c>
      <c r="D2" s="14" t="s">
        <v>19</v>
      </c>
      <c r="E2" s="4">
        <f>B31-B2</f>
        <v>199</v>
      </c>
      <c r="G2" s="21" t="s">
        <v>14</v>
      </c>
      <c r="H2" s="21"/>
      <c r="I2" s="21"/>
      <c r="K2" s="22" t="s">
        <v>16</v>
      </c>
      <c r="L2" s="22"/>
      <c r="M2" s="22"/>
    </row>
    <row r="3" spans="1:13" x14ac:dyDescent="0.25">
      <c r="A3" s="4">
        <v>155</v>
      </c>
      <c r="B3" s="4">
        <v>101</v>
      </c>
      <c r="D3" s="14" t="s">
        <v>7</v>
      </c>
      <c r="E3" s="4">
        <f>COUNT(B2:B31)</f>
        <v>30</v>
      </c>
      <c r="G3" s="19" t="s">
        <v>13</v>
      </c>
      <c r="H3" s="19"/>
      <c r="I3" s="4">
        <f>AVERAGE(B2:B31)</f>
        <v>158.86666666666667</v>
      </c>
      <c r="K3" s="19" t="s">
        <v>13</v>
      </c>
      <c r="L3" s="19"/>
      <c r="M3" s="4">
        <f>L15/H15</f>
        <v>163.1</v>
      </c>
    </row>
    <row r="4" spans="1:13" x14ac:dyDescent="0.25">
      <c r="A4" s="4">
        <v>170</v>
      </c>
      <c r="B4" s="4">
        <v>101</v>
      </c>
      <c r="D4" s="14" t="s">
        <v>20</v>
      </c>
      <c r="E4" s="4">
        <v>6</v>
      </c>
      <c r="G4" s="19" t="s">
        <v>17</v>
      </c>
      <c r="H4" s="19"/>
      <c r="I4" s="4">
        <f>_xlfn.VAR.S(B2:B31)</f>
        <v>2249.8436781609198</v>
      </c>
      <c r="K4" s="19" t="s">
        <v>17</v>
      </c>
      <c r="L4" s="19"/>
      <c r="M4" s="4">
        <f>(M15-H15*M3^2)/(H15-1)</f>
        <v>2040.9379310344852</v>
      </c>
    </row>
    <row r="5" spans="1:13" x14ac:dyDescent="0.25">
      <c r="A5" s="4">
        <v>144</v>
      </c>
      <c r="B5" s="4">
        <v>101</v>
      </c>
      <c r="D5" s="14" t="s">
        <v>21</v>
      </c>
      <c r="E5" s="4">
        <f>_xlfn.CEILING.MATH(E2/E4)</f>
        <v>34</v>
      </c>
      <c r="G5" s="19" t="s">
        <v>15</v>
      </c>
      <c r="H5" s="19"/>
      <c r="I5" s="4">
        <f>_xlfn.STDEV.S(B2:B31)</f>
        <v>47.432517097039238</v>
      </c>
      <c r="K5" s="19" t="s">
        <v>15</v>
      </c>
      <c r="L5" s="19"/>
      <c r="M5" s="4">
        <f>M4^0.5</f>
        <v>45.176741040434571</v>
      </c>
    </row>
    <row r="6" spans="1:13" x14ac:dyDescent="0.25">
      <c r="A6" s="4">
        <v>144</v>
      </c>
      <c r="B6" s="4">
        <v>101</v>
      </c>
      <c r="D6" s="14" t="s">
        <v>22</v>
      </c>
      <c r="E6" s="4">
        <f>E5*E4</f>
        <v>204</v>
      </c>
    </row>
    <row r="7" spans="1:13" x14ac:dyDescent="0.25">
      <c r="A7" s="4">
        <v>235</v>
      </c>
      <c r="B7" s="4">
        <v>125</v>
      </c>
    </row>
    <row r="8" spans="1:13" x14ac:dyDescent="0.25">
      <c r="A8" s="4">
        <v>200</v>
      </c>
      <c r="B8" s="4">
        <v>125</v>
      </c>
      <c r="D8" s="16" t="s">
        <v>1</v>
      </c>
      <c r="E8" s="16" t="s">
        <v>4</v>
      </c>
      <c r="F8" s="16" t="s">
        <v>5</v>
      </c>
      <c r="G8" s="16" t="s">
        <v>6</v>
      </c>
      <c r="H8" s="16" t="s">
        <v>2</v>
      </c>
      <c r="I8" s="16" t="s">
        <v>8</v>
      </c>
      <c r="J8" s="16" t="s">
        <v>12</v>
      </c>
      <c r="K8" s="16" t="s">
        <v>3</v>
      </c>
      <c r="L8" s="16" t="s">
        <v>9</v>
      </c>
      <c r="M8" s="16" t="s">
        <v>10</v>
      </c>
    </row>
    <row r="9" spans="1:13" x14ac:dyDescent="0.25">
      <c r="A9" s="4">
        <v>101</v>
      </c>
      <c r="B9" s="4">
        <v>125</v>
      </c>
      <c r="D9" s="12">
        <v>1</v>
      </c>
      <c r="E9" s="4">
        <f>B2-(E6-E2)/2</f>
        <v>98.5</v>
      </c>
      <c r="F9" s="4">
        <f>E9+$E$5</f>
        <v>132.5</v>
      </c>
      <c r="G9" s="5" t="str">
        <f>"("&amp;E9&amp;"-"&amp;F9&amp;"]"</f>
        <v>(98,5-132,5]</v>
      </c>
      <c r="H9" s="4" cm="1">
        <f t="array" ref="H9:H14">FREQUENCY(B2:B31,F9:F13)</f>
        <v>8</v>
      </c>
      <c r="I9" s="6">
        <f t="shared" ref="I9:I14" si="0">H9/$H$15</f>
        <v>0.26666666666666666</v>
      </c>
      <c r="J9" s="13">
        <f>I9</f>
        <v>0.26666666666666666</v>
      </c>
      <c r="K9" s="4">
        <f>(F9+E9)/2</f>
        <v>115.5</v>
      </c>
      <c r="L9" s="4">
        <f>K9*H9</f>
        <v>924</v>
      </c>
      <c r="M9" s="4">
        <f>L9*K9</f>
        <v>106722</v>
      </c>
    </row>
    <row r="10" spans="1:13" x14ac:dyDescent="0.25">
      <c r="A10" s="4">
        <v>101</v>
      </c>
      <c r="B10" s="4">
        <v>144</v>
      </c>
      <c r="D10" s="12">
        <v>2</v>
      </c>
      <c r="E10" s="4">
        <f>F9</f>
        <v>132.5</v>
      </c>
      <c r="F10" s="4">
        <f>E10+$E$5</f>
        <v>166.5</v>
      </c>
      <c r="G10" s="5" t="str">
        <f t="shared" ref="G10:G14" si="1">"("&amp;E10&amp;"-"&amp;F10&amp;"]"</f>
        <v>(132,5-166,5]</v>
      </c>
      <c r="H10" s="4">
        <v>11</v>
      </c>
      <c r="I10" s="6">
        <f t="shared" si="0"/>
        <v>0.36666666666666664</v>
      </c>
      <c r="J10" s="13">
        <f t="shared" ref="J10:J14" si="2">I10</f>
        <v>0.36666666666666664</v>
      </c>
      <c r="K10" s="4">
        <f t="shared" ref="K10:K14" si="3">(F10+E10)/2</f>
        <v>149.5</v>
      </c>
      <c r="L10" s="4">
        <f t="shared" ref="L10:L14" si="4">K10*H10</f>
        <v>1644.5</v>
      </c>
      <c r="M10" s="4">
        <f t="shared" ref="M10:M14" si="5">L10*K10</f>
        <v>245852.75</v>
      </c>
    </row>
    <row r="11" spans="1:13" x14ac:dyDescent="0.25">
      <c r="A11" s="4">
        <v>170</v>
      </c>
      <c r="B11" s="4">
        <v>144</v>
      </c>
      <c r="D11" s="12">
        <v>3</v>
      </c>
      <c r="E11" s="4">
        <f t="shared" ref="E11:E14" si="6">F10</f>
        <v>166.5</v>
      </c>
      <c r="F11" s="4">
        <f t="shared" ref="F11:F14" si="7">E11+$E$5</f>
        <v>200.5</v>
      </c>
      <c r="G11" s="5" t="str">
        <f t="shared" si="1"/>
        <v>(166,5-200,5]</v>
      </c>
      <c r="H11" s="4">
        <v>6</v>
      </c>
      <c r="I11" s="6">
        <f t="shared" si="0"/>
        <v>0.2</v>
      </c>
      <c r="J11" s="13">
        <f t="shared" si="2"/>
        <v>0.2</v>
      </c>
      <c r="K11" s="4">
        <f t="shared" si="3"/>
        <v>183.5</v>
      </c>
      <c r="L11" s="4">
        <f t="shared" si="4"/>
        <v>1101</v>
      </c>
      <c r="M11" s="4">
        <f t="shared" si="5"/>
        <v>202033.5</v>
      </c>
    </row>
    <row r="12" spans="1:13" x14ac:dyDescent="0.25">
      <c r="A12" s="4">
        <v>144</v>
      </c>
      <c r="B12" s="4">
        <v>144</v>
      </c>
      <c r="D12" s="12">
        <v>4</v>
      </c>
      <c r="E12" s="4">
        <f t="shared" si="6"/>
        <v>200.5</v>
      </c>
      <c r="F12" s="4">
        <f t="shared" si="7"/>
        <v>234.5</v>
      </c>
      <c r="G12" s="5" t="str">
        <f t="shared" si="1"/>
        <v>(200,5-234,5]</v>
      </c>
      <c r="H12" s="4">
        <v>2</v>
      </c>
      <c r="I12" s="6">
        <f t="shared" si="0"/>
        <v>6.6666666666666666E-2</v>
      </c>
      <c r="J12" s="13">
        <f t="shared" si="2"/>
        <v>6.6666666666666666E-2</v>
      </c>
      <c r="K12" s="4">
        <f t="shared" si="3"/>
        <v>217.5</v>
      </c>
      <c r="L12" s="4">
        <f t="shared" si="4"/>
        <v>435</v>
      </c>
      <c r="M12" s="4">
        <f t="shared" si="5"/>
        <v>94612.5</v>
      </c>
    </row>
    <row r="13" spans="1:13" x14ac:dyDescent="0.25">
      <c r="A13" s="4">
        <v>235</v>
      </c>
      <c r="B13" s="4">
        <v>144</v>
      </c>
      <c r="D13" s="12">
        <v>5</v>
      </c>
      <c r="E13" s="4">
        <f t="shared" si="6"/>
        <v>234.5</v>
      </c>
      <c r="F13" s="4">
        <f t="shared" si="7"/>
        <v>268.5</v>
      </c>
      <c r="G13" s="5" t="str">
        <f t="shared" si="1"/>
        <v>(234,5-268,5]</v>
      </c>
      <c r="H13" s="4">
        <v>2</v>
      </c>
      <c r="I13" s="6">
        <f t="shared" si="0"/>
        <v>6.6666666666666666E-2</v>
      </c>
      <c r="J13" s="13">
        <f t="shared" si="2"/>
        <v>6.6666666666666666E-2</v>
      </c>
      <c r="K13" s="4">
        <f t="shared" si="3"/>
        <v>251.5</v>
      </c>
      <c r="L13" s="4">
        <f t="shared" si="4"/>
        <v>503</v>
      </c>
      <c r="M13" s="4">
        <f t="shared" si="5"/>
        <v>126504.5</v>
      </c>
    </row>
    <row r="14" spans="1:13" x14ac:dyDescent="0.25">
      <c r="A14" s="4">
        <v>101</v>
      </c>
      <c r="B14" s="4">
        <v>144</v>
      </c>
      <c r="D14" s="12">
        <v>6</v>
      </c>
      <c r="E14" s="4">
        <f t="shared" si="6"/>
        <v>268.5</v>
      </c>
      <c r="F14" s="4">
        <f t="shared" si="7"/>
        <v>302.5</v>
      </c>
      <c r="G14" s="5" t="str">
        <f t="shared" si="1"/>
        <v>(268,5-302,5]</v>
      </c>
      <c r="H14" s="4">
        <v>1</v>
      </c>
      <c r="I14" s="6">
        <f t="shared" si="0"/>
        <v>3.3333333333333333E-2</v>
      </c>
      <c r="J14" s="13">
        <f t="shared" si="2"/>
        <v>3.3333333333333333E-2</v>
      </c>
      <c r="K14" s="4">
        <f t="shared" si="3"/>
        <v>285.5</v>
      </c>
      <c r="L14" s="4">
        <f t="shared" si="4"/>
        <v>285.5</v>
      </c>
      <c r="M14" s="4">
        <f t="shared" si="5"/>
        <v>81510.25</v>
      </c>
    </row>
    <row r="15" spans="1:13" x14ac:dyDescent="0.25">
      <c r="A15" s="4">
        <v>220</v>
      </c>
      <c r="B15" s="4">
        <v>144</v>
      </c>
      <c r="D15" s="23" t="s">
        <v>11</v>
      </c>
      <c r="E15" s="23"/>
      <c r="F15" s="23"/>
      <c r="G15" s="23"/>
      <c r="H15" s="4">
        <f>SUM(_xlfn.ANCHORARRAY(H9))</f>
        <v>30</v>
      </c>
      <c r="I15" s="4">
        <f>SUM(I9:I14)</f>
        <v>0.99999999999999989</v>
      </c>
      <c r="J15" s="13">
        <f t="shared" ref="J15:M15" si="8">SUM(J9:J14)</f>
        <v>0.99999999999999989</v>
      </c>
      <c r="K15" s="4">
        <f t="shared" si="8"/>
        <v>1203</v>
      </c>
      <c r="L15" s="4">
        <f t="shared" si="8"/>
        <v>4893</v>
      </c>
      <c r="M15" s="4">
        <f t="shared" si="8"/>
        <v>857235.5</v>
      </c>
    </row>
    <row r="16" spans="1:13" x14ac:dyDescent="0.25">
      <c r="A16" s="4">
        <v>170</v>
      </c>
      <c r="B16" s="4">
        <v>144</v>
      </c>
    </row>
    <row r="17" spans="1:23" ht="15" customHeight="1" x14ac:dyDescent="0.25">
      <c r="A17" s="4">
        <v>200</v>
      </c>
      <c r="B17" s="4">
        <v>144</v>
      </c>
      <c r="L17" s="28" t="s">
        <v>24</v>
      </c>
      <c r="M17" s="28"/>
      <c r="N17" s="28"/>
      <c r="O17" s="28"/>
      <c r="P17" s="28"/>
      <c r="Q17" s="28"/>
      <c r="R17" s="28"/>
    </row>
    <row r="18" spans="1:23" x14ac:dyDescent="0.25">
      <c r="A18" s="4">
        <v>145</v>
      </c>
      <c r="B18" s="4">
        <v>144</v>
      </c>
      <c r="L18" s="28"/>
      <c r="M18" s="28"/>
      <c r="N18" s="28"/>
      <c r="O18" s="28"/>
      <c r="P18" s="28"/>
      <c r="Q18" s="28"/>
      <c r="R18" s="28"/>
    </row>
    <row r="19" spans="1:23" x14ac:dyDescent="0.25">
      <c r="A19" s="4">
        <v>125</v>
      </c>
      <c r="B19" s="4">
        <v>145</v>
      </c>
      <c r="L19" s="28"/>
      <c r="M19" s="28"/>
      <c r="N19" s="28"/>
      <c r="O19" s="28"/>
      <c r="P19" s="28"/>
      <c r="Q19" s="28"/>
      <c r="R19" s="28"/>
      <c r="T19" s="26"/>
      <c r="U19" s="26"/>
      <c r="V19" s="26"/>
      <c r="W19" s="26"/>
    </row>
    <row r="20" spans="1:23" x14ac:dyDescent="0.25">
      <c r="A20" s="4">
        <v>220</v>
      </c>
      <c r="B20" s="4">
        <v>155</v>
      </c>
      <c r="L20" s="28"/>
      <c r="M20" s="28"/>
      <c r="N20" s="28"/>
      <c r="O20" s="28"/>
      <c r="P20" s="28"/>
      <c r="Q20" s="28"/>
      <c r="R20" s="28"/>
      <c r="T20" s="26"/>
      <c r="U20" s="26"/>
      <c r="V20" s="26"/>
      <c r="W20" s="26"/>
    </row>
    <row r="21" spans="1:23" x14ac:dyDescent="0.25">
      <c r="A21" s="4">
        <v>125</v>
      </c>
      <c r="B21" s="4">
        <v>170</v>
      </c>
      <c r="L21" s="28"/>
      <c r="M21" s="28"/>
      <c r="N21" s="28"/>
      <c r="O21" s="28"/>
      <c r="P21" s="28"/>
      <c r="Q21" s="28"/>
      <c r="R21" s="28"/>
      <c r="T21" s="27"/>
      <c r="U21" s="27"/>
      <c r="V21" s="26"/>
      <c r="W21" s="26"/>
    </row>
    <row r="22" spans="1:23" x14ac:dyDescent="0.25">
      <c r="A22" s="4">
        <v>125</v>
      </c>
      <c r="B22" s="4">
        <v>170</v>
      </c>
      <c r="L22" s="28"/>
      <c r="M22" s="28"/>
      <c r="N22" s="28"/>
      <c r="O22" s="28"/>
      <c r="P22" s="28"/>
      <c r="Q22" s="28"/>
      <c r="R22" s="28"/>
      <c r="T22" s="24"/>
      <c r="U22" s="24"/>
      <c r="V22" s="26"/>
      <c r="W22" s="26"/>
    </row>
    <row r="23" spans="1:23" x14ac:dyDescent="0.25">
      <c r="A23" s="4">
        <v>101</v>
      </c>
      <c r="B23" s="4">
        <v>170</v>
      </c>
      <c r="L23" s="28"/>
      <c r="M23" s="28"/>
      <c r="N23" s="28"/>
      <c r="O23" s="28"/>
      <c r="P23" s="28"/>
      <c r="Q23" s="28"/>
      <c r="R23" s="28"/>
      <c r="T23" s="24"/>
      <c r="U23" s="24"/>
      <c r="V23" s="26"/>
      <c r="W23" s="26"/>
    </row>
    <row r="24" spans="1:23" x14ac:dyDescent="0.25">
      <c r="A24" s="4">
        <v>144</v>
      </c>
      <c r="B24" s="4">
        <v>170</v>
      </c>
      <c r="L24" s="28"/>
      <c r="M24" s="28"/>
      <c r="N24" s="28"/>
      <c r="O24" s="28"/>
      <c r="P24" s="28"/>
      <c r="Q24" s="28"/>
      <c r="R24" s="28"/>
      <c r="T24" s="24"/>
      <c r="U24" s="24"/>
      <c r="V24" s="26"/>
      <c r="W24" s="26"/>
    </row>
    <row r="25" spans="1:23" x14ac:dyDescent="0.25">
      <c r="A25" s="4">
        <v>300</v>
      </c>
      <c r="B25" s="4">
        <v>200</v>
      </c>
      <c r="L25" s="28"/>
      <c r="M25" s="28"/>
      <c r="N25" s="28"/>
      <c r="O25" s="28"/>
      <c r="P25" s="28"/>
      <c r="Q25" s="28"/>
      <c r="R25" s="28"/>
      <c r="T25" s="24"/>
      <c r="U25" s="24"/>
      <c r="V25" s="26"/>
      <c r="W25" s="26"/>
    </row>
    <row r="26" spans="1:23" x14ac:dyDescent="0.25">
      <c r="A26" s="4">
        <v>144</v>
      </c>
      <c r="B26" s="4">
        <v>200</v>
      </c>
      <c r="L26" s="28"/>
      <c r="M26" s="28"/>
      <c r="N26" s="28"/>
      <c r="O26" s="28"/>
      <c r="P26" s="28"/>
      <c r="Q26" s="28"/>
      <c r="R26" s="28"/>
      <c r="T26" s="24"/>
      <c r="U26" s="24"/>
      <c r="V26" s="26"/>
      <c r="W26" s="26"/>
    </row>
    <row r="27" spans="1:23" ht="15" customHeight="1" x14ac:dyDescent="0.25">
      <c r="A27" s="4">
        <v>144</v>
      </c>
      <c r="B27" s="4">
        <v>220</v>
      </c>
      <c r="L27" s="28"/>
      <c r="M27" s="28"/>
      <c r="N27" s="28"/>
      <c r="O27" s="28"/>
      <c r="P27" s="28"/>
      <c r="Q27" s="28"/>
      <c r="R27" s="28"/>
      <c r="T27" s="24"/>
      <c r="U27" s="24"/>
      <c r="V27" s="26"/>
      <c r="W27" s="26"/>
    </row>
    <row r="28" spans="1:23" x14ac:dyDescent="0.25">
      <c r="A28" s="4">
        <v>170</v>
      </c>
      <c r="B28" s="4">
        <v>220</v>
      </c>
      <c r="L28" s="28"/>
      <c r="M28" s="28"/>
      <c r="N28" s="28"/>
      <c r="O28" s="28"/>
      <c r="P28" s="28"/>
      <c r="Q28" s="28"/>
      <c r="R28" s="28"/>
      <c r="T28" s="24"/>
      <c r="U28" s="24"/>
      <c r="V28" s="26"/>
      <c r="W28" s="26"/>
    </row>
    <row r="29" spans="1:23" x14ac:dyDescent="0.25">
      <c r="A29" s="4">
        <v>144</v>
      </c>
      <c r="B29" s="4">
        <v>235</v>
      </c>
      <c r="L29" s="28"/>
      <c r="M29" s="28"/>
      <c r="N29" s="28"/>
      <c r="O29" s="28"/>
      <c r="P29" s="28"/>
      <c r="Q29" s="28"/>
      <c r="R29" s="28"/>
      <c r="T29" s="24"/>
      <c r="U29" s="24"/>
      <c r="V29" s="26"/>
      <c r="W29" s="26"/>
    </row>
    <row r="30" spans="1:23" x14ac:dyDescent="0.25">
      <c r="A30" s="4">
        <v>144</v>
      </c>
      <c r="B30" s="4">
        <v>235</v>
      </c>
      <c r="L30" s="28"/>
      <c r="M30" s="28"/>
      <c r="N30" s="28"/>
      <c r="O30" s="28"/>
      <c r="P30" s="28"/>
      <c r="Q30" s="28"/>
      <c r="R30" s="28"/>
      <c r="T30" s="24"/>
      <c r="U30" s="24"/>
      <c r="V30" s="26"/>
      <c r="W30" s="26"/>
    </row>
    <row r="31" spans="1:23" x14ac:dyDescent="0.25">
      <c r="A31" s="4">
        <v>144</v>
      </c>
      <c r="B31" s="4">
        <v>300</v>
      </c>
      <c r="L31" s="28"/>
      <c r="M31" s="28"/>
      <c r="N31" s="28"/>
      <c r="O31" s="28"/>
      <c r="P31" s="28"/>
      <c r="Q31" s="28"/>
      <c r="R31" s="28"/>
      <c r="T31" s="24"/>
      <c r="U31" s="24"/>
      <c r="V31" s="26"/>
      <c r="W31" s="26"/>
    </row>
    <row r="32" spans="1:23" x14ac:dyDescent="0.25">
      <c r="T32" s="24"/>
      <c r="U32" s="24"/>
      <c r="V32" s="26"/>
      <c r="W32" s="26"/>
    </row>
    <row r="33" spans="20:23" x14ac:dyDescent="0.25">
      <c r="T33" s="24"/>
      <c r="U33" s="24"/>
      <c r="V33" s="26"/>
      <c r="W33" s="26"/>
    </row>
    <row r="34" spans="20:23" x14ac:dyDescent="0.25">
      <c r="T34" s="24"/>
      <c r="U34" s="24"/>
      <c r="V34" s="26"/>
      <c r="W34" s="26"/>
    </row>
    <row r="35" spans="20:23" x14ac:dyDescent="0.25">
      <c r="T35" s="24"/>
      <c r="U35" s="24"/>
      <c r="V35" s="26"/>
      <c r="W35" s="26"/>
    </row>
  </sheetData>
  <sortState xmlns:xlrd2="http://schemas.microsoft.com/office/spreadsheetml/2017/richdata2" ref="B2:B31">
    <sortCondition ref="B2:B31"/>
  </sortState>
  <mergeCells count="10">
    <mergeCell ref="L17:R31"/>
    <mergeCell ref="D15:G15"/>
    <mergeCell ref="G2:I2"/>
    <mergeCell ref="K2:M2"/>
    <mergeCell ref="G3:H3"/>
    <mergeCell ref="K3:L3"/>
    <mergeCell ref="G4:H4"/>
    <mergeCell ref="K4:L4"/>
    <mergeCell ref="G5:H5"/>
    <mergeCell ref="K5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Dudek</dc:creator>
  <cp:lastModifiedBy>Krzysztof Dudek</cp:lastModifiedBy>
  <dcterms:created xsi:type="dcterms:W3CDTF">2023-03-21T16:02:06Z</dcterms:created>
  <dcterms:modified xsi:type="dcterms:W3CDTF">2023-03-30T20:54:07Z</dcterms:modified>
</cp:coreProperties>
</file>