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Assignments\"/>
    </mc:Choice>
  </mc:AlternateContent>
  <xr:revisionPtr revIDLastSave="0" documentId="13_ncr:1_{5149D9E0-7E85-4422-9214-83829AFB36AC}" xr6:coauthVersionLast="47" xr6:coauthVersionMax="47" xr10:uidLastSave="{00000000-0000-0000-0000-000000000000}"/>
  <bookViews>
    <workbookView xWindow="-120" yWindow="-120" windowWidth="29040" windowHeight="15720" xr2:uid="{E3F5FB9B-6DF8-4B9C-983B-AC47E09BF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1" l="1"/>
  <c r="H64" i="1"/>
  <c r="H71" i="1"/>
  <c r="F71" i="1"/>
  <c r="B74" i="1"/>
  <c r="E63" i="1"/>
  <c r="J62" i="1"/>
  <c r="J63" i="1" s="1"/>
  <c r="H62" i="1"/>
  <c r="B63" i="1"/>
  <c r="B62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H63" i="1" l="1"/>
  <c r="E52" i="1"/>
  <c r="C29" i="1" l="1"/>
  <c r="D29" i="1"/>
  <c r="E24" i="1"/>
  <c r="E23" i="1"/>
  <c r="H19" i="1"/>
  <c r="I19" i="1"/>
  <c r="J19" i="1"/>
  <c r="G19" i="1"/>
  <c r="D19" i="1"/>
  <c r="E19" i="1"/>
  <c r="F19" i="1"/>
  <c r="C19" i="1"/>
  <c r="E13" i="1"/>
  <c r="E14" i="1" s="1"/>
  <c r="J3" i="1"/>
  <c r="J4" i="1"/>
  <c r="E29" i="1" l="1"/>
  <c r="E21" i="1"/>
  <c r="E22" i="1" s="1"/>
  <c r="J5" i="1"/>
  <c r="F29" i="1" l="1"/>
  <c r="G29" i="1" l="1"/>
  <c r="F40" i="1" s="1"/>
  <c r="F41" i="1" s="1"/>
</calcChain>
</file>

<file path=xl/sharedStrings.xml><?xml version="1.0" encoding="utf-8"?>
<sst xmlns="http://schemas.openxmlformats.org/spreadsheetml/2006/main" count="82" uniqueCount="51">
  <si>
    <t>Year</t>
    <phoneticPr fontId="1" type="noConversion"/>
  </si>
  <si>
    <t>i</t>
    <phoneticPr fontId="1" type="noConversion"/>
  </si>
  <si>
    <t>Savings</t>
    <phoneticPr fontId="1" type="noConversion"/>
  </si>
  <si>
    <t>Reconfig</t>
    <phoneticPr fontId="1" type="noConversion"/>
  </si>
  <si>
    <t>No reconfig</t>
    <phoneticPr fontId="1" type="noConversion"/>
  </si>
  <si>
    <t>Cash Flow</t>
    <phoneticPr fontId="1" type="noConversion"/>
  </si>
  <si>
    <t>A</t>
    <phoneticPr fontId="1" type="noConversion"/>
  </si>
  <si>
    <t>NPV</t>
    <phoneticPr fontId="1" type="noConversion"/>
  </si>
  <si>
    <t>F</t>
    <phoneticPr fontId="1" type="noConversion"/>
  </si>
  <si>
    <t>x</t>
    <phoneticPr fontId="1" type="noConversion"/>
  </si>
  <si>
    <t>2x</t>
    <phoneticPr fontId="1" type="noConversion"/>
  </si>
  <si>
    <t>by goal seek, f=100000</t>
    <phoneticPr fontId="1" type="noConversion"/>
  </si>
  <si>
    <t>Tax</t>
    <phoneticPr fontId="1" type="noConversion"/>
  </si>
  <si>
    <t>Students</t>
    <phoneticPr fontId="1" type="noConversion"/>
  </si>
  <si>
    <t>G</t>
    <phoneticPr fontId="1" type="noConversion"/>
  </si>
  <si>
    <t>(a)</t>
    <phoneticPr fontId="1" type="noConversion"/>
  </si>
  <si>
    <t>(b)</t>
    <phoneticPr fontId="1" type="noConversion"/>
  </si>
  <si>
    <t>Future worth</t>
    <phoneticPr fontId="1" type="noConversion"/>
  </si>
  <si>
    <t>by using goal seek NPV=12475000</t>
    <phoneticPr fontId="1" type="noConversion"/>
  </si>
  <si>
    <t>Loan</t>
    <phoneticPr fontId="1" type="noConversion"/>
  </si>
  <si>
    <t>Repay-A</t>
    <phoneticPr fontId="1" type="noConversion"/>
  </si>
  <si>
    <t>Repay-B</t>
    <phoneticPr fontId="1" type="noConversion"/>
  </si>
  <si>
    <t>Total for A</t>
    <phoneticPr fontId="1" type="noConversion"/>
  </si>
  <si>
    <t>Total for B</t>
    <phoneticPr fontId="1" type="noConversion"/>
  </si>
  <si>
    <t>B is smaller than A</t>
    <phoneticPr fontId="1" type="noConversion"/>
  </si>
  <si>
    <t>NPV A</t>
    <phoneticPr fontId="1" type="noConversion"/>
  </si>
  <si>
    <t>NPV B</t>
    <phoneticPr fontId="1" type="noConversion"/>
  </si>
  <si>
    <t>PMT A</t>
    <phoneticPr fontId="1" type="noConversion"/>
  </si>
  <si>
    <t>PMT B</t>
    <phoneticPr fontId="1" type="noConversion"/>
  </si>
  <si>
    <t>NPV Loan</t>
    <phoneticPr fontId="1" type="noConversion"/>
  </si>
  <si>
    <t>Diff A</t>
    <phoneticPr fontId="1" type="noConversion"/>
  </si>
  <si>
    <t>Diff B</t>
    <phoneticPr fontId="1" type="noConversion"/>
  </si>
  <si>
    <t>A has smaller loss than B</t>
    <phoneticPr fontId="1" type="noConversion"/>
  </si>
  <si>
    <t>Because of repayment of timing placement and periods and time value of money</t>
    <phoneticPr fontId="1" type="noConversion"/>
  </si>
  <si>
    <t>npv</t>
    <phoneticPr fontId="1" type="noConversion"/>
  </si>
  <si>
    <t>find the repayment amount by using goal seek, (npv=10000)</t>
    <phoneticPr fontId="1" type="noConversion"/>
  </si>
  <si>
    <t>Answer : (a) $4280</t>
    <phoneticPr fontId="1" type="noConversion"/>
  </si>
  <si>
    <t>Year 4 Amount of Repayment</t>
    <phoneticPr fontId="1" type="noConversion"/>
  </si>
  <si>
    <t>Answer : (d)</t>
    <phoneticPr fontId="1" type="noConversion"/>
  </si>
  <si>
    <t>P=2800000(P/F,8%,1)+2907000(P/F,8%,2)+3016000(P/F,8%,3)+3127000(P/F,8%,4)+3240000(P/F,8%,5)</t>
    <phoneticPr fontId="1" type="noConversion"/>
  </si>
  <si>
    <t>=11982281</t>
    <phoneticPr fontId="1" type="noConversion"/>
  </si>
  <si>
    <t>F=11982281(F/P,8%,5)</t>
    <phoneticPr fontId="1" type="noConversion"/>
  </si>
  <si>
    <t>=17605565</t>
    <phoneticPr fontId="1" type="noConversion"/>
  </si>
  <si>
    <t>12475000(F/P,15%,2)=250000(P/A,15%,13)+G(P/G,15%,13)</t>
    <phoneticPr fontId="1" type="noConversion"/>
  </si>
  <si>
    <t>G(23.1352)=15102413</t>
    <phoneticPr fontId="1" type="noConversion"/>
  </si>
  <si>
    <t>G=652789</t>
    <phoneticPr fontId="1" type="noConversion"/>
  </si>
  <si>
    <t>*</t>
    <phoneticPr fontId="1" type="noConversion"/>
  </si>
  <si>
    <t>(d) -&gt; 150000(F/P,15%,2) is represented future value in Year 4, not Year 5</t>
    <phoneticPr fontId="1" type="noConversion"/>
  </si>
  <si>
    <t>(a) -&gt; ok</t>
    <phoneticPr fontId="1" type="noConversion"/>
  </si>
  <si>
    <t>(b) -&gt; ok</t>
    <phoneticPr fontId="1" type="noConversion"/>
  </si>
  <si>
    <t>(c) -&gt; 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</si>
</sst>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;[Red]\-&quot;₩&quot;#,##0"/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2" fontId="3" fillId="2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2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41" fontId="0" fillId="2" borderId="3" xfId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41" fontId="0" fillId="2" borderId="6" xfId="1" applyFon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1" xfId="0" applyFill="1" applyBorder="1" applyAlignment="1">
      <alignment vertical="center"/>
    </xf>
    <xf numFmtId="41" fontId="0" fillId="2" borderId="2" xfId="1" applyFont="1" applyFill="1" applyBorder="1" applyAlignment="1">
      <alignment vertical="center"/>
    </xf>
    <xf numFmtId="9" fontId="0" fillId="2" borderId="3" xfId="0" applyNumberFormat="1" applyFill="1" applyBorder="1" applyAlignment="1">
      <alignment vertical="center"/>
    </xf>
    <xf numFmtId="6" fontId="0" fillId="2" borderId="0" xfId="1" applyNumberFormat="1" applyFont="1" applyFill="1" applyAlignment="1">
      <alignment vertical="center"/>
    </xf>
    <xf numFmtId="2" fontId="0" fillId="0" borderId="0" xfId="0" applyNumberFormat="1" applyAlignment="1">
      <alignment vertical="center"/>
    </xf>
    <xf numFmtId="6" fontId="0" fillId="0" borderId="0" xfId="1" applyNumberFormat="1" applyFont="1" applyAlignment="1">
      <alignment vertical="center"/>
    </xf>
    <xf numFmtId="2" fontId="4" fillId="2" borderId="3" xfId="0" applyNumberFormat="1" applyFont="1" applyFill="1" applyBorder="1" applyAlignment="1">
      <alignment vertical="center"/>
    </xf>
    <xf numFmtId="2" fontId="4" fillId="2" borderId="0" xfId="0" applyNumberFormat="1" applyFont="1" applyFill="1" applyAlignment="1">
      <alignment vertical="center"/>
    </xf>
    <xf numFmtId="0" fontId="0" fillId="2" borderId="2" xfId="0" applyFill="1" applyBorder="1" applyAlignment="1">
      <alignment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6" fontId="0" fillId="0" borderId="0" xfId="0" applyNumberFormat="1" applyAlignment="1">
      <alignment vertical="center"/>
    </xf>
    <xf numFmtId="9" fontId="0" fillId="2" borderId="0" xfId="0" applyNumberFormat="1" applyFill="1" applyAlignment="1">
      <alignment vertical="center"/>
    </xf>
    <xf numFmtId="6" fontId="0" fillId="2" borderId="0" xfId="0" applyNumberFormat="1" applyFill="1" applyAlignment="1">
      <alignment vertical="center"/>
    </xf>
    <xf numFmtId="6" fontId="0" fillId="2" borderId="1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0" xfId="0" applyFont="1" applyFill="1" applyAlignment="1">
      <alignment vertical="center"/>
    </xf>
    <xf numFmtId="2" fontId="4" fillId="2" borderId="4" xfId="0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2" fontId="4" fillId="2" borderId="8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8" xfId="0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quotePrefix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quotePrefix="1" applyFill="1" applyBorder="1" applyAlignment="1">
      <alignment vertical="center"/>
    </xf>
    <xf numFmtId="0" fontId="0" fillId="2" borderId="3" xfId="0" applyNumberFormat="1" applyFill="1" applyBorder="1" applyAlignment="1">
      <alignment vertical="center"/>
    </xf>
    <xf numFmtId="0" fontId="0" fillId="2" borderId="3" xfId="1" applyNumberFormat="1" applyFont="1" applyFill="1" applyBorder="1" applyAlignment="1">
      <alignment vertical="center"/>
    </xf>
    <xf numFmtId="1" fontId="0" fillId="2" borderId="2" xfId="1" applyNumberFormat="1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quotePrefix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41" fontId="0" fillId="2" borderId="0" xfId="1" applyFont="1" applyFill="1" applyAlignment="1">
      <alignment vertical="center"/>
    </xf>
    <xf numFmtId="41" fontId="0" fillId="2" borderId="7" xfId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46BB-04AE-4E06-9A13-EF16D5EBBE1D}">
  <dimension ref="A1:Q91"/>
  <sheetViews>
    <sheetView tabSelected="1" topLeftCell="A49" zoomScale="70" zoomScaleNormal="70" workbookViewId="0">
      <selection activeCell="B74" sqref="B74"/>
    </sheetView>
  </sheetViews>
  <sheetFormatPr defaultRowHeight="16.5" x14ac:dyDescent="0.3"/>
  <cols>
    <col min="1" max="1" width="10.625" style="3" customWidth="1"/>
    <col min="2" max="2" width="9.75" style="3" customWidth="1"/>
    <col min="3" max="4" width="9" style="3" customWidth="1"/>
    <col min="5" max="5" width="12.75" style="3" customWidth="1"/>
    <col min="6" max="6" width="13.125" style="3" customWidth="1"/>
    <col min="7" max="7" width="11.5" style="3" customWidth="1"/>
    <col min="8" max="10" width="13.375" style="3" bestFit="1" customWidth="1"/>
    <col min="11" max="17" width="11.5" style="3" bestFit="1" customWidth="1"/>
    <col min="18" max="16384" width="9" style="3"/>
  </cols>
  <sheetData>
    <row r="1" spans="1:10" x14ac:dyDescent="0.3">
      <c r="A1" s="1">
        <v>3.1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4" t="s">
        <v>0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/>
      <c r="I2" s="5"/>
      <c r="J2" s="5"/>
    </row>
    <row r="3" spans="1:10" x14ac:dyDescent="0.3">
      <c r="A3" s="4" t="s">
        <v>4</v>
      </c>
      <c r="B3" s="5">
        <v>-73000</v>
      </c>
      <c r="C3" s="5">
        <v>-73000</v>
      </c>
      <c r="D3" s="5">
        <v>-73000</v>
      </c>
      <c r="E3" s="5">
        <v>-73000</v>
      </c>
      <c r="F3" s="5">
        <v>-73000</v>
      </c>
      <c r="G3" s="5">
        <v>-73000</v>
      </c>
      <c r="H3" s="4" t="s">
        <v>4</v>
      </c>
      <c r="I3" s="5" t="s">
        <v>7</v>
      </c>
      <c r="J3" s="6">
        <f>-NPV($B$6,C3:G3)</f>
        <v>276727.43416681665</v>
      </c>
    </row>
    <row r="4" spans="1:10" ht="17.25" thickBot="1" x14ac:dyDescent="0.35">
      <c r="A4" s="4" t="s">
        <v>3</v>
      </c>
      <c r="B4" s="5">
        <v>-16000</v>
      </c>
      <c r="C4" s="5">
        <v>-58000</v>
      </c>
      <c r="D4" s="5">
        <v>-52000</v>
      </c>
      <c r="E4" s="5">
        <v>-52000</v>
      </c>
      <c r="F4" s="5">
        <v>-52000</v>
      </c>
      <c r="G4" s="5">
        <v>-52000</v>
      </c>
      <c r="H4" s="4" t="s">
        <v>3</v>
      </c>
      <c r="I4" s="7" t="s">
        <v>7</v>
      </c>
      <c r="J4" s="8">
        <f>-(NPV($B$6,C4:G4)+$B$4)</f>
        <v>218575.4574637847</v>
      </c>
    </row>
    <row r="5" spans="1:10" ht="17.25" thickBot="1" x14ac:dyDescent="0.35">
      <c r="A5" s="9"/>
      <c r="B5" s="2"/>
      <c r="C5" s="2"/>
      <c r="D5" s="2"/>
      <c r="E5" s="2"/>
      <c r="F5" s="2"/>
      <c r="G5" s="2"/>
      <c r="H5" s="2"/>
      <c r="I5" s="10" t="s">
        <v>2</v>
      </c>
      <c r="J5" s="11">
        <f>J3-J4</f>
        <v>58151.976703031949</v>
      </c>
    </row>
    <row r="6" spans="1:10" x14ac:dyDescent="0.3">
      <c r="A6" s="4" t="s">
        <v>1</v>
      </c>
      <c r="B6" s="12">
        <v>0.1</v>
      </c>
      <c r="C6" s="2"/>
      <c r="D6" s="2"/>
      <c r="E6" s="13"/>
      <c r="F6" s="2"/>
      <c r="G6" s="2"/>
      <c r="H6" s="2"/>
      <c r="I6" s="2"/>
      <c r="J6" s="2"/>
    </row>
    <row r="7" spans="1:10" x14ac:dyDescent="0.3">
      <c r="A7" s="14"/>
      <c r="E7" s="15"/>
    </row>
    <row r="8" spans="1:10" x14ac:dyDescent="0.3">
      <c r="A8" s="14"/>
    </row>
    <row r="9" spans="1:10" x14ac:dyDescent="0.3">
      <c r="A9" s="1">
        <v>3.12</v>
      </c>
      <c r="B9" s="2"/>
      <c r="C9" s="2"/>
      <c r="D9" s="2"/>
      <c r="E9" s="2"/>
      <c r="F9" s="2"/>
      <c r="G9" s="2"/>
    </row>
    <row r="10" spans="1:10" x14ac:dyDescent="0.3">
      <c r="A10" s="4" t="s">
        <v>0</v>
      </c>
      <c r="B10" s="5">
        <v>0</v>
      </c>
      <c r="C10" s="5">
        <v>1</v>
      </c>
      <c r="D10" s="5">
        <v>2</v>
      </c>
      <c r="E10" s="5">
        <v>3</v>
      </c>
      <c r="F10" s="5">
        <v>4</v>
      </c>
      <c r="G10" s="5">
        <v>5</v>
      </c>
    </row>
    <row r="11" spans="1:10" x14ac:dyDescent="0.3">
      <c r="A11" s="4" t="s">
        <v>5</v>
      </c>
      <c r="B11" s="5">
        <v>0</v>
      </c>
      <c r="C11" s="5">
        <v>0</v>
      </c>
      <c r="D11" s="5">
        <v>-7000</v>
      </c>
      <c r="E11" s="5">
        <v>0</v>
      </c>
      <c r="F11" s="5">
        <v>-9000</v>
      </c>
      <c r="G11" s="5">
        <v>-15000</v>
      </c>
    </row>
    <row r="12" spans="1:10" x14ac:dyDescent="0.3">
      <c r="A12" s="9"/>
      <c r="B12" s="2"/>
      <c r="C12" s="2"/>
      <c r="D12" s="2"/>
      <c r="E12" s="2"/>
      <c r="F12" s="2"/>
      <c r="G12" s="2"/>
    </row>
    <row r="13" spans="1:10" ht="17.25" thickBot="1" x14ac:dyDescent="0.35">
      <c r="A13" s="4" t="s">
        <v>1</v>
      </c>
      <c r="B13" s="12">
        <v>0.1</v>
      </c>
      <c r="C13" s="2"/>
      <c r="D13" s="7" t="s">
        <v>7</v>
      </c>
      <c r="E13" s="8">
        <f>-NPV(B13,C11:G11)</f>
        <v>21246.064911115103</v>
      </c>
      <c r="F13" s="2"/>
      <c r="G13" s="2"/>
    </row>
    <row r="14" spans="1:10" ht="17.25" thickBot="1" x14ac:dyDescent="0.35">
      <c r="A14" s="9"/>
      <c r="B14" s="2"/>
      <c r="C14" s="2"/>
      <c r="D14" s="10" t="s">
        <v>6</v>
      </c>
      <c r="E14" s="11">
        <f>-PMT(B13,5,E13)</f>
        <v>5604.658400353801</v>
      </c>
      <c r="F14" s="2"/>
      <c r="G14" s="2"/>
    </row>
    <row r="15" spans="1:10" x14ac:dyDescent="0.3">
      <c r="A15" s="14"/>
    </row>
    <row r="16" spans="1:10" x14ac:dyDescent="0.3">
      <c r="A16" s="14"/>
    </row>
    <row r="17" spans="1:11" x14ac:dyDescent="0.3">
      <c r="A17" s="1">
        <v>3.28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3">
      <c r="A18" s="16" t="s">
        <v>0</v>
      </c>
      <c r="B18" s="5">
        <v>0</v>
      </c>
      <c r="C18" s="5">
        <v>1</v>
      </c>
      <c r="D18" s="5">
        <v>2</v>
      </c>
      <c r="E18" s="5">
        <v>3</v>
      </c>
      <c r="F18" s="5">
        <v>4</v>
      </c>
      <c r="G18" s="5">
        <v>5</v>
      </c>
      <c r="H18" s="5">
        <v>6</v>
      </c>
      <c r="I18" s="5">
        <v>7</v>
      </c>
      <c r="J18" s="5">
        <v>8</v>
      </c>
    </row>
    <row r="19" spans="1:11" x14ac:dyDescent="0.3">
      <c r="A19" s="16" t="s">
        <v>5</v>
      </c>
      <c r="B19" s="5">
        <v>6220.1092262376387</v>
      </c>
      <c r="C19" s="5">
        <f>$B$19</f>
        <v>6220.1092262376387</v>
      </c>
      <c r="D19" s="5">
        <f t="shared" ref="D19:F19" si="0">$B$19</f>
        <v>6220.1092262376387</v>
      </c>
      <c r="E19" s="5">
        <f t="shared" si="0"/>
        <v>6220.1092262376387</v>
      </c>
      <c r="F19" s="5">
        <f t="shared" si="0"/>
        <v>6220.1092262376387</v>
      </c>
      <c r="G19" s="5">
        <f>$B$19*2</f>
        <v>12440.218452475277</v>
      </c>
      <c r="H19" s="5">
        <f t="shared" ref="H19:J19" si="1">$B$19*2</f>
        <v>12440.218452475277</v>
      </c>
      <c r="I19" s="5">
        <f t="shared" si="1"/>
        <v>12440.218452475277</v>
      </c>
      <c r="J19" s="5">
        <f t="shared" si="1"/>
        <v>12440.218452475277</v>
      </c>
    </row>
    <row r="20" spans="1:11" x14ac:dyDescent="0.3">
      <c r="A20" s="17"/>
      <c r="B20" s="2"/>
      <c r="C20" s="2"/>
      <c r="D20" s="2"/>
      <c r="E20" s="2"/>
      <c r="F20" s="2"/>
      <c r="G20" s="2"/>
      <c r="H20" s="2"/>
      <c r="I20" s="2"/>
      <c r="J20" s="2"/>
    </row>
    <row r="21" spans="1:11" x14ac:dyDescent="0.3">
      <c r="A21" s="16" t="s">
        <v>1</v>
      </c>
      <c r="B21" s="12">
        <v>0.1</v>
      </c>
      <c r="C21" s="2"/>
      <c r="D21" s="5" t="s">
        <v>7</v>
      </c>
      <c r="E21" s="6">
        <f>NPV(B21,C19:J19)</f>
        <v>46650.738020973367</v>
      </c>
      <c r="F21" s="2"/>
      <c r="G21" s="2"/>
      <c r="H21" s="2"/>
      <c r="I21" s="2"/>
      <c r="J21" s="2"/>
    </row>
    <row r="22" spans="1:11" ht="17.25" thickBot="1" x14ac:dyDescent="0.35">
      <c r="A22" s="17"/>
      <c r="B22" s="2"/>
      <c r="C22" s="2"/>
      <c r="D22" s="7" t="s">
        <v>8</v>
      </c>
      <c r="E22" s="8">
        <f>-FV(B21,8,,E21)</f>
        <v>100000.0000000001</v>
      </c>
      <c r="F22" s="2"/>
      <c r="G22" s="2" t="s">
        <v>11</v>
      </c>
      <c r="H22" s="2"/>
      <c r="I22" s="2"/>
      <c r="J22" s="2"/>
    </row>
    <row r="23" spans="1:11" ht="17.25" thickBot="1" x14ac:dyDescent="0.35">
      <c r="A23" s="17"/>
      <c r="B23" s="2"/>
      <c r="C23" s="2"/>
      <c r="D23" s="10" t="s">
        <v>9</v>
      </c>
      <c r="E23" s="18">
        <f>$B$19</f>
        <v>6220.1092262376387</v>
      </c>
      <c r="F23" s="2"/>
      <c r="G23" s="2"/>
      <c r="H23" s="2"/>
      <c r="I23" s="2"/>
      <c r="J23" s="2"/>
    </row>
    <row r="24" spans="1:11" ht="17.25" thickBot="1" x14ac:dyDescent="0.35">
      <c r="A24" s="17"/>
      <c r="B24" s="2"/>
      <c r="C24" s="2"/>
      <c r="D24" s="10" t="s">
        <v>10</v>
      </c>
      <c r="E24" s="18">
        <f>$B$19*2</f>
        <v>12440.218452475277</v>
      </c>
      <c r="F24" s="2"/>
      <c r="G24" s="2"/>
      <c r="H24" s="2"/>
      <c r="I24" s="2"/>
      <c r="J24" s="2"/>
    </row>
    <row r="25" spans="1:11" x14ac:dyDescent="0.3">
      <c r="A25" s="19"/>
    </row>
    <row r="26" spans="1:11" x14ac:dyDescent="0.3">
      <c r="A26" s="19"/>
    </row>
    <row r="27" spans="1:11" x14ac:dyDescent="0.3">
      <c r="A27" s="1">
        <v>3.33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35" t="s">
        <v>0</v>
      </c>
      <c r="B28" s="5">
        <v>0</v>
      </c>
      <c r="C28" s="5">
        <v>1</v>
      </c>
      <c r="D28" s="5">
        <v>2</v>
      </c>
      <c r="E28" s="5">
        <v>3</v>
      </c>
      <c r="F28" s="5">
        <v>4</v>
      </c>
      <c r="G28" s="5">
        <v>5</v>
      </c>
      <c r="H28" s="2"/>
      <c r="I28" s="2"/>
      <c r="J28" s="2"/>
      <c r="K28" s="2"/>
    </row>
    <row r="29" spans="1:11" x14ac:dyDescent="0.3">
      <c r="A29" s="35" t="s">
        <v>5</v>
      </c>
      <c r="B29" s="5">
        <v>0</v>
      </c>
      <c r="C29" s="5">
        <f>C31*C30</f>
        <v>2800000</v>
      </c>
      <c r="D29" s="5">
        <f t="shared" ref="D29:G29" si="2">D31*D30</f>
        <v>2907000</v>
      </c>
      <c r="E29" s="5">
        <f t="shared" si="2"/>
        <v>3016000</v>
      </c>
      <c r="F29" s="5">
        <f t="shared" si="2"/>
        <v>3127000</v>
      </c>
      <c r="G29" s="5">
        <f t="shared" si="2"/>
        <v>3240000</v>
      </c>
      <c r="H29" s="2"/>
      <c r="I29" s="2"/>
      <c r="J29" s="2"/>
      <c r="K29" s="2"/>
    </row>
    <row r="30" spans="1:11" x14ac:dyDescent="0.3">
      <c r="A30" s="35" t="s">
        <v>12</v>
      </c>
      <c r="B30" s="5">
        <v>0</v>
      </c>
      <c r="C30" s="5">
        <v>56</v>
      </c>
      <c r="D30" s="5">
        <v>57</v>
      </c>
      <c r="E30" s="5">
        <v>58</v>
      </c>
      <c r="F30" s="5">
        <v>59</v>
      </c>
      <c r="G30" s="5">
        <v>60</v>
      </c>
      <c r="H30" s="2"/>
      <c r="I30" s="2"/>
      <c r="J30" s="2"/>
      <c r="K30" s="2"/>
    </row>
    <row r="31" spans="1:11" x14ac:dyDescent="0.3">
      <c r="A31" s="35" t="s">
        <v>13</v>
      </c>
      <c r="B31" s="5">
        <v>0</v>
      </c>
      <c r="C31" s="5">
        <v>50000</v>
      </c>
      <c r="D31" s="5">
        <v>51000</v>
      </c>
      <c r="E31" s="5">
        <v>52000</v>
      </c>
      <c r="F31" s="5">
        <v>53000</v>
      </c>
      <c r="G31" s="5">
        <v>54000</v>
      </c>
      <c r="H31" s="2"/>
      <c r="I31" s="2"/>
      <c r="J31" s="2"/>
      <c r="K31" s="2"/>
    </row>
    <row r="32" spans="1:11" ht="17.25" thickBot="1" x14ac:dyDescent="0.35">
      <c r="A32" s="33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7" x14ac:dyDescent="0.3">
      <c r="A33" s="35" t="s">
        <v>1</v>
      </c>
      <c r="B33" s="12">
        <v>0.08</v>
      </c>
      <c r="C33" s="2"/>
      <c r="D33" s="36" t="s">
        <v>15</v>
      </c>
      <c r="E33" s="37" t="s">
        <v>39</v>
      </c>
      <c r="F33" s="2"/>
      <c r="G33" s="2"/>
      <c r="H33" s="2"/>
      <c r="I33" s="2"/>
      <c r="J33" s="2"/>
      <c r="K33" s="2"/>
    </row>
    <row r="34" spans="1:17" x14ac:dyDescent="0.3">
      <c r="A34" s="33"/>
      <c r="B34" s="22"/>
      <c r="C34" s="2"/>
      <c r="D34" s="38"/>
      <c r="E34" s="39" t="s">
        <v>40</v>
      </c>
      <c r="F34" s="2"/>
      <c r="G34" s="2"/>
      <c r="H34" s="2"/>
      <c r="I34" s="2"/>
      <c r="J34" s="2"/>
      <c r="K34" s="2"/>
    </row>
    <row r="35" spans="1:17" x14ac:dyDescent="0.3">
      <c r="A35" s="33"/>
      <c r="B35" s="22"/>
      <c r="C35" s="2"/>
      <c r="D35" s="38"/>
      <c r="E35" s="40"/>
      <c r="F35" s="2"/>
      <c r="G35" s="2"/>
      <c r="H35" s="2"/>
      <c r="I35" s="2"/>
      <c r="J35" s="2"/>
      <c r="K35" s="2"/>
    </row>
    <row r="36" spans="1:17" x14ac:dyDescent="0.3">
      <c r="A36" s="33"/>
      <c r="B36" s="22"/>
      <c r="C36" s="2"/>
      <c r="D36" s="38"/>
      <c r="E36" s="40" t="s">
        <v>41</v>
      </c>
      <c r="F36" s="2"/>
      <c r="G36" s="2"/>
      <c r="H36" s="2"/>
      <c r="I36" s="2"/>
      <c r="J36" s="2"/>
      <c r="K36" s="2"/>
    </row>
    <row r="37" spans="1:17" ht="17.25" thickBot="1" x14ac:dyDescent="0.35">
      <c r="A37" s="33"/>
      <c r="B37" s="22"/>
      <c r="C37" s="2"/>
      <c r="D37" s="41"/>
      <c r="E37" s="42" t="s">
        <v>42</v>
      </c>
      <c r="F37" s="2"/>
      <c r="G37" s="2"/>
      <c r="H37" s="2"/>
      <c r="I37" s="2"/>
      <c r="J37" s="2"/>
      <c r="K37" s="2"/>
    </row>
    <row r="38" spans="1:17" x14ac:dyDescent="0.3">
      <c r="A38" s="33"/>
      <c r="B38" s="22"/>
      <c r="C38" s="2"/>
      <c r="D38" s="2"/>
      <c r="E38" s="2"/>
      <c r="F38" s="2"/>
      <c r="G38" s="2"/>
      <c r="H38" s="2"/>
      <c r="I38" s="2"/>
      <c r="J38" s="2"/>
      <c r="K38" s="2"/>
    </row>
    <row r="39" spans="1:17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7" ht="17.25" thickBot="1" x14ac:dyDescent="0.35">
      <c r="A40" s="33"/>
      <c r="B40" s="2"/>
      <c r="C40" s="2"/>
      <c r="D40" s="2" t="s">
        <v>16</v>
      </c>
      <c r="E40" s="2" t="s">
        <v>7</v>
      </c>
      <c r="F40" s="50">
        <f>NPV(B33,C29:G29)</f>
        <v>11982602.490210576</v>
      </c>
      <c r="G40" s="2"/>
      <c r="H40" s="2"/>
      <c r="I40" s="2"/>
      <c r="J40" s="2"/>
      <c r="K40" s="2"/>
    </row>
    <row r="41" spans="1:17" ht="17.25" thickBot="1" x14ac:dyDescent="0.35">
      <c r="A41" s="33"/>
      <c r="B41" s="2"/>
      <c r="C41" s="2"/>
      <c r="D41" s="2"/>
      <c r="E41" s="10" t="s">
        <v>17</v>
      </c>
      <c r="F41" s="11">
        <f>-FV(B33,5,,F40)</f>
        <v>17606374.272</v>
      </c>
      <c r="G41" s="2"/>
      <c r="H41" s="2"/>
      <c r="I41" s="2"/>
      <c r="J41" s="2"/>
      <c r="K41" s="2"/>
    </row>
    <row r="42" spans="1:17" x14ac:dyDescent="0.3">
      <c r="A42" s="19"/>
    </row>
    <row r="43" spans="1:17" x14ac:dyDescent="0.3">
      <c r="A43" s="19"/>
    </row>
    <row r="44" spans="1:17" x14ac:dyDescent="0.3">
      <c r="A44" s="1">
        <v>3.42</v>
      </c>
      <c r="B44" s="2" t="s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">
      <c r="A45" s="16" t="s">
        <v>0</v>
      </c>
      <c r="B45" s="5">
        <v>0</v>
      </c>
      <c r="C45" s="5">
        <v>1</v>
      </c>
      <c r="D45" s="5">
        <v>2</v>
      </c>
      <c r="E45" s="5">
        <v>3</v>
      </c>
      <c r="F45" s="5">
        <v>4</v>
      </c>
      <c r="G45" s="5">
        <v>5</v>
      </c>
      <c r="H45" s="5">
        <v>6</v>
      </c>
      <c r="I45" s="5">
        <v>7</v>
      </c>
      <c r="J45" s="5">
        <v>8</v>
      </c>
      <c r="K45" s="5">
        <v>9</v>
      </c>
      <c r="L45" s="5">
        <v>10</v>
      </c>
      <c r="M45" s="5">
        <v>11</v>
      </c>
      <c r="N45" s="5">
        <v>12</v>
      </c>
      <c r="O45" s="5">
        <v>13</v>
      </c>
      <c r="P45" s="5">
        <v>14</v>
      </c>
      <c r="Q45" s="5">
        <v>15</v>
      </c>
    </row>
    <row r="46" spans="1:17" x14ac:dyDescent="0.3">
      <c r="A46" s="16" t="s">
        <v>5</v>
      </c>
      <c r="B46" s="43"/>
      <c r="C46" s="44">
        <v>0</v>
      </c>
      <c r="D46" s="44">
        <v>0</v>
      </c>
      <c r="E46" s="44">
        <v>250000</v>
      </c>
      <c r="F46" s="44">
        <f>E46+$B$49</f>
        <v>902788.19498863223</v>
      </c>
      <c r="G46" s="44">
        <f t="shared" ref="G46:Q46" si="3">F46+$B$49</f>
        <v>1555576.3899772645</v>
      </c>
      <c r="H46" s="44">
        <f t="shared" si="3"/>
        <v>2208364.5849658968</v>
      </c>
      <c r="I46" s="44">
        <f t="shared" si="3"/>
        <v>2861152.7799545289</v>
      </c>
      <c r="J46" s="44">
        <f t="shared" si="3"/>
        <v>3513940.974943161</v>
      </c>
      <c r="K46" s="44">
        <f t="shared" si="3"/>
        <v>4166729.1699317931</v>
      </c>
      <c r="L46" s="44">
        <f t="shared" si="3"/>
        <v>4819517.3649204252</v>
      </c>
      <c r="M46" s="44">
        <f t="shared" si="3"/>
        <v>5472305.5599090578</v>
      </c>
      <c r="N46" s="44">
        <f t="shared" si="3"/>
        <v>6125093.7548976904</v>
      </c>
      <c r="O46" s="44">
        <f t="shared" si="3"/>
        <v>6777881.949886323</v>
      </c>
      <c r="P46" s="44">
        <f t="shared" si="3"/>
        <v>7430670.1448749555</v>
      </c>
      <c r="Q46" s="44">
        <f t="shared" si="3"/>
        <v>8083458.3398635881</v>
      </c>
    </row>
    <row r="47" spans="1:17" ht="17.25" thickBot="1" x14ac:dyDescent="0.35">
      <c r="A47" s="1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7.25" thickBot="1" x14ac:dyDescent="0.35">
      <c r="A48" s="17" t="s">
        <v>1</v>
      </c>
      <c r="B48" s="22">
        <v>0.15</v>
      </c>
      <c r="C48" s="2"/>
      <c r="D48" s="36" t="s">
        <v>15</v>
      </c>
      <c r="E48" s="46" t="s">
        <v>43</v>
      </c>
      <c r="F48" s="46"/>
      <c r="G48" s="46"/>
      <c r="H48" s="37"/>
      <c r="I48" s="2"/>
      <c r="J48" s="2"/>
      <c r="K48" s="2"/>
      <c r="L48" s="2"/>
      <c r="M48" s="2"/>
      <c r="N48" s="2"/>
      <c r="O48" s="2"/>
      <c r="P48" s="2"/>
      <c r="Q48" s="2"/>
    </row>
    <row r="49" spans="1:17" ht="17.25" thickBot="1" x14ac:dyDescent="0.35">
      <c r="A49" s="10" t="s">
        <v>14</v>
      </c>
      <c r="B49" s="45">
        <v>652788.19498863223</v>
      </c>
      <c r="C49" s="2"/>
      <c r="D49" s="38"/>
      <c r="E49" s="47" t="s">
        <v>44</v>
      </c>
      <c r="F49" s="48"/>
      <c r="G49" s="48"/>
      <c r="H49" s="40"/>
      <c r="I49" s="2"/>
      <c r="J49" s="2"/>
      <c r="K49" s="2"/>
      <c r="L49" s="2"/>
      <c r="M49" s="2"/>
      <c r="N49" s="2"/>
      <c r="O49" s="2"/>
      <c r="P49" s="2"/>
      <c r="Q49" s="2"/>
    </row>
    <row r="50" spans="1:17" ht="17.25" thickBot="1" x14ac:dyDescent="0.35">
      <c r="A50" s="17"/>
      <c r="B50" s="2"/>
      <c r="C50" s="2"/>
      <c r="D50" s="41"/>
      <c r="E50" s="49" t="s">
        <v>45</v>
      </c>
      <c r="F50" s="49"/>
      <c r="G50" s="49"/>
      <c r="H50" s="28"/>
      <c r="I50" s="2"/>
      <c r="J50" s="2"/>
      <c r="K50" s="2"/>
      <c r="L50" s="2"/>
      <c r="M50" s="2"/>
      <c r="N50" s="2"/>
      <c r="O50" s="2"/>
      <c r="P50" s="2"/>
      <c r="Q50" s="2"/>
    </row>
    <row r="51" spans="1:17" ht="17.25" thickBot="1" x14ac:dyDescent="0.35">
      <c r="A51" s="1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7.25" thickBot="1" x14ac:dyDescent="0.35">
      <c r="A52" s="17"/>
      <c r="B52" s="2"/>
      <c r="C52" s="2"/>
      <c r="D52" s="10" t="s">
        <v>16</v>
      </c>
      <c r="E52" s="51">
        <f>NPV(B48,C46:Q46)</f>
        <v>12475000.000000002</v>
      </c>
      <c r="F52" s="25" t="s">
        <v>18</v>
      </c>
      <c r="G52" s="25"/>
      <c r="H52" s="18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">
      <c r="A53" s="20"/>
      <c r="E53" s="21"/>
    </row>
    <row r="54" spans="1:17" x14ac:dyDescent="0.3">
      <c r="A54" s="20"/>
      <c r="E54" s="21"/>
    </row>
    <row r="55" spans="1:17" x14ac:dyDescent="0.3">
      <c r="A55" s="1">
        <v>3.6</v>
      </c>
      <c r="B55" s="2" t="s">
        <v>46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7" x14ac:dyDescent="0.3">
      <c r="A56" s="16" t="s">
        <v>0</v>
      </c>
      <c r="B56" s="5">
        <v>0</v>
      </c>
      <c r="C56" s="5">
        <v>1</v>
      </c>
      <c r="D56" s="5">
        <v>2</v>
      </c>
      <c r="E56" s="5">
        <v>3</v>
      </c>
      <c r="F56" s="5">
        <v>4</v>
      </c>
      <c r="G56" s="5">
        <v>5</v>
      </c>
      <c r="H56" s="5">
        <v>6</v>
      </c>
      <c r="I56" s="5">
        <v>7</v>
      </c>
      <c r="J56" s="5">
        <v>8</v>
      </c>
      <c r="K56" s="5">
        <v>9</v>
      </c>
      <c r="L56" s="5">
        <v>10</v>
      </c>
      <c r="M56" s="5">
        <v>11</v>
      </c>
      <c r="N56" s="5">
        <v>12</v>
      </c>
    </row>
    <row r="57" spans="1:17" x14ac:dyDescent="0.3">
      <c r="A57" s="16" t="s">
        <v>19</v>
      </c>
      <c r="B57" s="5">
        <v>50000</v>
      </c>
      <c r="C57" s="5">
        <v>0</v>
      </c>
      <c r="D57" s="5">
        <v>0</v>
      </c>
      <c r="E57" s="5">
        <v>50000</v>
      </c>
      <c r="F57" s="5">
        <v>0</v>
      </c>
      <c r="G57" s="5">
        <v>0</v>
      </c>
      <c r="H57" s="5">
        <v>50000</v>
      </c>
      <c r="I57" s="5"/>
      <c r="J57" s="5"/>
      <c r="K57" s="5"/>
      <c r="L57" s="5"/>
      <c r="M57" s="5"/>
      <c r="N57" s="5"/>
    </row>
    <row r="58" spans="1:17" x14ac:dyDescent="0.3">
      <c r="A58" s="16" t="s">
        <v>20</v>
      </c>
      <c r="B58" s="5"/>
      <c r="C58" s="5">
        <v>0</v>
      </c>
      <c r="D58" s="5">
        <v>0</v>
      </c>
      <c r="E58" s="5">
        <v>-19500</v>
      </c>
      <c r="F58" s="5">
        <v>-19500</v>
      </c>
      <c r="G58" s="5">
        <v>-19500</v>
      </c>
      <c r="H58" s="5">
        <v>-19500</v>
      </c>
      <c r="I58" s="5">
        <v>-19500</v>
      </c>
      <c r="J58" s="5">
        <v>-19500</v>
      </c>
      <c r="K58" s="5">
        <v>-19500</v>
      </c>
      <c r="L58" s="5">
        <v>-19500</v>
      </c>
      <c r="M58" s="5">
        <v>-19500</v>
      </c>
      <c r="N58" s="5">
        <v>-19500</v>
      </c>
    </row>
    <row r="59" spans="1:17" x14ac:dyDescent="0.3">
      <c r="A59" s="16" t="s">
        <v>21</v>
      </c>
      <c r="B59" s="5"/>
      <c r="C59" s="5">
        <v>-20000</v>
      </c>
      <c r="D59" s="5">
        <v>-40000</v>
      </c>
      <c r="E59" s="5">
        <v>-20000</v>
      </c>
      <c r="F59" s="5">
        <v>-20000</v>
      </c>
      <c r="G59" s="5">
        <v>-20000</v>
      </c>
      <c r="H59" s="5">
        <v>-20000</v>
      </c>
      <c r="I59" s="5">
        <v>-40000</v>
      </c>
      <c r="J59" s="5"/>
      <c r="K59" s="5"/>
      <c r="L59" s="5"/>
      <c r="M59" s="5"/>
      <c r="N59" s="5"/>
    </row>
    <row r="60" spans="1:17" x14ac:dyDescent="0.3">
      <c r="A60" s="1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7" ht="17.25" thickBot="1" x14ac:dyDescent="0.35">
      <c r="A61" s="17" t="s">
        <v>15</v>
      </c>
      <c r="B61" s="2"/>
      <c r="C61" s="2"/>
      <c r="D61" s="2" t="s">
        <v>16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7" ht="17.25" thickBot="1" x14ac:dyDescent="0.35">
      <c r="A62" s="29" t="s">
        <v>22</v>
      </c>
      <c r="B62" s="18">
        <f>-SUM(C58:N58)</f>
        <v>195000</v>
      </c>
      <c r="C62" s="2"/>
      <c r="D62" s="2" t="s">
        <v>1</v>
      </c>
      <c r="E62" s="22">
        <v>0.05</v>
      </c>
      <c r="F62" s="2"/>
      <c r="G62" s="2" t="s">
        <v>25</v>
      </c>
      <c r="H62" s="50">
        <f>-NPV(E62,C58:N58)</f>
        <v>136574.90350939118</v>
      </c>
      <c r="I62" s="50" t="s">
        <v>26</v>
      </c>
      <c r="J62" s="50">
        <f>-NPV(E62,C59:I59)</f>
        <v>148081.68411971477</v>
      </c>
      <c r="K62" s="2"/>
      <c r="L62" s="2"/>
      <c r="M62" s="2"/>
      <c r="N62" s="2"/>
    </row>
    <row r="63" spans="1:17" ht="17.25" thickBot="1" x14ac:dyDescent="0.35">
      <c r="A63" s="27" t="s">
        <v>23</v>
      </c>
      <c r="B63" s="28">
        <f>-SUM(C59:N59)</f>
        <v>180000</v>
      </c>
      <c r="C63" s="2"/>
      <c r="D63" s="2" t="s">
        <v>29</v>
      </c>
      <c r="E63" s="50">
        <f>NPV(E62,C57:H57)+B57</f>
        <v>130502.64975840517</v>
      </c>
      <c r="F63" s="2"/>
      <c r="G63" s="23" t="s">
        <v>30</v>
      </c>
      <c r="H63" s="50">
        <f>H62-E63</f>
        <v>6072.2537509860122</v>
      </c>
      <c r="I63" s="50" t="s">
        <v>31</v>
      </c>
      <c r="J63" s="50">
        <f>J62-E63</f>
        <v>17579.034361309605</v>
      </c>
      <c r="K63" s="2"/>
      <c r="L63" s="2"/>
      <c r="M63" s="2"/>
      <c r="N63" s="2"/>
    </row>
    <row r="64" spans="1:17" ht="17.25" thickBot="1" x14ac:dyDescent="0.35">
      <c r="A64" s="1" t="s">
        <v>24</v>
      </c>
      <c r="B64" s="2"/>
      <c r="C64" s="2"/>
      <c r="D64" s="2"/>
      <c r="E64" s="23"/>
      <c r="F64" s="2"/>
      <c r="G64" s="24" t="s">
        <v>27</v>
      </c>
      <c r="H64" s="11">
        <f>-PMT(E62,12,H63)</f>
        <v>685.10451920543119</v>
      </c>
      <c r="I64" s="51" t="s">
        <v>28</v>
      </c>
      <c r="J64" s="11">
        <f>-PMT(E62,12,J63)</f>
        <v>1983.3617595847591</v>
      </c>
      <c r="K64" s="2"/>
      <c r="L64" s="2"/>
      <c r="M64" s="2"/>
      <c r="N64" s="2"/>
    </row>
    <row r="65" spans="1:14" x14ac:dyDescent="0.3">
      <c r="A65" s="17"/>
      <c r="B65" s="2"/>
      <c r="C65" s="2"/>
      <c r="D65" s="2"/>
      <c r="E65" s="2"/>
      <c r="F65" s="2"/>
      <c r="G65" s="26" t="s">
        <v>32</v>
      </c>
      <c r="H65" s="2"/>
      <c r="I65" s="2"/>
      <c r="J65" s="2"/>
      <c r="K65" s="2"/>
      <c r="L65" s="2"/>
      <c r="M65" s="2"/>
      <c r="N65" s="2"/>
    </row>
    <row r="66" spans="1:14" x14ac:dyDescent="0.3">
      <c r="A66" s="17"/>
      <c r="B66" s="2"/>
      <c r="C66" s="2"/>
      <c r="D66" s="2"/>
      <c r="E66" s="2"/>
      <c r="F66" s="2"/>
      <c r="G66" s="26" t="s">
        <v>33</v>
      </c>
      <c r="H66" s="2"/>
      <c r="I66" s="2"/>
      <c r="J66" s="2"/>
      <c r="K66" s="2"/>
      <c r="L66" s="2"/>
      <c r="M66" s="2"/>
      <c r="N66" s="2"/>
    </row>
    <row r="67" spans="1:14" x14ac:dyDescent="0.3">
      <c r="A67" s="20"/>
    </row>
    <row r="68" spans="1:14" x14ac:dyDescent="0.3">
      <c r="A68" s="20"/>
    </row>
    <row r="69" spans="1:14" ht="17.25" thickBot="1" x14ac:dyDescent="0.35">
      <c r="A69" s="1">
        <v>3.75</v>
      </c>
      <c r="B69" s="2"/>
      <c r="C69" s="2"/>
      <c r="D69" s="2"/>
      <c r="E69" s="2"/>
      <c r="F69" s="2"/>
      <c r="G69" s="2"/>
      <c r="H69" s="2"/>
      <c r="I69" s="2"/>
    </row>
    <row r="70" spans="1:14" x14ac:dyDescent="0.3">
      <c r="A70" s="16" t="s">
        <v>0</v>
      </c>
      <c r="B70" s="5">
        <v>0</v>
      </c>
      <c r="C70" s="5">
        <v>1</v>
      </c>
      <c r="D70" s="5">
        <v>2</v>
      </c>
      <c r="E70" s="5">
        <v>3</v>
      </c>
      <c r="F70" s="5">
        <v>4</v>
      </c>
      <c r="G70" s="2"/>
      <c r="H70" s="30" t="s">
        <v>37</v>
      </c>
      <c r="I70" s="2"/>
    </row>
    <row r="71" spans="1:14" ht="17.25" thickBot="1" x14ac:dyDescent="0.35">
      <c r="A71" s="16" t="s">
        <v>5</v>
      </c>
      <c r="B71" s="5">
        <v>10000</v>
      </c>
      <c r="C71" s="5">
        <v>0</v>
      </c>
      <c r="D71" s="5">
        <v>-8561.9883040935692</v>
      </c>
      <c r="E71" s="5">
        <v>0</v>
      </c>
      <c r="F71" s="5">
        <f>D71*1/2</f>
        <v>-4280.9941520467846</v>
      </c>
      <c r="G71" s="2"/>
      <c r="H71" s="31">
        <f>-F71</f>
        <v>4280.9941520467846</v>
      </c>
      <c r="I71" s="2"/>
    </row>
    <row r="72" spans="1:14" ht="17.25" thickBot="1" x14ac:dyDescent="0.35">
      <c r="A72" s="17"/>
      <c r="B72" s="2"/>
      <c r="C72" s="2"/>
      <c r="D72" s="2"/>
      <c r="E72" s="2"/>
      <c r="F72" s="2"/>
      <c r="G72" s="2"/>
      <c r="H72" s="2"/>
      <c r="I72" s="2"/>
    </row>
    <row r="73" spans="1:14" ht="17.25" thickBot="1" x14ac:dyDescent="0.35">
      <c r="A73" s="17" t="s">
        <v>1</v>
      </c>
      <c r="B73" s="22">
        <v>0.1</v>
      </c>
      <c r="C73" s="2"/>
      <c r="D73" s="2"/>
      <c r="E73" s="2"/>
      <c r="F73" s="2"/>
      <c r="G73" s="2"/>
      <c r="H73" s="32" t="s">
        <v>36</v>
      </c>
      <c r="I73" s="2"/>
    </row>
    <row r="74" spans="1:14" x14ac:dyDescent="0.3">
      <c r="A74" s="17" t="s">
        <v>34</v>
      </c>
      <c r="B74" s="50">
        <f>-NPV(B73,C71:F71)</f>
        <v>10000</v>
      </c>
      <c r="C74" s="2"/>
      <c r="D74" s="2"/>
      <c r="E74" s="2"/>
      <c r="F74" s="2"/>
      <c r="G74" s="2"/>
      <c r="H74" s="2"/>
      <c r="I74" s="2"/>
    </row>
    <row r="75" spans="1:14" x14ac:dyDescent="0.3">
      <c r="A75" s="17" t="s">
        <v>35</v>
      </c>
      <c r="B75" s="2"/>
      <c r="C75" s="2"/>
      <c r="D75" s="2"/>
      <c r="E75" s="2"/>
      <c r="F75" s="2"/>
      <c r="G75" s="2"/>
      <c r="H75" s="2"/>
      <c r="I75" s="2"/>
    </row>
    <row r="78" spans="1:14" x14ac:dyDescent="0.3">
      <c r="A78" s="20"/>
    </row>
    <row r="79" spans="1:14" x14ac:dyDescent="0.3">
      <c r="A79" s="20"/>
    </row>
    <row r="80" spans="1:14" x14ac:dyDescent="0.3">
      <c r="A80" s="1">
        <v>3.77</v>
      </c>
      <c r="B80" s="2" t="s">
        <v>46</v>
      </c>
      <c r="C80" s="2"/>
      <c r="D80" s="2"/>
      <c r="E80" s="2"/>
      <c r="F80" s="2"/>
      <c r="G80" s="2"/>
      <c r="H80" s="2"/>
      <c r="I80" s="2" t="s">
        <v>48</v>
      </c>
      <c r="J80" s="2"/>
      <c r="K80" s="2"/>
      <c r="L80" s="2"/>
      <c r="M80" s="2"/>
    </row>
    <row r="81" spans="1:13" x14ac:dyDescent="0.3">
      <c r="A81" s="35" t="s">
        <v>0</v>
      </c>
      <c r="B81" s="5">
        <v>0</v>
      </c>
      <c r="C81" s="5">
        <v>1</v>
      </c>
      <c r="D81" s="5">
        <v>2</v>
      </c>
      <c r="E81" s="5">
        <v>3</v>
      </c>
      <c r="F81" s="5">
        <v>4</v>
      </c>
      <c r="G81" s="5">
        <v>5</v>
      </c>
      <c r="H81" s="2"/>
      <c r="I81" s="33" t="s">
        <v>49</v>
      </c>
      <c r="J81" s="2"/>
      <c r="K81" s="2"/>
      <c r="L81" s="2"/>
      <c r="M81" s="2"/>
    </row>
    <row r="82" spans="1:13" x14ac:dyDescent="0.3">
      <c r="A82" s="35" t="s">
        <v>5</v>
      </c>
      <c r="B82" s="5">
        <v>100000</v>
      </c>
      <c r="C82" s="5">
        <v>0</v>
      </c>
      <c r="D82" s="5">
        <v>150000</v>
      </c>
      <c r="E82" s="5">
        <v>0</v>
      </c>
      <c r="F82" s="5">
        <v>0</v>
      </c>
      <c r="G82" s="5">
        <v>0</v>
      </c>
      <c r="H82" s="2"/>
      <c r="I82" s="2" t="s">
        <v>50</v>
      </c>
      <c r="J82" s="2"/>
      <c r="K82" s="2"/>
      <c r="L82" s="2"/>
      <c r="M82" s="2"/>
    </row>
    <row r="83" spans="1:13" ht="17.25" thickBot="1" x14ac:dyDescent="0.35">
      <c r="A83" s="33"/>
      <c r="B83" s="2"/>
      <c r="C83" s="2"/>
      <c r="D83" s="2"/>
      <c r="E83" s="2"/>
      <c r="F83" s="2"/>
      <c r="G83" s="2"/>
      <c r="H83" s="2"/>
      <c r="I83" s="33" t="s">
        <v>47</v>
      </c>
      <c r="J83" s="2"/>
      <c r="K83" s="2"/>
      <c r="L83" s="2"/>
      <c r="M83" s="2"/>
    </row>
    <row r="84" spans="1:13" ht="17.25" thickBot="1" x14ac:dyDescent="0.35">
      <c r="A84" s="2" t="s">
        <v>1</v>
      </c>
      <c r="B84" s="22">
        <v>0.15</v>
      </c>
      <c r="C84" s="2"/>
      <c r="D84" s="2"/>
      <c r="E84" s="2"/>
      <c r="F84" s="2"/>
      <c r="G84" s="2"/>
      <c r="H84" s="2"/>
      <c r="I84" s="34" t="s">
        <v>38</v>
      </c>
      <c r="J84" s="2"/>
      <c r="K84" s="2"/>
      <c r="L84" s="2"/>
      <c r="M84" s="2"/>
    </row>
    <row r="86" spans="1:13" x14ac:dyDescent="0.3">
      <c r="A86" s="19"/>
    </row>
    <row r="87" spans="1:13" x14ac:dyDescent="0.3">
      <c r="A87" s="19"/>
    </row>
    <row r="88" spans="1:13" x14ac:dyDescent="0.3">
      <c r="A88" s="19"/>
    </row>
    <row r="89" spans="1:13" x14ac:dyDescent="0.3">
      <c r="A89" s="19"/>
    </row>
    <row r="90" spans="1:13" x14ac:dyDescent="0.3">
      <c r="A90" s="19"/>
    </row>
    <row r="91" spans="1:13" x14ac:dyDescent="0.3">
      <c r="A91" s="1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2022-03-20T09:36:00Z</dcterms:created>
  <dcterms:modified xsi:type="dcterms:W3CDTF">2022-03-23T05:27:25Z</dcterms:modified>
</cp:coreProperties>
</file>