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Assignments\"/>
    </mc:Choice>
  </mc:AlternateContent>
  <xr:revisionPtr revIDLastSave="0" documentId="13_ncr:1_{FAB38287-A54C-42C6-BF9F-04EFB597AB9F}" xr6:coauthVersionLast="47" xr6:coauthVersionMax="47" xr10:uidLastSave="{00000000-0000-0000-0000-000000000000}"/>
  <bookViews>
    <workbookView xWindow="4455" yWindow="4350" windowWidth="13965" windowHeight="11235" xr2:uid="{876AE7A3-CC53-44CF-9733-1C455D47F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6" i="1"/>
  <c r="B37" i="1"/>
  <c r="B36" i="1"/>
  <c r="B34" i="1"/>
  <c r="M24" i="1"/>
  <c r="M23" i="1"/>
  <c r="M22" i="1"/>
  <c r="J22" i="1"/>
  <c r="L22" i="1"/>
  <c r="F18" i="1"/>
  <c r="F19" i="1"/>
  <c r="F17" i="1"/>
  <c r="D3" i="1"/>
  <c r="D2" i="1"/>
  <c r="D6" i="1" s="1"/>
  <c r="D88" i="1"/>
  <c r="A80" i="1"/>
  <c r="J72" i="1"/>
  <c r="I74" i="1" s="1"/>
  <c r="B73" i="1"/>
  <c r="I72" i="1"/>
  <c r="E74" i="1"/>
  <c r="E73" i="1"/>
  <c r="F73" i="1"/>
  <c r="E72" i="1"/>
  <c r="B72" i="1"/>
  <c r="A73" i="1"/>
  <c r="B92" i="1"/>
  <c r="B78" i="1"/>
  <c r="E68" i="1"/>
  <c r="F68" i="1"/>
  <c r="G68" i="1"/>
  <c r="D68" i="1"/>
  <c r="H68" i="1"/>
  <c r="I68" i="1" s="1"/>
  <c r="H67" i="1"/>
  <c r="D67" i="1"/>
  <c r="E67" i="1"/>
  <c r="F67" i="1"/>
  <c r="G67" i="1"/>
  <c r="C67" i="1"/>
  <c r="B63" i="1"/>
  <c r="C63" i="1" s="1"/>
  <c r="B56" i="1"/>
  <c r="B47" i="1"/>
  <c r="F27" i="1"/>
  <c r="K24" i="1" s="1"/>
  <c r="F28" i="1"/>
  <c r="D7" i="1"/>
  <c r="J23" i="1" l="1"/>
  <c r="L23" i="1"/>
  <c r="J68" i="1"/>
  <c r="I67" i="1"/>
  <c r="J67" i="1"/>
  <c r="C73" i="1" l="1"/>
  <c r="F74" i="1"/>
  <c r="G74" i="1" s="1"/>
  <c r="L24" i="1" l="1"/>
  <c r="B35" i="1"/>
  <c r="F29" i="1"/>
  <c r="J24" i="1" l="1"/>
</calcChain>
</file>

<file path=xl/sharedStrings.xml><?xml version="1.0" encoding="utf-8"?>
<sst xmlns="http://schemas.openxmlformats.org/spreadsheetml/2006/main" count="140" uniqueCount="70">
  <si>
    <t>3 month</t>
    <phoneticPr fontId="2" type="noConversion"/>
  </si>
  <si>
    <t>i</t>
    <phoneticPr fontId="2" type="noConversion"/>
  </si>
  <si>
    <t>1 month</t>
    <phoneticPr fontId="2" type="noConversion"/>
  </si>
  <si>
    <t>(a)</t>
    <phoneticPr fontId="2" type="noConversion"/>
  </si>
  <si>
    <t>(b)</t>
    <phoneticPr fontId="2" type="noConversion"/>
  </si>
  <si>
    <t>(c)</t>
    <phoneticPr fontId="2" type="noConversion"/>
  </si>
  <si>
    <t>(d)</t>
    <phoneticPr fontId="2" type="noConversion"/>
  </si>
  <si>
    <t>(a) APR</t>
    <phoneticPr fontId="2" type="noConversion"/>
  </si>
  <si>
    <t>(b) APY</t>
    <phoneticPr fontId="2" type="noConversion"/>
  </si>
  <si>
    <t>CP</t>
    <phoneticPr fontId="2" type="noConversion"/>
  </si>
  <si>
    <t>-</t>
    <phoneticPr fontId="2" type="noConversion"/>
  </si>
  <si>
    <t>per year</t>
    <phoneticPr fontId="2" type="noConversion"/>
  </si>
  <si>
    <t>Nominal</t>
    <phoneticPr fontId="2" type="noConversion"/>
  </si>
  <si>
    <t>Effect</t>
    <phoneticPr fontId="2" type="noConversion"/>
  </si>
  <si>
    <t>per quarter</t>
    <phoneticPr fontId="2" type="noConversion"/>
  </si>
  <si>
    <t>by formula</t>
    <phoneticPr fontId="2" type="noConversion"/>
  </si>
  <si>
    <t>by EFFECT function</t>
    <phoneticPr fontId="2" type="noConversion"/>
  </si>
  <si>
    <t>by NOMINAL function</t>
    <phoneticPr fontId="2" type="noConversion"/>
  </si>
  <si>
    <t xml:space="preserve">(c) </t>
    <phoneticPr fontId="2" type="noConversion"/>
  </si>
  <si>
    <t>Annual Percentage Rate, Nominal rate</t>
    <phoneticPr fontId="2" type="noConversion"/>
  </si>
  <si>
    <t>Annual Percentage Yield, Effective rate</t>
    <phoneticPr fontId="2" type="noConversion"/>
  </si>
  <si>
    <t>EFFECT function can find out APY, effective rate with nominal rate and m(compounding frequency).</t>
    <phoneticPr fontId="2" type="noConversion"/>
  </si>
  <si>
    <t>NOMINAL function can find out APR, nominal rate with effective rate and m.</t>
    <phoneticPr fontId="2" type="noConversion"/>
  </si>
  <si>
    <t>in this case, m=4</t>
    <phoneticPr fontId="2" type="noConversion"/>
  </si>
  <si>
    <t>Loan</t>
    <phoneticPr fontId="2" type="noConversion"/>
  </si>
  <si>
    <t>n</t>
    <phoneticPr fontId="2" type="noConversion"/>
  </si>
  <si>
    <t>month</t>
    <phoneticPr fontId="2" type="noConversion"/>
  </si>
  <si>
    <t>1 year</t>
    <phoneticPr fontId="2" type="noConversion"/>
  </si>
  <si>
    <t>PP</t>
    <phoneticPr fontId="2" type="noConversion"/>
  </si>
  <si>
    <t>year</t>
    <phoneticPr fontId="2" type="noConversion"/>
  </si>
  <si>
    <t>banker friend</t>
    <phoneticPr fontId="2" type="noConversion"/>
  </si>
  <si>
    <t>FB&amp;T (~2nd month)</t>
    <phoneticPr fontId="2" type="noConversion"/>
  </si>
  <si>
    <t>NO FEE for changing bank</t>
    <phoneticPr fontId="2" type="noConversion"/>
  </si>
  <si>
    <t>per month</t>
    <phoneticPr fontId="2" type="noConversion"/>
  </si>
  <si>
    <t>A</t>
    <phoneticPr fontId="2" type="noConversion"/>
  </si>
  <si>
    <t>Principal</t>
    <phoneticPr fontId="2" type="noConversion"/>
  </si>
  <si>
    <t>interest</t>
    <phoneticPr fontId="2" type="noConversion"/>
  </si>
  <si>
    <t>per day</t>
    <phoneticPr fontId="2" type="noConversion"/>
  </si>
  <si>
    <t>pump</t>
    <phoneticPr fontId="2" type="noConversion"/>
  </si>
  <si>
    <t>chemical</t>
    <phoneticPr fontId="2" type="noConversion"/>
  </si>
  <si>
    <t>day</t>
    <phoneticPr fontId="2" type="noConversion"/>
  </si>
  <si>
    <t>lifetime</t>
    <phoneticPr fontId="2" type="noConversion"/>
  </si>
  <si>
    <t>years</t>
    <phoneticPr fontId="2" type="noConversion"/>
  </si>
  <si>
    <t>A - pump</t>
    <phoneticPr fontId="2" type="noConversion"/>
  </si>
  <si>
    <t>A - total</t>
    <phoneticPr fontId="2" type="noConversion"/>
  </si>
  <si>
    <t>invest</t>
    <phoneticPr fontId="2" type="noConversion"/>
  </si>
  <si>
    <t>r</t>
    <phoneticPr fontId="2" type="noConversion"/>
  </si>
  <si>
    <t>i=e^2%-1</t>
    <phoneticPr fontId="2" type="noConversion"/>
  </si>
  <si>
    <t>=50000000*(A/P, 2.02%, 36)</t>
    <phoneticPr fontId="2" type="noConversion"/>
  </si>
  <si>
    <t>=1967941</t>
    <phoneticPr fontId="2" type="noConversion"/>
  </si>
  <si>
    <t>cash flow</t>
    <phoneticPr fontId="2" type="noConversion"/>
  </si>
  <si>
    <t>P</t>
    <phoneticPr fontId="2" type="noConversion"/>
  </si>
  <si>
    <t>P-total</t>
    <phoneticPr fontId="2" type="noConversion"/>
  </si>
  <si>
    <t>F</t>
    <phoneticPr fontId="2" type="noConversion"/>
  </si>
  <si>
    <t>F-total</t>
    <phoneticPr fontId="2" type="noConversion"/>
  </si>
  <si>
    <t>1~5 month</t>
    <phoneticPr fontId="2" type="noConversion"/>
  </si>
  <si>
    <t>6~8 month</t>
    <phoneticPr fontId="2" type="noConversion"/>
  </si>
  <si>
    <t>by goal seek</t>
    <phoneticPr fontId="2" type="noConversion"/>
  </si>
  <si>
    <t>effective rate</t>
    <phoneticPr fontId="2" type="noConversion"/>
  </si>
  <si>
    <t>per semiannual</t>
    <phoneticPr fontId="2" type="noConversion"/>
  </si>
  <si>
    <t>*m=big number, 10000 for expressing infinite period</t>
    <phoneticPr fontId="2" type="noConversion"/>
  </si>
  <si>
    <t>Answer</t>
    <phoneticPr fontId="2" type="noConversion"/>
  </si>
  <si>
    <t>Investment Account</t>
    <phoneticPr fontId="2" type="noConversion"/>
  </si>
  <si>
    <t>i for A/F</t>
    <phoneticPr fontId="2" type="noConversion"/>
  </si>
  <si>
    <t>deposit</t>
    <phoneticPr fontId="2" type="noConversion"/>
  </si>
  <si>
    <t>m</t>
    <phoneticPr fontId="2" type="noConversion"/>
  </si>
  <si>
    <t>semiannual(6)</t>
    <phoneticPr fontId="2" type="noConversion"/>
  </si>
  <si>
    <t>quarter(3)</t>
    <phoneticPr fontId="2" type="noConversion"/>
  </si>
  <si>
    <t>= 6/3</t>
    <phoneticPr fontId="2" type="noConversion"/>
  </si>
  <si>
    <t>i (effect)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</si>
</sst>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_-[$$-409]* #,##0.00_ ;_-[$$-409]* \-#,##0.00\ ;_-[$$-409]* &quot;-&quot;??_ ;_-@_ "/>
    <numFmt numFmtId="177" formatCode="_-[$$-409]* #,##0_ ;_-[$$-409]* \-#,##0\ ;_-[$$-409]* &quot;-&quot;??_ ;_-@_ "/>
    <numFmt numFmtId="178" formatCode="mm&quot;월&quot;\ dd&quot;일&quot;"/>
    <numFmt numFmtId="179" formatCode="0.0000%"/>
    <numFmt numFmtId="180" formatCode="0.00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vertical="center"/>
    </xf>
    <xf numFmtId="10" fontId="0" fillId="2" borderId="0" xfId="3" applyNumberFormat="1" applyFont="1" applyFill="1">
      <alignment vertical="center"/>
    </xf>
    <xf numFmtId="9" fontId="0" fillId="2" borderId="0" xfId="3" applyFont="1" applyFill="1">
      <alignment vertical="center"/>
    </xf>
    <xf numFmtId="0" fontId="0" fillId="2" borderId="3" xfId="0" applyFill="1" applyBorder="1">
      <alignment vertical="center"/>
    </xf>
    <xf numFmtId="10" fontId="0" fillId="2" borderId="3" xfId="3" applyNumberFormat="1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176" fontId="0" fillId="2" borderId="0" xfId="2" applyNumberFormat="1" applyFont="1" applyFill="1" applyBorder="1">
      <alignment vertical="center"/>
    </xf>
    <xf numFmtId="10" fontId="0" fillId="2" borderId="0" xfId="0" applyNumberForma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1" fontId="0" fillId="2" borderId="0" xfId="1" applyFon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10" fontId="0" fillId="2" borderId="0" xfId="3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2" xfId="0" applyFill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10" fontId="0" fillId="2" borderId="3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0" fontId="0" fillId="2" borderId="5" xfId="3" applyNumberFormat="1" applyFont="1" applyFill="1" applyBorder="1">
      <alignment vertical="center"/>
    </xf>
    <xf numFmtId="10" fontId="0" fillId="2" borderId="7" xfId="3" quotePrefix="1" applyNumberFormat="1" applyFont="1" applyFill="1" applyBorder="1" applyAlignment="1">
      <alignment vertical="center"/>
    </xf>
    <xf numFmtId="10" fontId="0" fillId="2" borderId="8" xfId="3" applyNumberFormat="1" applyFont="1" applyFill="1" applyBorder="1">
      <alignment vertical="center"/>
    </xf>
    <xf numFmtId="10" fontId="0" fillId="2" borderId="9" xfId="3" applyNumberFormat="1" applyFont="1" applyFill="1" applyBorder="1">
      <alignment vertical="center"/>
    </xf>
    <xf numFmtId="0" fontId="0" fillId="2" borderId="2" xfId="0" quotePrefix="1" applyFill="1" applyBorder="1" applyAlignment="1">
      <alignment vertical="center"/>
    </xf>
    <xf numFmtId="10" fontId="0" fillId="2" borderId="7" xfId="3" applyNumberFormat="1" applyFon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177" fontId="0" fillId="2" borderId="3" xfId="1" applyNumberFormat="1" applyFont="1" applyFill="1" applyBorder="1">
      <alignment vertical="center"/>
    </xf>
    <xf numFmtId="9" fontId="0" fillId="2" borderId="0" xfId="0" applyNumberFormat="1" applyFill="1" applyBorder="1">
      <alignment vertical="center"/>
    </xf>
    <xf numFmtId="10" fontId="0" fillId="2" borderId="0" xfId="3" quotePrefix="1" applyNumberFormat="1" applyFont="1" applyFill="1" applyBorder="1">
      <alignment vertical="center"/>
    </xf>
    <xf numFmtId="0" fontId="0" fillId="2" borderId="0" xfId="0" quotePrefix="1" applyFill="1" applyBorder="1">
      <alignment vertical="center"/>
    </xf>
    <xf numFmtId="0" fontId="0" fillId="2" borderId="8" xfId="0" quotePrefix="1" applyFill="1" applyBorder="1">
      <alignment vertical="center"/>
    </xf>
    <xf numFmtId="6" fontId="0" fillId="2" borderId="9" xfId="0" applyNumberFormat="1" applyFill="1" applyBorder="1">
      <alignment vertical="center"/>
    </xf>
    <xf numFmtId="0" fontId="0" fillId="2" borderId="13" xfId="0" applyFill="1" applyBorder="1">
      <alignment vertical="center"/>
    </xf>
    <xf numFmtId="0" fontId="0" fillId="2" borderId="1" xfId="0" applyFill="1" applyBorder="1">
      <alignment vertical="center"/>
    </xf>
    <xf numFmtId="9" fontId="0" fillId="2" borderId="11" xfId="0" applyNumberFormat="1" applyFill="1" applyBorder="1">
      <alignment vertical="center"/>
    </xf>
    <xf numFmtId="9" fontId="0" fillId="2" borderId="12" xfId="0" applyNumberFormat="1" applyFill="1" applyBorder="1">
      <alignment vertical="center"/>
    </xf>
    <xf numFmtId="0" fontId="0" fillId="2" borderId="14" xfId="0" applyFill="1" applyBorder="1">
      <alignment vertical="center"/>
    </xf>
    <xf numFmtId="178" fontId="0" fillId="2" borderId="5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0" fillId="2" borderId="0" xfId="3" applyNumberFormat="1" applyFont="1" applyFill="1">
      <alignment vertical="center"/>
    </xf>
    <xf numFmtId="10" fontId="0" fillId="2" borderId="3" xfId="0" applyNumberFormat="1" applyFill="1" applyBorder="1">
      <alignment vertical="center"/>
    </xf>
    <xf numFmtId="10" fontId="0" fillId="2" borderId="14" xfId="3" applyNumberFormat="1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9" fontId="0" fillId="0" borderId="0" xfId="0" applyNumberFormat="1" applyFill="1" applyBorder="1">
      <alignment vertical="center"/>
    </xf>
    <xf numFmtId="0" fontId="4" fillId="0" borderId="0" xfId="0" applyFont="1" applyFill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9" fontId="0" fillId="2" borderId="12" xfId="0" applyNumberForma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9" fontId="0" fillId="2" borderId="10" xfId="0" applyNumberFormat="1" applyFill="1" applyBorder="1">
      <alignment vertical="center"/>
    </xf>
    <xf numFmtId="0" fontId="0" fillId="2" borderId="9" xfId="0" quotePrefix="1" applyFill="1" applyBorder="1" applyAlignment="1">
      <alignment horizontal="center" vertical="center"/>
    </xf>
    <xf numFmtId="10" fontId="0" fillId="2" borderId="0" xfId="0" applyNumberFormat="1" applyFill="1">
      <alignment vertical="center"/>
    </xf>
    <xf numFmtId="180" fontId="0" fillId="2" borderId="0" xfId="3" applyNumberFormat="1" applyFont="1" applyFill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2" borderId="15" xfId="1" applyFon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0" fontId="0" fillId="2" borderId="15" xfId="0" applyFill="1" applyBorder="1">
      <alignment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6B13-44AB-4B21-A5DC-71E1460233AF}">
  <dimension ref="A1:M92"/>
  <sheetViews>
    <sheetView tabSelected="1" zoomScale="70" zoomScaleNormal="70" workbookViewId="0">
      <selection activeCell="L37" sqref="L37"/>
    </sheetView>
  </sheetViews>
  <sheetFormatPr defaultRowHeight="16.5" x14ac:dyDescent="0.3"/>
  <cols>
    <col min="1" max="1" width="11.75" customWidth="1"/>
    <col min="2" max="2" width="12.875" customWidth="1"/>
    <col min="3" max="3" width="11.5" bestFit="1" customWidth="1"/>
    <col min="5" max="5" width="10" bestFit="1" customWidth="1"/>
    <col min="6" max="6" width="10.625" bestFit="1" customWidth="1"/>
    <col min="7" max="7" width="11.5" customWidth="1"/>
    <col min="8" max="8" width="9.875" bestFit="1" customWidth="1"/>
    <col min="9" max="9" width="12.25" bestFit="1" customWidth="1"/>
    <col min="10" max="10" width="11.25" bestFit="1" customWidth="1"/>
    <col min="11" max="11" width="10.375" bestFit="1" customWidth="1"/>
    <col min="12" max="12" width="12.5" bestFit="1" customWidth="1"/>
    <col min="13" max="13" width="12.375" bestFit="1" customWidth="1"/>
    <col min="19" max="19" width="9" customWidth="1"/>
  </cols>
  <sheetData>
    <row r="1" spans="1:13" ht="17.25" thickBot="1" x14ac:dyDescent="0.35">
      <c r="A1" s="2">
        <v>4.1399999999999997</v>
      </c>
      <c r="B1" s="3"/>
      <c r="C1" s="4"/>
      <c r="D1" s="38" t="s">
        <v>12</v>
      </c>
      <c r="E1" s="9" t="s">
        <v>11</v>
      </c>
      <c r="F1" s="10"/>
      <c r="G1" s="3"/>
      <c r="H1" s="3"/>
      <c r="I1" s="3"/>
      <c r="J1" s="3"/>
      <c r="K1" s="3"/>
    </row>
    <row r="2" spans="1:13" x14ac:dyDescent="0.3">
      <c r="A2" s="16" t="s">
        <v>69</v>
      </c>
      <c r="B2" s="17" t="s">
        <v>9</v>
      </c>
      <c r="C2" s="4"/>
      <c r="D2" s="39">
        <f>A7*4</f>
        <v>0.13861812906691001</v>
      </c>
      <c r="E2" s="12" t="s">
        <v>15</v>
      </c>
      <c r="F2" s="13"/>
      <c r="G2" s="3"/>
      <c r="H2" s="3"/>
      <c r="I2" s="6"/>
      <c r="J2" s="3"/>
      <c r="K2" s="3"/>
    </row>
    <row r="3" spans="1:13" ht="17.25" thickBot="1" x14ac:dyDescent="0.35">
      <c r="A3" s="35">
        <v>3.5000000000000003E-2</v>
      </c>
      <c r="B3" s="36" t="s">
        <v>10</v>
      </c>
      <c r="C3" s="4"/>
      <c r="D3" s="40">
        <f>NOMINAL($D$7,4)</f>
        <v>0.13861812906691018</v>
      </c>
      <c r="E3" s="41" t="s">
        <v>17</v>
      </c>
      <c r="F3" s="42"/>
      <c r="G3" s="6"/>
      <c r="H3" s="5"/>
      <c r="I3" s="6"/>
      <c r="J3" s="3"/>
      <c r="K3" s="3"/>
    </row>
    <row r="4" spans="1:13" ht="17.25" thickBot="1" x14ac:dyDescent="0.35">
      <c r="A4" s="24" t="s">
        <v>0</v>
      </c>
      <c r="B4" s="37" t="s">
        <v>2</v>
      </c>
      <c r="C4" s="4"/>
      <c r="D4" s="7"/>
      <c r="E4" s="3"/>
      <c r="F4" s="3"/>
      <c r="G4" s="6"/>
      <c r="H4" s="3"/>
      <c r="I4" s="3"/>
      <c r="J4" s="3"/>
      <c r="K4" s="3"/>
    </row>
    <row r="5" spans="1:13" x14ac:dyDescent="0.3">
      <c r="A5" s="3"/>
      <c r="B5" s="3"/>
      <c r="C5" s="3"/>
      <c r="D5" s="43" t="s">
        <v>13</v>
      </c>
      <c r="E5" s="9" t="s">
        <v>11</v>
      </c>
      <c r="F5" s="10"/>
      <c r="G5" s="3"/>
      <c r="H5" s="3"/>
      <c r="I5" s="3"/>
      <c r="J5" s="3"/>
      <c r="K5" s="3"/>
    </row>
    <row r="6" spans="1:13" x14ac:dyDescent="0.3">
      <c r="A6" s="3" t="s">
        <v>46</v>
      </c>
      <c r="B6" s="3"/>
      <c r="C6" s="3"/>
      <c r="D6" s="39">
        <f>(1+$D$2/4)^4-1</f>
        <v>0.14599166254093565</v>
      </c>
      <c r="E6" s="27" t="s">
        <v>15</v>
      </c>
      <c r="F6" s="13"/>
      <c r="G6" s="3"/>
      <c r="H6" s="3"/>
      <c r="I6" s="3"/>
      <c r="J6" s="3"/>
      <c r="K6" s="3"/>
    </row>
    <row r="7" spans="1:13" ht="17.25" thickBot="1" x14ac:dyDescent="0.35">
      <c r="A7" s="84">
        <v>3.4654532266727503E-2</v>
      </c>
      <c r="B7" s="85"/>
      <c r="C7" s="3"/>
      <c r="D7" s="44">
        <f>EFFECT($D$2,4)</f>
        <v>0.14599166254093565</v>
      </c>
      <c r="E7" s="22" t="s">
        <v>16</v>
      </c>
      <c r="F7" s="23"/>
      <c r="G7" s="3"/>
      <c r="H7" s="3"/>
      <c r="I7" s="3"/>
      <c r="J7" s="3"/>
      <c r="K7" s="3"/>
    </row>
    <row r="8" spans="1:13" ht="17.25" thickBo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3" ht="17.25" thickBot="1" x14ac:dyDescent="0.35">
      <c r="A9" s="45" t="s">
        <v>7</v>
      </c>
      <c r="B9" s="46" t="s">
        <v>19</v>
      </c>
      <c r="C9" s="46"/>
      <c r="D9" s="46"/>
      <c r="E9" s="46"/>
      <c r="F9" s="46"/>
      <c r="G9" s="46"/>
      <c r="H9" s="46"/>
      <c r="I9" s="46"/>
      <c r="J9" s="47"/>
      <c r="K9" s="3"/>
    </row>
    <row r="10" spans="1:13" ht="17.25" thickBot="1" x14ac:dyDescent="0.35">
      <c r="A10" s="45" t="s">
        <v>8</v>
      </c>
      <c r="B10" s="46" t="s">
        <v>20</v>
      </c>
      <c r="C10" s="46"/>
      <c r="D10" s="46"/>
      <c r="E10" s="46"/>
      <c r="F10" s="46"/>
      <c r="G10" s="46"/>
      <c r="H10" s="46"/>
      <c r="I10" s="46"/>
      <c r="J10" s="47"/>
      <c r="K10" s="3"/>
    </row>
    <row r="11" spans="1:13" x14ac:dyDescent="0.3">
      <c r="A11" s="11" t="s">
        <v>18</v>
      </c>
      <c r="B11" s="12" t="s">
        <v>21</v>
      </c>
      <c r="C11" s="12"/>
      <c r="D11" s="12"/>
      <c r="E11" s="12"/>
      <c r="F11" s="12"/>
      <c r="G11" s="12"/>
      <c r="H11" s="12"/>
      <c r="I11" s="12"/>
      <c r="J11" s="13"/>
      <c r="K11" s="3"/>
    </row>
    <row r="12" spans="1:13" x14ac:dyDescent="0.3">
      <c r="A12" s="11"/>
      <c r="B12" s="12" t="s">
        <v>22</v>
      </c>
      <c r="C12" s="12"/>
      <c r="D12" s="12"/>
      <c r="E12" s="12"/>
      <c r="F12" s="12"/>
      <c r="G12" s="12"/>
      <c r="H12" s="12"/>
      <c r="I12" s="12"/>
      <c r="J12" s="13"/>
      <c r="K12" s="3"/>
    </row>
    <row r="13" spans="1:13" ht="17.25" thickBot="1" x14ac:dyDescent="0.35">
      <c r="A13" s="21"/>
      <c r="B13" s="22" t="s">
        <v>23</v>
      </c>
      <c r="C13" s="22"/>
      <c r="D13" s="22"/>
      <c r="E13" s="22"/>
      <c r="F13" s="22"/>
      <c r="G13" s="22"/>
      <c r="H13" s="22"/>
      <c r="I13" s="22"/>
      <c r="J13" s="23"/>
      <c r="K13" s="3"/>
    </row>
    <row r="15" spans="1:13" x14ac:dyDescent="0.3">
      <c r="A15" s="2">
        <v>4.4400000000000004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7.25" thickBo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94" t="s">
        <v>31</v>
      </c>
      <c r="B17" s="95"/>
      <c r="C17" s="95"/>
      <c r="D17" s="8"/>
      <c r="E17" s="8" t="s">
        <v>1</v>
      </c>
      <c r="F17" s="9">
        <f>$B$20/B22</f>
        <v>5.0000000000000001E-3</v>
      </c>
      <c r="G17" s="10" t="s">
        <v>33</v>
      </c>
      <c r="H17" s="3"/>
      <c r="I17" s="3"/>
      <c r="J17" s="3"/>
      <c r="K17" s="3"/>
      <c r="L17" s="3"/>
      <c r="M17" s="3"/>
    </row>
    <row r="18" spans="1:13" x14ac:dyDescent="0.3">
      <c r="A18" s="11" t="s">
        <v>24</v>
      </c>
      <c r="B18" s="12">
        <v>80000</v>
      </c>
      <c r="C18" s="12"/>
      <c r="D18" s="12"/>
      <c r="E18" s="12" t="s">
        <v>25</v>
      </c>
      <c r="F18" s="12">
        <f>B19*B22</f>
        <v>60</v>
      </c>
      <c r="G18" s="13" t="s">
        <v>26</v>
      </c>
      <c r="H18" s="3"/>
      <c r="I18" s="3"/>
      <c r="J18" s="3"/>
      <c r="K18" s="3"/>
      <c r="L18" s="3"/>
      <c r="M18" s="3"/>
    </row>
    <row r="19" spans="1:13" ht="17.25" thickBot="1" x14ac:dyDescent="0.35">
      <c r="A19" s="11" t="s">
        <v>25</v>
      </c>
      <c r="B19" s="12">
        <v>5</v>
      </c>
      <c r="C19" s="12" t="s">
        <v>29</v>
      </c>
      <c r="D19" s="12"/>
      <c r="E19" s="12" t="s">
        <v>34</v>
      </c>
      <c r="F19" s="14">
        <f>-PMT(F17,F18,B18)</f>
        <v>1546.6241223542331</v>
      </c>
      <c r="G19" s="13" t="s">
        <v>33</v>
      </c>
      <c r="H19" s="3"/>
      <c r="I19" s="3"/>
      <c r="J19" s="3"/>
      <c r="K19" s="3"/>
      <c r="L19" s="3"/>
      <c r="M19" s="3"/>
    </row>
    <row r="20" spans="1:13" ht="17.25" thickBot="1" x14ac:dyDescent="0.35">
      <c r="A20" s="11" t="s">
        <v>1</v>
      </c>
      <c r="B20" s="15">
        <v>0.06</v>
      </c>
      <c r="C20" s="12" t="s">
        <v>11</v>
      </c>
      <c r="D20" s="12"/>
      <c r="E20" s="12"/>
      <c r="F20" s="12"/>
      <c r="G20" s="13"/>
      <c r="H20" s="3"/>
      <c r="I20" s="86" t="s">
        <v>26</v>
      </c>
      <c r="J20" s="96" t="s">
        <v>34</v>
      </c>
      <c r="K20" s="87" t="s">
        <v>1</v>
      </c>
      <c r="L20" s="96" t="s">
        <v>36</v>
      </c>
      <c r="M20" s="88" t="s">
        <v>35</v>
      </c>
    </row>
    <row r="21" spans="1:13" ht="17.25" thickBot="1" x14ac:dyDescent="0.35">
      <c r="A21" s="11" t="s">
        <v>9</v>
      </c>
      <c r="B21" s="12">
        <v>6</v>
      </c>
      <c r="C21" s="12" t="s">
        <v>26</v>
      </c>
      <c r="D21" s="12"/>
      <c r="E21" s="12"/>
      <c r="F21" s="12"/>
      <c r="G21" s="13"/>
      <c r="H21" s="3"/>
      <c r="I21" s="18">
        <v>0</v>
      </c>
      <c r="J21" s="97">
        <v>0</v>
      </c>
      <c r="K21" s="19">
        <v>0</v>
      </c>
      <c r="L21" s="97">
        <v>0</v>
      </c>
      <c r="M21" s="20">
        <v>80000</v>
      </c>
    </row>
    <row r="22" spans="1:13" x14ac:dyDescent="0.3">
      <c r="A22" s="11" t="s">
        <v>27</v>
      </c>
      <c r="B22" s="12">
        <v>12</v>
      </c>
      <c r="C22" s="12" t="s">
        <v>26</v>
      </c>
      <c r="D22" s="12"/>
      <c r="E22" s="12"/>
      <c r="F22" s="12"/>
      <c r="G22" s="13"/>
      <c r="H22" s="3"/>
      <c r="I22" s="16">
        <v>1</v>
      </c>
      <c r="J22" s="98">
        <f>$F$19</f>
        <v>1546.6241223542331</v>
      </c>
      <c r="K22" s="33">
        <v>5.0000000000000001E-3</v>
      </c>
      <c r="L22" s="98">
        <f>M21*K22</f>
        <v>400</v>
      </c>
      <c r="M22" s="34">
        <f>M21-J22+L22</f>
        <v>78853.375877645769</v>
      </c>
    </row>
    <row r="23" spans="1:13" ht="17.25" thickBot="1" x14ac:dyDescent="0.35">
      <c r="A23" s="21" t="s">
        <v>28</v>
      </c>
      <c r="B23" s="22">
        <v>1</v>
      </c>
      <c r="C23" s="22" t="s">
        <v>26</v>
      </c>
      <c r="D23" s="22"/>
      <c r="E23" s="22"/>
      <c r="F23" s="22"/>
      <c r="G23" s="23"/>
      <c r="H23" s="3"/>
      <c r="I23" s="24">
        <v>2</v>
      </c>
      <c r="J23" s="99">
        <f>$F$19</f>
        <v>1546.6241223542331</v>
      </c>
      <c r="K23" s="25">
        <v>5.0000000000000001E-3</v>
      </c>
      <c r="L23" s="99">
        <f>M22*K23</f>
        <v>394.26687938822886</v>
      </c>
      <c r="M23" s="26">
        <f>M22-J23+L23</f>
        <v>77701.018634679771</v>
      </c>
    </row>
    <row r="24" spans="1:13" ht="17.25" thickBot="1" x14ac:dyDescent="0.35">
      <c r="A24" s="3"/>
      <c r="B24" s="3"/>
      <c r="C24" s="3"/>
      <c r="D24" s="3"/>
      <c r="E24" s="3"/>
      <c r="F24" s="3"/>
      <c r="G24" s="3"/>
      <c r="H24" s="3"/>
      <c r="I24" s="24">
        <v>3</v>
      </c>
      <c r="J24" s="99">
        <f>$F$29</f>
        <v>1438.0061219973584</v>
      </c>
      <c r="K24" s="25">
        <f>$F$27</f>
        <v>3.5000000000000001E-3</v>
      </c>
      <c r="L24" s="99">
        <f>M23*K24</f>
        <v>271.95356522137922</v>
      </c>
      <c r="M24" s="26">
        <f>M23-J24+L24</f>
        <v>76534.966077903795</v>
      </c>
    </row>
    <row r="25" spans="1:13" ht="17.25" thickBo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94" t="s">
        <v>30</v>
      </c>
      <c r="B26" s="95"/>
      <c r="C26" s="95"/>
      <c r="D26" s="8"/>
      <c r="E26" s="8"/>
      <c r="F26" s="8"/>
      <c r="G26" s="10"/>
      <c r="H26" s="3"/>
      <c r="I26" s="3"/>
      <c r="J26" s="3"/>
      <c r="K26" s="3"/>
      <c r="L26" s="3"/>
      <c r="M26" s="3"/>
    </row>
    <row r="27" spans="1:13" x14ac:dyDescent="0.3">
      <c r="A27" s="11" t="s">
        <v>25</v>
      </c>
      <c r="B27" s="12">
        <v>5</v>
      </c>
      <c r="C27" s="12" t="s">
        <v>29</v>
      </c>
      <c r="D27" s="12"/>
      <c r="E27" s="12" t="s">
        <v>1</v>
      </c>
      <c r="F27" s="27">
        <f>B28/B30</f>
        <v>3.5000000000000001E-3</v>
      </c>
      <c r="G27" s="13" t="s">
        <v>33</v>
      </c>
      <c r="H27" s="3"/>
      <c r="I27" s="3"/>
      <c r="J27" s="3"/>
      <c r="K27" s="3"/>
      <c r="L27" s="3"/>
      <c r="M27" s="3"/>
    </row>
    <row r="28" spans="1:13" x14ac:dyDescent="0.3">
      <c r="A28" s="11" t="s">
        <v>1</v>
      </c>
      <c r="B28" s="15">
        <v>4.2000000000000003E-2</v>
      </c>
      <c r="C28" s="12" t="s">
        <v>11</v>
      </c>
      <c r="D28" s="12"/>
      <c r="E28" s="12" t="s">
        <v>25</v>
      </c>
      <c r="F28" s="12">
        <f>B27*B30</f>
        <v>60</v>
      </c>
      <c r="G28" s="13" t="s">
        <v>26</v>
      </c>
      <c r="H28" s="3"/>
      <c r="I28" s="3"/>
      <c r="J28" s="3"/>
      <c r="K28" s="3"/>
      <c r="L28" s="3"/>
      <c r="M28" s="3"/>
    </row>
    <row r="29" spans="1:13" x14ac:dyDescent="0.3">
      <c r="A29" s="11" t="s">
        <v>9</v>
      </c>
      <c r="B29" s="12">
        <v>6</v>
      </c>
      <c r="C29" s="12" t="s">
        <v>26</v>
      </c>
      <c r="D29" s="12"/>
      <c r="E29" s="12" t="s">
        <v>34</v>
      </c>
      <c r="F29" s="28">
        <f>-PMT(F27,F28,M23)</f>
        <v>1438.0061219973584</v>
      </c>
      <c r="G29" s="13" t="s">
        <v>33</v>
      </c>
      <c r="H29" s="3"/>
      <c r="I29" s="3"/>
      <c r="J29" s="3"/>
      <c r="K29" s="3"/>
      <c r="L29" s="3"/>
      <c r="M29" s="3"/>
    </row>
    <row r="30" spans="1:13" x14ac:dyDescent="0.3">
      <c r="A30" s="11" t="s">
        <v>27</v>
      </c>
      <c r="B30" s="12">
        <v>12</v>
      </c>
      <c r="C30" s="12" t="s">
        <v>26</v>
      </c>
      <c r="D30" s="12"/>
      <c r="E30" s="12"/>
      <c r="F30" s="12"/>
      <c r="G30" s="13"/>
      <c r="H30" s="3"/>
      <c r="I30" s="3"/>
      <c r="J30" s="3"/>
      <c r="K30" s="3"/>
      <c r="L30" s="3"/>
      <c r="M30" s="3"/>
    </row>
    <row r="31" spans="1:13" x14ac:dyDescent="0.3">
      <c r="A31" s="11" t="s">
        <v>28</v>
      </c>
      <c r="B31" s="12">
        <v>1</v>
      </c>
      <c r="C31" s="12" t="s">
        <v>26</v>
      </c>
      <c r="D31" s="12"/>
      <c r="E31" s="12"/>
      <c r="F31" s="12"/>
      <c r="G31" s="13"/>
      <c r="H31" s="3"/>
      <c r="I31" s="3"/>
      <c r="J31" s="3"/>
      <c r="K31" s="3"/>
      <c r="L31" s="3"/>
      <c r="M31" s="3"/>
    </row>
    <row r="32" spans="1:13" ht="17.25" thickBot="1" x14ac:dyDescent="0.35">
      <c r="A32" s="21" t="s">
        <v>32</v>
      </c>
      <c r="B32" s="22"/>
      <c r="C32" s="22"/>
      <c r="D32" s="22"/>
      <c r="E32" s="22"/>
      <c r="F32" s="22"/>
      <c r="G32" s="23"/>
      <c r="H32" s="3"/>
      <c r="I32" s="3"/>
      <c r="J32" s="3"/>
      <c r="K32" s="3"/>
      <c r="L32" s="3"/>
      <c r="M32" s="3"/>
    </row>
    <row r="33" spans="1:13" ht="17.25" thickBo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">
      <c r="A34" s="29" t="s">
        <v>3</v>
      </c>
      <c r="B34" s="30">
        <f>J23</f>
        <v>1546.6241223542331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3">
      <c r="A35" s="11" t="s">
        <v>4</v>
      </c>
      <c r="B35" s="31">
        <f>M23</f>
        <v>77701.018634679771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3">
      <c r="A36" s="11" t="s">
        <v>5</v>
      </c>
      <c r="B36" s="31">
        <f>L22+L23</f>
        <v>794.26687938822886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7.25" thickBot="1" x14ac:dyDescent="0.35">
      <c r="A37" s="21" t="s">
        <v>6</v>
      </c>
      <c r="B37" s="32">
        <f>F29</f>
        <v>1438.0061219973584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9" spans="1:13" ht="17.25" thickBot="1" x14ac:dyDescent="0.35">
      <c r="A39" s="2">
        <v>4.49</v>
      </c>
      <c r="B39" s="3"/>
      <c r="C39" s="3"/>
      <c r="D39" s="3"/>
    </row>
    <row r="40" spans="1:13" x14ac:dyDescent="0.3">
      <c r="A40" s="57" t="s">
        <v>38</v>
      </c>
      <c r="B40" s="48">
        <v>1200</v>
      </c>
      <c r="C40" s="10"/>
      <c r="D40" s="3"/>
    </row>
    <row r="41" spans="1:13" x14ac:dyDescent="0.3">
      <c r="A41" s="100" t="s">
        <v>39</v>
      </c>
      <c r="B41" s="14">
        <v>11</v>
      </c>
      <c r="C41" s="13" t="s">
        <v>37</v>
      </c>
      <c r="D41" s="3"/>
    </row>
    <row r="42" spans="1:13" x14ac:dyDescent="0.3">
      <c r="A42" s="100" t="s">
        <v>1</v>
      </c>
      <c r="B42" s="15">
        <v>0.01</v>
      </c>
      <c r="C42" s="13" t="s">
        <v>33</v>
      </c>
      <c r="D42" s="3"/>
      <c r="G42" s="1"/>
    </row>
    <row r="43" spans="1:13" x14ac:dyDescent="0.3">
      <c r="A43" s="100" t="s">
        <v>2</v>
      </c>
      <c r="B43" s="12">
        <v>30</v>
      </c>
      <c r="C43" s="13" t="s">
        <v>40</v>
      </c>
      <c r="D43" s="3"/>
    </row>
    <row r="44" spans="1:13" x14ac:dyDescent="0.3">
      <c r="A44" s="100" t="s">
        <v>41</v>
      </c>
      <c r="B44" s="12">
        <v>4</v>
      </c>
      <c r="C44" s="13" t="s">
        <v>42</v>
      </c>
      <c r="D44" s="3"/>
    </row>
    <row r="45" spans="1:13" x14ac:dyDescent="0.3">
      <c r="A45" s="100" t="s">
        <v>27</v>
      </c>
      <c r="B45" s="12">
        <v>12</v>
      </c>
      <c r="C45" s="13" t="s">
        <v>26</v>
      </c>
      <c r="D45" s="3"/>
    </row>
    <row r="46" spans="1:13" x14ac:dyDescent="0.3">
      <c r="A46" s="100" t="s">
        <v>39</v>
      </c>
      <c r="B46" s="28">
        <f>B41*B43</f>
        <v>330</v>
      </c>
      <c r="C46" s="13" t="s">
        <v>33</v>
      </c>
      <c r="D46" s="3"/>
    </row>
    <row r="47" spans="1:13" x14ac:dyDescent="0.3">
      <c r="A47" s="100" t="s">
        <v>25</v>
      </c>
      <c r="B47" s="12">
        <f>B44*B45</f>
        <v>48</v>
      </c>
      <c r="C47" s="13" t="s">
        <v>26</v>
      </c>
      <c r="D47" s="3"/>
    </row>
    <row r="48" spans="1:13" ht="17.25" thickBot="1" x14ac:dyDescent="0.35">
      <c r="A48" s="100" t="s">
        <v>43</v>
      </c>
      <c r="B48" s="28">
        <f>-PMT(B42,B47,B40)</f>
        <v>31.600602518313316</v>
      </c>
      <c r="C48" s="13" t="s">
        <v>33</v>
      </c>
      <c r="D48" s="3"/>
    </row>
    <row r="49" spans="1:5" ht="17.25" thickBot="1" x14ac:dyDescent="0.35">
      <c r="A49" s="58" t="s">
        <v>44</v>
      </c>
      <c r="B49" s="50">
        <f>B46+B48</f>
        <v>361.60060251831334</v>
      </c>
      <c r="C49" s="47" t="s">
        <v>33</v>
      </c>
      <c r="D49" s="3"/>
    </row>
    <row r="51" spans="1:5" ht="17.25" thickBot="1" x14ac:dyDescent="0.35">
      <c r="A51" s="2">
        <v>4.5599999999999996</v>
      </c>
      <c r="B51" s="3"/>
      <c r="C51" s="3"/>
      <c r="D51" s="3"/>
      <c r="E51" s="3"/>
    </row>
    <row r="52" spans="1:5" x14ac:dyDescent="0.3">
      <c r="A52" s="29" t="s">
        <v>45</v>
      </c>
      <c r="B52" s="51">
        <v>50000000</v>
      </c>
      <c r="C52" s="10"/>
      <c r="D52" s="3"/>
      <c r="E52" s="3"/>
    </row>
    <row r="53" spans="1:5" x14ac:dyDescent="0.3">
      <c r="A53" s="11" t="s">
        <v>1</v>
      </c>
      <c r="B53" s="52">
        <v>0.02</v>
      </c>
      <c r="C53" s="13" t="s">
        <v>33</v>
      </c>
      <c r="D53" s="3"/>
      <c r="E53" s="3"/>
    </row>
    <row r="54" spans="1:5" x14ac:dyDescent="0.3">
      <c r="A54" s="11" t="s">
        <v>25</v>
      </c>
      <c r="B54" s="12">
        <v>3</v>
      </c>
      <c r="C54" s="13" t="s">
        <v>42</v>
      </c>
      <c r="D54" s="3"/>
      <c r="E54" s="3"/>
    </row>
    <row r="55" spans="1:5" x14ac:dyDescent="0.3">
      <c r="A55" s="11" t="s">
        <v>27</v>
      </c>
      <c r="B55" s="12">
        <v>12</v>
      </c>
      <c r="C55" s="13" t="s">
        <v>26</v>
      </c>
      <c r="D55" s="3"/>
      <c r="E55" s="3"/>
    </row>
    <row r="56" spans="1:5" ht="17.25" thickBot="1" x14ac:dyDescent="0.35">
      <c r="A56" s="21" t="s">
        <v>25</v>
      </c>
      <c r="B56" s="22">
        <f>B54*B55</f>
        <v>36</v>
      </c>
      <c r="C56" s="23" t="s">
        <v>26</v>
      </c>
      <c r="D56" s="3"/>
      <c r="E56" s="3"/>
    </row>
    <row r="57" spans="1:5" ht="17.25" thickBot="1" x14ac:dyDescent="0.35">
      <c r="A57" s="3"/>
      <c r="B57" s="3"/>
      <c r="C57" s="3"/>
      <c r="D57" s="3"/>
      <c r="E57" s="3"/>
    </row>
    <row r="58" spans="1:5" x14ac:dyDescent="0.3">
      <c r="A58" s="29" t="s">
        <v>3</v>
      </c>
      <c r="B58" s="8" t="s">
        <v>47</v>
      </c>
      <c r="C58" s="8" t="s">
        <v>34</v>
      </c>
      <c r="D58" s="8"/>
      <c r="E58" s="10"/>
    </row>
    <row r="59" spans="1:5" x14ac:dyDescent="0.3">
      <c r="A59" s="11"/>
      <c r="B59" s="53">
        <v>2.0199999999999999E-2</v>
      </c>
      <c r="C59" s="54" t="s">
        <v>48</v>
      </c>
      <c r="D59" s="12"/>
      <c r="E59" s="13"/>
    </row>
    <row r="60" spans="1:5" ht="17.25" thickBot="1" x14ac:dyDescent="0.35">
      <c r="A60" s="21"/>
      <c r="B60" s="22"/>
      <c r="C60" s="55" t="s">
        <v>49</v>
      </c>
      <c r="D60" s="22"/>
      <c r="E60" s="23"/>
    </row>
    <row r="61" spans="1:5" ht="17.25" thickBot="1" x14ac:dyDescent="0.35">
      <c r="A61" s="3"/>
      <c r="B61" s="3"/>
      <c r="C61" s="3"/>
      <c r="D61" s="3"/>
      <c r="E61" s="3"/>
    </row>
    <row r="62" spans="1:5" x14ac:dyDescent="0.3">
      <c r="A62" s="29" t="s">
        <v>4</v>
      </c>
      <c r="B62" s="8" t="s">
        <v>1</v>
      </c>
      <c r="C62" s="10" t="s">
        <v>34</v>
      </c>
      <c r="D62" s="3"/>
      <c r="E62" s="3"/>
    </row>
    <row r="63" spans="1:5" ht="17.25" thickBot="1" x14ac:dyDescent="0.35">
      <c r="A63" s="21"/>
      <c r="B63" s="41">
        <f>EFFECT(B53,B56)</f>
        <v>2.0195674355575344E-2</v>
      </c>
      <c r="C63" s="56">
        <f>-PMT(B63,B56,B52)</f>
        <v>1967812.318994741</v>
      </c>
      <c r="D63" s="3"/>
      <c r="E63" s="3"/>
    </row>
    <row r="65" spans="1:12" ht="17.25" thickBot="1" x14ac:dyDescent="0.35">
      <c r="A65" s="2">
        <v>4.6100000000000003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7.25" thickBot="1" x14ac:dyDescent="0.35">
      <c r="A66" s="57" t="s">
        <v>26</v>
      </c>
      <c r="B66" s="8">
        <v>0</v>
      </c>
      <c r="C66" s="8">
        <v>1</v>
      </c>
      <c r="D66" s="8">
        <v>2</v>
      </c>
      <c r="E66" s="8">
        <v>3</v>
      </c>
      <c r="F66" s="8">
        <v>4</v>
      </c>
      <c r="G66" s="8">
        <v>5</v>
      </c>
      <c r="H66" s="29">
        <v>6</v>
      </c>
      <c r="I66" s="8">
        <v>7</v>
      </c>
      <c r="J66" s="10">
        <v>8</v>
      </c>
      <c r="K66" s="3"/>
      <c r="L66" s="3"/>
    </row>
    <row r="67" spans="1:12" ht="17.25" thickBot="1" x14ac:dyDescent="0.35">
      <c r="A67" s="58" t="s">
        <v>1</v>
      </c>
      <c r="B67" s="59">
        <v>0.14000000000000001</v>
      </c>
      <c r="C67" s="59">
        <f>$B$67</f>
        <v>0.14000000000000001</v>
      </c>
      <c r="D67" s="59">
        <f t="shared" ref="D67:G67" si="0">$B$67</f>
        <v>0.14000000000000001</v>
      </c>
      <c r="E67" s="59">
        <f t="shared" si="0"/>
        <v>0.14000000000000001</v>
      </c>
      <c r="F67" s="59">
        <f t="shared" si="0"/>
        <v>0.14000000000000001</v>
      </c>
      <c r="G67" s="59">
        <f t="shared" si="0"/>
        <v>0.14000000000000001</v>
      </c>
      <c r="H67" s="82">
        <f>10%</f>
        <v>0.1</v>
      </c>
      <c r="I67" s="59">
        <f>$H$67</f>
        <v>0.1</v>
      </c>
      <c r="J67" s="60">
        <f>$H$67</f>
        <v>0.1</v>
      </c>
      <c r="K67" s="3"/>
      <c r="L67" s="3"/>
    </row>
    <row r="68" spans="1:12" ht="17.25" thickBot="1" x14ac:dyDescent="0.35">
      <c r="A68" s="61" t="s">
        <v>50</v>
      </c>
      <c r="B68" s="22"/>
      <c r="C68" s="22">
        <v>-100</v>
      </c>
      <c r="D68" s="22">
        <f>$C$68</f>
        <v>-100</v>
      </c>
      <c r="E68" s="22">
        <f t="shared" ref="E68:G68" si="1">$C$68</f>
        <v>-100</v>
      </c>
      <c r="F68" s="22">
        <f t="shared" si="1"/>
        <v>-100</v>
      </c>
      <c r="G68" s="22">
        <f t="shared" si="1"/>
        <v>-100</v>
      </c>
      <c r="H68" s="21">
        <f>-160</f>
        <v>-160</v>
      </c>
      <c r="I68" s="22">
        <f>$H$68</f>
        <v>-160</v>
      </c>
      <c r="J68" s="23">
        <f>$H$68</f>
        <v>-160</v>
      </c>
      <c r="K68" s="3"/>
      <c r="L68" s="3"/>
    </row>
    <row r="69" spans="1:12" ht="17.25" thickBo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7.25" thickBot="1" x14ac:dyDescent="0.35">
      <c r="A70" s="89" t="s">
        <v>51</v>
      </c>
      <c r="B70" s="90"/>
      <c r="C70" s="91"/>
      <c r="D70" s="3"/>
      <c r="E70" s="89" t="s">
        <v>53</v>
      </c>
      <c r="F70" s="90"/>
      <c r="G70" s="91"/>
      <c r="H70" s="3"/>
      <c r="I70" s="89" t="s">
        <v>34</v>
      </c>
      <c r="J70" s="90"/>
      <c r="K70" s="90"/>
      <c r="L70" s="91"/>
    </row>
    <row r="71" spans="1:12" ht="17.25" thickBot="1" x14ac:dyDescent="0.35">
      <c r="A71" s="62" t="s">
        <v>55</v>
      </c>
      <c r="B71" s="12" t="s">
        <v>56</v>
      </c>
      <c r="C71" s="13" t="s">
        <v>52</v>
      </c>
      <c r="D71" s="3"/>
      <c r="E71" s="62" t="s">
        <v>55</v>
      </c>
      <c r="F71" s="12" t="s">
        <v>56</v>
      </c>
      <c r="G71" s="13" t="s">
        <v>54</v>
      </c>
      <c r="H71" s="3"/>
      <c r="I71" s="62" t="s">
        <v>55</v>
      </c>
      <c r="J71" s="12" t="s">
        <v>56</v>
      </c>
      <c r="K71" s="12" t="s">
        <v>34</v>
      </c>
      <c r="L71" s="13"/>
    </row>
    <row r="72" spans="1:12" ht="17.25" thickBot="1" x14ac:dyDescent="0.35">
      <c r="A72" s="63"/>
      <c r="B72" s="28">
        <f>NPV(H67,H68:J68)</f>
        <v>-397.89631855747552</v>
      </c>
      <c r="C72" s="31"/>
      <c r="D72" s="3"/>
      <c r="E72" s="63">
        <f>A73</f>
        <v>-343.308096885846</v>
      </c>
      <c r="F72" s="12"/>
      <c r="G72" s="13"/>
      <c r="H72" s="3"/>
      <c r="I72" s="63">
        <f>-PV(C67,5,K72)</f>
        <v>-399.61640173898121</v>
      </c>
      <c r="J72" s="28">
        <f>PV(C67,5,,PV(H67,3,K72))</f>
        <v>-150.34359826101988</v>
      </c>
      <c r="K72" s="65">
        <v>-116.40168273451999</v>
      </c>
      <c r="L72" s="13" t="s">
        <v>57</v>
      </c>
    </row>
    <row r="73" spans="1:12" ht="17.25" thickBot="1" x14ac:dyDescent="0.35">
      <c r="A73" s="64">
        <f>NPV(C67,C68:G68)</f>
        <v>-343.308096885846</v>
      </c>
      <c r="B73" s="49">
        <f>-PV(C67,G66,,B72)</f>
        <v>-206.65487952288365</v>
      </c>
      <c r="C73" s="65">
        <f>A73+B73</f>
        <v>-549.96297640872967</v>
      </c>
      <c r="D73" s="3"/>
      <c r="E73" s="63">
        <f>-FV(C67,G66,,E72)</f>
        <v>-661.0104160000003</v>
      </c>
      <c r="F73" s="28">
        <f>-NPV(H67,H68:J68)</f>
        <v>397.89631855747552</v>
      </c>
      <c r="G73" s="13"/>
      <c r="H73" s="3"/>
      <c r="I73" s="63"/>
      <c r="J73" s="28"/>
      <c r="K73" s="28"/>
      <c r="L73" s="13"/>
    </row>
    <row r="74" spans="1:12" ht="17.25" thickBot="1" x14ac:dyDescent="0.35">
      <c r="A74" s="3"/>
      <c r="B74" s="3"/>
      <c r="C74" s="3"/>
      <c r="D74" s="3"/>
      <c r="E74" s="64">
        <f>-FV(H67,3,,E73)</f>
        <v>-879.80486369600067</v>
      </c>
      <c r="F74" s="49">
        <f>FV(H67,3,,F73)</f>
        <v>-529.60000000000014</v>
      </c>
      <c r="G74" s="65">
        <f>SUM(E74:F74)</f>
        <v>-1409.4048636960008</v>
      </c>
      <c r="H74" s="3"/>
      <c r="I74" s="64">
        <f>I72+J72</f>
        <v>-549.96000000000106</v>
      </c>
      <c r="J74" s="49" t="s">
        <v>52</v>
      </c>
      <c r="K74" s="49"/>
      <c r="L74" s="23"/>
    </row>
    <row r="76" spans="1:12" ht="17.25" thickBot="1" x14ac:dyDescent="0.35">
      <c r="A76" s="2">
        <v>4.74</v>
      </c>
      <c r="B76" s="3"/>
      <c r="C76" s="3"/>
      <c r="D76" s="3"/>
      <c r="E76" s="3"/>
    </row>
    <row r="77" spans="1:12" x14ac:dyDescent="0.3">
      <c r="A77" s="92" t="s">
        <v>1</v>
      </c>
      <c r="B77" s="67">
        <v>0.02</v>
      </c>
      <c r="C77" s="10" t="s">
        <v>14</v>
      </c>
      <c r="D77" s="3"/>
      <c r="E77" s="3"/>
    </row>
    <row r="78" spans="1:12" ht="17.25" thickBot="1" x14ac:dyDescent="0.35">
      <c r="A78" s="93"/>
      <c r="B78" s="41">
        <f>B77*2</f>
        <v>0.04</v>
      </c>
      <c r="C78" s="23" t="s">
        <v>59</v>
      </c>
      <c r="D78" s="3"/>
      <c r="E78" s="3"/>
    </row>
    <row r="79" spans="1:12" x14ac:dyDescent="0.3">
      <c r="A79" s="3" t="s">
        <v>58</v>
      </c>
      <c r="B79" s="3" t="s">
        <v>59</v>
      </c>
      <c r="C79" s="3"/>
      <c r="D79" s="3"/>
      <c r="E79" s="3"/>
    </row>
    <row r="80" spans="1:12" x14ac:dyDescent="0.3">
      <c r="A80" s="66">
        <f>(1+B78/10000)^10000-1</f>
        <v>4.0810690927274296E-2</v>
      </c>
      <c r="B80" s="3" t="s">
        <v>60</v>
      </c>
      <c r="C80" s="3"/>
      <c r="D80" s="3"/>
      <c r="E80" s="3"/>
    </row>
    <row r="81" spans="1:8" ht="17.25" thickBot="1" x14ac:dyDescent="0.35">
      <c r="A81" s="3"/>
      <c r="B81" s="3"/>
      <c r="C81" s="3"/>
      <c r="D81" s="3"/>
      <c r="E81" s="3"/>
    </row>
    <row r="82" spans="1:8" ht="17.25" thickBot="1" x14ac:dyDescent="0.35">
      <c r="A82" s="45" t="s">
        <v>61</v>
      </c>
      <c r="B82" s="47" t="s">
        <v>6</v>
      </c>
      <c r="C82" s="3"/>
      <c r="D82" s="3"/>
      <c r="E82" s="3"/>
    </row>
    <row r="84" spans="1:8" ht="17.25" thickBot="1" x14ac:dyDescent="0.35">
      <c r="A84" s="2">
        <v>4.8099999999999996</v>
      </c>
      <c r="B84" s="3"/>
      <c r="C84" s="3"/>
      <c r="D84" s="3"/>
      <c r="E84" s="69"/>
      <c r="F84" s="69"/>
      <c r="G84" s="69"/>
      <c r="H84" s="69"/>
    </row>
    <row r="85" spans="1:8" ht="17.25" thickBot="1" x14ac:dyDescent="0.35">
      <c r="A85" s="89" t="s">
        <v>62</v>
      </c>
      <c r="B85" s="90"/>
      <c r="C85" s="90"/>
      <c r="D85" s="91"/>
      <c r="E85" s="70"/>
      <c r="F85" s="70"/>
      <c r="G85" s="70"/>
      <c r="H85" s="70"/>
    </row>
    <row r="86" spans="1:8" x14ac:dyDescent="0.3">
      <c r="A86" s="16" t="s">
        <v>1</v>
      </c>
      <c r="B86" s="73">
        <v>0.08</v>
      </c>
      <c r="C86" s="81" t="s">
        <v>11</v>
      </c>
      <c r="D86" s="17"/>
      <c r="E86" s="70"/>
      <c r="F86" s="71"/>
      <c r="G86" s="70"/>
      <c r="H86" s="70"/>
    </row>
    <row r="87" spans="1:8" ht="17.25" thickBot="1" x14ac:dyDescent="0.35">
      <c r="A87" s="24" t="s">
        <v>46</v>
      </c>
      <c r="B87" s="74">
        <v>0.04</v>
      </c>
      <c r="C87" s="80" t="s">
        <v>59</v>
      </c>
      <c r="D87" s="37"/>
      <c r="E87" s="70"/>
      <c r="F87" s="71"/>
      <c r="G87" s="72"/>
      <c r="H87" s="70"/>
    </row>
    <row r="88" spans="1:8" ht="17.25" thickBot="1" x14ac:dyDescent="0.35">
      <c r="A88" s="75" t="s">
        <v>9</v>
      </c>
      <c r="B88" s="76" t="s">
        <v>67</v>
      </c>
      <c r="C88" s="77" t="s">
        <v>65</v>
      </c>
      <c r="D88" s="78">
        <f>6/3</f>
        <v>2</v>
      </c>
      <c r="E88" s="70"/>
      <c r="F88" s="71"/>
      <c r="G88" s="72"/>
      <c r="H88" s="70"/>
    </row>
    <row r="89" spans="1:8" ht="17.25" thickBot="1" x14ac:dyDescent="0.35">
      <c r="A89" s="75" t="s">
        <v>64</v>
      </c>
      <c r="B89" s="78" t="s">
        <v>66</v>
      </c>
      <c r="C89" s="79"/>
      <c r="D89" s="83" t="s">
        <v>68</v>
      </c>
      <c r="E89" s="70"/>
      <c r="F89" s="70"/>
      <c r="G89" s="70"/>
      <c r="H89" s="70"/>
    </row>
    <row r="90" spans="1:8" ht="17.25" thickBot="1" x14ac:dyDescent="0.35">
      <c r="A90" s="3"/>
      <c r="B90" s="3"/>
      <c r="C90" s="3"/>
      <c r="D90" s="3"/>
      <c r="E90" s="69"/>
      <c r="F90" s="69"/>
      <c r="G90" s="69"/>
      <c r="H90" s="69"/>
    </row>
    <row r="91" spans="1:8" x14ac:dyDescent="0.3">
      <c r="A91" s="3"/>
      <c r="B91" s="57" t="s">
        <v>63</v>
      </c>
      <c r="C91" s="3"/>
      <c r="D91" s="3"/>
      <c r="E91" s="69"/>
      <c r="F91" s="69"/>
      <c r="G91" s="69"/>
      <c r="H91" s="69"/>
    </row>
    <row r="92" spans="1:8" ht="17.25" thickBot="1" x14ac:dyDescent="0.35">
      <c r="A92" s="6"/>
      <c r="B92" s="68">
        <f>(1+$B$87/$D$88)^$D$88-1</f>
        <v>4.0399999999999991E-2</v>
      </c>
      <c r="C92" s="3"/>
      <c r="D92" s="3"/>
      <c r="E92" s="69"/>
      <c r="F92" s="69"/>
      <c r="G92" s="69"/>
      <c r="H92" s="69"/>
    </row>
  </sheetData>
  <mergeCells count="7">
    <mergeCell ref="E70:G70"/>
    <mergeCell ref="I70:L70"/>
    <mergeCell ref="A77:A78"/>
    <mergeCell ref="A85:D85"/>
    <mergeCell ref="A17:C17"/>
    <mergeCell ref="A26:C26"/>
    <mergeCell ref="A70:C7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2022-03-27T08:19:28Z</dcterms:created>
  <dcterms:modified xsi:type="dcterms:W3CDTF">2022-04-12T14:51:16Z</dcterms:modified>
</cp:coreProperties>
</file>