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Assignments\"/>
    </mc:Choice>
  </mc:AlternateContent>
  <xr:revisionPtr revIDLastSave="0" documentId="13_ncr:1_{D08310B1-FF11-4739-973B-6E3C22420E35}" xr6:coauthVersionLast="47" xr6:coauthVersionMax="47" xr10:uidLastSave="{00000000-0000-0000-0000-000000000000}"/>
  <bookViews>
    <workbookView xWindow="-120" yWindow="-120" windowWidth="29040" windowHeight="15720" xr2:uid="{78654960-DD7D-4C7F-9DB9-D275E7723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F25" i="1"/>
  <c r="F56" i="1"/>
  <c r="F50" i="1"/>
  <c r="I47" i="1" s="1"/>
  <c r="I48" i="1" s="1"/>
  <c r="I49" i="1" s="1"/>
  <c r="F51" i="1"/>
  <c r="F52" i="1"/>
  <c r="F53" i="1"/>
  <c r="F54" i="1"/>
  <c r="F55" i="1"/>
  <c r="F49" i="1"/>
  <c r="F48" i="1"/>
  <c r="I44" i="1"/>
  <c r="I38" i="1"/>
  <c r="N36" i="1"/>
  <c r="O36" i="1" s="1"/>
  <c r="P36" i="1" l="1"/>
  <c r="Q36" i="1" s="1"/>
  <c r="R36" i="1" s="1"/>
  <c r="S36" i="1" s="1"/>
  <c r="T36" i="1" s="1"/>
  <c r="D15" i="1"/>
  <c r="F9" i="1"/>
  <c r="J16" i="1" s="1"/>
  <c r="F8" i="1"/>
  <c r="I16" i="1" s="1"/>
  <c r="D12" i="1"/>
  <c r="H16" i="1" s="1"/>
  <c r="H17" i="1" s="1"/>
  <c r="D13" i="1"/>
  <c r="C18" i="1"/>
  <c r="G42" i="1" l="1"/>
  <c r="G36" i="1"/>
  <c r="I17" i="1"/>
  <c r="J17" i="1"/>
  <c r="G37" i="1" l="1"/>
  <c r="G38" i="1" s="1"/>
  <c r="G43" i="1"/>
  <c r="G44" i="1" s="1"/>
</calcChain>
</file>

<file path=xl/sharedStrings.xml><?xml version="1.0" encoding="utf-8"?>
<sst xmlns="http://schemas.openxmlformats.org/spreadsheetml/2006/main" count="88" uniqueCount="59">
  <si>
    <t>gallons</t>
    <phoneticPr fontId="2" type="noConversion"/>
  </si>
  <si>
    <t>evian</t>
    <phoneticPr fontId="2" type="noConversion"/>
  </si>
  <si>
    <t>per bottle</t>
    <phoneticPr fontId="2" type="noConversion"/>
  </si>
  <si>
    <t>per 1000 gallons</t>
    <phoneticPr fontId="2" type="noConversion"/>
  </si>
  <si>
    <t>per day</t>
  </si>
  <si>
    <t>per day</t>
    <phoneticPr fontId="2" type="noConversion"/>
  </si>
  <si>
    <t>i</t>
    <phoneticPr fontId="2" type="noConversion"/>
  </si>
  <si>
    <t>1 month</t>
    <phoneticPr fontId="2" type="noConversion"/>
  </si>
  <si>
    <t>days</t>
    <phoneticPr fontId="2" type="noConversion"/>
  </si>
  <si>
    <t>CP</t>
    <phoneticPr fontId="2" type="noConversion"/>
  </si>
  <si>
    <t>per month</t>
    <phoneticPr fontId="2" type="noConversion"/>
  </si>
  <si>
    <t>bottle</t>
    <phoneticPr fontId="2" type="noConversion"/>
  </si>
  <si>
    <t>tap water</t>
    <phoneticPr fontId="2" type="noConversion"/>
  </si>
  <si>
    <t>local tap</t>
    <phoneticPr fontId="2" type="noConversion"/>
  </si>
  <si>
    <t>per year</t>
    <phoneticPr fontId="2" type="noConversion"/>
  </si>
  <si>
    <t>local bottle</t>
    <phoneticPr fontId="2" type="noConversion"/>
  </si>
  <si>
    <t>Evian</t>
    <phoneticPr fontId="2" type="noConversion"/>
  </si>
  <si>
    <t>Local brand</t>
    <phoneticPr fontId="2" type="noConversion"/>
  </si>
  <si>
    <t>(gallons)</t>
    <phoneticPr fontId="2" type="noConversion"/>
  </si>
  <si>
    <t>Monthly</t>
    <phoneticPr fontId="2" type="noConversion"/>
  </si>
  <si>
    <t>A</t>
    <phoneticPr fontId="2" type="noConversion"/>
  </si>
  <si>
    <t>PV</t>
    <phoneticPr fontId="2" type="noConversion"/>
  </si>
  <si>
    <t>first cost</t>
    <phoneticPr fontId="2" type="noConversion"/>
  </si>
  <si>
    <t>purchase</t>
    <phoneticPr fontId="2" type="noConversion"/>
  </si>
  <si>
    <t>salvage</t>
    <phoneticPr fontId="2" type="noConversion"/>
  </si>
  <si>
    <t>lease</t>
    <phoneticPr fontId="2" type="noConversion"/>
  </si>
  <si>
    <t>rent fee</t>
    <phoneticPr fontId="2" type="noConversion"/>
  </si>
  <si>
    <t>after 6 years</t>
    <phoneticPr fontId="2" type="noConversion"/>
  </si>
  <si>
    <t>MARR</t>
    <phoneticPr fontId="2" type="noConversion"/>
  </si>
  <si>
    <t>FW-purchase</t>
    <phoneticPr fontId="2" type="noConversion"/>
  </si>
  <si>
    <t>FW-lease</t>
    <phoneticPr fontId="2" type="noConversion"/>
  </si>
  <si>
    <t>Select "PURCHASE"</t>
    <phoneticPr fontId="2" type="noConversion"/>
  </si>
  <si>
    <t>contract</t>
    <phoneticPr fontId="2" type="noConversion"/>
  </si>
  <si>
    <t>M&amp;O</t>
    <phoneticPr fontId="2" type="noConversion"/>
  </si>
  <si>
    <t>year1</t>
    <phoneticPr fontId="2" type="noConversion"/>
  </si>
  <si>
    <t>2% increment</t>
    <phoneticPr fontId="2" type="noConversion"/>
  </si>
  <si>
    <t>each year</t>
    <phoneticPr fontId="2" type="noConversion"/>
  </si>
  <si>
    <t>lifetime</t>
    <phoneticPr fontId="2" type="noConversion"/>
  </si>
  <si>
    <t>LCM</t>
    <phoneticPr fontId="2" type="noConversion"/>
  </si>
  <si>
    <t>year</t>
    <phoneticPr fontId="2" type="noConversion"/>
  </si>
  <si>
    <t>5 times</t>
    <phoneticPr fontId="2" type="noConversion"/>
  </si>
  <si>
    <t>pw</t>
    <phoneticPr fontId="2" type="noConversion"/>
  </si>
  <si>
    <t>aw</t>
    <phoneticPr fontId="2" type="noConversion"/>
  </si>
  <si>
    <t>cc</t>
    <phoneticPr fontId="2" type="noConversion"/>
  </si>
  <si>
    <t>and more</t>
    <phoneticPr fontId="2" type="noConversion"/>
  </si>
  <si>
    <t>(a) Economic choice: PURCHASE</t>
    <phoneticPr fontId="2" type="noConversion"/>
  </si>
  <si>
    <t>(b) max A</t>
    <phoneticPr fontId="2" type="noConversion"/>
  </si>
  <si>
    <t>by goal seek function</t>
    <phoneticPr fontId="2" type="noConversion"/>
  </si>
  <si>
    <t>machine</t>
    <phoneticPr fontId="2" type="noConversion"/>
  </si>
  <si>
    <t>AOC</t>
    <phoneticPr fontId="2" type="noConversion"/>
  </si>
  <si>
    <t>years</t>
    <phoneticPr fontId="2" type="noConversion"/>
  </si>
  <si>
    <t>CC</t>
    <phoneticPr fontId="2" type="noConversion"/>
  </si>
  <si>
    <t>Year</t>
    <phoneticPr fontId="2" type="noConversion"/>
  </si>
  <si>
    <t>PW</t>
    <phoneticPr fontId="2" type="noConversion"/>
  </si>
  <si>
    <t>AW</t>
    <phoneticPr fontId="2" type="noConversion"/>
  </si>
  <si>
    <t>ANSWER: (c) $-931,160</t>
    <phoneticPr fontId="2" type="noConversion"/>
  </si>
  <si>
    <t>Cash Flow</t>
    <phoneticPr fontId="2" type="noConversion"/>
  </si>
  <si>
    <t>*</t>
    <phoneticPr fontId="2" type="noConversion"/>
  </si>
  <si>
    <t>I don’t know how to sovle using excel function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</si>
</sst>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000"/>
    <numFmt numFmtId="177" formatCode="_-[$$-409]* #,##0.00_ ;_-[$$-409]* \-#,##0.00\ ;_-[$$-409]* &quot;-&quot;??_ ;_-@_ "/>
    <numFmt numFmtId="178" formatCode="_-[$$-409]* #,##0_ ;_-[$$-409]* \-#,##0\ ;_-[$$-409]* &quot;-&quot;??_ ;_-@_ "/>
    <numFmt numFmtId="179" formatCode="_-* #,##0.00_-;\-* #,##0.0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quotePrefix="1" applyFill="1">
      <alignment vertical="center"/>
    </xf>
    <xf numFmtId="9" fontId="0" fillId="2" borderId="0" xfId="0" applyNumberFormat="1" applyFill="1">
      <alignment vertical="center"/>
    </xf>
    <xf numFmtId="10" fontId="0" fillId="2" borderId="0" xfId="1" applyNumberFormat="1" applyFont="1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77" fontId="0" fillId="2" borderId="4" xfId="0" applyNumberFormat="1" applyFill="1" applyBorder="1">
      <alignment vertical="center"/>
    </xf>
    <xf numFmtId="0" fontId="0" fillId="2" borderId="5" xfId="0" applyFill="1" applyBorder="1">
      <alignment vertical="center"/>
    </xf>
    <xf numFmtId="177" fontId="0" fillId="2" borderId="6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2" borderId="7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178" fontId="0" fillId="2" borderId="5" xfId="0" applyNumberFormat="1" applyFill="1" applyBorder="1">
      <alignment vertical="center"/>
    </xf>
    <xf numFmtId="0" fontId="0" fillId="2" borderId="8" xfId="0" applyFill="1" applyBorder="1">
      <alignment vertical="center"/>
    </xf>
    <xf numFmtId="178" fontId="0" fillId="2" borderId="6" xfId="0" applyNumberForma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9" fontId="0" fillId="2" borderId="10" xfId="0" applyNumberFormat="1" applyFill="1" applyBorder="1">
      <alignment vertical="center"/>
    </xf>
    <xf numFmtId="0" fontId="0" fillId="2" borderId="11" xfId="0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177" fontId="0" fillId="2" borderId="8" xfId="0" applyNumberFormat="1" applyFill="1" applyBorder="1">
      <alignment vertical="center"/>
    </xf>
    <xf numFmtId="177" fontId="0" fillId="2" borderId="2" xfId="0" applyNumberFormat="1" applyFill="1" applyBorder="1">
      <alignment vertical="center"/>
    </xf>
    <xf numFmtId="178" fontId="0" fillId="2" borderId="0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9" fontId="0" fillId="2" borderId="8" xfId="0" applyNumberFormat="1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Fill="1">
      <alignment vertical="center"/>
    </xf>
    <xf numFmtId="179" fontId="4" fillId="0" borderId="0" xfId="2" applyNumberFormat="1" applyFont="1" applyFill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ABB6-3C8D-415A-9255-63FFAA0F7553}">
  <dimension ref="A1:T56"/>
  <sheetViews>
    <sheetView tabSelected="1" topLeftCell="A3" zoomScaleNormal="100" workbookViewId="0">
      <selection activeCell="A22" sqref="A22"/>
    </sheetView>
  </sheetViews>
  <sheetFormatPr defaultRowHeight="16.5" x14ac:dyDescent="0.3"/>
  <cols>
    <col min="1" max="1" width="11.125" customWidth="1"/>
    <col min="2" max="2" width="14" bestFit="1" customWidth="1"/>
    <col min="4" max="4" width="11" bestFit="1" customWidth="1"/>
    <col min="6" max="6" width="11.875" customWidth="1"/>
    <col min="7" max="7" width="14.375" bestFit="1" customWidth="1"/>
    <col min="8" max="8" width="11.625" bestFit="1" customWidth="1"/>
    <col min="9" max="9" width="16.75" bestFit="1" customWidth="1"/>
    <col min="10" max="10" width="10" customWidth="1"/>
    <col min="11" max="11" width="9" style="8" customWidth="1"/>
    <col min="12" max="12" width="13.5" customWidth="1"/>
  </cols>
  <sheetData>
    <row r="1" spans="1:11" x14ac:dyDescent="0.3">
      <c r="A1" s="1">
        <v>5.16</v>
      </c>
      <c r="B1" s="2"/>
      <c r="C1" s="2"/>
      <c r="D1" s="2"/>
      <c r="E1" s="2"/>
      <c r="F1" s="2"/>
      <c r="G1" s="2"/>
      <c r="H1" s="2"/>
      <c r="I1" s="2"/>
      <c r="J1" s="2"/>
    </row>
    <row r="2" spans="1:11" x14ac:dyDescent="0.3">
      <c r="A2" s="2" t="s">
        <v>1</v>
      </c>
      <c r="B2" s="3">
        <v>0.6</v>
      </c>
      <c r="C2" s="2" t="s">
        <v>2</v>
      </c>
      <c r="D2" s="2"/>
      <c r="E2" s="2"/>
      <c r="F2" s="2"/>
      <c r="G2" s="2"/>
      <c r="H2" s="2"/>
      <c r="I2" s="3"/>
      <c r="J2" s="3"/>
      <c r="K2" s="9"/>
    </row>
    <row r="3" spans="1:11" x14ac:dyDescent="0.3">
      <c r="A3" s="2" t="s">
        <v>15</v>
      </c>
      <c r="B3" s="3">
        <v>0.25</v>
      </c>
      <c r="C3" s="2" t="s">
        <v>2</v>
      </c>
      <c r="D3" s="2"/>
      <c r="E3" s="2"/>
      <c r="F3" s="2"/>
      <c r="G3" s="2"/>
      <c r="H3" s="2"/>
      <c r="I3" s="2"/>
      <c r="J3" s="2"/>
    </row>
    <row r="4" spans="1:1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3">
      <c r="A5" s="2" t="s">
        <v>13</v>
      </c>
      <c r="B5" s="3">
        <v>2.9</v>
      </c>
      <c r="C5" s="2" t="s">
        <v>3</v>
      </c>
      <c r="D5" s="2"/>
      <c r="E5" s="2"/>
      <c r="F5" s="2"/>
      <c r="G5" s="2"/>
      <c r="H5" s="2"/>
      <c r="I5" s="2"/>
      <c r="J5" s="2"/>
    </row>
    <row r="6" spans="1:11" ht="17.25" thickBot="1" x14ac:dyDescent="0.3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1" x14ac:dyDescent="0.3">
      <c r="A7" s="2" t="s">
        <v>11</v>
      </c>
      <c r="B7" s="2">
        <v>2</v>
      </c>
      <c r="C7" s="2" t="s">
        <v>5</v>
      </c>
      <c r="D7" s="2"/>
      <c r="E7" s="10" t="s">
        <v>19</v>
      </c>
      <c r="F7" s="11"/>
      <c r="G7" s="2"/>
      <c r="H7" s="2"/>
      <c r="I7" s="2"/>
      <c r="J7" s="2"/>
    </row>
    <row r="8" spans="1:11" x14ac:dyDescent="0.3">
      <c r="A8" s="2"/>
      <c r="B8" s="2">
        <v>60</v>
      </c>
      <c r="C8" s="2" t="s">
        <v>10</v>
      </c>
      <c r="D8" s="2"/>
      <c r="E8" s="12" t="s">
        <v>16</v>
      </c>
      <c r="F8" s="13">
        <f>$B$8*$B$2</f>
        <v>36</v>
      </c>
      <c r="G8" s="2"/>
      <c r="H8" s="2"/>
      <c r="I8" s="2"/>
      <c r="J8" s="2"/>
    </row>
    <row r="9" spans="1:11" ht="17.25" thickBot="1" x14ac:dyDescent="0.35">
      <c r="A9" s="2"/>
      <c r="B9" s="2">
        <v>720</v>
      </c>
      <c r="C9" s="2" t="s">
        <v>14</v>
      </c>
      <c r="D9" s="4"/>
      <c r="E9" s="14" t="s">
        <v>17</v>
      </c>
      <c r="F9" s="15">
        <f>$B$8*$B$3</f>
        <v>15</v>
      </c>
      <c r="G9" s="2"/>
      <c r="H9" s="2"/>
      <c r="I9" s="2"/>
      <c r="J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3"/>
      <c r="J10" s="3"/>
      <c r="K10" s="9"/>
    </row>
    <row r="11" spans="1:11" x14ac:dyDescent="0.3">
      <c r="A11" s="2" t="s">
        <v>12</v>
      </c>
      <c r="B11" s="2">
        <v>5</v>
      </c>
      <c r="C11" s="2" t="s">
        <v>4</v>
      </c>
      <c r="D11" s="2"/>
      <c r="E11" s="2"/>
      <c r="F11" s="2"/>
      <c r="G11" s="2"/>
      <c r="H11" s="2"/>
      <c r="I11" s="3"/>
      <c r="J11" s="3"/>
      <c r="K11" s="9"/>
    </row>
    <row r="12" spans="1:11" x14ac:dyDescent="0.3">
      <c r="A12" s="2" t="s">
        <v>18</v>
      </c>
      <c r="B12" s="2">
        <v>150</v>
      </c>
      <c r="C12" s="2" t="s">
        <v>10</v>
      </c>
      <c r="D12" s="3">
        <f>B12*B5/1000</f>
        <v>0.435</v>
      </c>
      <c r="E12" s="2"/>
      <c r="F12" s="2"/>
      <c r="G12" s="2"/>
      <c r="H12" s="2"/>
      <c r="I12" s="2"/>
      <c r="J12" s="2"/>
    </row>
    <row r="13" spans="1:11" x14ac:dyDescent="0.3">
      <c r="A13" s="2"/>
      <c r="B13" s="2">
        <v>3000</v>
      </c>
      <c r="C13" s="2" t="s">
        <v>14</v>
      </c>
      <c r="D13" s="3">
        <f>B5*3</f>
        <v>8.6999999999999993</v>
      </c>
      <c r="E13" s="2"/>
      <c r="F13" s="2"/>
      <c r="G13" s="2"/>
      <c r="H13" s="2"/>
      <c r="I13" s="2"/>
      <c r="J13" s="2"/>
    </row>
    <row r="14" spans="1:11" ht="17.25" thickBo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x14ac:dyDescent="0.3">
      <c r="A15" s="2" t="s">
        <v>6</v>
      </c>
      <c r="B15" s="5">
        <v>0.06</v>
      </c>
      <c r="C15" s="2" t="s">
        <v>14</v>
      </c>
      <c r="D15" s="6">
        <f>(1+(B15/12)/12)^12-1</f>
        <v>5.0114742626152786E-3</v>
      </c>
      <c r="E15" s="2" t="s">
        <v>10</v>
      </c>
      <c r="F15" s="2"/>
      <c r="G15" s="16"/>
      <c r="H15" s="17" t="s">
        <v>13</v>
      </c>
      <c r="I15" s="17" t="s">
        <v>16</v>
      </c>
      <c r="J15" s="18" t="s">
        <v>17</v>
      </c>
    </row>
    <row r="16" spans="1:11" x14ac:dyDescent="0.3">
      <c r="A16" s="2" t="s">
        <v>7</v>
      </c>
      <c r="B16" s="2">
        <v>30</v>
      </c>
      <c r="C16" s="2" t="s">
        <v>8</v>
      </c>
      <c r="D16" s="2"/>
      <c r="E16" s="2"/>
      <c r="F16" s="2"/>
      <c r="G16" s="19" t="s">
        <v>20</v>
      </c>
      <c r="H16" s="20">
        <f>$D$12</f>
        <v>0.435</v>
      </c>
      <c r="I16" s="20">
        <f>$F$8</f>
        <v>36</v>
      </c>
      <c r="J16" s="21">
        <f>$F$9</f>
        <v>15</v>
      </c>
    </row>
    <row r="17" spans="1:20" ht="17.25" thickBot="1" x14ac:dyDescent="0.35">
      <c r="A17" s="2" t="s">
        <v>9</v>
      </c>
      <c r="B17" s="2" t="s">
        <v>10</v>
      </c>
      <c r="C17" s="2"/>
      <c r="D17" s="2"/>
      <c r="E17" s="2"/>
      <c r="F17" s="2"/>
      <c r="G17" s="22" t="s">
        <v>21</v>
      </c>
      <c r="H17" s="23">
        <f>PV(D48,12,H16)</f>
        <v>-5.22</v>
      </c>
      <c r="I17" s="23">
        <f>PV($D$15,12,$I$16)</f>
        <v>-418.25079849254053</v>
      </c>
      <c r="J17" s="24">
        <f>PV($D$15,12,$J$16)</f>
        <v>-174.27116603855856</v>
      </c>
    </row>
    <row r="18" spans="1:20" x14ac:dyDescent="0.3">
      <c r="A18" s="2">
        <v>1</v>
      </c>
      <c r="B18" s="2" t="s">
        <v>11</v>
      </c>
      <c r="C18" s="7">
        <f>34/720</f>
        <v>4.7222222222222221E-2</v>
      </c>
      <c r="D18" s="2" t="s">
        <v>0</v>
      </c>
      <c r="E18" s="2"/>
      <c r="F18" s="2"/>
      <c r="G18" s="2"/>
      <c r="H18" s="2"/>
      <c r="I18" s="2"/>
      <c r="J18" s="2"/>
    </row>
    <row r="19" spans="1:20" x14ac:dyDescent="0.3">
      <c r="A19" s="8"/>
      <c r="B19" s="8"/>
      <c r="C19" s="8"/>
      <c r="D19" s="8"/>
      <c r="E19" s="8"/>
      <c r="F19" s="8"/>
      <c r="G19" s="8"/>
    </row>
    <row r="20" spans="1:20" x14ac:dyDescent="0.3">
      <c r="A20" s="25">
        <v>5.26</v>
      </c>
      <c r="B20" s="8" t="s">
        <v>57</v>
      </c>
      <c r="C20" s="8"/>
      <c r="D20" s="8"/>
      <c r="E20" s="8"/>
      <c r="F20" s="8"/>
      <c r="G20" s="8"/>
    </row>
    <row r="21" spans="1:20" s="46" customFormat="1" x14ac:dyDescent="0.3">
      <c r="A21" s="46" t="s">
        <v>58</v>
      </c>
      <c r="B21" s="49"/>
      <c r="D21" s="45"/>
      <c r="E21" s="45"/>
      <c r="F21" s="45"/>
      <c r="G21" s="45"/>
      <c r="J21" s="47"/>
      <c r="K21" s="48"/>
    </row>
    <row r="22" spans="1:20" s="46" customFormat="1" x14ac:dyDescent="0.3">
      <c r="A22" s="47"/>
      <c r="B22" s="47"/>
      <c r="C22" s="45"/>
      <c r="D22" s="45"/>
      <c r="E22" s="45"/>
      <c r="F22" s="45"/>
      <c r="G22" s="45"/>
      <c r="J22" s="47"/>
      <c r="K22" s="48"/>
    </row>
    <row r="23" spans="1:20" ht="17.25" thickBot="1" x14ac:dyDescent="0.35">
      <c r="A23" s="1">
        <v>5.31</v>
      </c>
      <c r="B23" s="2"/>
      <c r="C23" s="2"/>
      <c r="D23" s="2"/>
      <c r="E23" s="2"/>
      <c r="F23" s="2"/>
      <c r="G23" s="2"/>
      <c r="H23" s="2"/>
    </row>
    <row r="24" spans="1:20" x14ac:dyDescent="0.3">
      <c r="A24" s="10"/>
      <c r="B24" s="26" t="s">
        <v>23</v>
      </c>
      <c r="C24" s="26" t="s">
        <v>25</v>
      </c>
      <c r="D24" s="11"/>
      <c r="E24" s="2"/>
      <c r="F24" s="10" t="s">
        <v>29</v>
      </c>
      <c r="G24" s="26"/>
      <c r="H24" s="11" t="s">
        <v>30</v>
      </c>
    </row>
    <row r="25" spans="1:20" ht="17.25" thickBot="1" x14ac:dyDescent="0.35">
      <c r="A25" s="12" t="s">
        <v>22</v>
      </c>
      <c r="B25" s="27">
        <v>-150000</v>
      </c>
      <c r="C25" s="27"/>
      <c r="D25" s="28"/>
      <c r="E25" s="2"/>
      <c r="F25" s="29">
        <f>-FV(B29,6,,B25)+B26-FV(B29,6,B27)</f>
        <v>-176914.25359374992</v>
      </c>
      <c r="G25" s="30"/>
      <c r="H25" s="31">
        <f>FV(B29,1,,-FV(B29,6,C27))</f>
        <v>-201335.98406249983</v>
      </c>
      <c r="K25"/>
    </row>
    <row r="26" spans="1:20" ht="17.25" thickBot="1" x14ac:dyDescent="0.35">
      <c r="A26" s="12" t="s">
        <v>24</v>
      </c>
      <c r="B26" s="27">
        <v>65000</v>
      </c>
      <c r="C26" s="27" t="s">
        <v>27</v>
      </c>
      <c r="D26" s="28"/>
      <c r="E26" s="2"/>
      <c r="F26" s="2"/>
      <c r="G26" s="2"/>
      <c r="H26" s="2"/>
      <c r="K26"/>
    </row>
    <row r="27" spans="1:20" ht="17.25" thickBot="1" x14ac:dyDescent="0.35">
      <c r="A27" s="14" t="s">
        <v>26</v>
      </c>
      <c r="B27" s="30">
        <v>12000</v>
      </c>
      <c r="C27" s="30">
        <v>20000</v>
      </c>
      <c r="D27" s="32" t="s">
        <v>14</v>
      </c>
      <c r="E27" s="2"/>
      <c r="F27" s="33" t="s">
        <v>31</v>
      </c>
      <c r="G27" s="34"/>
      <c r="H27" s="2"/>
      <c r="K27"/>
    </row>
    <row r="28" spans="1:20" ht="17.25" thickBot="1" x14ac:dyDescent="0.35">
      <c r="A28" s="2"/>
      <c r="B28" s="2"/>
      <c r="C28" s="2"/>
      <c r="D28" s="2"/>
      <c r="E28" s="2"/>
      <c r="F28" s="2"/>
      <c r="G28" s="2"/>
      <c r="H28" s="2"/>
    </row>
    <row r="29" spans="1:20" ht="17.25" thickBot="1" x14ac:dyDescent="0.35">
      <c r="A29" s="33" t="s">
        <v>28</v>
      </c>
      <c r="B29" s="35">
        <v>0.15</v>
      </c>
      <c r="C29" s="2"/>
      <c r="D29" s="2"/>
      <c r="E29" s="2"/>
      <c r="F29" s="2"/>
      <c r="G29" s="2"/>
      <c r="H29" s="2"/>
    </row>
    <row r="31" spans="1:20" ht="17.25" thickBot="1" x14ac:dyDescent="0.35">
      <c r="A31" s="1">
        <v>5.47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7.25" thickBot="1" x14ac:dyDescent="0.35">
      <c r="A32" s="10"/>
      <c r="B32" s="10" t="s">
        <v>23</v>
      </c>
      <c r="C32" s="11"/>
      <c r="D32" s="26" t="s">
        <v>32</v>
      </c>
      <c r="E32" s="11"/>
      <c r="F32" s="2"/>
      <c r="G32" s="33" t="s">
        <v>6</v>
      </c>
      <c r="H32" s="35">
        <v>0.06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12" t="s">
        <v>22</v>
      </c>
      <c r="B33" s="12">
        <v>-300000</v>
      </c>
      <c r="C33" s="28"/>
      <c r="D33" s="27">
        <v>-850000</v>
      </c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7.25" thickBot="1" x14ac:dyDescent="0.35">
      <c r="A34" s="12" t="s">
        <v>33</v>
      </c>
      <c r="B34" s="12">
        <v>-10000</v>
      </c>
      <c r="C34" s="28" t="s">
        <v>34</v>
      </c>
      <c r="D34" s="27">
        <v>-10000</v>
      </c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12"/>
      <c r="B35" s="12" t="s">
        <v>35</v>
      </c>
      <c r="C35" s="28" t="s">
        <v>36</v>
      </c>
      <c r="D35" s="27"/>
      <c r="E35" s="28"/>
      <c r="F35" s="26" t="s">
        <v>23</v>
      </c>
      <c r="G35" s="26"/>
      <c r="H35" s="26" t="s">
        <v>32</v>
      </c>
      <c r="I35" s="11"/>
      <c r="J35" s="2"/>
      <c r="K35" s="36" t="s">
        <v>39</v>
      </c>
      <c r="L35" s="26">
        <v>0</v>
      </c>
      <c r="M35" s="26">
        <v>1</v>
      </c>
      <c r="N35" s="26">
        <v>2</v>
      </c>
      <c r="O35" s="26">
        <v>3</v>
      </c>
      <c r="P35" s="26">
        <v>4</v>
      </c>
      <c r="Q35" s="26">
        <v>5</v>
      </c>
      <c r="R35" s="26">
        <v>6</v>
      </c>
      <c r="S35" s="26">
        <v>7</v>
      </c>
      <c r="T35" s="11">
        <v>8</v>
      </c>
    </row>
    <row r="36" spans="1:20" x14ac:dyDescent="0.3">
      <c r="A36" s="12" t="s">
        <v>24</v>
      </c>
      <c r="B36" s="12">
        <v>70000</v>
      </c>
      <c r="C36" s="28"/>
      <c r="D36" s="27">
        <v>0</v>
      </c>
      <c r="E36" s="28"/>
      <c r="F36" s="27" t="s">
        <v>41</v>
      </c>
      <c r="G36" s="37">
        <f>NPV($H$32,$M$36:$T$36)+$L$36</f>
        <v>-322302.73634619004</v>
      </c>
      <c r="H36" s="27"/>
      <c r="I36" s="13"/>
      <c r="J36" s="2"/>
      <c r="K36" s="38" t="s">
        <v>23</v>
      </c>
      <c r="L36" s="27">
        <v>-300000</v>
      </c>
      <c r="M36" s="27">
        <v>-10000</v>
      </c>
      <c r="N36" s="27">
        <f>M36*1.02</f>
        <v>-10200</v>
      </c>
      <c r="O36" s="27">
        <f t="shared" ref="O36:S36" si="0">N36*1.02</f>
        <v>-10404</v>
      </c>
      <c r="P36" s="27">
        <f t="shared" si="0"/>
        <v>-10612.08</v>
      </c>
      <c r="Q36" s="27">
        <f t="shared" si="0"/>
        <v>-10824.321599999999</v>
      </c>
      <c r="R36" s="27">
        <f t="shared" si="0"/>
        <v>-11040.808031999999</v>
      </c>
      <c r="S36" s="27">
        <f t="shared" si="0"/>
        <v>-11261.62419264</v>
      </c>
      <c r="T36" s="28">
        <f>S36*1.02+B36</f>
        <v>58513.143323507204</v>
      </c>
    </row>
    <row r="37" spans="1:20" ht="17.25" thickBot="1" x14ac:dyDescent="0.35">
      <c r="A37" s="12" t="s">
        <v>37</v>
      </c>
      <c r="B37" s="12">
        <v>8</v>
      </c>
      <c r="C37" s="28"/>
      <c r="D37" s="27">
        <v>40</v>
      </c>
      <c r="E37" s="28" t="s">
        <v>44</v>
      </c>
      <c r="F37" s="27" t="s">
        <v>42</v>
      </c>
      <c r="G37" s="37">
        <f>-PMT($H$32,8,$G$36)</f>
        <v>-51902.324965580141</v>
      </c>
      <c r="H37" s="37"/>
      <c r="I37" s="13"/>
      <c r="J37" s="2"/>
      <c r="K37" s="39" t="s">
        <v>32</v>
      </c>
      <c r="L37" s="30">
        <v>-850000</v>
      </c>
      <c r="M37" s="30">
        <v>-10000</v>
      </c>
      <c r="N37" s="30">
        <v>-10000</v>
      </c>
      <c r="O37" s="30">
        <v>-10000</v>
      </c>
      <c r="P37" s="30">
        <v>-10000</v>
      </c>
      <c r="Q37" s="30">
        <v>-10000</v>
      </c>
      <c r="R37" s="30">
        <v>-10000</v>
      </c>
      <c r="S37" s="30">
        <v>-10000</v>
      </c>
      <c r="T37" s="32">
        <v>-10000</v>
      </c>
    </row>
    <row r="38" spans="1:20" ht="17.25" thickBot="1" x14ac:dyDescent="0.35">
      <c r="A38" s="12" t="s">
        <v>38</v>
      </c>
      <c r="B38" s="12">
        <v>40</v>
      </c>
      <c r="C38" s="28"/>
      <c r="D38" s="27">
        <v>40</v>
      </c>
      <c r="E38" s="28"/>
      <c r="F38" s="30" t="s">
        <v>43</v>
      </c>
      <c r="G38" s="40">
        <f>G37/H32</f>
        <v>-865038.74942633568</v>
      </c>
      <c r="H38" s="40"/>
      <c r="I38" s="15">
        <f>M37/H32+L37</f>
        <v>-1016666.6666666667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7.25" thickBot="1" x14ac:dyDescent="0.35">
      <c r="A39" s="14"/>
      <c r="B39" s="14" t="s">
        <v>40</v>
      </c>
      <c r="C39" s="32"/>
      <c r="D39" s="30"/>
      <c r="E39" s="32"/>
      <c r="F39" s="27" t="s">
        <v>45</v>
      </c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7.25" thickBot="1" x14ac:dyDescent="0.35">
      <c r="A40" s="2"/>
      <c r="B40" s="2"/>
      <c r="C40" s="2"/>
      <c r="D40" s="2"/>
      <c r="E40" s="2"/>
      <c r="F40" s="2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3">
      <c r="A41" s="2"/>
      <c r="B41" s="2"/>
      <c r="C41" s="2"/>
      <c r="D41" s="2"/>
      <c r="E41" s="2"/>
      <c r="F41" s="10" t="s">
        <v>23</v>
      </c>
      <c r="G41" s="26"/>
      <c r="H41" s="26" t="s">
        <v>32</v>
      </c>
      <c r="I41" s="11"/>
      <c r="J41" s="2"/>
      <c r="K41" s="2" t="s">
        <v>46</v>
      </c>
      <c r="L41" s="2">
        <v>-902.32499999999732</v>
      </c>
      <c r="M41" s="2" t="s">
        <v>47</v>
      </c>
      <c r="N41" s="2"/>
      <c r="O41" s="2"/>
      <c r="P41" s="2"/>
      <c r="Q41" s="2"/>
      <c r="R41" s="2"/>
      <c r="S41" s="2"/>
      <c r="T41" s="2"/>
    </row>
    <row r="42" spans="1:20" x14ac:dyDescent="0.3">
      <c r="A42" s="2"/>
      <c r="B42" s="2"/>
      <c r="C42" s="2"/>
      <c r="D42" s="2"/>
      <c r="E42" s="2"/>
      <c r="F42" s="12" t="s">
        <v>41</v>
      </c>
      <c r="G42" s="37">
        <f>NPV(H32,M36:T36)+L36</f>
        <v>-322302.73634619004</v>
      </c>
      <c r="H42" s="37"/>
      <c r="I42" s="1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3">
      <c r="A43" s="2"/>
      <c r="B43" s="2"/>
      <c r="C43" s="2"/>
      <c r="D43" s="2"/>
      <c r="E43" s="2"/>
      <c r="F43" s="12" t="s">
        <v>42</v>
      </c>
      <c r="G43" s="37">
        <f>-PMT(H32,8,G42)</f>
        <v>-51902.324965580141</v>
      </c>
      <c r="H43" s="37"/>
      <c r="I43" s="1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7.25" thickBot="1" x14ac:dyDescent="0.35">
      <c r="A44" s="2"/>
      <c r="B44" s="2"/>
      <c r="C44" s="2"/>
      <c r="D44" s="2"/>
      <c r="E44" s="2"/>
      <c r="F44" s="14" t="s">
        <v>43</v>
      </c>
      <c r="G44" s="40">
        <f>G43/H32</f>
        <v>-865038.74942633568</v>
      </c>
      <c r="H44" s="40"/>
      <c r="I44" s="15">
        <f>L41/H32+L37</f>
        <v>-865038.75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6" spans="1:20" ht="17.25" thickBot="1" x14ac:dyDescent="0.35">
      <c r="A46" s="1">
        <v>5.51</v>
      </c>
      <c r="B46" s="2"/>
      <c r="C46" s="2"/>
      <c r="D46" s="2"/>
      <c r="E46" s="2"/>
      <c r="F46" s="2"/>
      <c r="G46" s="2"/>
      <c r="H46" s="2"/>
      <c r="I46" s="2"/>
    </row>
    <row r="47" spans="1:20" ht="17.25" thickBot="1" x14ac:dyDescent="0.35">
      <c r="A47" s="36"/>
      <c r="B47" s="26" t="s">
        <v>48</v>
      </c>
      <c r="C47" s="11"/>
      <c r="D47" s="2"/>
      <c r="E47" s="33" t="s">
        <v>52</v>
      </c>
      <c r="F47" s="34" t="s">
        <v>56</v>
      </c>
      <c r="G47" s="2"/>
      <c r="H47" s="36" t="s">
        <v>53</v>
      </c>
      <c r="I47" s="41">
        <f>NPV(B52,F49:F56)+F48</f>
        <v>-496770.20286367316</v>
      </c>
    </row>
    <row r="48" spans="1:20" x14ac:dyDescent="0.3">
      <c r="A48" s="38" t="s">
        <v>22</v>
      </c>
      <c r="B48" s="42">
        <v>-200000</v>
      </c>
      <c r="C48" s="28"/>
      <c r="D48" s="2"/>
      <c r="E48" s="12">
        <v>0</v>
      </c>
      <c r="F48" s="43">
        <f>B48</f>
        <v>-200000</v>
      </c>
      <c r="G48" s="2"/>
      <c r="H48" s="38" t="s">
        <v>54</v>
      </c>
      <c r="I48" s="13">
        <f>-PMT(B52,B51,I47)</f>
        <v>-93116.602636222015</v>
      </c>
    </row>
    <row r="49" spans="1:9" ht="17.25" thickBot="1" x14ac:dyDescent="0.35">
      <c r="A49" s="38" t="s">
        <v>49</v>
      </c>
      <c r="B49" s="42">
        <v>-60000</v>
      </c>
      <c r="C49" s="28"/>
      <c r="D49" s="2"/>
      <c r="E49" s="12">
        <v>1</v>
      </c>
      <c r="F49" s="43">
        <f>$B$49</f>
        <v>-60000</v>
      </c>
      <c r="G49" s="2"/>
      <c r="H49" s="39" t="s">
        <v>51</v>
      </c>
      <c r="I49" s="15">
        <f>I48/B52</f>
        <v>-931166.02636222006</v>
      </c>
    </row>
    <row r="50" spans="1:9" ht="17.25" thickBot="1" x14ac:dyDescent="0.35">
      <c r="A50" s="38" t="s">
        <v>24</v>
      </c>
      <c r="B50" s="42">
        <v>50000</v>
      </c>
      <c r="C50" s="28"/>
      <c r="D50" s="2"/>
      <c r="E50" s="12">
        <v>2</v>
      </c>
      <c r="F50" s="43">
        <f t="shared" ref="F50:F55" si="1">$B$49</f>
        <v>-60000</v>
      </c>
      <c r="G50" s="2"/>
      <c r="H50" s="14" t="s">
        <v>55</v>
      </c>
      <c r="I50" s="32"/>
    </row>
    <row r="51" spans="1:9" x14ac:dyDescent="0.3">
      <c r="A51" s="38" t="s">
        <v>37</v>
      </c>
      <c r="B51" s="27">
        <v>8</v>
      </c>
      <c r="C51" s="28" t="s">
        <v>50</v>
      </c>
      <c r="D51" s="2"/>
      <c r="E51" s="12">
        <v>3</v>
      </c>
      <c r="F51" s="43">
        <f t="shared" si="1"/>
        <v>-60000</v>
      </c>
      <c r="G51" s="2"/>
      <c r="H51" s="2"/>
      <c r="I51" s="2"/>
    </row>
    <row r="52" spans="1:9" ht="17.25" thickBot="1" x14ac:dyDescent="0.35">
      <c r="A52" s="39" t="s">
        <v>6</v>
      </c>
      <c r="B52" s="44">
        <v>0.1</v>
      </c>
      <c r="C52" s="32" t="s">
        <v>14</v>
      </c>
      <c r="D52" s="2"/>
      <c r="E52" s="12">
        <v>4</v>
      </c>
      <c r="F52" s="43">
        <f t="shared" si="1"/>
        <v>-60000</v>
      </c>
      <c r="G52" s="2"/>
      <c r="H52" s="2"/>
      <c r="I52" s="2"/>
    </row>
    <row r="53" spans="1:9" x14ac:dyDescent="0.3">
      <c r="A53" s="2"/>
      <c r="B53" s="2"/>
      <c r="C53" s="2"/>
      <c r="D53" s="2"/>
      <c r="E53" s="12">
        <v>5</v>
      </c>
      <c r="F53" s="43">
        <f t="shared" si="1"/>
        <v>-60000</v>
      </c>
      <c r="G53" s="2"/>
      <c r="H53" s="2"/>
      <c r="I53" s="2"/>
    </row>
    <row r="54" spans="1:9" x14ac:dyDescent="0.3">
      <c r="A54" s="2"/>
      <c r="B54" s="2"/>
      <c r="C54" s="2"/>
      <c r="D54" s="2"/>
      <c r="E54" s="12">
        <v>6</v>
      </c>
      <c r="F54" s="43">
        <f t="shared" si="1"/>
        <v>-60000</v>
      </c>
      <c r="G54" s="2"/>
      <c r="H54" s="2"/>
      <c r="I54" s="2"/>
    </row>
    <row r="55" spans="1:9" x14ac:dyDescent="0.3">
      <c r="A55" s="2"/>
      <c r="B55" s="2"/>
      <c r="C55" s="2"/>
      <c r="D55" s="2"/>
      <c r="E55" s="12">
        <v>7</v>
      </c>
      <c r="F55" s="43">
        <f t="shared" si="1"/>
        <v>-60000</v>
      </c>
      <c r="G55" s="2"/>
      <c r="H55" s="2"/>
      <c r="I55" s="2"/>
    </row>
    <row r="56" spans="1:9" ht="17.25" thickBot="1" x14ac:dyDescent="0.35">
      <c r="A56" s="2"/>
      <c r="B56" s="2"/>
      <c r="C56" s="2"/>
      <c r="D56" s="2"/>
      <c r="E56" s="14">
        <v>8</v>
      </c>
      <c r="F56" s="31">
        <f>$B$49+B50</f>
        <v>-10000</v>
      </c>
      <c r="G56" s="2"/>
      <c r="H56" s="2"/>
      <c r="I5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2022-03-29T08:12:00Z</dcterms:created>
  <dcterms:modified xsi:type="dcterms:W3CDTF">2022-04-04T17:56:02Z</dcterms:modified>
</cp:coreProperties>
</file>