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020\내 드라이브\2022 1학기\Engineering Economy\Assignments\"/>
    </mc:Choice>
  </mc:AlternateContent>
  <xr:revisionPtr revIDLastSave="0" documentId="13_ncr:1_{CA2D5F42-A1BE-4F37-B2B4-E8C7228ED067}" xr6:coauthVersionLast="47" xr6:coauthVersionMax="47" xr10:uidLastSave="{00000000-0000-0000-0000-000000000000}"/>
  <bookViews>
    <workbookView xWindow="14940" yWindow="1665" windowWidth="13965" windowHeight="11235" xr2:uid="{CEF7DB18-458A-48BD-9B95-56DAEFACE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0" i="1" l="1"/>
  <c r="E69" i="1"/>
  <c r="D70" i="1"/>
  <c r="D69" i="1"/>
  <c r="C70" i="1"/>
  <c r="C69" i="1"/>
  <c r="B70" i="1"/>
  <c r="B69" i="1"/>
  <c r="E68" i="1"/>
  <c r="D68" i="1"/>
  <c r="C68" i="1"/>
  <c r="B68" i="1"/>
  <c r="C66" i="1"/>
  <c r="D66" i="1"/>
  <c r="E66" i="1"/>
  <c r="B66" i="1"/>
  <c r="B53" i="1"/>
  <c r="B51" i="1"/>
  <c r="B52" i="1"/>
  <c r="C49" i="1"/>
  <c r="B49" i="1"/>
  <c r="C46" i="1"/>
  <c r="C47" i="1"/>
  <c r="B47" i="1"/>
  <c r="B46" i="1"/>
  <c r="A20" i="1"/>
  <c r="E29" i="1"/>
  <c r="B34" i="1"/>
  <c r="E26" i="1"/>
  <c r="B36" i="1"/>
  <c r="B35" i="1"/>
  <c r="A22" i="1"/>
  <c r="B16" i="1"/>
  <c r="B14" i="1"/>
  <c r="B13" i="1"/>
  <c r="B12" i="1"/>
</calcChain>
</file>

<file path=xl/sharedStrings.xml><?xml version="1.0" encoding="utf-8"?>
<sst xmlns="http://schemas.openxmlformats.org/spreadsheetml/2006/main" count="74" uniqueCount="52">
  <si>
    <t>per year</t>
    <phoneticPr fontId="2" type="noConversion"/>
  </si>
  <si>
    <t>benefits</t>
    <phoneticPr fontId="2" type="noConversion"/>
  </si>
  <si>
    <t>disbenefits</t>
    <phoneticPr fontId="2" type="noConversion"/>
  </si>
  <si>
    <t>ini. Cost</t>
    <phoneticPr fontId="2" type="noConversion"/>
  </si>
  <si>
    <t>(a)</t>
    <phoneticPr fontId="2" type="noConversion"/>
  </si>
  <si>
    <t>interest rate</t>
    <phoneticPr fontId="2" type="noConversion"/>
  </si>
  <si>
    <t>period</t>
    <phoneticPr fontId="2" type="noConversion"/>
  </si>
  <si>
    <t>years</t>
    <phoneticPr fontId="2" type="noConversion"/>
  </si>
  <si>
    <t>(a) Conventional</t>
    <phoneticPr fontId="2" type="noConversion"/>
  </si>
  <si>
    <t>(b)</t>
    <phoneticPr fontId="2" type="noConversion"/>
  </si>
  <si>
    <t>(b) Conventional, without disbenefits</t>
    <phoneticPr fontId="2" type="noConversion"/>
  </si>
  <si>
    <t>bypass loop</t>
    <phoneticPr fontId="2" type="noConversion"/>
  </si>
  <si>
    <t>PW</t>
    <phoneticPr fontId="2" type="noConversion"/>
  </si>
  <si>
    <t>B/C</t>
    <phoneticPr fontId="2" type="noConversion"/>
  </si>
  <si>
    <t>B/C with disbenefits</t>
    <phoneticPr fontId="2" type="noConversion"/>
  </si>
  <si>
    <t>B/C without disbenefits</t>
    <phoneticPr fontId="2" type="noConversion"/>
  </si>
  <si>
    <t>reject</t>
    <phoneticPr fontId="2" type="noConversion"/>
  </si>
  <si>
    <t>justify</t>
    <phoneticPr fontId="2" type="noConversion"/>
  </si>
  <si>
    <t>tickets</t>
    <phoneticPr fontId="2" type="noConversion"/>
  </si>
  <si>
    <t>per month</t>
    <phoneticPr fontId="2" type="noConversion"/>
  </si>
  <si>
    <t>per ticket</t>
    <phoneticPr fontId="2" type="noConversion"/>
  </si>
  <si>
    <t>violation cost</t>
    <phoneticPr fontId="2" type="noConversion"/>
  </si>
  <si>
    <t>i</t>
    <phoneticPr fontId="2" type="noConversion"/>
  </si>
  <si>
    <t>month</t>
    <phoneticPr fontId="2" type="noConversion"/>
  </si>
  <si>
    <t>collision</t>
    <phoneticPr fontId="2" type="noConversion"/>
  </si>
  <si>
    <t>collision cost</t>
    <phoneticPr fontId="2" type="noConversion"/>
  </si>
  <si>
    <t>per collision</t>
    <phoneticPr fontId="2" type="noConversion"/>
  </si>
  <si>
    <t>33-&gt;18</t>
    <phoneticPr fontId="2" type="noConversion"/>
  </si>
  <si>
    <t>B</t>
    <phoneticPr fontId="2" type="noConversion"/>
  </si>
  <si>
    <t>D</t>
    <phoneticPr fontId="2" type="noConversion"/>
  </si>
  <si>
    <t>C</t>
    <phoneticPr fontId="2" type="noConversion"/>
  </si>
  <si>
    <t>Solar</t>
    <phoneticPr fontId="2" type="noConversion"/>
  </si>
  <si>
    <t>Conventional</t>
    <phoneticPr fontId="2" type="noConversion"/>
  </si>
  <si>
    <t>annual cost</t>
    <phoneticPr fontId="2" type="noConversion"/>
  </si>
  <si>
    <t>salvage</t>
    <phoneticPr fontId="2" type="noConversion"/>
  </si>
  <si>
    <t>Total Cost</t>
    <phoneticPr fontId="2" type="noConversion"/>
  </si>
  <si>
    <t>△B</t>
    <phoneticPr fontId="2" type="noConversion"/>
  </si>
  <si>
    <t>△C</t>
    <phoneticPr fontId="2" type="noConversion"/>
  </si>
  <si>
    <t>△B/C</t>
    <phoneticPr fontId="2" type="noConversion"/>
  </si>
  <si>
    <t>&lt; 1</t>
    <phoneticPr fontId="2" type="noConversion"/>
  </si>
  <si>
    <t>Select Conventional</t>
    <phoneticPr fontId="2" type="noConversion"/>
  </si>
  <si>
    <t>Capital Cost</t>
    <phoneticPr fontId="2" type="noConversion"/>
  </si>
  <si>
    <t>Expand Plant</t>
    <phoneticPr fontId="2" type="noConversion"/>
  </si>
  <si>
    <t>Pond System</t>
    <phoneticPr fontId="2" type="noConversion"/>
  </si>
  <si>
    <t>Advanced Primary</t>
    <phoneticPr fontId="2" type="noConversion"/>
  </si>
  <si>
    <t>Partial Secondary</t>
    <phoneticPr fontId="2" type="noConversion"/>
  </si>
  <si>
    <t>M&amp;O/year</t>
    <phoneticPr fontId="2" type="noConversion"/>
  </si>
  <si>
    <t>Benefits/year</t>
    <phoneticPr fontId="2" type="noConversion"/>
  </si>
  <si>
    <t>AW total cost</t>
    <phoneticPr fontId="2" type="noConversion"/>
  </si>
  <si>
    <t>Order</t>
    <phoneticPr fontId="2" type="noConversion"/>
  </si>
  <si>
    <t>Select</t>
    <phoneticPr fontId="2" type="noConversion"/>
  </si>
  <si>
    <t>Select : Pond System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</si>
</sst>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82" formatCode="0.000"/>
    <numFmt numFmtId="185" formatCode="_-* #,##0.00_-;\-* #,##0.0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2" xfId="0" applyFill="1" applyBorder="1">
      <alignment vertical="center"/>
    </xf>
    <xf numFmtId="182" fontId="0" fillId="2" borderId="3" xfId="0" applyNumberFormat="1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10" xfId="0" applyFill="1" applyBorder="1">
      <alignment vertical="center"/>
    </xf>
    <xf numFmtId="182" fontId="0" fillId="2" borderId="1" xfId="0" applyNumberFormat="1" applyFill="1" applyBorder="1">
      <alignment vertical="center"/>
    </xf>
    <xf numFmtId="0" fontId="3" fillId="2" borderId="5" xfId="0" applyFont="1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 applyBorder="1">
      <alignment vertical="center"/>
    </xf>
    <xf numFmtId="41" fontId="0" fillId="2" borderId="0" xfId="1" applyFont="1" applyFill="1" applyBorder="1">
      <alignment vertical="center"/>
    </xf>
    <xf numFmtId="9" fontId="0" fillId="2" borderId="0" xfId="0" applyNumberFormat="1" applyFill="1" applyBorder="1">
      <alignment vertical="center"/>
    </xf>
    <xf numFmtId="10" fontId="0" fillId="2" borderId="0" xfId="0" applyNumberFormat="1" applyFill="1" applyBorder="1">
      <alignment vertical="center"/>
    </xf>
    <xf numFmtId="0" fontId="0" fillId="2" borderId="9" xfId="0" applyFill="1" applyBorder="1">
      <alignment vertical="center"/>
    </xf>
    <xf numFmtId="41" fontId="0" fillId="2" borderId="12" xfId="1" applyFont="1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2" fontId="0" fillId="2" borderId="14" xfId="0" applyNumberFormat="1" applyFill="1" applyBorder="1">
      <alignment vertical="center"/>
    </xf>
    <xf numFmtId="0" fontId="0" fillId="2" borderId="14" xfId="0" applyFill="1" applyBorder="1">
      <alignment vertical="center"/>
    </xf>
    <xf numFmtId="43" fontId="0" fillId="2" borderId="15" xfId="0" applyNumberFormat="1" applyFill="1" applyBorder="1">
      <alignment vertical="center"/>
    </xf>
    <xf numFmtId="0" fontId="0" fillId="2" borderId="1" xfId="0" applyFill="1" applyBorder="1">
      <alignment vertical="center"/>
    </xf>
    <xf numFmtId="41" fontId="0" fillId="2" borderId="0" xfId="0" applyNumberFormat="1" applyFill="1" applyBorder="1">
      <alignment vertical="center"/>
    </xf>
    <xf numFmtId="41" fontId="0" fillId="2" borderId="11" xfId="0" applyNumberFormat="1" applyFill="1" applyBorder="1">
      <alignment vertical="center"/>
    </xf>
    <xf numFmtId="2" fontId="0" fillId="2" borderId="12" xfId="0" applyNumberFormat="1" applyFill="1" applyBorder="1">
      <alignment vertical="center"/>
    </xf>
    <xf numFmtId="0" fontId="0" fillId="2" borderId="15" xfId="0" applyFill="1" applyBorder="1">
      <alignment vertical="center"/>
    </xf>
    <xf numFmtId="185" fontId="0" fillId="2" borderId="0" xfId="1" applyNumberFormat="1" applyFont="1" applyFill="1" applyBorder="1">
      <alignment vertical="center"/>
    </xf>
    <xf numFmtId="43" fontId="0" fillId="2" borderId="0" xfId="0" applyNumberFormat="1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8B21-653E-40D8-8CE5-6E35D562FE87}">
  <dimension ref="A1:G72"/>
  <sheetViews>
    <sheetView tabSelected="1" topLeftCell="A17" workbookViewId="0">
      <selection activeCell="C60" sqref="C60"/>
    </sheetView>
  </sheetViews>
  <sheetFormatPr defaultRowHeight="16.5" x14ac:dyDescent="0.3"/>
  <cols>
    <col min="1" max="1" width="11.25" customWidth="1"/>
    <col min="2" max="2" width="12.625" customWidth="1"/>
    <col min="3" max="3" width="10.875" bestFit="1" customWidth="1"/>
    <col min="5" max="5" width="10.875" bestFit="1" customWidth="1"/>
  </cols>
  <sheetData>
    <row r="1" spans="1:3" x14ac:dyDescent="0.3">
      <c r="A1" s="10">
        <v>9.16</v>
      </c>
      <c r="B1" s="11"/>
      <c r="C1" s="5"/>
    </row>
    <row r="2" spans="1:3" x14ac:dyDescent="0.3">
      <c r="A2" s="7" t="s">
        <v>11</v>
      </c>
      <c r="B2" s="12"/>
      <c r="C2" s="6"/>
    </row>
    <row r="3" spans="1:3" x14ac:dyDescent="0.3">
      <c r="A3" s="7" t="s">
        <v>1</v>
      </c>
      <c r="B3" s="13">
        <v>820000</v>
      </c>
      <c r="C3" s="6" t="s">
        <v>0</v>
      </c>
    </row>
    <row r="4" spans="1:3" x14ac:dyDescent="0.3">
      <c r="A4" s="7" t="s">
        <v>2</v>
      </c>
      <c r="B4" s="13">
        <v>135000</v>
      </c>
      <c r="C4" s="6" t="s">
        <v>0</v>
      </c>
    </row>
    <row r="5" spans="1:3" x14ac:dyDescent="0.3">
      <c r="A5" s="7" t="s">
        <v>3</v>
      </c>
      <c r="B5" s="13">
        <v>9000000</v>
      </c>
      <c r="C5" s="6"/>
    </row>
    <row r="6" spans="1:3" x14ac:dyDescent="0.3">
      <c r="A6" s="7"/>
      <c r="B6" s="12"/>
      <c r="C6" s="6"/>
    </row>
    <row r="7" spans="1:3" x14ac:dyDescent="0.3">
      <c r="A7" s="7" t="s">
        <v>8</v>
      </c>
      <c r="B7" s="12"/>
      <c r="C7" s="6"/>
    </row>
    <row r="8" spans="1:3" x14ac:dyDescent="0.3">
      <c r="A8" s="7" t="s">
        <v>5</v>
      </c>
      <c r="B8" s="14">
        <v>0.06</v>
      </c>
      <c r="C8" s="6"/>
    </row>
    <row r="9" spans="1:3" x14ac:dyDescent="0.3">
      <c r="A9" s="7" t="s">
        <v>6</v>
      </c>
      <c r="B9" s="12">
        <v>20</v>
      </c>
      <c r="C9" s="6" t="s">
        <v>7</v>
      </c>
    </row>
    <row r="10" spans="1:3" x14ac:dyDescent="0.3">
      <c r="A10" s="7"/>
      <c r="B10" s="12"/>
      <c r="C10" s="6"/>
    </row>
    <row r="11" spans="1:3" x14ac:dyDescent="0.3">
      <c r="A11" s="7"/>
      <c r="B11" s="12" t="s">
        <v>12</v>
      </c>
      <c r="C11" s="6"/>
    </row>
    <row r="12" spans="1:3" x14ac:dyDescent="0.3">
      <c r="A12" s="7" t="s">
        <v>1</v>
      </c>
      <c r="B12" s="13">
        <f>-PV(B8,B9,B3)</f>
        <v>9405335.3992235158</v>
      </c>
      <c r="C12" s="6"/>
    </row>
    <row r="13" spans="1:3" x14ac:dyDescent="0.3">
      <c r="A13" s="7" t="s">
        <v>2</v>
      </c>
      <c r="B13" s="13">
        <f>-PV(B8,B9,B4)</f>
        <v>1548439.3645063106</v>
      </c>
      <c r="C13" s="6"/>
    </row>
    <row r="14" spans="1:3" x14ac:dyDescent="0.3">
      <c r="A14" s="7" t="s">
        <v>3</v>
      </c>
      <c r="B14" s="13">
        <f>B5</f>
        <v>9000000</v>
      </c>
      <c r="C14" s="6"/>
    </row>
    <row r="15" spans="1:3" ht="17.25" thickBot="1" x14ac:dyDescent="0.35">
      <c r="A15" s="7"/>
      <c r="B15" s="12"/>
      <c r="C15" s="6"/>
    </row>
    <row r="16" spans="1:3" ht="17.25" thickBot="1" x14ac:dyDescent="0.35">
      <c r="A16" s="1" t="s">
        <v>13</v>
      </c>
      <c r="B16" s="2">
        <f>(B12-B13)/B14</f>
        <v>0.87298844830191169</v>
      </c>
      <c r="C16" s="3" t="s">
        <v>16</v>
      </c>
    </row>
    <row r="17" spans="1:5" x14ac:dyDescent="0.3">
      <c r="A17" s="7"/>
      <c r="B17" s="12"/>
      <c r="C17" s="6"/>
    </row>
    <row r="18" spans="1:5" ht="17.25" thickBot="1" x14ac:dyDescent="0.35">
      <c r="A18" s="7" t="s">
        <v>10</v>
      </c>
      <c r="B18" s="12"/>
      <c r="C18" s="6"/>
    </row>
    <row r="19" spans="1:5" ht="17.25" thickBot="1" x14ac:dyDescent="0.35">
      <c r="A19" s="4" t="s">
        <v>14</v>
      </c>
      <c r="B19" s="5"/>
      <c r="C19" s="6"/>
    </row>
    <row r="20" spans="1:5" ht="17.25" thickBot="1" x14ac:dyDescent="0.35">
      <c r="A20" s="9">
        <f>(B12-B13)/B14</f>
        <v>0.87298844830191169</v>
      </c>
      <c r="B20" s="3" t="s">
        <v>16</v>
      </c>
      <c r="C20" s="6"/>
    </row>
    <row r="21" spans="1:5" ht="17.25" thickBot="1" x14ac:dyDescent="0.35">
      <c r="A21" s="7" t="s">
        <v>15</v>
      </c>
      <c r="B21" s="6"/>
      <c r="C21" s="6"/>
    </row>
    <row r="22" spans="1:5" ht="17.25" thickBot="1" x14ac:dyDescent="0.35">
      <c r="A22" s="9">
        <f>B12/B14</f>
        <v>1.0450372665803906</v>
      </c>
      <c r="B22" s="3" t="s">
        <v>17</v>
      </c>
      <c r="C22" s="8"/>
    </row>
    <row r="23" spans="1:5" ht="17.25" thickBot="1" x14ac:dyDescent="0.35"/>
    <row r="24" spans="1:5" ht="17.25" thickBot="1" x14ac:dyDescent="0.35">
      <c r="A24" s="10">
        <v>9.26</v>
      </c>
      <c r="B24" s="11"/>
      <c r="C24" s="11"/>
      <c r="D24" s="11"/>
      <c r="E24" s="5"/>
    </row>
    <row r="25" spans="1:5" x14ac:dyDescent="0.3">
      <c r="A25" s="7" t="s">
        <v>3</v>
      </c>
      <c r="B25" s="13">
        <v>750000</v>
      </c>
      <c r="C25" s="12"/>
      <c r="D25" s="12"/>
      <c r="E25" s="19" t="s">
        <v>4</v>
      </c>
    </row>
    <row r="26" spans="1:5" ht="17.25" thickBot="1" x14ac:dyDescent="0.35">
      <c r="A26" s="7" t="s">
        <v>18</v>
      </c>
      <c r="B26" s="13">
        <v>1100</v>
      </c>
      <c r="C26" s="12" t="s">
        <v>19</v>
      </c>
      <c r="D26" s="12"/>
      <c r="E26" s="20">
        <f>(B34-B35)/B36</f>
        <v>22.856313291702897</v>
      </c>
    </row>
    <row r="27" spans="1:5" ht="17.25" thickBot="1" x14ac:dyDescent="0.35">
      <c r="A27" s="7" t="s">
        <v>21</v>
      </c>
      <c r="B27" s="13">
        <v>85</v>
      </c>
      <c r="C27" s="12" t="s">
        <v>20</v>
      </c>
      <c r="D27" s="12"/>
      <c r="E27" s="23"/>
    </row>
    <row r="28" spans="1:5" x14ac:dyDescent="0.3">
      <c r="A28" s="7" t="s">
        <v>22</v>
      </c>
      <c r="B28" s="15">
        <v>5.0000000000000001E-3</v>
      </c>
      <c r="C28" s="12" t="s">
        <v>19</v>
      </c>
      <c r="D28" s="12"/>
      <c r="E28" s="21" t="s">
        <v>9</v>
      </c>
    </row>
    <row r="29" spans="1:5" ht="17.25" thickBot="1" x14ac:dyDescent="0.35">
      <c r="A29" s="7" t="s">
        <v>6</v>
      </c>
      <c r="B29" s="13">
        <v>36</v>
      </c>
      <c r="C29" s="12" t="s">
        <v>23</v>
      </c>
      <c r="D29" s="12"/>
      <c r="E29" s="22">
        <f>(0.5*B34)/B36</f>
        <v>13.477116658099023</v>
      </c>
    </row>
    <row r="30" spans="1:5" x14ac:dyDescent="0.3">
      <c r="A30" s="7" t="s">
        <v>25</v>
      </c>
      <c r="B30" s="13">
        <v>41000</v>
      </c>
      <c r="C30" s="12" t="s">
        <v>26</v>
      </c>
      <c r="D30" s="12"/>
      <c r="E30" s="6"/>
    </row>
    <row r="31" spans="1:5" x14ac:dyDescent="0.3">
      <c r="A31" s="7"/>
      <c r="B31" s="12"/>
      <c r="C31" s="12"/>
      <c r="D31" s="12"/>
      <c r="E31" s="6"/>
    </row>
    <row r="32" spans="1:5" x14ac:dyDescent="0.3">
      <c r="A32" s="7" t="s">
        <v>24</v>
      </c>
      <c r="B32" s="12" t="s">
        <v>27</v>
      </c>
      <c r="C32" s="12"/>
      <c r="D32" s="12"/>
      <c r="E32" s="6"/>
    </row>
    <row r="33" spans="1:7" x14ac:dyDescent="0.3">
      <c r="A33" s="7"/>
      <c r="B33" s="12"/>
      <c r="C33" s="12"/>
      <c r="D33" s="12"/>
      <c r="E33" s="6"/>
    </row>
    <row r="34" spans="1:7" x14ac:dyDescent="0.3">
      <c r="A34" s="7" t="s">
        <v>28</v>
      </c>
      <c r="B34" s="13">
        <f>B30*(33-18)</f>
        <v>615000</v>
      </c>
      <c r="C34" s="12"/>
      <c r="D34" s="12"/>
      <c r="E34" s="6"/>
    </row>
    <row r="35" spans="1:7" x14ac:dyDescent="0.3">
      <c r="A35" s="7" t="s">
        <v>29</v>
      </c>
      <c r="B35" s="13">
        <f>B26*B27</f>
        <v>93500</v>
      </c>
      <c r="C35" s="12"/>
      <c r="D35" s="12"/>
      <c r="E35" s="6"/>
    </row>
    <row r="36" spans="1:7" ht="17.25" thickBot="1" x14ac:dyDescent="0.35">
      <c r="A36" s="16" t="s">
        <v>30</v>
      </c>
      <c r="B36" s="17">
        <f>-PMT(B28,B29,B25)</f>
        <v>22816.453088666338</v>
      </c>
      <c r="C36" s="18"/>
      <c r="D36" s="18"/>
      <c r="E36" s="8"/>
    </row>
    <row r="37" spans="1:7" ht="17.25" thickBot="1" x14ac:dyDescent="0.35"/>
    <row r="38" spans="1:7" x14ac:dyDescent="0.3">
      <c r="A38" s="10">
        <v>9.35</v>
      </c>
      <c r="B38" s="11"/>
      <c r="C38" s="11"/>
      <c r="D38" s="11"/>
      <c r="E38" s="11"/>
      <c r="F38" s="11"/>
      <c r="G38" s="5"/>
    </row>
    <row r="39" spans="1:7" x14ac:dyDescent="0.3">
      <c r="A39" s="7"/>
      <c r="B39" s="12" t="s">
        <v>32</v>
      </c>
      <c r="C39" s="12" t="s">
        <v>31</v>
      </c>
      <c r="D39" s="12"/>
      <c r="E39" s="12" t="s">
        <v>22</v>
      </c>
      <c r="F39" s="14">
        <v>7.0000000000000007E-2</v>
      </c>
      <c r="G39" s="6"/>
    </row>
    <row r="40" spans="1:7" x14ac:dyDescent="0.3">
      <c r="A40" s="7" t="s">
        <v>3</v>
      </c>
      <c r="B40" s="13">
        <v>200000</v>
      </c>
      <c r="C40" s="13">
        <v>1300000</v>
      </c>
      <c r="D40" s="12"/>
      <c r="E40" s="12" t="s">
        <v>6</v>
      </c>
      <c r="F40" s="12">
        <v>5</v>
      </c>
      <c r="G40" s="6" t="s">
        <v>7</v>
      </c>
    </row>
    <row r="41" spans="1:7" x14ac:dyDescent="0.3">
      <c r="A41" s="7" t="s">
        <v>33</v>
      </c>
      <c r="B41" s="13">
        <v>80000</v>
      </c>
      <c r="C41" s="13">
        <v>9000</v>
      </c>
      <c r="D41" s="12"/>
      <c r="E41" s="12"/>
      <c r="F41" s="12"/>
      <c r="G41" s="6"/>
    </row>
    <row r="42" spans="1:7" x14ac:dyDescent="0.3">
      <c r="A42" s="7" t="s">
        <v>34</v>
      </c>
      <c r="B42" s="13">
        <v>0</v>
      </c>
      <c r="C42" s="13">
        <v>150000</v>
      </c>
      <c r="D42" s="12"/>
      <c r="E42" s="12"/>
      <c r="F42" s="12"/>
      <c r="G42" s="6"/>
    </row>
    <row r="43" spans="1:7" x14ac:dyDescent="0.3">
      <c r="A43" s="7"/>
      <c r="B43" s="12"/>
      <c r="C43" s="12"/>
      <c r="D43" s="12"/>
      <c r="E43" s="12"/>
      <c r="F43" s="12"/>
      <c r="G43" s="6"/>
    </row>
    <row r="44" spans="1:7" x14ac:dyDescent="0.3">
      <c r="A44" s="7" t="s">
        <v>12</v>
      </c>
      <c r="B44" s="12" t="s">
        <v>32</v>
      </c>
      <c r="C44" s="12" t="s">
        <v>31</v>
      </c>
      <c r="D44" s="12"/>
      <c r="E44" s="12"/>
      <c r="F44" s="12"/>
      <c r="G44" s="6"/>
    </row>
    <row r="45" spans="1:7" x14ac:dyDescent="0.3">
      <c r="A45" s="7" t="s">
        <v>3</v>
      </c>
      <c r="B45" s="13">
        <v>200000</v>
      </c>
      <c r="C45" s="13">
        <v>1300000</v>
      </c>
      <c r="D45" s="12"/>
      <c r="E45" s="12"/>
      <c r="F45" s="12"/>
      <c r="G45" s="6"/>
    </row>
    <row r="46" spans="1:7" x14ac:dyDescent="0.3">
      <c r="A46" s="7" t="s">
        <v>33</v>
      </c>
      <c r="B46" s="13">
        <f>-PV($F$39,$F$40,B41)</f>
        <v>328015.79487580759</v>
      </c>
      <c r="C46" s="13">
        <f>-PV($F$39,$F$40,C41)</f>
        <v>36901.776923528356</v>
      </c>
      <c r="D46" s="12"/>
      <c r="E46" s="12"/>
      <c r="F46" s="12"/>
      <c r="G46" s="6"/>
    </row>
    <row r="47" spans="1:7" x14ac:dyDescent="0.3">
      <c r="A47" s="7" t="s">
        <v>34</v>
      </c>
      <c r="B47" s="13">
        <f>PV($F$39,$F$40,,B42)</f>
        <v>0</v>
      </c>
      <c r="C47" s="13">
        <f>-PV($F$39,$F$40,,C42)</f>
        <v>106947.92692255025</v>
      </c>
      <c r="D47" s="12"/>
      <c r="E47" s="12"/>
      <c r="F47" s="12"/>
      <c r="G47" s="6"/>
    </row>
    <row r="48" spans="1:7" x14ac:dyDescent="0.3">
      <c r="A48" s="7"/>
      <c r="B48" s="12"/>
      <c r="C48" s="12"/>
      <c r="D48" s="12"/>
      <c r="E48" s="12"/>
      <c r="F48" s="12"/>
      <c r="G48" s="6"/>
    </row>
    <row r="49" spans="1:7" x14ac:dyDescent="0.3">
      <c r="A49" s="7" t="s">
        <v>35</v>
      </c>
      <c r="B49" s="24">
        <f>B45</f>
        <v>200000</v>
      </c>
      <c r="C49" s="24">
        <f>C45-C47</f>
        <v>1193052.0730774498</v>
      </c>
      <c r="D49" s="12"/>
      <c r="E49" s="12"/>
      <c r="F49" s="12"/>
      <c r="G49" s="6"/>
    </row>
    <row r="50" spans="1:7" ht="17.25" thickBot="1" x14ac:dyDescent="0.35">
      <c r="A50" s="7"/>
      <c r="B50" s="12"/>
      <c r="C50" s="12"/>
      <c r="D50" s="12"/>
      <c r="E50" s="12"/>
      <c r="F50" s="12"/>
      <c r="G50" s="6"/>
    </row>
    <row r="51" spans="1:7" x14ac:dyDescent="0.3">
      <c r="A51" s="19" t="s">
        <v>36</v>
      </c>
      <c r="B51" s="25">
        <f>B46-C46</f>
        <v>291114.01795227925</v>
      </c>
      <c r="C51" s="5"/>
      <c r="D51" s="12"/>
      <c r="E51" s="12"/>
      <c r="F51" s="12"/>
      <c r="G51" s="6"/>
    </row>
    <row r="52" spans="1:7" x14ac:dyDescent="0.3">
      <c r="A52" s="21" t="s">
        <v>37</v>
      </c>
      <c r="B52" s="24">
        <f>C49-B49</f>
        <v>993052.07307744981</v>
      </c>
      <c r="C52" s="6"/>
      <c r="D52" s="12"/>
      <c r="E52" s="12"/>
      <c r="F52" s="12"/>
      <c r="G52" s="6"/>
    </row>
    <row r="53" spans="1:7" ht="17.25" thickBot="1" x14ac:dyDescent="0.35">
      <c r="A53" s="27" t="s">
        <v>38</v>
      </c>
      <c r="B53" s="26">
        <f>B51/B52</f>
        <v>0.29315080834595347</v>
      </c>
      <c r="C53" s="8" t="s">
        <v>39</v>
      </c>
      <c r="D53" s="12"/>
      <c r="E53" s="12"/>
      <c r="F53" s="12"/>
      <c r="G53" s="6"/>
    </row>
    <row r="54" spans="1:7" ht="17.25" thickBot="1" x14ac:dyDescent="0.35">
      <c r="A54" s="7"/>
      <c r="B54" s="12"/>
      <c r="C54" s="12"/>
      <c r="D54" s="12"/>
      <c r="E54" s="12"/>
      <c r="F54" s="12"/>
      <c r="G54" s="6"/>
    </row>
    <row r="55" spans="1:7" ht="17.25" thickBot="1" x14ac:dyDescent="0.35">
      <c r="A55" s="1" t="s">
        <v>40</v>
      </c>
      <c r="B55" s="3"/>
      <c r="C55" s="18"/>
      <c r="D55" s="18"/>
      <c r="E55" s="18"/>
      <c r="F55" s="18"/>
      <c r="G55" s="8"/>
    </row>
    <row r="56" spans="1:7" ht="17.25" thickBot="1" x14ac:dyDescent="0.35"/>
    <row r="57" spans="1:7" x14ac:dyDescent="0.3">
      <c r="A57" s="10">
        <v>9.44</v>
      </c>
      <c r="B57" s="11"/>
      <c r="C57" s="11"/>
      <c r="D57" s="11"/>
      <c r="E57" s="11"/>
      <c r="F57" s="5"/>
    </row>
    <row r="58" spans="1:7" x14ac:dyDescent="0.3">
      <c r="A58" s="7" t="s">
        <v>22</v>
      </c>
      <c r="B58" s="14">
        <v>0.06</v>
      </c>
      <c r="C58" s="12"/>
      <c r="D58" s="12"/>
      <c r="E58" s="12"/>
      <c r="F58" s="6"/>
    </row>
    <row r="59" spans="1:7" x14ac:dyDescent="0.3">
      <c r="A59" s="7" t="s">
        <v>6</v>
      </c>
      <c r="B59" s="12">
        <v>40</v>
      </c>
      <c r="C59" s="12" t="s">
        <v>7</v>
      </c>
      <c r="D59" s="12"/>
      <c r="E59" s="12"/>
      <c r="F59" s="6"/>
    </row>
    <row r="60" spans="1:7" x14ac:dyDescent="0.3">
      <c r="A60" s="7"/>
      <c r="B60" s="12"/>
      <c r="C60" s="12"/>
      <c r="D60" s="12"/>
      <c r="E60" s="12"/>
      <c r="F60" s="6"/>
    </row>
    <row r="61" spans="1:7" x14ac:dyDescent="0.3">
      <c r="A61" s="7"/>
      <c r="B61" s="12" t="s">
        <v>43</v>
      </c>
      <c r="C61" s="12" t="s">
        <v>42</v>
      </c>
      <c r="D61" s="12" t="s">
        <v>44</v>
      </c>
      <c r="E61" s="12" t="s">
        <v>45</v>
      </c>
      <c r="F61" s="6"/>
    </row>
    <row r="62" spans="1:7" x14ac:dyDescent="0.3">
      <c r="A62" s="7" t="s">
        <v>41</v>
      </c>
      <c r="B62" s="12">
        <v>58</v>
      </c>
      <c r="C62" s="12">
        <v>76</v>
      </c>
      <c r="D62" s="12">
        <v>2</v>
      </c>
      <c r="E62" s="12">
        <v>48</v>
      </c>
      <c r="F62" s="6"/>
    </row>
    <row r="63" spans="1:7" x14ac:dyDescent="0.3">
      <c r="A63" s="7" t="s">
        <v>46</v>
      </c>
      <c r="B63" s="12">
        <v>5.5</v>
      </c>
      <c r="C63" s="12">
        <v>5.3</v>
      </c>
      <c r="D63" s="12">
        <v>2.1</v>
      </c>
      <c r="E63" s="12">
        <v>4.4000000000000004</v>
      </c>
      <c r="F63" s="6"/>
    </row>
    <row r="64" spans="1:7" x14ac:dyDescent="0.3">
      <c r="A64" s="7" t="s">
        <v>47</v>
      </c>
      <c r="B64" s="12">
        <v>11.1</v>
      </c>
      <c r="C64" s="12">
        <v>12</v>
      </c>
      <c r="D64" s="12">
        <v>2.7</v>
      </c>
      <c r="E64" s="12">
        <v>8.3000000000000007</v>
      </c>
      <c r="F64" s="6"/>
    </row>
    <row r="65" spans="1:6" x14ac:dyDescent="0.3">
      <c r="A65" s="7"/>
      <c r="B65" s="12"/>
      <c r="C65" s="12"/>
      <c r="D65" s="12"/>
      <c r="E65" s="12"/>
      <c r="F65" s="6"/>
    </row>
    <row r="66" spans="1:6" x14ac:dyDescent="0.3">
      <c r="A66" s="7" t="s">
        <v>48</v>
      </c>
      <c r="B66" s="28">
        <f>-PMT($B$58,$B$59,B62)+B63</f>
        <v>9.3547690833991801</v>
      </c>
      <c r="C66" s="28">
        <f t="shared" ref="C66:E66" si="0">-PMT($B$58,$B$59,C62)+C63</f>
        <v>10.351076729971339</v>
      </c>
      <c r="D66" s="28">
        <f t="shared" si="0"/>
        <v>2.2329230718413511</v>
      </c>
      <c r="E66" s="28">
        <f t="shared" si="0"/>
        <v>7.5901537241924251</v>
      </c>
      <c r="F66" s="6"/>
    </row>
    <row r="67" spans="1:6" x14ac:dyDescent="0.3">
      <c r="A67" s="7"/>
      <c r="B67" s="12"/>
      <c r="C67" s="12"/>
      <c r="D67" s="12"/>
      <c r="E67" s="12"/>
      <c r="F67" s="6"/>
    </row>
    <row r="68" spans="1:6" x14ac:dyDescent="0.3">
      <c r="A68" s="7" t="s">
        <v>49</v>
      </c>
      <c r="B68" s="12" t="str">
        <f>D61</f>
        <v>Advanced Primary</v>
      </c>
      <c r="C68" s="12" t="str">
        <f>E61</f>
        <v>Partial Secondary</v>
      </c>
      <c r="D68" s="12" t="str">
        <f>B61</f>
        <v>Pond System</v>
      </c>
      <c r="E68" s="12" t="str">
        <f>C61</f>
        <v>Expand Plant</v>
      </c>
      <c r="F68" s="6"/>
    </row>
    <row r="69" spans="1:6" x14ac:dyDescent="0.3">
      <c r="A69" s="7" t="s">
        <v>13</v>
      </c>
      <c r="B69" s="29">
        <f>D64/D66</f>
        <v>1.2091773487626156</v>
      </c>
      <c r="C69" s="29">
        <f>(E64-D64)/(E66-D66)</f>
        <v>1.0453162022326563</v>
      </c>
      <c r="D69" s="29">
        <f>(B64-E64)/(B66-E66)</f>
        <v>1.5867480612084657</v>
      </c>
      <c r="E69" s="29">
        <f>(C64-B64)/(C66-B66)</f>
        <v>0.90333543368505742</v>
      </c>
      <c r="F69" s="6"/>
    </row>
    <row r="70" spans="1:6" x14ac:dyDescent="0.3">
      <c r="A70" s="7" t="s">
        <v>50</v>
      </c>
      <c r="B70" s="12" t="str">
        <f>B68</f>
        <v>Advanced Primary</v>
      </c>
      <c r="C70" s="12" t="str">
        <f>C68</f>
        <v>Partial Secondary</v>
      </c>
      <c r="D70" s="12" t="str">
        <f>D68</f>
        <v>Pond System</v>
      </c>
      <c r="E70" s="12" t="str">
        <f>D68</f>
        <v>Pond System</v>
      </c>
      <c r="F70" s="6"/>
    </row>
    <row r="71" spans="1:6" ht="17.25" thickBot="1" x14ac:dyDescent="0.35">
      <c r="A71" s="7"/>
      <c r="B71" s="12"/>
      <c r="C71" s="12"/>
      <c r="D71" s="12"/>
      <c r="E71" s="12"/>
      <c r="F71" s="6"/>
    </row>
    <row r="72" spans="1:6" ht="17.25" thickBot="1" x14ac:dyDescent="0.35">
      <c r="A72" s="1" t="s">
        <v>51</v>
      </c>
      <c r="B72" s="3"/>
      <c r="C72" s="18"/>
      <c r="D72" s="18"/>
      <c r="E72" s="18"/>
      <c r="F72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ITISYIJY</dc:creator>
  <cp:lastModifiedBy>ITISYIJY</cp:lastModifiedBy>
  <dcterms:created xsi:type="dcterms:W3CDTF">2022-04-26T08:25:32Z</dcterms:created>
  <dcterms:modified xsi:type="dcterms:W3CDTF">2022-04-26T09:45:05Z</dcterms:modified>
</cp:coreProperties>
</file>