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020\내 드라이브\2022 1학기\Engineering Economy\W4\"/>
    </mc:Choice>
  </mc:AlternateContent>
  <xr:revisionPtr revIDLastSave="0" documentId="13_ncr:1_{96F72C30-1D9F-4E0D-A9E2-4D263B3C7CFC}" xr6:coauthVersionLast="47" xr6:coauthVersionMax="47" xr10:uidLastSave="{00000000-0000-0000-0000-000000000000}"/>
  <bookViews>
    <workbookView xWindow="4050" yWindow="1935" windowWidth="13965" windowHeight="11235" activeTab="1" xr2:uid="{B1B166DF-4167-4770-B23D-E9C9CB3533E2}"/>
  </bookViews>
  <sheets>
    <sheet name="W4 PPT EX" sheetId="1" r:id="rId1"/>
    <sheet name="EX 3.8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2" l="1"/>
  <c r="I7" i="2"/>
  <c r="I8" i="2" s="1"/>
  <c r="O4" i="2"/>
  <c r="F4" i="2"/>
  <c r="G4" i="2" s="1"/>
  <c r="H4" i="2" s="1"/>
  <c r="E4" i="2"/>
  <c r="E55" i="1"/>
  <c r="E54" i="1"/>
  <c r="E46" i="1"/>
  <c r="F52" i="1"/>
  <c r="G52" i="1" s="1"/>
  <c r="H52" i="1" s="1"/>
  <c r="I52" i="1" s="1"/>
  <c r="E52" i="1"/>
  <c r="H44" i="1"/>
  <c r="I44" i="1" s="1"/>
  <c r="J44" i="1" s="1"/>
  <c r="K44" i="1" s="1"/>
  <c r="L44" i="1" s="1"/>
  <c r="M44" i="1" s="1"/>
  <c r="N44" i="1" s="1"/>
  <c r="O44" i="1" s="1"/>
  <c r="E39" i="1"/>
  <c r="H30" i="1"/>
  <c r="H29" i="1"/>
  <c r="E30" i="1"/>
  <c r="E29" i="1"/>
  <c r="B20" i="1"/>
  <c r="B21" i="1"/>
  <c r="D12" i="1"/>
  <c r="B12" i="1"/>
  <c r="C5" i="1"/>
  <c r="B4" i="1"/>
  <c r="B5" i="1" s="1"/>
  <c r="P4" i="2" l="1"/>
  <c r="Q4" i="2" s="1"/>
  <c r="R4" i="2" s="1"/>
  <c r="F6" i="2" s="1"/>
  <c r="F7" i="2" s="1"/>
  <c r="L7" i="2" s="1"/>
  <c r="E47" i="1"/>
  <c r="E31" i="1"/>
  <c r="E32" i="1" s="1"/>
  <c r="B22" i="1"/>
  <c r="H31" i="1"/>
  <c r="H32" i="1" s="1"/>
</calcChain>
</file>

<file path=xl/sharedStrings.xml><?xml version="1.0" encoding="utf-8"?>
<sst xmlns="http://schemas.openxmlformats.org/spreadsheetml/2006/main" count="59" uniqueCount="25">
  <si>
    <t>Year</t>
    <phoneticPr fontId="2" type="noConversion"/>
  </si>
  <si>
    <t>A</t>
    <phoneticPr fontId="2" type="noConversion"/>
  </si>
  <si>
    <t>i</t>
    <phoneticPr fontId="2" type="noConversion"/>
  </si>
  <si>
    <t>P1</t>
    <phoneticPr fontId="2" type="noConversion"/>
  </si>
  <si>
    <t>P0</t>
    <phoneticPr fontId="2" type="noConversion"/>
  </si>
  <si>
    <t>Cash Flow</t>
    <phoneticPr fontId="2" type="noConversion"/>
  </si>
  <si>
    <t>F</t>
    <phoneticPr fontId="2" type="noConversion"/>
  </si>
  <si>
    <t>P</t>
    <phoneticPr fontId="2" type="noConversion"/>
  </si>
  <si>
    <t>"-2000"</t>
    <phoneticPr fontId="2" type="noConversion"/>
  </si>
  <si>
    <t>Pt</t>
    <phoneticPr fontId="2" type="noConversion"/>
  </si>
  <si>
    <t>NPV</t>
    <phoneticPr fontId="2" type="noConversion"/>
  </si>
  <si>
    <t>"-1000"</t>
    <phoneticPr fontId="2" type="noConversion"/>
  </si>
  <si>
    <t>Fa</t>
    <phoneticPr fontId="2" type="noConversion"/>
  </si>
  <si>
    <t>Shifted Year</t>
    <phoneticPr fontId="2" type="noConversion"/>
  </si>
  <si>
    <t>Pg</t>
    <phoneticPr fontId="2" type="noConversion"/>
  </si>
  <si>
    <t>g</t>
    <phoneticPr fontId="2" type="noConversion"/>
  </si>
  <si>
    <t>#값 고정 -&gt; F4</t>
    <phoneticPr fontId="2" type="noConversion"/>
  </si>
  <si>
    <t>Invest G</t>
    <phoneticPr fontId="2" type="noConversion"/>
  </si>
  <si>
    <t>Withdraw g</t>
    <phoneticPr fontId="2" type="noConversion"/>
  </si>
  <si>
    <t>Pg0</t>
    <phoneticPr fontId="2" type="noConversion"/>
  </si>
  <si>
    <t>PG</t>
    <phoneticPr fontId="2" type="noConversion"/>
  </si>
  <si>
    <t>Pg10</t>
    <phoneticPr fontId="2" type="noConversion"/>
  </si>
  <si>
    <t>Invest &lt; Withdraw = under funded</t>
    <phoneticPr fontId="2" type="noConversion"/>
  </si>
  <si>
    <t>Available Year 11</t>
    <phoneticPr fontId="2" type="noConversion"/>
  </si>
  <si>
    <t>0 by goal seek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</si>
</sst>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₩&quot;#,##0;[Red]\-&quot;₩&quot;#,##0"/>
    <numFmt numFmtId="41" formatCode="_-* #,##0_-;\-* #,##0_-;_-* &quot;-&quot;_-;_-@_-"/>
    <numFmt numFmtId="176" formatCode="&quot;₩&quot;#,##0.0;[Red]\-&quot;₩&quot;#,##0.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 applyAlignment="1">
      <alignment horizontal="center" vertical="center"/>
    </xf>
    <xf numFmtId="9" fontId="0" fillId="2" borderId="11" xfId="0" applyNumberFormat="1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6" fontId="0" fillId="2" borderId="4" xfId="0" applyNumberFormat="1" applyFill="1" applyBorder="1">
      <alignment vertical="center"/>
    </xf>
    <xf numFmtId="6" fontId="0" fillId="2" borderId="9" xfId="0" applyNumberFormat="1" applyFill="1" applyBorder="1">
      <alignment vertical="center"/>
    </xf>
    <xf numFmtId="6" fontId="0" fillId="2" borderId="13" xfId="0" applyNumberFormat="1" applyFill="1" applyBorder="1">
      <alignment vertical="center"/>
    </xf>
    <xf numFmtId="6" fontId="0" fillId="2" borderId="1" xfId="0" applyNumberFormat="1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9" fontId="0" fillId="2" borderId="11" xfId="0" applyNumberFormat="1" applyFill="1" applyBorder="1">
      <alignment vertical="center"/>
    </xf>
    <xf numFmtId="6" fontId="0" fillId="2" borderId="1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0" xfId="0" applyFill="1">
      <alignment vertical="center"/>
    </xf>
    <xf numFmtId="6" fontId="0" fillId="2" borderId="0" xfId="0" applyNumberFormat="1" applyFill="1">
      <alignment vertical="center"/>
    </xf>
    <xf numFmtId="6" fontId="0" fillId="2" borderId="6" xfId="0" applyNumberFormat="1" applyFill="1" applyBorder="1">
      <alignment vertical="center"/>
    </xf>
    <xf numFmtId="0" fontId="0" fillId="2" borderId="15" xfId="0" applyFill="1" applyBorder="1">
      <alignment vertical="center"/>
    </xf>
    <xf numFmtId="176" fontId="0" fillId="2" borderId="11" xfId="0" applyNumberFormat="1" applyFill="1" applyBorder="1">
      <alignment vertical="center"/>
    </xf>
    <xf numFmtId="6" fontId="0" fillId="2" borderId="9" xfId="1" applyNumberFormat="1" applyFont="1" applyFill="1" applyBorder="1">
      <alignment vertical="center"/>
    </xf>
    <xf numFmtId="176" fontId="0" fillId="2" borderId="9" xfId="0" applyNumberFormat="1" applyFill="1" applyBorder="1">
      <alignment vertical="center"/>
    </xf>
    <xf numFmtId="9" fontId="0" fillId="2" borderId="9" xfId="0" applyNumberForma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29CA3-6662-49E2-880C-18A49E3B5E29}">
  <dimension ref="A1:O55"/>
  <sheetViews>
    <sheetView topLeftCell="A37" zoomScale="85" zoomScaleNormal="85" workbookViewId="0">
      <selection activeCell="J46" sqref="J46"/>
    </sheetView>
  </sheetViews>
  <sheetFormatPr defaultRowHeight="16.5" x14ac:dyDescent="0.3"/>
  <cols>
    <col min="1" max="1" width="11.875" bestFit="1" customWidth="1"/>
    <col min="2" max="12" width="9" customWidth="1"/>
  </cols>
  <sheetData>
    <row r="1" spans="1:12" ht="17.25" thickBot="1" x14ac:dyDescent="0.35">
      <c r="A1" s="18" t="s">
        <v>0</v>
      </c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13">
        <v>6</v>
      </c>
      <c r="I1" s="4"/>
      <c r="J1" s="11" t="s">
        <v>2</v>
      </c>
      <c r="K1" s="12">
        <v>0.1</v>
      </c>
    </row>
    <row r="2" spans="1:12" ht="17.25" thickBot="1" x14ac:dyDescent="0.35">
      <c r="A2" s="19" t="s">
        <v>5</v>
      </c>
      <c r="B2" s="9">
        <v>0</v>
      </c>
      <c r="C2" s="9">
        <v>0</v>
      </c>
      <c r="D2" s="9">
        <v>-10000</v>
      </c>
      <c r="E2" s="9">
        <v>-10000</v>
      </c>
      <c r="F2" s="9">
        <v>-10000</v>
      </c>
      <c r="G2" s="9">
        <v>-10000</v>
      </c>
      <c r="H2" s="10">
        <v>-10000</v>
      </c>
      <c r="I2" s="6"/>
      <c r="J2" s="6"/>
      <c r="K2" s="7"/>
    </row>
    <row r="3" spans="1:12" ht="17.25" thickBot="1" x14ac:dyDescent="0.35">
      <c r="A3" s="5"/>
      <c r="B3" s="6"/>
      <c r="C3" s="6"/>
      <c r="D3" s="6"/>
      <c r="E3" s="6"/>
      <c r="F3" s="6"/>
      <c r="G3" s="6"/>
      <c r="H3" s="6"/>
      <c r="I3" s="6"/>
      <c r="J3" s="6"/>
      <c r="K3" s="7"/>
    </row>
    <row r="4" spans="1:12" ht="17.25" thickBot="1" x14ac:dyDescent="0.35">
      <c r="A4" s="22" t="s">
        <v>3</v>
      </c>
      <c r="B4" s="17">
        <f>PV(K1,5,D2)</f>
        <v>37907.867694084503</v>
      </c>
      <c r="C4" s="6"/>
      <c r="D4" s="6"/>
      <c r="E4" s="6"/>
      <c r="F4" s="6"/>
      <c r="G4" s="6"/>
      <c r="H4" s="6"/>
      <c r="I4" s="6"/>
      <c r="J4" s="6"/>
      <c r="K4" s="7"/>
    </row>
    <row r="5" spans="1:12" ht="17.25" thickBot="1" x14ac:dyDescent="0.35">
      <c r="A5" s="19" t="s">
        <v>4</v>
      </c>
      <c r="B5" s="16">
        <f>-PV(K1,1,,B4)</f>
        <v>34461.697903713182</v>
      </c>
      <c r="C5" s="17">
        <f>-NPV(K1,C2:H2)</f>
        <v>34461.697903713153</v>
      </c>
      <c r="D5" s="9"/>
      <c r="E5" s="9"/>
      <c r="F5" s="9"/>
      <c r="G5" s="9"/>
      <c r="H5" s="9"/>
      <c r="I5" s="9"/>
      <c r="J5" s="9"/>
      <c r="K5" s="10"/>
    </row>
    <row r="7" spans="1:12" ht="17.25" thickBot="1" x14ac:dyDescent="0.35"/>
    <row r="8" spans="1:12" x14ac:dyDescent="0.3">
      <c r="A8" s="18" t="s">
        <v>0</v>
      </c>
      <c r="B8" s="4">
        <v>0</v>
      </c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13">
        <v>10</v>
      </c>
    </row>
    <row r="9" spans="1:12" ht="17.25" thickBot="1" x14ac:dyDescent="0.35">
      <c r="A9" s="19" t="s">
        <v>5</v>
      </c>
      <c r="B9" s="9">
        <v>0</v>
      </c>
      <c r="C9" s="9">
        <v>0</v>
      </c>
      <c r="D9" s="9">
        <v>0</v>
      </c>
      <c r="E9" s="9">
        <v>-8000</v>
      </c>
      <c r="F9" s="9">
        <v>-8000</v>
      </c>
      <c r="G9" s="9">
        <v>-8000</v>
      </c>
      <c r="H9" s="9">
        <v>-8000</v>
      </c>
      <c r="I9" s="9">
        <v>-8000</v>
      </c>
      <c r="J9" s="9">
        <v>-8000</v>
      </c>
      <c r="K9" s="9">
        <v>-8000</v>
      </c>
      <c r="L9" s="10">
        <v>-8000</v>
      </c>
    </row>
    <row r="10" spans="1:12" ht="17.25" thickBot="1" x14ac:dyDescent="0.3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</row>
    <row r="11" spans="1:12" ht="17.25" thickBot="1" x14ac:dyDescent="0.35">
      <c r="A11" s="22" t="s">
        <v>2</v>
      </c>
      <c r="B11" s="20">
        <v>0.1</v>
      </c>
      <c r="C11" s="6"/>
      <c r="D11" s="6"/>
      <c r="E11" s="6"/>
      <c r="F11" s="6"/>
      <c r="G11" s="6"/>
      <c r="H11" s="6"/>
      <c r="I11" s="6"/>
      <c r="J11" s="6"/>
      <c r="K11" s="6"/>
      <c r="L11" s="7"/>
    </row>
    <row r="12" spans="1:12" ht="17.25" thickBot="1" x14ac:dyDescent="0.35">
      <c r="A12" s="22" t="s">
        <v>6</v>
      </c>
      <c r="B12" s="21">
        <f>FV(B11,8,E9)</f>
        <v>91487.104800000088</v>
      </c>
      <c r="C12" s="22" t="s">
        <v>7</v>
      </c>
      <c r="D12" s="21">
        <f>-NPV(B11,C9:L9)</f>
        <v>35272.239324976283</v>
      </c>
      <c r="E12" s="9"/>
      <c r="F12" s="9"/>
      <c r="G12" s="9"/>
      <c r="H12" s="9"/>
      <c r="I12" s="9"/>
      <c r="J12" s="9"/>
      <c r="K12" s="9"/>
      <c r="L12" s="10"/>
    </row>
    <row r="14" spans="1:12" ht="17.25" thickBot="1" x14ac:dyDescent="0.35"/>
    <row r="15" spans="1:12" ht="17.25" thickBot="1" x14ac:dyDescent="0.35">
      <c r="A15" s="22" t="s">
        <v>0</v>
      </c>
      <c r="B15" s="23">
        <v>0</v>
      </c>
      <c r="C15" s="23">
        <v>1</v>
      </c>
      <c r="D15" s="23">
        <v>2</v>
      </c>
      <c r="E15" s="23">
        <v>3</v>
      </c>
      <c r="F15" s="23">
        <v>4</v>
      </c>
      <c r="G15" s="23">
        <v>5</v>
      </c>
      <c r="H15" s="23">
        <v>6</v>
      </c>
      <c r="I15" s="23">
        <v>7</v>
      </c>
      <c r="J15" s="23">
        <v>8</v>
      </c>
      <c r="K15" s="23">
        <v>9</v>
      </c>
      <c r="L15" s="24">
        <v>10</v>
      </c>
    </row>
    <row r="16" spans="1:12" x14ac:dyDescent="0.3">
      <c r="A16" s="28" t="s">
        <v>5</v>
      </c>
      <c r="B16" s="6">
        <v>0</v>
      </c>
      <c r="C16" s="6">
        <v>0</v>
      </c>
      <c r="D16" s="6">
        <v>0</v>
      </c>
      <c r="E16" s="6">
        <v>-5000</v>
      </c>
      <c r="F16" s="6">
        <v>-5000</v>
      </c>
      <c r="G16" s="6">
        <v>-5000</v>
      </c>
      <c r="H16" s="6">
        <v>-5000</v>
      </c>
      <c r="I16" s="6">
        <v>-5000</v>
      </c>
      <c r="J16" s="6">
        <v>-5000</v>
      </c>
      <c r="K16" s="6">
        <v>-5000</v>
      </c>
      <c r="L16" s="7">
        <v>-5000</v>
      </c>
    </row>
    <row r="17" spans="1:12" ht="17.25" thickBot="1" x14ac:dyDescent="0.35">
      <c r="A17" s="19"/>
      <c r="B17" s="9"/>
      <c r="C17" s="9"/>
      <c r="D17" s="9"/>
      <c r="E17" s="9"/>
      <c r="F17" s="9"/>
      <c r="G17" s="9"/>
      <c r="H17" s="9"/>
      <c r="I17" s="9"/>
      <c r="J17" s="9">
        <v>-2000</v>
      </c>
      <c r="K17" s="9"/>
      <c r="L17" s="10"/>
    </row>
    <row r="18" spans="1:12" ht="17.25" thickBot="1" x14ac:dyDescent="0.3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</row>
    <row r="19" spans="1:12" ht="17.25" thickBot="1" x14ac:dyDescent="0.35">
      <c r="A19" s="22" t="s">
        <v>2</v>
      </c>
      <c r="B19" s="20">
        <v>0.1</v>
      </c>
      <c r="C19" s="6"/>
      <c r="D19" s="6"/>
      <c r="E19" s="6"/>
      <c r="F19" s="6"/>
      <c r="G19" s="6"/>
      <c r="H19" s="6"/>
      <c r="I19" s="6"/>
      <c r="J19" s="6"/>
      <c r="K19" s="6"/>
      <c r="L19" s="7"/>
    </row>
    <row r="20" spans="1:12" ht="17.25" thickBot="1" x14ac:dyDescent="0.35">
      <c r="A20" s="22" t="s">
        <v>4</v>
      </c>
      <c r="B20" s="21">
        <f>-NPV(B19,C16:L16)</f>
        <v>22045.149578110177</v>
      </c>
      <c r="C20" s="6"/>
      <c r="D20" s="6"/>
      <c r="E20" s="6"/>
      <c r="F20" s="6"/>
      <c r="G20" s="6"/>
      <c r="H20" s="6"/>
      <c r="I20" s="6"/>
      <c r="J20" s="6"/>
      <c r="K20" s="6"/>
      <c r="L20" s="7"/>
    </row>
    <row r="21" spans="1:12" ht="17.25" thickBot="1" x14ac:dyDescent="0.35">
      <c r="A21" s="19" t="s">
        <v>8</v>
      </c>
      <c r="B21" s="15">
        <f>PV(B19,8,,J17)</f>
        <v>933.01476041946637</v>
      </c>
      <c r="C21" s="6"/>
      <c r="D21" s="6"/>
      <c r="E21" s="6"/>
      <c r="F21" s="6"/>
      <c r="G21" s="6"/>
      <c r="H21" s="6"/>
      <c r="I21" s="6"/>
      <c r="J21" s="6"/>
      <c r="K21" s="6"/>
      <c r="L21" s="7"/>
    </row>
    <row r="22" spans="1:12" ht="17.25" thickBot="1" x14ac:dyDescent="0.35">
      <c r="A22" s="19" t="s">
        <v>9</v>
      </c>
      <c r="B22" s="15">
        <f>SUM(B20:B21)</f>
        <v>22978.164338529645</v>
      </c>
      <c r="C22" s="9"/>
      <c r="D22" s="9"/>
      <c r="E22" s="9"/>
      <c r="F22" s="9"/>
      <c r="G22" s="9"/>
      <c r="H22" s="9"/>
      <c r="I22" s="9"/>
      <c r="J22" s="9"/>
      <c r="K22" s="9"/>
      <c r="L22" s="10"/>
    </row>
    <row r="24" spans="1:12" ht="17.25" thickBot="1" x14ac:dyDescent="0.35"/>
    <row r="25" spans="1:12" ht="17.25" thickBot="1" x14ac:dyDescent="0.35">
      <c r="A25" s="22" t="s">
        <v>0</v>
      </c>
      <c r="B25" s="23">
        <v>0</v>
      </c>
      <c r="C25" s="23">
        <v>1</v>
      </c>
      <c r="D25" s="23">
        <v>2</v>
      </c>
      <c r="E25" s="23">
        <v>3</v>
      </c>
      <c r="F25" s="23">
        <v>4</v>
      </c>
      <c r="G25" s="23">
        <v>5</v>
      </c>
      <c r="H25" s="23">
        <v>6</v>
      </c>
      <c r="I25" s="23">
        <v>7</v>
      </c>
      <c r="J25" s="24">
        <v>8</v>
      </c>
    </row>
    <row r="26" spans="1:12" x14ac:dyDescent="0.3">
      <c r="A26" s="28" t="s">
        <v>5</v>
      </c>
      <c r="B26" s="6">
        <v>0</v>
      </c>
      <c r="C26" s="6">
        <v>0</v>
      </c>
      <c r="D26" s="6">
        <v>0</v>
      </c>
      <c r="E26" s="6">
        <v>0</v>
      </c>
      <c r="F26" s="6">
        <v>-3000</v>
      </c>
      <c r="G26" s="6">
        <v>-3000</v>
      </c>
      <c r="H26" s="6">
        <v>-3000</v>
      </c>
      <c r="I26" s="6">
        <v>-3000</v>
      </c>
      <c r="J26" s="7">
        <v>-3000</v>
      </c>
    </row>
    <row r="27" spans="1:12" ht="17.25" thickBot="1" x14ac:dyDescent="0.35">
      <c r="A27" s="19"/>
      <c r="B27" s="9"/>
      <c r="C27" s="9"/>
      <c r="D27" s="9"/>
      <c r="E27" s="9"/>
      <c r="F27" s="9"/>
      <c r="G27" s="9"/>
      <c r="H27" s="9"/>
      <c r="I27" s="9">
        <v>-1000</v>
      </c>
      <c r="J27" s="10"/>
    </row>
    <row r="28" spans="1:12" ht="17.25" thickBot="1" x14ac:dyDescent="0.35">
      <c r="A28" s="25"/>
      <c r="B28" s="25"/>
      <c r="C28" s="25"/>
      <c r="D28" s="25"/>
      <c r="E28" s="25"/>
      <c r="F28" s="25"/>
      <c r="G28" s="25"/>
      <c r="H28" s="25"/>
      <c r="I28" s="25"/>
      <c r="J28" s="25"/>
    </row>
    <row r="29" spans="1:12" ht="17.25" thickBot="1" x14ac:dyDescent="0.35">
      <c r="A29" s="22" t="s">
        <v>2</v>
      </c>
      <c r="B29" s="20">
        <v>0.1</v>
      </c>
      <c r="C29" s="25"/>
      <c r="D29" s="18" t="s">
        <v>10</v>
      </c>
      <c r="E29" s="14">
        <f>-NPV(B29,C26:J26)</f>
        <v>8544.2226207553249</v>
      </c>
      <c r="F29" s="25"/>
      <c r="G29" s="18" t="s">
        <v>12</v>
      </c>
      <c r="H29" s="14">
        <f>FV(B29,5,F26)</f>
        <v>18315.300000000017</v>
      </c>
      <c r="I29" s="25"/>
      <c r="J29" s="25"/>
    </row>
    <row r="30" spans="1:12" x14ac:dyDescent="0.3">
      <c r="A30" s="25"/>
      <c r="B30" s="25"/>
      <c r="C30" s="25"/>
      <c r="D30" s="28" t="s">
        <v>11</v>
      </c>
      <c r="E30" s="27">
        <f>PV(B29,7,,I27)</f>
        <v>513.15811823070646</v>
      </c>
      <c r="F30" s="25"/>
      <c r="G30" s="28" t="s">
        <v>11</v>
      </c>
      <c r="H30" s="27">
        <f>FV(B29,1,,I27)</f>
        <v>1100</v>
      </c>
      <c r="I30" s="25"/>
      <c r="J30" s="25"/>
    </row>
    <row r="31" spans="1:12" x14ac:dyDescent="0.3">
      <c r="A31" s="25"/>
      <c r="B31" s="25"/>
      <c r="C31" s="25"/>
      <c r="D31" s="28" t="s">
        <v>4</v>
      </c>
      <c r="E31" s="27">
        <f>SUM(E29:E30)</f>
        <v>9057.3807389860322</v>
      </c>
      <c r="F31" s="25"/>
      <c r="G31" s="28" t="s">
        <v>6</v>
      </c>
      <c r="H31" s="27">
        <f>SUM(H29:H30)</f>
        <v>19415.300000000017</v>
      </c>
      <c r="I31" s="25"/>
      <c r="J31" s="25"/>
    </row>
    <row r="32" spans="1:12" ht="17.25" thickBot="1" x14ac:dyDescent="0.35">
      <c r="A32" s="25"/>
      <c r="B32" s="25"/>
      <c r="C32" s="25"/>
      <c r="D32" s="19" t="s">
        <v>1</v>
      </c>
      <c r="E32" s="15">
        <f>-PMT(B29,8,E31)</f>
        <v>1697.7518344202749</v>
      </c>
      <c r="F32" s="25"/>
      <c r="G32" s="19" t="s">
        <v>1</v>
      </c>
      <c r="H32" s="15">
        <f>-PMT(B29,8,,H31)</f>
        <v>1697.7518344202779</v>
      </c>
      <c r="I32" s="25"/>
      <c r="J32" s="25"/>
    </row>
    <row r="34" spans="1:15" ht="17.25" thickBot="1" x14ac:dyDescent="0.35"/>
    <row r="35" spans="1:15" x14ac:dyDescent="0.3">
      <c r="A35" s="18" t="s">
        <v>0</v>
      </c>
      <c r="B35" s="4">
        <v>0</v>
      </c>
      <c r="C35" s="4">
        <v>1</v>
      </c>
      <c r="D35" s="4">
        <v>2</v>
      </c>
      <c r="E35" s="4">
        <v>3</v>
      </c>
      <c r="F35" s="4">
        <v>4</v>
      </c>
      <c r="G35" s="4">
        <v>5</v>
      </c>
      <c r="H35" s="4">
        <v>6</v>
      </c>
      <c r="I35" s="4">
        <v>7</v>
      </c>
      <c r="J35" s="4">
        <v>8</v>
      </c>
      <c r="K35" s="4">
        <v>9</v>
      </c>
      <c r="L35" s="13">
        <v>10</v>
      </c>
      <c r="M35" s="2"/>
    </row>
    <row r="36" spans="1:15" x14ac:dyDescent="0.3">
      <c r="A36" s="28" t="s">
        <v>13</v>
      </c>
      <c r="B36" s="6"/>
      <c r="C36" s="6"/>
      <c r="D36" s="6">
        <v>0</v>
      </c>
      <c r="E36" s="6">
        <v>1</v>
      </c>
      <c r="F36" s="6">
        <v>2</v>
      </c>
      <c r="G36" s="6">
        <v>3</v>
      </c>
      <c r="H36" s="6">
        <v>4</v>
      </c>
      <c r="I36" s="6">
        <v>5</v>
      </c>
      <c r="J36" s="6">
        <v>6</v>
      </c>
      <c r="K36" s="6">
        <v>7</v>
      </c>
      <c r="L36" s="7">
        <v>8</v>
      </c>
      <c r="M36" s="2"/>
    </row>
    <row r="37" spans="1:15" ht="17.25" thickBot="1" x14ac:dyDescent="0.35">
      <c r="A37" s="19" t="s">
        <v>5</v>
      </c>
      <c r="B37" s="9">
        <v>0</v>
      </c>
      <c r="C37" s="9">
        <v>60</v>
      </c>
      <c r="D37" s="9">
        <v>60</v>
      </c>
      <c r="E37" s="9">
        <v>60</v>
      </c>
      <c r="F37" s="9">
        <v>65</v>
      </c>
      <c r="G37" s="9">
        <v>70</v>
      </c>
      <c r="H37" s="9">
        <v>75</v>
      </c>
      <c r="I37" s="9">
        <v>80</v>
      </c>
      <c r="J37" s="9">
        <v>85</v>
      </c>
      <c r="K37" s="9">
        <v>90</v>
      </c>
      <c r="L37" s="10">
        <v>95</v>
      </c>
      <c r="M37" s="2"/>
    </row>
    <row r="38" spans="1:15" ht="17.25" thickBot="1" x14ac:dyDescent="0.3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"/>
    </row>
    <row r="39" spans="1:15" ht="17.25" thickBot="1" x14ac:dyDescent="0.35">
      <c r="A39" s="22" t="s">
        <v>2</v>
      </c>
      <c r="B39" s="20">
        <v>0.12</v>
      </c>
      <c r="C39" s="25"/>
      <c r="D39" s="22" t="s">
        <v>4</v>
      </c>
      <c r="E39" s="29">
        <f>NPV(B39,C37:L37)</f>
        <v>396.69613650786556</v>
      </c>
      <c r="F39" s="25"/>
      <c r="G39" s="25"/>
      <c r="H39" s="25"/>
      <c r="I39" s="25"/>
      <c r="J39" s="25"/>
      <c r="K39" s="25"/>
      <c r="L39" s="25"/>
    </row>
    <row r="40" spans="1:15" x14ac:dyDescent="0.3">
      <c r="E40" s="1"/>
    </row>
    <row r="41" spans="1:15" ht="17.25" thickBot="1" x14ac:dyDescent="0.35"/>
    <row r="42" spans="1:15" x14ac:dyDescent="0.3">
      <c r="A42" s="18" t="s">
        <v>0</v>
      </c>
      <c r="B42" s="4">
        <v>0</v>
      </c>
      <c r="C42" s="4">
        <v>1</v>
      </c>
      <c r="D42" s="4">
        <v>2</v>
      </c>
      <c r="E42" s="4">
        <v>3</v>
      </c>
      <c r="F42" s="4">
        <v>4</v>
      </c>
      <c r="G42" s="4">
        <v>5</v>
      </c>
      <c r="H42" s="4">
        <v>6</v>
      </c>
      <c r="I42" s="4">
        <v>7</v>
      </c>
      <c r="J42" s="4">
        <v>8</v>
      </c>
      <c r="K42" s="4">
        <v>9</v>
      </c>
      <c r="L42" s="4">
        <v>10</v>
      </c>
      <c r="M42" s="4">
        <v>11</v>
      </c>
      <c r="N42" s="4">
        <v>12</v>
      </c>
      <c r="O42" s="13">
        <v>13</v>
      </c>
    </row>
    <row r="43" spans="1:15" x14ac:dyDescent="0.3">
      <c r="A43" s="28" t="s">
        <v>13</v>
      </c>
      <c r="B43" s="6"/>
      <c r="C43" s="6"/>
      <c r="D43" s="6"/>
      <c r="E43" s="6"/>
      <c r="F43" s="6">
        <v>0</v>
      </c>
      <c r="G43" s="6">
        <v>1</v>
      </c>
      <c r="H43" s="6">
        <v>2</v>
      </c>
      <c r="I43" s="6">
        <v>3</v>
      </c>
      <c r="J43" s="6">
        <v>4</v>
      </c>
      <c r="K43" s="6">
        <v>5</v>
      </c>
      <c r="L43" s="6">
        <v>6</v>
      </c>
      <c r="M43" s="6">
        <v>7</v>
      </c>
      <c r="N43" s="6">
        <v>8</v>
      </c>
      <c r="O43" s="7">
        <v>9</v>
      </c>
    </row>
    <row r="44" spans="1:15" ht="17.25" thickBot="1" x14ac:dyDescent="0.35">
      <c r="A44" s="19" t="s">
        <v>5</v>
      </c>
      <c r="B44" s="9">
        <v>-35000</v>
      </c>
      <c r="C44" s="9">
        <v>-7000</v>
      </c>
      <c r="D44" s="9">
        <v>-7000</v>
      </c>
      <c r="E44" s="9">
        <v>-7000</v>
      </c>
      <c r="F44" s="9">
        <v>-7000</v>
      </c>
      <c r="G44" s="9">
        <v>-7000</v>
      </c>
      <c r="H44" s="9">
        <f>G44*(1+$B$47)</f>
        <v>-7840.0000000000009</v>
      </c>
      <c r="I44" s="9">
        <f t="shared" ref="I44:O44" si="0">H44*(1+$B$47)</f>
        <v>-8780.8000000000011</v>
      </c>
      <c r="J44" s="9">
        <f t="shared" si="0"/>
        <v>-9834.4960000000028</v>
      </c>
      <c r="K44" s="9">
        <f t="shared" si="0"/>
        <v>-11014.635520000003</v>
      </c>
      <c r="L44" s="9">
        <f t="shared" si="0"/>
        <v>-12336.391782400005</v>
      </c>
      <c r="M44" s="9">
        <f t="shared" si="0"/>
        <v>-13816.758796288008</v>
      </c>
      <c r="N44" s="9">
        <f t="shared" si="0"/>
        <v>-15474.76985184257</v>
      </c>
      <c r="O44" s="10">
        <f t="shared" si="0"/>
        <v>-17331.74223406368</v>
      </c>
    </row>
    <row r="45" spans="1:15" ht="17.25" thickBot="1" x14ac:dyDescent="0.3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17.25" thickBot="1" x14ac:dyDescent="0.35">
      <c r="A46" s="22" t="s">
        <v>2</v>
      </c>
      <c r="B46" s="20">
        <v>0.15</v>
      </c>
      <c r="C46" s="25"/>
      <c r="D46" s="18" t="s">
        <v>14</v>
      </c>
      <c r="E46" s="14">
        <f>-NPV(B46,G44:O44)</f>
        <v>49400.853513648108</v>
      </c>
      <c r="F46" s="25"/>
      <c r="G46" s="25" t="s">
        <v>16</v>
      </c>
      <c r="H46" s="25"/>
      <c r="I46" s="25"/>
      <c r="J46" s="25"/>
      <c r="K46" s="25"/>
      <c r="L46" s="25"/>
      <c r="M46" s="25"/>
      <c r="N46" s="25"/>
      <c r="O46" s="25"/>
    </row>
    <row r="47" spans="1:15" ht="17.25" thickBot="1" x14ac:dyDescent="0.35">
      <c r="A47" s="22" t="s">
        <v>15</v>
      </c>
      <c r="B47" s="20">
        <v>0.12</v>
      </c>
      <c r="C47" s="25"/>
      <c r="D47" s="19" t="s">
        <v>9</v>
      </c>
      <c r="E47" s="30">
        <f>-NPV(B46,C44:O44)-B44</f>
        <v>83229.946870486106</v>
      </c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9" spans="1:9" ht="17.25" thickBot="1" x14ac:dyDescent="0.35"/>
    <row r="50" spans="1:9" x14ac:dyDescent="0.3">
      <c r="A50" s="18" t="s">
        <v>0</v>
      </c>
      <c r="B50" s="4">
        <v>0</v>
      </c>
      <c r="C50" s="4">
        <v>1</v>
      </c>
      <c r="D50" s="4">
        <v>2</v>
      </c>
      <c r="E50" s="4">
        <v>3</v>
      </c>
      <c r="F50" s="4">
        <v>4</v>
      </c>
      <c r="G50" s="4">
        <v>5</v>
      </c>
      <c r="H50" s="4">
        <v>6</v>
      </c>
      <c r="I50" s="13">
        <v>7</v>
      </c>
    </row>
    <row r="51" spans="1:9" x14ac:dyDescent="0.3">
      <c r="A51" s="28" t="s">
        <v>13</v>
      </c>
      <c r="B51" s="6"/>
      <c r="C51" s="6">
        <v>0</v>
      </c>
      <c r="D51" s="6">
        <v>1</v>
      </c>
      <c r="E51" s="6">
        <v>2</v>
      </c>
      <c r="F51" s="6">
        <v>3</v>
      </c>
      <c r="G51" s="6">
        <v>4</v>
      </c>
      <c r="H51" s="6">
        <v>5</v>
      </c>
      <c r="I51" s="7">
        <v>6</v>
      </c>
    </row>
    <row r="52" spans="1:9" ht="17.25" thickBot="1" x14ac:dyDescent="0.35">
      <c r="A52" s="19" t="s">
        <v>5</v>
      </c>
      <c r="B52" s="9">
        <v>0</v>
      </c>
      <c r="C52" s="9">
        <v>0</v>
      </c>
      <c r="D52" s="9">
        <v>700</v>
      </c>
      <c r="E52" s="9">
        <f>D52+$B$55</f>
        <v>650</v>
      </c>
      <c r="F52" s="9">
        <f t="shared" ref="F52:I52" si="1">E52+$B$55</f>
        <v>600</v>
      </c>
      <c r="G52" s="9">
        <f t="shared" si="1"/>
        <v>550</v>
      </c>
      <c r="H52" s="9">
        <f t="shared" si="1"/>
        <v>500</v>
      </c>
      <c r="I52" s="10">
        <f t="shared" si="1"/>
        <v>450</v>
      </c>
    </row>
    <row r="53" spans="1:9" ht="17.25" thickBot="1" x14ac:dyDescent="0.35">
      <c r="A53" s="25"/>
      <c r="B53" s="25"/>
      <c r="C53" s="25"/>
      <c r="D53" s="25"/>
      <c r="E53" s="25"/>
      <c r="F53" s="25"/>
      <c r="G53" s="25"/>
      <c r="H53" s="25"/>
      <c r="I53" s="25"/>
    </row>
    <row r="54" spans="1:9" ht="17.25" thickBot="1" x14ac:dyDescent="0.35">
      <c r="A54" s="22" t="s">
        <v>2</v>
      </c>
      <c r="B54" s="20">
        <v>0.1</v>
      </c>
      <c r="C54" s="25"/>
      <c r="D54" s="22" t="s">
        <v>14</v>
      </c>
      <c r="E54" s="29">
        <f>NPV(B54,D52:I52)</f>
        <v>2564.4739300537772</v>
      </c>
      <c r="F54" s="25"/>
      <c r="G54" s="25"/>
      <c r="H54" s="25"/>
      <c r="I54" s="25"/>
    </row>
    <row r="55" spans="1:9" ht="17.25" thickBot="1" x14ac:dyDescent="0.35">
      <c r="A55" s="19" t="s">
        <v>15</v>
      </c>
      <c r="B55" s="10">
        <v>-50</v>
      </c>
      <c r="C55" s="25"/>
      <c r="D55" s="19" t="s">
        <v>6</v>
      </c>
      <c r="E55" s="31">
        <f>-FV(B54,6,,E54)</f>
        <v>4543.1220000000012</v>
      </c>
      <c r="F55" s="25"/>
      <c r="G55" s="25"/>
      <c r="H55" s="25"/>
      <c r="I55" s="25"/>
    </row>
  </sheetData>
  <dataConsolidate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E615-496B-4001-8287-3EF9D894307E}">
  <dimension ref="B1:R9"/>
  <sheetViews>
    <sheetView tabSelected="1" zoomScale="70" zoomScaleNormal="70" workbookViewId="0">
      <selection activeCell="I16" sqref="I16:J28"/>
    </sheetView>
  </sheetViews>
  <sheetFormatPr defaultRowHeight="16.5" x14ac:dyDescent="0.3"/>
  <cols>
    <col min="2" max="2" width="11.875" bestFit="1" customWidth="1"/>
  </cols>
  <sheetData>
    <row r="1" spans="2:18" ht="17.25" thickBot="1" x14ac:dyDescent="0.35"/>
    <row r="2" spans="2:18" x14ac:dyDescent="0.3">
      <c r="B2" s="18" t="s">
        <v>0</v>
      </c>
      <c r="C2" s="3">
        <v>0</v>
      </c>
      <c r="D2" s="4">
        <v>1</v>
      </c>
      <c r="E2" s="4">
        <v>2</v>
      </c>
      <c r="F2" s="4">
        <v>3</v>
      </c>
      <c r="G2" s="4">
        <v>4</v>
      </c>
      <c r="H2" s="13">
        <v>5</v>
      </c>
      <c r="I2" s="4">
        <v>6</v>
      </c>
      <c r="J2" s="4">
        <v>7</v>
      </c>
      <c r="K2" s="4">
        <v>8</v>
      </c>
      <c r="L2" s="4">
        <v>9</v>
      </c>
      <c r="M2" s="3">
        <v>10</v>
      </c>
      <c r="N2" s="4">
        <v>11</v>
      </c>
      <c r="O2" s="4">
        <v>12</v>
      </c>
      <c r="P2" s="4">
        <v>13</v>
      </c>
      <c r="Q2" s="4">
        <v>14</v>
      </c>
      <c r="R2" s="13">
        <v>15</v>
      </c>
    </row>
    <row r="3" spans="2:18" x14ac:dyDescent="0.3">
      <c r="B3" s="28" t="s">
        <v>13</v>
      </c>
      <c r="C3" s="5">
        <v>0</v>
      </c>
      <c r="D3" s="6">
        <v>1</v>
      </c>
      <c r="E3" s="6">
        <v>2</v>
      </c>
      <c r="F3" s="6">
        <v>3</v>
      </c>
      <c r="G3" s="6">
        <v>4</v>
      </c>
      <c r="H3" s="7">
        <v>5</v>
      </c>
      <c r="I3" s="6"/>
      <c r="J3" s="6"/>
      <c r="K3" s="6"/>
      <c r="L3" s="6"/>
      <c r="M3" s="5">
        <v>0</v>
      </c>
      <c r="N3" s="6">
        <v>1</v>
      </c>
      <c r="O3" s="6">
        <v>2</v>
      </c>
      <c r="P3" s="6">
        <v>3</v>
      </c>
      <c r="Q3" s="6">
        <v>4</v>
      </c>
      <c r="R3" s="7">
        <v>5</v>
      </c>
    </row>
    <row r="4" spans="2:18" ht="17.25" thickBot="1" x14ac:dyDescent="0.35">
      <c r="B4" s="19" t="s">
        <v>5</v>
      </c>
      <c r="C4" s="8">
        <v>0</v>
      </c>
      <c r="D4" s="9">
        <v>-7000</v>
      </c>
      <c r="E4" s="9">
        <f>D4+$C$6</f>
        <v>-6000</v>
      </c>
      <c r="F4" s="9">
        <f t="shared" ref="F4:H4" si="0">E4+$C$6</f>
        <v>-5000</v>
      </c>
      <c r="G4" s="9">
        <f t="shared" si="0"/>
        <v>-4000</v>
      </c>
      <c r="H4" s="10">
        <f t="shared" si="0"/>
        <v>-3000</v>
      </c>
      <c r="I4" s="9">
        <v>0</v>
      </c>
      <c r="J4" s="9">
        <v>0</v>
      </c>
      <c r="K4" s="9">
        <v>0</v>
      </c>
      <c r="L4" s="9">
        <v>0</v>
      </c>
      <c r="M4" s="8">
        <v>0</v>
      </c>
      <c r="N4" s="9">
        <v>16008.644496372219</v>
      </c>
      <c r="O4" s="9">
        <f>N4*(1-$C$7)</f>
        <v>12806.915597097775</v>
      </c>
      <c r="P4" s="9">
        <f t="shared" ref="P4:R4" si="1">O4*(1-$C$7)</f>
        <v>10245.532477678222</v>
      </c>
      <c r="Q4" s="9">
        <f t="shared" si="1"/>
        <v>8196.4259821425785</v>
      </c>
      <c r="R4" s="10">
        <f t="shared" si="1"/>
        <v>6557.140785714063</v>
      </c>
    </row>
    <row r="5" spans="2:18" ht="17.25" thickBot="1" x14ac:dyDescent="0.35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</row>
    <row r="6" spans="2:18" ht="17.25" thickBot="1" x14ac:dyDescent="0.35">
      <c r="B6" s="22" t="s">
        <v>17</v>
      </c>
      <c r="C6" s="24">
        <v>1000</v>
      </c>
      <c r="D6" s="25"/>
      <c r="E6" s="25" t="s">
        <v>21</v>
      </c>
      <c r="F6" s="26">
        <f>NPV(C8,N4:R4)</f>
        <v>44423.216517495945</v>
      </c>
      <c r="G6" s="25"/>
      <c r="H6" s="25"/>
      <c r="I6" s="25"/>
      <c r="J6" s="25"/>
      <c r="K6" s="25" t="s">
        <v>22</v>
      </c>
      <c r="L6" s="25"/>
      <c r="M6" s="25"/>
      <c r="N6" s="25"/>
      <c r="O6" s="25"/>
      <c r="P6" s="25"/>
      <c r="Q6" s="25"/>
      <c r="R6" s="25"/>
    </row>
    <row r="7" spans="2:18" ht="17.25" thickBot="1" x14ac:dyDescent="0.35">
      <c r="B7" s="19" t="s">
        <v>18</v>
      </c>
      <c r="C7" s="32">
        <v>0.2</v>
      </c>
      <c r="D7" s="25"/>
      <c r="E7" s="25" t="s">
        <v>19</v>
      </c>
      <c r="F7" s="26">
        <f>-PV(C8,10,,F6)</f>
        <v>20576.544610680106</v>
      </c>
      <c r="G7" s="25"/>
      <c r="H7" s="25" t="s">
        <v>20</v>
      </c>
      <c r="I7" s="26">
        <f>-NPV(C8,D4:H4)</f>
        <v>20576.544610680103</v>
      </c>
      <c r="J7" s="25"/>
      <c r="K7" s="26">
        <f>-NPV(C8,D4:R4)</f>
        <v>8.4212472386382235E-13</v>
      </c>
      <c r="L7" s="26">
        <f>F7-I7</f>
        <v>0</v>
      </c>
      <c r="M7" s="25"/>
      <c r="N7" s="25"/>
      <c r="O7" s="25"/>
      <c r="P7" s="25"/>
      <c r="Q7" s="25"/>
      <c r="R7" s="25"/>
    </row>
    <row r="8" spans="2:18" ht="17.25" thickBot="1" x14ac:dyDescent="0.35">
      <c r="B8" s="22" t="s">
        <v>2</v>
      </c>
      <c r="C8" s="20">
        <v>0.08</v>
      </c>
      <c r="D8" s="25"/>
      <c r="E8" s="25"/>
      <c r="F8" s="25"/>
      <c r="G8" s="25"/>
      <c r="H8" s="25" t="s">
        <v>23</v>
      </c>
      <c r="I8" s="26">
        <f>-FV(C8,11,,I7)</f>
        <v>47977.073838895609</v>
      </c>
      <c r="J8" s="25"/>
      <c r="K8" s="25" t="s">
        <v>24</v>
      </c>
      <c r="L8" s="25"/>
      <c r="M8" s="25"/>
      <c r="N8" s="25"/>
      <c r="O8" s="25"/>
      <c r="P8" s="25"/>
      <c r="Q8" s="25"/>
      <c r="R8" s="25"/>
    </row>
    <row r="9" spans="2:18" x14ac:dyDescent="0.3">
      <c r="K9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A0A2-6B82-4F87-885A-D0B4A7CFAE1D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W4 PPT EX</vt:lpstr>
      <vt:lpstr>EX 3.8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ITISYIJY</dc:creator>
  <cp:lastModifiedBy>ITISYIJY</cp:lastModifiedBy>
  <dcterms:created xsi:type="dcterms:W3CDTF">2022-03-20T02:41:31Z</dcterms:created>
  <dcterms:modified xsi:type="dcterms:W3CDTF">2022-03-20T09:09:19Z</dcterms:modified>
</cp:coreProperties>
</file>