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M\Desktop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9" i="1" l="1"/>
  <c r="A81" i="1"/>
  <c r="A67" i="1"/>
  <c r="B64" i="1"/>
  <c r="A82" i="1" l="1"/>
  <c r="A85" i="1" s="1"/>
  <c r="D50" i="1"/>
  <c r="E50" i="1"/>
  <c r="F50" i="1"/>
  <c r="G50" i="1"/>
  <c r="H50" i="1"/>
  <c r="I50" i="1"/>
  <c r="J50" i="1"/>
  <c r="K50" i="1"/>
  <c r="C50" i="1"/>
  <c r="A57" i="1" s="1"/>
  <c r="F31" i="1"/>
  <c r="C37" i="1"/>
  <c r="K12" i="1"/>
  <c r="I13" i="1"/>
  <c r="I12" i="1"/>
  <c r="B25" i="1" s="1"/>
  <c r="J14" i="1"/>
  <c r="J13" i="1"/>
  <c r="L11" i="1"/>
  <c r="L12" i="1" s="1"/>
  <c r="B27" i="1" l="1"/>
  <c r="K13" i="1"/>
  <c r="L13" i="1" s="1"/>
  <c r="A58" i="1"/>
  <c r="K14" i="1" l="1"/>
  <c r="B26" i="1"/>
  <c r="I14" i="1"/>
  <c r="B28" i="1" s="1"/>
  <c r="L14" i="1" l="1"/>
</calcChain>
</file>

<file path=xl/sharedStrings.xml><?xml version="1.0" encoding="utf-8"?>
<sst xmlns="http://schemas.openxmlformats.org/spreadsheetml/2006/main" count="96" uniqueCount="77">
  <si>
    <t>Q1</t>
    <phoneticPr fontId="2" type="noConversion"/>
  </si>
  <si>
    <t>Q2</t>
    <phoneticPr fontId="2" type="noConversion"/>
  </si>
  <si>
    <t>FB&amp;T</t>
    <phoneticPr fontId="2" type="noConversion"/>
  </si>
  <si>
    <t>loan</t>
    <phoneticPr fontId="2" type="noConversion"/>
  </si>
  <si>
    <t>year</t>
    <phoneticPr fontId="2" type="noConversion"/>
  </si>
  <si>
    <t>CP</t>
    <phoneticPr fontId="2" type="noConversion"/>
  </si>
  <si>
    <t>month</t>
    <phoneticPr fontId="2" type="noConversion"/>
  </si>
  <si>
    <t>PP</t>
    <phoneticPr fontId="2" type="noConversion"/>
  </si>
  <si>
    <t>banker friend</t>
    <phoneticPr fontId="2" type="noConversion"/>
  </si>
  <si>
    <t>i</t>
    <phoneticPr fontId="2" type="noConversion"/>
  </si>
  <si>
    <t>No transfer fee</t>
    <phoneticPr fontId="2" type="noConversion"/>
  </si>
  <si>
    <t>n</t>
    <phoneticPr fontId="2" type="noConversion"/>
  </si>
  <si>
    <t>period</t>
    <phoneticPr fontId="2" type="noConversion"/>
  </si>
  <si>
    <t>monthly payment</t>
    <phoneticPr fontId="2" type="noConversion"/>
  </si>
  <si>
    <t>interest rate</t>
    <phoneticPr fontId="2" type="noConversion"/>
  </si>
  <si>
    <t>interest</t>
    <phoneticPr fontId="2" type="noConversion"/>
  </si>
  <si>
    <t>principal</t>
    <phoneticPr fontId="2" type="noConversion"/>
  </si>
  <si>
    <t>a)</t>
    <phoneticPr fontId="2" type="noConversion"/>
  </si>
  <si>
    <t>b)</t>
    <phoneticPr fontId="2" type="noConversion"/>
  </si>
  <si>
    <t>c)</t>
    <phoneticPr fontId="2" type="noConversion"/>
  </si>
  <si>
    <t>d)</t>
    <phoneticPr fontId="2" type="noConversion"/>
  </si>
  <si>
    <t>Q3</t>
    <phoneticPr fontId="2" type="noConversion"/>
  </si>
  <si>
    <t>V</t>
    <phoneticPr fontId="2" type="noConversion"/>
  </si>
  <si>
    <t>b</t>
    <phoneticPr fontId="2" type="noConversion"/>
  </si>
  <si>
    <t>per year</t>
    <phoneticPr fontId="2" type="noConversion"/>
  </si>
  <si>
    <t>matures</t>
    <phoneticPr fontId="2" type="noConversion"/>
  </si>
  <si>
    <t>years</t>
    <phoneticPr fontId="2" type="noConversion"/>
  </si>
  <si>
    <t>months</t>
    <phoneticPr fontId="2" type="noConversion"/>
  </si>
  <si>
    <t>P</t>
    <phoneticPr fontId="2" type="noConversion"/>
  </si>
  <si>
    <t>I</t>
    <phoneticPr fontId="2" type="noConversion"/>
  </si>
  <si>
    <t>c</t>
    <phoneticPr fontId="2" type="noConversion"/>
  </si>
  <si>
    <t>PW</t>
    <phoneticPr fontId="2" type="noConversion"/>
  </si>
  <si>
    <t>FW</t>
    <phoneticPr fontId="2" type="noConversion"/>
  </si>
  <si>
    <t>AW</t>
    <phoneticPr fontId="2" type="noConversion"/>
  </si>
  <si>
    <t>Answer</t>
    <phoneticPr fontId="2" type="noConversion"/>
  </si>
  <si>
    <t>-9000(F/P,i*,40)+300(F/A, i*, n) = 0</t>
    <phoneticPr fontId="2" type="noConversion"/>
  </si>
  <si>
    <t>-9000(A/P,i*,40)+300 = 0</t>
    <phoneticPr fontId="2" type="noConversion"/>
  </si>
  <si>
    <t>None of above</t>
    <phoneticPr fontId="2" type="noConversion"/>
  </si>
  <si>
    <t>Year</t>
    <phoneticPr fontId="2" type="noConversion"/>
  </si>
  <si>
    <t>Cash Flow</t>
    <phoneticPr fontId="2" type="noConversion"/>
  </si>
  <si>
    <t xml:space="preserve">Deposit in year 20 </t>
    <phoneticPr fontId="2" type="noConversion"/>
  </si>
  <si>
    <t>goal seek</t>
    <phoneticPr fontId="2" type="noConversion"/>
  </si>
  <si>
    <t>npv (0-9)</t>
    <phoneticPr fontId="2" type="noConversion"/>
  </si>
  <si>
    <t>(1)</t>
    <phoneticPr fontId="2" type="noConversion"/>
  </si>
  <si>
    <t>(4)</t>
    <phoneticPr fontId="2" type="noConversion"/>
  </si>
  <si>
    <t>i</t>
    <phoneticPr fontId="2" type="noConversion"/>
  </si>
  <si>
    <t>infinite</t>
    <phoneticPr fontId="2" type="noConversion"/>
  </si>
  <si>
    <t>formula</t>
    <phoneticPr fontId="2" type="noConversion"/>
  </si>
  <si>
    <t>per quarter</t>
    <phoneticPr fontId="2" type="noConversion"/>
  </si>
  <si>
    <t>e^4.5%-1</t>
    <phoneticPr fontId="2" type="noConversion"/>
  </si>
  <si>
    <t>Answer</t>
    <phoneticPr fontId="2" type="noConversion"/>
  </si>
  <si>
    <t>(3)</t>
    <phoneticPr fontId="2" type="noConversion"/>
  </si>
  <si>
    <t>4.6% per quarter</t>
    <phoneticPr fontId="2" type="noConversion"/>
  </si>
  <si>
    <t>d)</t>
    <phoneticPr fontId="2" type="noConversion"/>
  </si>
  <si>
    <t>annual operating cost</t>
    <phoneticPr fontId="2" type="noConversion"/>
  </si>
  <si>
    <t>salvage value</t>
    <phoneticPr fontId="2" type="noConversion"/>
  </si>
  <si>
    <t>life</t>
    <phoneticPr fontId="2" type="noConversion"/>
  </si>
  <si>
    <t>years</t>
    <phoneticPr fontId="2" type="noConversion"/>
  </si>
  <si>
    <t>i</t>
    <phoneticPr fontId="2" type="noConversion"/>
  </si>
  <si>
    <t>per year</t>
    <phoneticPr fontId="2" type="noConversion"/>
  </si>
  <si>
    <t>first cost</t>
    <phoneticPr fontId="2" type="noConversion"/>
  </si>
  <si>
    <t>CC = P = A/i</t>
    <phoneticPr fontId="2" type="noConversion"/>
  </si>
  <si>
    <t>A</t>
    <phoneticPr fontId="2" type="noConversion"/>
  </si>
  <si>
    <t>Total A</t>
    <phoneticPr fontId="2" type="noConversion"/>
  </si>
  <si>
    <t>Answer</t>
    <phoneticPr fontId="2" type="noConversion"/>
  </si>
  <si>
    <t>(3)</t>
    <phoneticPr fontId="2" type="noConversion"/>
  </si>
  <si>
    <t>$-931166</t>
    <phoneticPr fontId="2" type="noConversion"/>
  </si>
  <si>
    <t>i*</t>
    <phoneticPr fontId="2" type="noConversion"/>
  </si>
  <si>
    <t>for forever withdrawal 60000</t>
    <phoneticPr fontId="2" type="noConversion"/>
  </si>
  <si>
    <t>? = (P/A,i,z-1)</t>
  </si>
  <si>
    <t>?? = (A/P,i,n)</t>
  </si>
  <si>
    <t>A = ({K(P/A,i,n) - K(?)}*(??)</t>
    <phoneticPr fontId="2" type="noConversion"/>
  </si>
  <si>
    <t>b)</t>
    <phoneticPr fontId="2" type="noConversion"/>
  </si>
  <si>
    <t>a)</t>
    <phoneticPr fontId="2" type="noConversion"/>
  </si>
  <si>
    <t>A = K(A/P,i,z) + K(???)</t>
    <phoneticPr fontId="2" type="noConversion"/>
  </si>
  <si>
    <t>??? = (A/P,I,(n/z))</t>
    <phoneticPr fontId="2" type="noConversion"/>
  </si>
  <si>
    <t>-9000+300(P/A, i*, 40) =0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</si>
</sst>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₩&quot;#,##0;[Red]\-&quot;₩&quot;#,##0"/>
    <numFmt numFmtId="41" formatCode="_-* #,##0_-;\-* #,##0_-;_-* &quot;-&quot;_-;_-@_-"/>
    <numFmt numFmtId="43" formatCode="_-* #,##0.00_-;\-* #,##0.00_-;_-* &quot;-&quot;??_-;_-@_-"/>
    <numFmt numFmtId="24" formatCode="\$#,##0_);[Red]\(\$#,##0\)"/>
    <numFmt numFmtId="176" formatCode="0.0%"/>
    <numFmt numFmtId="177" formatCode="0.0000%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2" borderId="0" xfId="0" applyFill="1">
      <alignment vertical="center"/>
    </xf>
    <xf numFmtId="41" fontId="0" fillId="2" borderId="0" xfId="1" applyFont="1" applyFill="1">
      <alignment vertical="center"/>
    </xf>
    <xf numFmtId="41" fontId="0" fillId="2" borderId="0" xfId="0" applyNumberFormat="1" applyFill="1">
      <alignment vertical="center"/>
    </xf>
    <xf numFmtId="9" fontId="0" fillId="2" borderId="0" xfId="0" applyNumberFormat="1" applyFill="1">
      <alignment vertical="center"/>
    </xf>
    <xf numFmtId="10" fontId="0" fillId="2" borderId="0" xfId="0" applyNumberFormat="1" applyFill="1">
      <alignment vertical="center"/>
    </xf>
    <xf numFmtId="43" fontId="0" fillId="2" borderId="0" xfId="0" applyNumberFormat="1" applyFill="1">
      <alignment vertical="center"/>
    </xf>
    <xf numFmtId="41" fontId="0" fillId="2" borderId="2" xfId="0" applyNumberFormat="1" applyFill="1" applyBorder="1">
      <alignment vertical="center"/>
    </xf>
    <xf numFmtId="41" fontId="0" fillId="2" borderId="4" xfId="0" applyNumberFormat="1" applyFill="1" applyBorder="1">
      <alignment vertical="center"/>
    </xf>
    <xf numFmtId="41" fontId="0" fillId="2" borderId="6" xfId="0" applyNumberFormat="1" applyFill="1" applyBorder="1">
      <alignment vertical="center"/>
    </xf>
    <xf numFmtId="0" fontId="0" fillId="2" borderId="0" xfId="0" quotePrefix="1" applyFill="1">
      <alignment vertical="center"/>
    </xf>
    <xf numFmtId="0" fontId="0" fillId="2" borderId="7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8" xfId="0" quotePrefix="1" applyFill="1" applyBorder="1">
      <alignment vertical="center"/>
    </xf>
    <xf numFmtId="6" fontId="0" fillId="2" borderId="0" xfId="1" applyNumberFormat="1" applyFont="1" applyFill="1">
      <alignment vertical="center"/>
    </xf>
    <xf numFmtId="49" fontId="0" fillId="2" borderId="8" xfId="0" quotePrefix="1" applyNumberFormat="1" applyFill="1" applyBorder="1">
      <alignment vertical="center"/>
    </xf>
    <xf numFmtId="176" fontId="0" fillId="2" borderId="0" xfId="0" applyNumberFormat="1" applyFill="1">
      <alignment vertical="center"/>
    </xf>
    <xf numFmtId="10" fontId="0" fillId="2" borderId="0" xfId="2" applyNumberFormat="1" applyFont="1" applyFill="1">
      <alignment vertical="center"/>
    </xf>
    <xf numFmtId="177" fontId="0" fillId="2" borderId="7" xfId="2" applyNumberFormat="1" applyFont="1" applyFill="1" applyBorder="1">
      <alignment vertical="center"/>
    </xf>
    <xf numFmtId="0" fontId="0" fillId="2" borderId="8" xfId="0" applyFill="1" applyBorder="1">
      <alignment vertical="center"/>
    </xf>
    <xf numFmtId="24" fontId="0" fillId="2" borderId="9" xfId="0" quotePrefix="1" applyNumberFormat="1" applyFill="1" applyBorder="1">
      <alignment vertical="center"/>
    </xf>
    <xf numFmtId="0" fontId="3" fillId="2" borderId="0" xfId="0" applyFont="1" applyFill="1">
      <alignment vertical="center"/>
    </xf>
    <xf numFmtId="6" fontId="3" fillId="2" borderId="0" xfId="0" applyNumberFormat="1" applyFont="1" applyFill="1">
      <alignment vertical="center"/>
    </xf>
    <xf numFmtId="0" fontId="3" fillId="2" borderId="0" xfId="0" applyFont="1" applyFill="1" applyBorder="1">
      <alignment vertical="center"/>
    </xf>
    <xf numFmtId="0" fontId="4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0" fillId="2" borderId="10" xfId="0" applyFill="1" applyBorder="1">
      <alignment vertical="center"/>
    </xf>
    <xf numFmtId="9" fontId="0" fillId="2" borderId="10" xfId="0" applyNumberFormat="1" applyFill="1" applyBorder="1">
      <alignment vertical="center"/>
    </xf>
    <xf numFmtId="0" fontId="0" fillId="2" borderId="0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3" xfId="0" applyFill="1" applyBorder="1">
      <alignment vertical="center"/>
    </xf>
    <xf numFmtId="9" fontId="0" fillId="2" borderId="0" xfId="0" applyNumberForma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15" xfId="0" applyFill="1" applyBorder="1">
      <alignment vertical="center"/>
    </xf>
    <xf numFmtId="41" fontId="0" fillId="2" borderId="15" xfId="1" applyFont="1" applyFill="1" applyBorder="1">
      <alignment vertical="center"/>
    </xf>
    <xf numFmtId="41" fontId="0" fillId="2" borderId="14" xfId="1" applyFont="1" applyFill="1" applyBorder="1">
      <alignment vertical="center"/>
    </xf>
    <xf numFmtId="43" fontId="0" fillId="2" borderId="14" xfId="0" applyNumberFormat="1" applyFill="1" applyBorder="1">
      <alignment vertical="center"/>
    </xf>
    <xf numFmtId="41" fontId="0" fillId="2" borderId="6" xfId="1" applyFont="1" applyFill="1" applyBorder="1">
      <alignment vertical="center"/>
    </xf>
    <xf numFmtId="9" fontId="0" fillId="2" borderId="0" xfId="2" applyFont="1" applyFill="1" applyBorder="1">
      <alignment vertical="center"/>
    </xf>
    <xf numFmtId="10" fontId="0" fillId="2" borderId="10" xfId="0" applyNumberFormat="1" applyFill="1" applyBorder="1">
      <alignment vertical="center"/>
    </xf>
    <xf numFmtId="10" fontId="0" fillId="2" borderId="0" xfId="0" applyNumberFormat="1" applyFill="1" applyBorder="1">
      <alignment vertical="center"/>
    </xf>
    <xf numFmtId="0" fontId="3" fillId="2" borderId="13" xfId="0" applyFont="1" applyFill="1" applyBorder="1">
      <alignment vertical="center"/>
    </xf>
    <xf numFmtId="0" fontId="3" fillId="2" borderId="14" xfId="0" applyFont="1" applyFill="1" applyBorder="1">
      <alignment vertical="center"/>
    </xf>
    <xf numFmtId="177" fontId="0" fillId="2" borderId="0" xfId="0" quotePrefix="1" applyNumberFormat="1" applyFill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7"/>
  <sheetViews>
    <sheetView tabSelected="1" topLeftCell="A19" zoomScale="85" zoomScaleNormal="85" workbookViewId="0">
      <selection activeCell="E44" sqref="E44"/>
    </sheetView>
  </sheetViews>
  <sheetFormatPr defaultRowHeight="16.5" x14ac:dyDescent="0.3"/>
  <cols>
    <col min="1" max="1" width="21.375" bestFit="1" customWidth="1"/>
    <col min="2" max="2" width="10.25" customWidth="1"/>
    <col min="3" max="3" width="16.25" bestFit="1" customWidth="1"/>
    <col min="4" max="4" width="14.25" bestFit="1" customWidth="1"/>
    <col min="5" max="5" width="23.375" bestFit="1" customWidth="1"/>
    <col min="6" max="8" width="14.25" bestFit="1" customWidth="1"/>
    <col min="9" max="9" width="17.25" bestFit="1" customWidth="1"/>
    <col min="10" max="11" width="14.25" bestFit="1" customWidth="1"/>
    <col min="12" max="12" width="8.875" bestFit="1" customWidth="1"/>
    <col min="13" max="22" width="9" customWidth="1"/>
  </cols>
  <sheetData>
    <row r="1" spans="1:12" ht="17.25" thickBot="1" x14ac:dyDescent="0.35">
      <c r="A1" s="24" t="s">
        <v>0</v>
      </c>
      <c r="B1" s="1"/>
      <c r="C1" s="1"/>
    </row>
    <row r="2" spans="1:12" x14ac:dyDescent="0.3">
      <c r="A2" s="50" t="s">
        <v>73</v>
      </c>
      <c r="B2" s="32" t="s">
        <v>71</v>
      </c>
      <c r="C2" s="33"/>
    </row>
    <row r="3" spans="1:12" x14ac:dyDescent="0.3">
      <c r="A3" s="42"/>
      <c r="B3" s="30" t="s">
        <v>69</v>
      </c>
      <c r="C3" s="41"/>
    </row>
    <row r="4" spans="1:12" ht="17.25" thickBot="1" x14ac:dyDescent="0.35">
      <c r="A4" s="37"/>
      <c r="B4" s="28" t="s">
        <v>70</v>
      </c>
      <c r="C4" s="35"/>
    </row>
    <row r="5" spans="1:12" x14ac:dyDescent="0.3">
      <c r="A5" s="50" t="s">
        <v>72</v>
      </c>
      <c r="B5" s="32" t="s">
        <v>74</v>
      </c>
      <c r="C5" s="33"/>
    </row>
    <row r="6" spans="1:12" ht="17.25" thickBot="1" x14ac:dyDescent="0.35">
      <c r="A6" s="51"/>
      <c r="B6" s="28" t="s">
        <v>75</v>
      </c>
      <c r="C6" s="35"/>
    </row>
    <row r="7" spans="1:12" x14ac:dyDescent="0.3">
      <c r="A7" s="21"/>
      <c r="B7" s="1"/>
      <c r="C7" s="1"/>
    </row>
    <row r="8" spans="1:12" x14ac:dyDescent="0.3">
      <c r="A8" s="1"/>
      <c r="B8" s="1"/>
      <c r="C8" s="1"/>
    </row>
    <row r="9" spans="1:12" ht="17.25" thickBot="1" x14ac:dyDescent="0.35">
      <c r="A9" s="24" t="s">
        <v>1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ht="17.25" thickBot="1" x14ac:dyDescent="0.35">
      <c r="A10" s="11" t="s">
        <v>2</v>
      </c>
      <c r="B10" s="19"/>
      <c r="C10" s="19"/>
      <c r="D10" s="19"/>
      <c r="E10" s="19"/>
      <c r="F10" s="12"/>
      <c r="G10" s="1"/>
      <c r="H10" s="11" t="s">
        <v>12</v>
      </c>
      <c r="I10" s="38" t="s">
        <v>13</v>
      </c>
      <c r="J10" s="19" t="s">
        <v>14</v>
      </c>
      <c r="K10" s="38" t="s">
        <v>15</v>
      </c>
      <c r="L10" s="12" t="s">
        <v>16</v>
      </c>
    </row>
    <row r="11" spans="1:12" ht="17.25" thickBot="1" x14ac:dyDescent="0.35">
      <c r="A11" s="36" t="s">
        <v>3</v>
      </c>
      <c r="B11" s="30">
        <v>80000</v>
      </c>
      <c r="C11" s="30"/>
      <c r="D11" s="36"/>
      <c r="E11" s="30"/>
      <c r="F11" s="41"/>
      <c r="G11" s="1"/>
      <c r="H11" s="34">
        <v>0</v>
      </c>
      <c r="I11" s="37"/>
      <c r="J11" s="28"/>
      <c r="K11" s="37"/>
      <c r="L11" s="46">
        <f>B11</f>
        <v>80000</v>
      </c>
    </row>
    <row r="12" spans="1:12" x14ac:dyDescent="0.3">
      <c r="A12" s="42" t="s">
        <v>4</v>
      </c>
      <c r="B12" s="30">
        <v>5</v>
      </c>
      <c r="C12" s="30"/>
      <c r="D12" s="42" t="s">
        <v>11</v>
      </c>
      <c r="E12" s="30">
        <v>60</v>
      </c>
      <c r="F12" s="41" t="s">
        <v>6</v>
      </c>
      <c r="G12" s="1"/>
      <c r="H12" s="39">
        <v>1</v>
      </c>
      <c r="I12" s="43">
        <f>-PMT(B13,E12,B11)</f>
        <v>4950.0577213281385</v>
      </c>
      <c r="J12" s="47">
        <v>0.06</v>
      </c>
      <c r="K12" s="43">
        <f>L11*J12</f>
        <v>4800</v>
      </c>
      <c r="L12" s="8">
        <f>L11-I12+K12</f>
        <v>79849.942278671864</v>
      </c>
    </row>
    <row r="13" spans="1:12" ht="17.25" thickBot="1" x14ac:dyDescent="0.35">
      <c r="A13" s="42" t="s">
        <v>9</v>
      </c>
      <c r="B13" s="40">
        <v>0.06</v>
      </c>
      <c r="C13" s="30"/>
      <c r="D13" s="42"/>
      <c r="E13" s="30"/>
      <c r="F13" s="41"/>
      <c r="G13" s="1"/>
      <c r="H13" s="34">
        <v>2</v>
      </c>
      <c r="I13" s="44">
        <f>-PMT(B13,E12,L11)</f>
        <v>4950.0577213281385</v>
      </c>
      <c r="J13" s="29">
        <f>B13</f>
        <v>0.06</v>
      </c>
      <c r="K13" s="44">
        <f>L12*J13</f>
        <v>4790.9965367203113</v>
      </c>
      <c r="L13" s="9">
        <f>L12-I13+K13</f>
        <v>79690.88109406404</v>
      </c>
    </row>
    <row r="14" spans="1:12" ht="17.25" thickBot="1" x14ac:dyDescent="0.35">
      <c r="A14" s="42" t="s">
        <v>5</v>
      </c>
      <c r="B14" s="30">
        <v>1</v>
      </c>
      <c r="C14" s="30" t="s">
        <v>6</v>
      </c>
      <c r="D14" s="42"/>
      <c r="E14" s="30"/>
      <c r="F14" s="41"/>
      <c r="G14" s="1"/>
      <c r="H14" s="34">
        <v>3</v>
      </c>
      <c r="I14" s="44">
        <f>-PMT(B19,E12,L13)</f>
        <v>3656.7848017438159</v>
      </c>
      <c r="J14" s="48">
        <f>B19</f>
        <v>4.2000000000000003E-2</v>
      </c>
      <c r="K14" s="45">
        <f>L13*J14</f>
        <v>3347.01700595069</v>
      </c>
      <c r="L14" s="9">
        <f>L13-I14+K14</f>
        <v>79381.11329827091</v>
      </c>
    </row>
    <row r="15" spans="1:12" ht="17.25" thickBot="1" x14ac:dyDescent="0.35">
      <c r="A15" s="37" t="s">
        <v>7</v>
      </c>
      <c r="B15" s="28">
        <v>1</v>
      </c>
      <c r="C15" s="28" t="s">
        <v>6</v>
      </c>
      <c r="D15" s="37"/>
      <c r="E15" s="28"/>
      <c r="F15" s="35"/>
      <c r="G15" s="1"/>
      <c r="H15" s="1"/>
      <c r="I15" s="1"/>
      <c r="J15" s="1"/>
      <c r="K15" s="1"/>
      <c r="L15" s="1"/>
    </row>
    <row r="16" spans="1:12" ht="17.25" thickBo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ht="17.25" thickBot="1" x14ac:dyDescent="0.35">
      <c r="A17" s="11" t="s">
        <v>8</v>
      </c>
      <c r="B17" s="19"/>
      <c r="C17" s="12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3">
      <c r="A18" s="36" t="s">
        <v>4</v>
      </c>
      <c r="B18" s="30">
        <v>5</v>
      </c>
      <c r="C18" s="4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">
      <c r="A19" s="42" t="s">
        <v>9</v>
      </c>
      <c r="B19" s="49">
        <v>4.2000000000000003E-2</v>
      </c>
      <c r="C19" s="4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3">
      <c r="A20" s="42" t="s">
        <v>5</v>
      </c>
      <c r="B20" s="30">
        <v>1</v>
      </c>
      <c r="C20" s="41" t="s">
        <v>6</v>
      </c>
      <c r="D20" s="1"/>
      <c r="E20" s="1"/>
      <c r="F20" s="1"/>
      <c r="G20" s="1"/>
      <c r="H20" s="1"/>
      <c r="I20" s="1"/>
      <c r="J20" s="1"/>
      <c r="K20" s="1"/>
      <c r="L20" s="1"/>
    </row>
    <row r="21" spans="1:12" ht="17.25" thickBot="1" x14ac:dyDescent="0.35">
      <c r="A21" s="37" t="s">
        <v>7</v>
      </c>
      <c r="B21" s="28">
        <v>1</v>
      </c>
      <c r="C21" s="35" t="s">
        <v>6</v>
      </c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3">
      <c r="A23" s="1" t="s">
        <v>10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ht="17.25" thickBo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3">
      <c r="A25" s="25" t="s">
        <v>17</v>
      </c>
      <c r="B25" s="7">
        <f>I12</f>
        <v>4950.0577213281385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3">
      <c r="A26" s="26" t="s">
        <v>18</v>
      </c>
      <c r="B26" s="8">
        <f>L13</f>
        <v>79690.88109406404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3">
      <c r="A27" s="26" t="s">
        <v>19</v>
      </c>
      <c r="B27" s="8">
        <f>K12+K13</f>
        <v>9590.9965367203113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ht="17.25" thickBot="1" x14ac:dyDescent="0.35">
      <c r="A28" s="27" t="s">
        <v>20</v>
      </c>
      <c r="B28" s="9">
        <f>I14</f>
        <v>3656.7848017438159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30" spans="1:12" ht="17.25" thickBot="1" x14ac:dyDescent="0.35">
      <c r="A30" s="24" t="s">
        <v>21</v>
      </c>
      <c r="B30" s="1"/>
      <c r="C30" s="1"/>
      <c r="D30" s="1"/>
      <c r="E30" s="1"/>
      <c r="F30" s="1"/>
    </row>
    <row r="31" spans="1:12" x14ac:dyDescent="0.3">
      <c r="A31" s="23" t="s">
        <v>17</v>
      </c>
      <c r="B31" s="36" t="s">
        <v>22</v>
      </c>
      <c r="C31" s="32">
        <v>10000</v>
      </c>
      <c r="D31" s="32"/>
      <c r="E31" s="31" t="s">
        <v>11</v>
      </c>
      <c r="F31" s="33">
        <f>C34*C36</f>
        <v>40</v>
      </c>
    </row>
    <row r="32" spans="1:12" x14ac:dyDescent="0.3">
      <c r="A32" s="1"/>
      <c r="B32" s="42" t="s">
        <v>23</v>
      </c>
      <c r="C32" s="40">
        <v>0.06</v>
      </c>
      <c r="D32" s="30" t="s">
        <v>24</v>
      </c>
      <c r="E32" s="39"/>
      <c r="F32" s="41"/>
    </row>
    <row r="33" spans="1:22" x14ac:dyDescent="0.3">
      <c r="A33" s="1"/>
      <c r="B33" s="42" t="s">
        <v>5</v>
      </c>
      <c r="C33" s="30">
        <v>6</v>
      </c>
      <c r="D33" s="30" t="s">
        <v>27</v>
      </c>
      <c r="E33" s="39"/>
      <c r="F33" s="41"/>
    </row>
    <row r="34" spans="1:22" x14ac:dyDescent="0.3">
      <c r="A34" s="1"/>
      <c r="B34" s="42" t="s">
        <v>25</v>
      </c>
      <c r="C34" s="30">
        <v>20</v>
      </c>
      <c r="D34" s="30" t="s">
        <v>26</v>
      </c>
      <c r="E34" s="39"/>
      <c r="F34" s="41"/>
    </row>
    <row r="35" spans="1:22" x14ac:dyDescent="0.3">
      <c r="A35" s="1"/>
      <c r="B35" s="42" t="s">
        <v>28</v>
      </c>
      <c r="C35" s="30">
        <v>9000</v>
      </c>
      <c r="D35" s="30"/>
      <c r="E35" s="39"/>
      <c r="F35" s="41"/>
    </row>
    <row r="36" spans="1:22" x14ac:dyDescent="0.3">
      <c r="A36" s="1"/>
      <c r="B36" s="42" t="s">
        <v>30</v>
      </c>
      <c r="C36" s="30">
        <v>2</v>
      </c>
      <c r="D36" s="30"/>
      <c r="E36" s="39"/>
      <c r="F36" s="41"/>
    </row>
    <row r="37" spans="1:22" x14ac:dyDescent="0.3">
      <c r="A37" s="1"/>
      <c r="B37" s="42" t="s">
        <v>29</v>
      </c>
      <c r="C37" s="30">
        <f>C31*C32/C36</f>
        <v>300</v>
      </c>
      <c r="D37" s="30"/>
      <c r="E37" s="39"/>
      <c r="F37" s="41"/>
    </row>
    <row r="38" spans="1:22" ht="17.25" thickBot="1" x14ac:dyDescent="0.35">
      <c r="A38" s="1"/>
      <c r="B38" s="37" t="s">
        <v>67</v>
      </c>
      <c r="C38" s="28"/>
      <c r="D38" s="28"/>
      <c r="E38" s="34"/>
      <c r="F38" s="35"/>
    </row>
    <row r="39" spans="1:22" x14ac:dyDescent="0.3">
      <c r="A39" s="1"/>
      <c r="B39" s="1" t="s">
        <v>31</v>
      </c>
      <c r="C39" s="1"/>
      <c r="D39" s="1"/>
      <c r="E39" s="1"/>
      <c r="F39" s="1"/>
    </row>
    <row r="40" spans="1:22" x14ac:dyDescent="0.3">
      <c r="A40" s="1"/>
      <c r="B40" s="10" t="s">
        <v>76</v>
      </c>
      <c r="C40" s="10"/>
      <c r="D40" s="1"/>
      <c r="E40" s="52"/>
      <c r="F40" s="1"/>
    </row>
    <row r="41" spans="1:22" x14ac:dyDescent="0.3">
      <c r="A41" s="1"/>
      <c r="B41" s="1" t="s">
        <v>32</v>
      </c>
      <c r="C41" s="1"/>
      <c r="D41" s="1"/>
      <c r="E41" s="14"/>
      <c r="F41" s="1"/>
    </row>
    <row r="42" spans="1:22" x14ac:dyDescent="0.3">
      <c r="A42" s="1"/>
      <c r="B42" s="10" t="s">
        <v>35</v>
      </c>
      <c r="C42" s="1"/>
      <c r="D42" s="1"/>
      <c r="E42" s="1"/>
      <c r="F42" s="1"/>
    </row>
    <row r="43" spans="1:22" x14ac:dyDescent="0.3">
      <c r="A43" s="1"/>
      <c r="B43" s="1" t="s">
        <v>33</v>
      </c>
      <c r="C43" s="1"/>
      <c r="D43" s="1"/>
      <c r="E43" s="1"/>
      <c r="F43" s="1"/>
    </row>
    <row r="44" spans="1:22" x14ac:dyDescent="0.3">
      <c r="A44" s="1"/>
      <c r="B44" s="10" t="s">
        <v>36</v>
      </c>
      <c r="C44" s="1"/>
      <c r="D44" s="1"/>
      <c r="E44" s="1"/>
      <c r="F44" s="1"/>
    </row>
    <row r="45" spans="1:22" ht="17.25" thickBot="1" x14ac:dyDescent="0.35">
      <c r="A45" s="1"/>
      <c r="B45" s="1"/>
      <c r="C45" s="1"/>
      <c r="D45" s="1"/>
      <c r="E45" s="1"/>
      <c r="F45" s="1"/>
    </row>
    <row r="46" spans="1:22" ht="17.25" thickBot="1" x14ac:dyDescent="0.35">
      <c r="A46" s="11" t="s">
        <v>34</v>
      </c>
      <c r="B46" s="13" t="s">
        <v>44</v>
      </c>
      <c r="C46" s="12" t="s">
        <v>37</v>
      </c>
      <c r="D46" s="1"/>
      <c r="E46" s="1"/>
      <c r="F46" s="1"/>
    </row>
    <row r="47" spans="1:22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7.25" thickBot="1" x14ac:dyDescent="0.35">
      <c r="A48" s="21" t="s">
        <v>18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7.25" thickBot="1" x14ac:dyDescent="0.35">
      <c r="A49" s="38" t="s">
        <v>38</v>
      </c>
      <c r="B49" s="19">
        <v>0</v>
      </c>
      <c r="C49" s="19">
        <v>1</v>
      </c>
      <c r="D49" s="19">
        <v>2</v>
      </c>
      <c r="E49" s="19">
        <v>3</v>
      </c>
      <c r="F49" s="19">
        <v>4</v>
      </c>
      <c r="G49" s="19">
        <v>5</v>
      </c>
      <c r="H49" s="19">
        <v>6</v>
      </c>
      <c r="I49" s="19">
        <v>7</v>
      </c>
      <c r="J49" s="19">
        <v>8</v>
      </c>
      <c r="K49" s="19">
        <v>9</v>
      </c>
      <c r="L49" s="19">
        <v>10</v>
      </c>
      <c r="M49" s="19">
        <v>11</v>
      </c>
      <c r="N49" s="19">
        <v>12</v>
      </c>
      <c r="O49" s="19">
        <v>13</v>
      </c>
      <c r="P49" s="19">
        <v>14</v>
      </c>
      <c r="Q49" s="19">
        <v>15</v>
      </c>
      <c r="R49" s="19">
        <v>16</v>
      </c>
      <c r="S49" s="19">
        <v>17</v>
      </c>
      <c r="T49" s="19">
        <v>18</v>
      </c>
      <c r="U49" s="19">
        <v>19</v>
      </c>
      <c r="V49" s="12">
        <v>20</v>
      </c>
    </row>
    <row r="50" spans="1:22" ht="17.25" thickBot="1" x14ac:dyDescent="0.35">
      <c r="A50" s="37" t="s">
        <v>39</v>
      </c>
      <c r="B50" s="28">
        <v>-14514.639563735022</v>
      </c>
      <c r="C50" s="28">
        <f>$B$50</f>
        <v>-14514.639563735022</v>
      </c>
      <c r="D50" s="28">
        <f t="shared" ref="D50:K50" si="0">$B$50</f>
        <v>-14514.639563735022</v>
      </c>
      <c r="E50" s="28">
        <f t="shared" si="0"/>
        <v>-14514.639563735022</v>
      </c>
      <c r="F50" s="28">
        <f t="shared" si="0"/>
        <v>-14514.639563735022</v>
      </c>
      <c r="G50" s="28">
        <f t="shared" si="0"/>
        <v>-14514.639563735022</v>
      </c>
      <c r="H50" s="28">
        <f t="shared" si="0"/>
        <v>-14514.639563735022</v>
      </c>
      <c r="I50" s="28">
        <f t="shared" si="0"/>
        <v>-14514.639563735022</v>
      </c>
      <c r="J50" s="28">
        <f t="shared" si="0"/>
        <v>-14514.639563735022</v>
      </c>
      <c r="K50" s="28">
        <f t="shared" si="0"/>
        <v>-14514.639563735022</v>
      </c>
      <c r="L50" s="28">
        <v>0</v>
      </c>
      <c r="M50" s="28">
        <v>0</v>
      </c>
      <c r="N50" s="28">
        <v>0</v>
      </c>
      <c r="O50" s="28">
        <v>0</v>
      </c>
      <c r="P50" s="28">
        <v>0</v>
      </c>
      <c r="Q50" s="28">
        <v>0</v>
      </c>
      <c r="R50" s="28">
        <v>0</v>
      </c>
      <c r="S50" s="28">
        <v>0</v>
      </c>
      <c r="T50" s="28">
        <v>0</v>
      </c>
      <c r="U50" s="28">
        <v>0</v>
      </c>
      <c r="V50" s="35">
        <v>0</v>
      </c>
    </row>
    <row r="51" spans="1:22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x14ac:dyDescent="0.3">
      <c r="A52" s="1" t="s">
        <v>9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x14ac:dyDescent="0.3">
      <c r="A53" s="4">
        <v>0.1</v>
      </c>
      <c r="B53" s="1" t="s">
        <v>24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x14ac:dyDescent="0.3">
      <c r="A55" s="1" t="s">
        <v>40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x14ac:dyDescent="0.3">
      <c r="A56" s="2">
        <v>660000</v>
      </c>
      <c r="B56" s="1" t="s">
        <v>68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x14ac:dyDescent="0.3">
      <c r="A57" s="14">
        <f>-(NPV(A53,C50:V50)+B50)</f>
        <v>98104.794495934548</v>
      </c>
      <c r="B57" s="1" t="s">
        <v>42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x14ac:dyDescent="0.3">
      <c r="A58" s="2">
        <f>-FV(A53,20,,A57)</f>
        <v>659999.99999999895</v>
      </c>
      <c r="B58" s="1" t="s">
        <v>41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7.25" thickBo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7.25" thickBot="1" x14ac:dyDescent="0.35">
      <c r="A60" s="11" t="s">
        <v>34</v>
      </c>
      <c r="B60" s="15" t="s">
        <v>43</v>
      </c>
      <c r="C60" s="12">
        <v>14515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x14ac:dyDescent="0.3">
      <c r="A61" s="14"/>
      <c r="B61" s="1"/>
      <c r="C61" s="1"/>
      <c r="D61" s="1"/>
    </row>
    <row r="62" spans="1:22" x14ac:dyDescent="0.3">
      <c r="A62" s="22" t="s">
        <v>19</v>
      </c>
      <c r="B62" s="1"/>
      <c r="C62" s="1"/>
      <c r="D62" s="1"/>
    </row>
    <row r="63" spans="1:22" x14ac:dyDescent="0.3">
      <c r="A63" s="1" t="s">
        <v>45</v>
      </c>
      <c r="B63" s="4">
        <v>0.18</v>
      </c>
      <c r="C63" s="1" t="s">
        <v>24</v>
      </c>
      <c r="D63" s="1"/>
    </row>
    <row r="64" spans="1:22" x14ac:dyDescent="0.3">
      <c r="A64" s="1"/>
      <c r="B64" s="5">
        <f>B63/4</f>
        <v>4.4999999999999998E-2</v>
      </c>
      <c r="C64" s="1" t="s">
        <v>48</v>
      </c>
      <c r="D64" s="1"/>
    </row>
    <row r="65" spans="1:4" x14ac:dyDescent="0.3">
      <c r="A65" s="1" t="s">
        <v>5</v>
      </c>
      <c r="B65" s="1" t="s">
        <v>46</v>
      </c>
      <c r="C65" s="1"/>
      <c r="D65" s="1"/>
    </row>
    <row r="66" spans="1:4" x14ac:dyDescent="0.3">
      <c r="A66" s="1" t="s">
        <v>47</v>
      </c>
      <c r="B66" s="1" t="s">
        <v>49</v>
      </c>
      <c r="C66" s="1"/>
      <c r="D66" s="1"/>
    </row>
    <row r="67" spans="1:4" x14ac:dyDescent="0.3">
      <c r="A67" s="16">
        <f>EXP(B64)-1</f>
        <v>4.6027859908716939E-2</v>
      </c>
      <c r="B67" s="1" t="s">
        <v>48</v>
      </c>
      <c r="C67" s="1"/>
      <c r="D67" s="1"/>
    </row>
    <row r="68" spans="1:4" ht="17.25" thickBot="1" x14ac:dyDescent="0.35">
      <c r="A68" s="17"/>
      <c r="B68" s="1"/>
      <c r="C68" s="1"/>
      <c r="D68" s="1"/>
    </row>
    <row r="69" spans="1:4" ht="17.25" thickBot="1" x14ac:dyDescent="0.35">
      <c r="A69" s="18" t="s">
        <v>50</v>
      </c>
      <c r="B69" s="13" t="s">
        <v>51</v>
      </c>
      <c r="C69" s="19" t="s">
        <v>52</v>
      </c>
      <c r="D69" s="12"/>
    </row>
    <row r="70" spans="1:4" x14ac:dyDescent="0.3">
      <c r="A70" s="1"/>
      <c r="B70" s="1"/>
      <c r="C70" s="1"/>
    </row>
    <row r="71" spans="1:4" x14ac:dyDescent="0.3">
      <c r="A71" s="21" t="s">
        <v>53</v>
      </c>
      <c r="B71" s="1"/>
      <c r="C71" s="1"/>
    </row>
    <row r="72" spans="1:4" x14ac:dyDescent="0.3">
      <c r="A72" s="1" t="s">
        <v>60</v>
      </c>
      <c r="B72" s="2">
        <v>200000</v>
      </c>
      <c r="C72" s="1"/>
    </row>
    <row r="73" spans="1:4" x14ac:dyDescent="0.3">
      <c r="A73" s="1" t="s">
        <v>54</v>
      </c>
      <c r="B73" s="2">
        <v>60000</v>
      </c>
      <c r="C73" s="1"/>
    </row>
    <row r="74" spans="1:4" x14ac:dyDescent="0.3">
      <c r="A74" s="1" t="s">
        <v>55</v>
      </c>
      <c r="B74" s="2">
        <v>50000</v>
      </c>
      <c r="C74" s="1"/>
    </row>
    <row r="75" spans="1:4" x14ac:dyDescent="0.3">
      <c r="A75" s="1" t="s">
        <v>56</v>
      </c>
      <c r="B75" s="2">
        <v>8</v>
      </c>
      <c r="C75" s="1" t="s">
        <v>57</v>
      </c>
    </row>
    <row r="76" spans="1:4" x14ac:dyDescent="0.3">
      <c r="A76" s="1" t="s">
        <v>58</v>
      </c>
      <c r="B76" s="4">
        <v>0.1</v>
      </c>
      <c r="C76" s="1" t="s">
        <v>59</v>
      </c>
    </row>
    <row r="77" spans="1:4" x14ac:dyDescent="0.3">
      <c r="A77" s="1"/>
      <c r="B77" s="1"/>
      <c r="C77" s="1"/>
    </row>
    <row r="78" spans="1:4" x14ac:dyDescent="0.3">
      <c r="A78" s="1" t="s">
        <v>62</v>
      </c>
      <c r="B78" s="1"/>
      <c r="C78" s="1"/>
    </row>
    <row r="79" spans="1:4" x14ac:dyDescent="0.3">
      <c r="A79" s="2">
        <f>PMT(B76,B75,B72)</f>
        <v>-37488.803514962696</v>
      </c>
      <c r="B79" s="1"/>
      <c r="C79" s="1"/>
    </row>
    <row r="80" spans="1:4" x14ac:dyDescent="0.3">
      <c r="A80" s="2">
        <v>-60000</v>
      </c>
      <c r="B80" s="1"/>
      <c r="C80" s="1"/>
    </row>
    <row r="81" spans="1:3" x14ac:dyDescent="0.3">
      <c r="A81" s="2">
        <f>-PMT(B76,B75,,B74)</f>
        <v>4372.2008787406739</v>
      </c>
      <c r="B81" s="1"/>
      <c r="C81" s="1"/>
    </row>
    <row r="82" spans="1:3" x14ac:dyDescent="0.3">
      <c r="A82" s="3">
        <f>SUM(A79:A81)</f>
        <v>-93116.602636222029</v>
      </c>
      <c r="B82" s="1" t="s">
        <v>63</v>
      </c>
      <c r="C82" s="1"/>
    </row>
    <row r="83" spans="1:3" x14ac:dyDescent="0.3">
      <c r="A83" s="1"/>
      <c r="B83" s="1"/>
      <c r="C83" s="1"/>
    </row>
    <row r="84" spans="1:3" x14ac:dyDescent="0.3">
      <c r="A84" s="1" t="s">
        <v>61</v>
      </c>
      <c r="B84" s="1"/>
      <c r="C84" s="1"/>
    </row>
    <row r="85" spans="1:3" x14ac:dyDescent="0.3">
      <c r="A85" s="6">
        <f>A82/B76</f>
        <v>-931166.02636222029</v>
      </c>
      <c r="B85" s="1"/>
      <c r="C85" s="1"/>
    </row>
    <row r="86" spans="1:3" ht="17.25" thickBot="1" x14ac:dyDescent="0.35">
      <c r="A86" s="1"/>
      <c r="B86" s="1"/>
      <c r="C86" s="1"/>
    </row>
    <row r="87" spans="1:3" ht="17.25" thickBot="1" x14ac:dyDescent="0.35">
      <c r="A87" s="11" t="s">
        <v>64</v>
      </c>
      <c r="B87" s="13" t="s">
        <v>65</v>
      </c>
      <c r="C87" s="20" t="s">
        <v>66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</dc:creator>
  <cp:lastModifiedBy>COM</cp:lastModifiedBy>
  <dcterms:created xsi:type="dcterms:W3CDTF">2022-04-13T06:55:46Z</dcterms:created>
  <dcterms:modified xsi:type="dcterms:W3CDTF">2022-04-13T08:27:23Z</dcterms:modified>
</cp:coreProperties>
</file>