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020\내 드라이브\2022 2학기\IT Investment Analysis\Excel\"/>
    </mc:Choice>
  </mc:AlternateContent>
  <xr:revisionPtr revIDLastSave="0" documentId="13_ncr:1_{6B0B321A-2B9E-4B23-BACD-B1523BB1D8DC}" xr6:coauthVersionLast="47" xr6:coauthVersionMax="47" xr10:uidLastSave="{00000000-0000-0000-0000-000000000000}"/>
  <bookViews>
    <workbookView xWindow="-120" yWindow="-120" windowWidth="29040" windowHeight="15720" xr2:uid="{58EE2040-1288-4853-A5A2-5E773FB06B1E}"/>
  </bookViews>
  <sheets>
    <sheet name="Example 1" sheetId="6" r:id="rId1"/>
    <sheet name="Example 2" sheetId="5" r:id="rId2"/>
    <sheet name="Example 3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7" l="1"/>
  <c r="F4" i="7"/>
  <c r="G4" i="7"/>
  <c r="H4" i="7"/>
  <c r="I4" i="7"/>
  <c r="J4" i="7"/>
  <c r="K4" i="7"/>
  <c r="L4" i="7"/>
  <c r="M4" i="7"/>
  <c r="D4" i="7"/>
  <c r="D2" i="7" s="1"/>
  <c r="D19" i="7" s="1"/>
  <c r="E16" i="7"/>
  <c r="E15" i="7" s="1"/>
  <c r="E14" i="7" s="1"/>
  <c r="D14" i="7"/>
  <c r="D15" i="7"/>
  <c r="C14" i="7"/>
  <c r="D16" i="7" s="1"/>
  <c r="B12" i="7"/>
  <c r="B8" i="7"/>
  <c r="B7" i="7"/>
  <c r="D9" i="7" s="1"/>
  <c r="D8" i="7" s="1"/>
  <c r="E3" i="7"/>
  <c r="F3" i="7" s="1"/>
  <c r="D45" i="5"/>
  <c r="B47" i="5" s="1"/>
  <c r="E45" i="5"/>
  <c r="E46" i="5" s="1"/>
  <c r="F45" i="5"/>
  <c r="C45" i="5"/>
  <c r="C46" i="5" s="1"/>
  <c r="D46" i="5"/>
  <c r="F46" i="5"/>
  <c r="B46" i="5"/>
  <c r="B45" i="5"/>
  <c r="D44" i="5"/>
  <c r="E44" i="5"/>
  <c r="F44" i="5"/>
  <c r="C44" i="5"/>
  <c r="D43" i="5"/>
  <c r="E43" i="5"/>
  <c r="F43" i="5"/>
  <c r="C43" i="5"/>
  <c r="D42" i="5"/>
  <c r="E42" i="5"/>
  <c r="F42" i="5"/>
  <c r="C42" i="5"/>
  <c r="D39" i="5"/>
  <c r="C39" i="5"/>
  <c r="C38" i="5" s="1"/>
  <c r="D40" i="5" s="1"/>
  <c r="D38" i="5" s="1"/>
  <c r="C40" i="5"/>
  <c r="B36" i="5"/>
  <c r="B29" i="5"/>
  <c r="B28" i="5"/>
  <c r="D25" i="5"/>
  <c r="E25" i="5"/>
  <c r="F25" i="5"/>
  <c r="C25" i="5"/>
  <c r="B21" i="5"/>
  <c r="D15" i="5"/>
  <c r="E15" i="5"/>
  <c r="F15" i="5"/>
  <c r="C15" i="5"/>
  <c r="F16" i="7" l="1"/>
  <c r="F15" i="7" s="1"/>
  <c r="F14" i="7" s="1"/>
  <c r="E9" i="7"/>
  <c r="E8" i="7" s="1"/>
  <c r="E2" i="7"/>
  <c r="G3" i="7"/>
  <c r="F2" i="7"/>
  <c r="B48" i="5"/>
  <c r="E40" i="5"/>
  <c r="G14" i="7" l="1"/>
  <c r="G16" i="7"/>
  <c r="G15" i="7" s="1"/>
  <c r="F9" i="7"/>
  <c r="F8" i="7"/>
  <c r="G9" i="7" s="1"/>
  <c r="G8" i="7" s="1"/>
  <c r="H9" i="7"/>
  <c r="H8" i="7" s="1"/>
  <c r="H3" i="7"/>
  <c r="G2" i="7"/>
  <c r="E38" i="5"/>
  <c r="F40" i="5" s="1"/>
  <c r="E39" i="5"/>
  <c r="H14" i="7" l="1"/>
  <c r="H16" i="7"/>
  <c r="H15" i="7" s="1"/>
  <c r="I9" i="7"/>
  <c r="I8" i="7" s="1"/>
  <c r="H2" i="7"/>
  <c r="I3" i="7"/>
  <c r="F38" i="5"/>
  <c r="F39" i="5"/>
  <c r="I16" i="7" l="1"/>
  <c r="I15" i="7" s="1"/>
  <c r="I14" i="7" s="1"/>
  <c r="J9" i="7"/>
  <c r="J3" i="7"/>
  <c r="I2" i="7"/>
  <c r="J16" i="7" l="1"/>
  <c r="J15" i="7" s="1"/>
  <c r="J14" i="7" s="1"/>
  <c r="J8" i="7"/>
  <c r="J2" i="7"/>
  <c r="K3" i="7"/>
  <c r="K16" i="7" l="1"/>
  <c r="K15" i="7" s="1"/>
  <c r="K14" i="7" s="1"/>
  <c r="K9" i="7"/>
  <c r="K8" i="7" s="1"/>
  <c r="K2" i="7"/>
  <c r="L3" i="7"/>
  <c r="L16" i="7" l="1"/>
  <c r="L15" i="7" s="1"/>
  <c r="L14" i="7" s="1"/>
  <c r="L9" i="7"/>
  <c r="L8" i="7" s="1"/>
  <c r="M9" i="7" s="1"/>
  <c r="M3" i="7"/>
  <c r="M2" i="7" s="1"/>
  <c r="L2" i="7"/>
  <c r="M16" i="7" l="1"/>
  <c r="M15" i="7" s="1"/>
  <c r="M14" i="7" s="1"/>
  <c r="M8" i="7"/>
  <c r="B15" i="5" l="1"/>
  <c r="B16" i="5" s="1"/>
  <c r="B6" i="5"/>
  <c r="C12" i="5" s="1"/>
  <c r="B31" i="6"/>
  <c r="B32" i="6"/>
  <c r="D31" i="6"/>
  <c r="E31" i="6"/>
  <c r="F31" i="6"/>
  <c r="G31" i="6"/>
  <c r="C31" i="6"/>
  <c r="B28" i="6"/>
  <c r="B27" i="6"/>
  <c r="D27" i="6"/>
  <c r="E27" i="6"/>
  <c r="F27" i="6"/>
  <c r="G27" i="6"/>
  <c r="C27" i="6"/>
  <c r="D26" i="6"/>
  <c r="E26" i="6"/>
  <c r="F26" i="6"/>
  <c r="G26" i="6"/>
  <c r="C26" i="6"/>
  <c r="D25" i="6"/>
  <c r="E25" i="6"/>
  <c r="F25" i="6"/>
  <c r="G25" i="6"/>
  <c r="C25" i="6"/>
  <c r="D21" i="6"/>
  <c r="D22" i="6"/>
  <c r="D23" i="6"/>
  <c r="C23" i="6"/>
  <c r="C22" i="6"/>
  <c r="C21" i="6" s="1"/>
  <c r="B21" i="6"/>
  <c r="B18" i="6"/>
  <c r="D17" i="6"/>
  <c r="E17" i="6"/>
  <c r="F17" i="6"/>
  <c r="G17" i="6"/>
  <c r="C17" i="6"/>
  <c r="B17" i="6"/>
  <c r="D16" i="6"/>
  <c r="E16" i="6"/>
  <c r="F16" i="6"/>
  <c r="G16" i="6"/>
  <c r="C16" i="6"/>
  <c r="D15" i="6"/>
  <c r="E15" i="6"/>
  <c r="F15" i="6"/>
  <c r="G15" i="6"/>
  <c r="C15" i="6"/>
  <c r="B5" i="6"/>
  <c r="C19" i="5" l="1"/>
  <c r="C20" i="5" s="1"/>
  <c r="C21" i="5" s="1"/>
  <c r="C26" i="5"/>
  <c r="C27" i="5" s="1"/>
  <c r="C28" i="5" s="1"/>
  <c r="F12" i="5"/>
  <c r="E12" i="5"/>
  <c r="D12" i="5"/>
  <c r="E23" i="6"/>
  <c r="E22" i="6" s="1"/>
  <c r="E21" i="6" s="1"/>
  <c r="E19" i="5" l="1"/>
  <c r="E20" i="5" s="1"/>
  <c r="E21" i="5" s="1"/>
  <c r="E26" i="5"/>
  <c r="E27" i="5" s="1"/>
  <c r="E28" i="5" s="1"/>
  <c r="E29" i="5" s="1"/>
  <c r="F19" i="5"/>
  <c r="F20" i="5" s="1"/>
  <c r="F21" i="5" s="1"/>
  <c r="F26" i="5"/>
  <c r="F27" i="5" s="1"/>
  <c r="F28" i="5" s="1"/>
  <c r="F29" i="5" s="1"/>
  <c r="C29" i="5"/>
  <c r="D19" i="5"/>
  <c r="D20" i="5" s="1"/>
  <c r="D21" i="5" s="1"/>
  <c r="B22" i="5" s="1"/>
  <c r="D26" i="5"/>
  <c r="D27" i="5" s="1"/>
  <c r="D28" i="5" s="1"/>
  <c r="D29" i="5" s="1"/>
  <c r="F23" i="6"/>
  <c r="F22" i="6" s="1"/>
  <c r="F21" i="6" s="1"/>
  <c r="B30" i="5" l="1"/>
  <c r="B31" i="5"/>
  <c r="G23" i="6"/>
  <c r="G22" i="6" s="1"/>
  <c r="G21" i="6"/>
</calcChain>
</file>

<file path=xl/sharedStrings.xml><?xml version="1.0" encoding="utf-8"?>
<sst xmlns="http://schemas.openxmlformats.org/spreadsheetml/2006/main" count="92" uniqueCount="58">
  <si>
    <t>project life</t>
    <phoneticPr fontId="1" type="noConversion"/>
  </si>
  <si>
    <t>year</t>
    <phoneticPr fontId="1" type="noConversion"/>
  </si>
  <si>
    <t>debt interest</t>
    <phoneticPr fontId="1" type="noConversion"/>
  </si>
  <si>
    <t>SL</t>
    <phoneticPr fontId="1" type="noConversion"/>
  </si>
  <si>
    <t>debt</t>
    <phoneticPr fontId="1" type="noConversion"/>
  </si>
  <si>
    <t>repayment</t>
    <phoneticPr fontId="1" type="noConversion"/>
  </si>
  <si>
    <t>EBITDA</t>
    <phoneticPr fontId="1" type="noConversion"/>
  </si>
  <si>
    <t>Tax rate</t>
    <phoneticPr fontId="1" type="noConversion"/>
  </si>
  <si>
    <t>Year</t>
    <phoneticPr fontId="1" type="noConversion"/>
  </si>
  <si>
    <t>Investment</t>
    <phoneticPr fontId="1" type="noConversion"/>
  </si>
  <si>
    <t>Depreciation</t>
    <phoneticPr fontId="1" type="noConversion"/>
  </si>
  <si>
    <t>(pmt)</t>
    <phoneticPr fontId="1" type="noConversion"/>
  </si>
  <si>
    <t>TI</t>
    <phoneticPr fontId="1" type="noConversion"/>
  </si>
  <si>
    <t>Tax</t>
    <phoneticPr fontId="1" type="noConversion"/>
  </si>
  <si>
    <t>Cashflow</t>
    <phoneticPr fontId="1" type="noConversion"/>
  </si>
  <si>
    <t>No Cash</t>
    <phoneticPr fontId="1" type="noConversion"/>
  </si>
  <si>
    <t>irr</t>
    <phoneticPr fontId="1" type="noConversion"/>
  </si>
  <si>
    <t>T.I.</t>
    <phoneticPr fontId="1" type="noConversion"/>
  </si>
  <si>
    <t>Debt</t>
    <phoneticPr fontId="1" type="noConversion"/>
  </si>
  <si>
    <t>Principal</t>
    <phoneticPr fontId="1" type="noConversion"/>
  </si>
  <si>
    <t>Interest</t>
    <phoneticPr fontId="1" type="noConversion"/>
  </si>
  <si>
    <t>a) After-tax ROI no debt financing</t>
    <phoneticPr fontId="1" type="noConversion"/>
  </si>
  <si>
    <t>b) After-tax ROI with debt financing</t>
    <phoneticPr fontId="1" type="noConversion"/>
  </si>
  <si>
    <t>c) After-tax ROE with debt financing</t>
    <phoneticPr fontId="1" type="noConversion"/>
  </si>
  <si>
    <t>investment</t>
    <phoneticPr fontId="1" type="noConversion"/>
  </si>
  <si>
    <t>M</t>
    <phoneticPr fontId="1" type="noConversion"/>
  </si>
  <si>
    <t>per year</t>
    <phoneticPr fontId="1" type="noConversion"/>
  </si>
  <si>
    <t>salvage</t>
    <phoneticPr fontId="1" type="noConversion"/>
  </si>
  <si>
    <t>tax rate</t>
    <phoneticPr fontId="1" type="noConversion"/>
  </si>
  <si>
    <t>inflation</t>
    <phoneticPr fontId="1" type="noConversion"/>
  </si>
  <si>
    <t>depreciation</t>
    <phoneticPr fontId="1" type="noConversion"/>
  </si>
  <si>
    <t>a) Before-Tax ROI with or without inflation</t>
    <phoneticPr fontId="1" type="noConversion"/>
  </si>
  <si>
    <t>tax</t>
    <phoneticPr fontId="1" type="noConversion"/>
  </si>
  <si>
    <t>b) After-tax ROI without no inflation</t>
    <phoneticPr fontId="1" type="noConversion"/>
  </si>
  <si>
    <t>c) After-tax ROI with inflation</t>
    <phoneticPr fontId="1" type="noConversion"/>
  </si>
  <si>
    <t>Cashflow (then-current)</t>
    <phoneticPr fontId="1" type="noConversion"/>
  </si>
  <si>
    <t>EBITDA (then-current)</t>
    <phoneticPr fontId="1" type="noConversion"/>
  </si>
  <si>
    <t>TI (then-current)</t>
    <phoneticPr fontId="1" type="noConversion"/>
  </si>
  <si>
    <t>tax (then-current)</t>
    <phoneticPr fontId="1" type="noConversion"/>
  </si>
  <si>
    <t>Cashflow (constant-value)</t>
    <phoneticPr fontId="1" type="noConversion"/>
  </si>
  <si>
    <t>irr (then-current)</t>
    <phoneticPr fontId="1" type="noConversion"/>
  </si>
  <si>
    <t>irr (constant-value)</t>
    <phoneticPr fontId="1" type="noConversion"/>
  </si>
  <si>
    <t>d) After-tax ROE with inflation</t>
    <phoneticPr fontId="1" type="noConversion"/>
  </si>
  <si>
    <t>interest rate</t>
    <phoneticPr fontId="1" type="noConversion"/>
  </si>
  <si>
    <t>debt remaining</t>
    <phoneticPr fontId="1" type="noConversion"/>
  </si>
  <si>
    <t>principal payment</t>
    <phoneticPr fontId="1" type="noConversion"/>
  </si>
  <si>
    <t>interset payment</t>
    <phoneticPr fontId="1" type="noConversion"/>
  </si>
  <si>
    <t>cost</t>
    <phoneticPr fontId="1" type="noConversion"/>
  </si>
  <si>
    <t>subsriber</t>
    <phoneticPr fontId="1" type="noConversion"/>
  </si>
  <si>
    <t>revenue</t>
    <phoneticPr fontId="1" type="noConversion"/>
  </si>
  <si>
    <t>d</t>
    <phoneticPr fontId="1" type="noConversion"/>
  </si>
  <si>
    <t>book value</t>
    <phoneticPr fontId="1" type="noConversion"/>
  </si>
  <si>
    <t>principal</t>
    <phoneticPr fontId="1" type="noConversion"/>
  </si>
  <si>
    <t>interest</t>
    <phoneticPr fontId="1" type="noConversion"/>
  </si>
  <si>
    <t>remaining</t>
    <phoneticPr fontId="1" type="noConversion"/>
  </si>
  <si>
    <t>After-tax ROI</t>
    <phoneticPr fontId="1" type="noConversion"/>
  </si>
  <si>
    <t>No debt payment</t>
    <phoneticPr fontId="1" type="noConversion"/>
  </si>
  <si>
    <t>Total repayment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</si>
</sst>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₩&quot;#,##0;[Red]\-&quot;₩&quot;#,##0"/>
    <numFmt numFmtId="41" formatCode="_-* #,##0_-;\-* #,##0_-;_-* &quot;-&quot;_-;_-@_-"/>
    <numFmt numFmtId="43" formatCode="_-* #,##0.00_-;\-* #,##0.00_-;_-* &quot;-&quot;??_-;_-@_-"/>
    <numFmt numFmtId="176" formatCode="_-* #,##0_-;\-* #,##0_-;_-* &quot;-&quot;??_-;_-@_-"/>
    <numFmt numFmtId="177" formatCode="0.0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9" fontId="0" fillId="0" borderId="0" xfId="0" applyNumberFormat="1">
      <alignment vertical="center"/>
    </xf>
    <xf numFmtId="41" fontId="0" fillId="0" borderId="0" xfId="1" applyFont="1">
      <alignment vertical="center"/>
    </xf>
    <xf numFmtId="0" fontId="0" fillId="0" borderId="0" xfId="1" applyNumberFormat="1" applyFont="1">
      <alignment vertical="center"/>
    </xf>
    <xf numFmtId="41" fontId="0" fillId="0" borderId="0" xfId="0" applyNumberFormat="1">
      <alignment vertical="center"/>
    </xf>
    <xf numFmtId="10" fontId="0" fillId="0" borderId="0" xfId="0" applyNumberFormat="1">
      <alignment vertical="center"/>
    </xf>
    <xf numFmtId="10" fontId="0" fillId="0" borderId="0" xfId="2" applyNumberFormat="1" applyFont="1">
      <alignment vertical="center"/>
    </xf>
    <xf numFmtId="43" fontId="0" fillId="0" borderId="0" xfId="0" applyNumberFormat="1">
      <alignment vertical="center"/>
    </xf>
    <xf numFmtId="176" fontId="0" fillId="0" borderId="0" xfId="0" applyNumberFormat="1">
      <alignment vertical="center"/>
    </xf>
    <xf numFmtId="6" fontId="0" fillId="0" borderId="0" xfId="0" applyNumberFormat="1">
      <alignment vertical="center"/>
    </xf>
    <xf numFmtId="2" fontId="0" fillId="0" borderId="0" xfId="1" applyNumberFormat="1" applyFont="1">
      <alignment vertical="center"/>
    </xf>
    <xf numFmtId="177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E4255-8B0F-4EBA-93F7-F8699881B260}">
  <dimension ref="A1:H32"/>
  <sheetViews>
    <sheetView tabSelected="1" topLeftCell="A9" zoomScale="115" zoomScaleNormal="115" workbookViewId="0">
      <selection activeCell="H32" sqref="H32"/>
    </sheetView>
  </sheetViews>
  <sheetFormatPr defaultRowHeight="16.5" x14ac:dyDescent="0.3"/>
  <cols>
    <col min="1" max="1" width="12.5" bestFit="1" customWidth="1"/>
    <col min="2" max="2" width="11.875" bestFit="1" customWidth="1"/>
    <col min="3" max="3" width="10.875" bestFit="1" customWidth="1"/>
    <col min="4" max="7" width="11" bestFit="1" customWidth="1"/>
  </cols>
  <sheetData>
    <row r="1" spans="1:8" x14ac:dyDescent="0.3">
      <c r="A1" t="s">
        <v>0</v>
      </c>
      <c r="B1">
        <v>5</v>
      </c>
      <c r="C1" t="s">
        <v>1</v>
      </c>
    </row>
    <row r="2" spans="1:8" x14ac:dyDescent="0.3">
      <c r="A2" t="s">
        <v>2</v>
      </c>
      <c r="B2" s="5">
        <v>0.1</v>
      </c>
    </row>
    <row r="3" spans="1:8" x14ac:dyDescent="0.3">
      <c r="A3" t="s">
        <v>3</v>
      </c>
      <c r="B3" s="2">
        <v>2000000</v>
      </c>
    </row>
    <row r="4" spans="1:8" x14ac:dyDescent="0.3">
      <c r="A4" t="s">
        <v>4</v>
      </c>
      <c r="B4" s="2">
        <v>9000000</v>
      </c>
    </row>
    <row r="5" spans="1:8" x14ac:dyDescent="0.3">
      <c r="A5" t="s">
        <v>5</v>
      </c>
      <c r="B5" s="2">
        <f>PMT(B2,B1,-B4)</f>
        <v>2374177.3271527085</v>
      </c>
      <c r="C5" t="s">
        <v>11</v>
      </c>
    </row>
    <row r="6" spans="1:8" x14ac:dyDescent="0.3">
      <c r="A6" t="s">
        <v>6</v>
      </c>
      <c r="B6" s="2">
        <v>3000000</v>
      </c>
    </row>
    <row r="7" spans="1:8" x14ac:dyDescent="0.3">
      <c r="A7" t="s">
        <v>7</v>
      </c>
      <c r="B7" s="6">
        <v>0.4</v>
      </c>
    </row>
    <row r="9" spans="1:8" x14ac:dyDescent="0.3">
      <c r="A9" t="s">
        <v>8</v>
      </c>
      <c r="B9" s="3">
        <v>0</v>
      </c>
      <c r="C9">
        <v>1</v>
      </c>
      <c r="D9">
        <v>2</v>
      </c>
      <c r="E9" s="3">
        <v>3</v>
      </c>
      <c r="F9">
        <v>4</v>
      </c>
      <c r="G9">
        <v>5</v>
      </c>
    </row>
    <row r="10" spans="1:8" x14ac:dyDescent="0.3">
      <c r="A10" t="s">
        <v>9</v>
      </c>
      <c r="B10" s="2">
        <v>-10000000</v>
      </c>
      <c r="C10" s="2"/>
      <c r="D10" s="2"/>
      <c r="E10" s="2"/>
      <c r="F10" s="2"/>
      <c r="G10" s="2"/>
    </row>
    <row r="11" spans="1:8" x14ac:dyDescent="0.3">
      <c r="A11" t="s">
        <v>6</v>
      </c>
      <c r="B11" s="2"/>
      <c r="C11" s="2">
        <v>3000000</v>
      </c>
      <c r="D11" s="2">
        <v>3000000</v>
      </c>
      <c r="E11" s="2">
        <v>3000000</v>
      </c>
      <c r="F11" s="2">
        <v>3000000</v>
      </c>
      <c r="G11" s="2">
        <v>3000000</v>
      </c>
    </row>
    <row r="12" spans="1:8" x14ac:dyDescent="0.3">
      <c r="A12" t="s">
        <v>10</v>
      </c>
      <c r="B12" s="2"/>
      <c r="C12" s="2">
        <v>2000000</v>
      </c>
      <c r="D12" s="2">
        <v>2000000</v>
      </c>
      <c r="E12" s="2">
        <v>2000000</v>
      </c>
      <c r="F12" s="2">
        <v>2000000</v>
      </c>
      <c r="G12" s="2">
        <v>2000000</v>
      </c>
      <c r="H12" t="s">
        <v>15</v>
      </c>
    </row>
    <row r="14" spans="1:8" x14ac:dyDescent="0.3">
      <c r="A14" s="13" t="s">
        <v>21</v>
      </c>
      <c r="B14" s="13"/>
      <c r="C14" s="13"/>
    </row>
    <row r="15" spans="1:8" x14ac:dyDescent="0.3">
      <c r="A15" t="s">
        <v>17</v>
      </c>
      <c r="C15" s="4">
        <f>C11-C12</f>
        <v>1000000</v>
      </c>
      <c r="D15" s="4">
        <f t="shared" ref="D15:G15" si="0">D11-D12</f>
        <v>1000000</v>
      </c>
      <c r="E15" s="4">
        <f t="shared" si="0"/>
        <v>1000000</v>
      </c>
      <c r="F15" s="4">
        <f t="shared" si="0"/>
        <v>1000000</v>
      </c>
      <c r="G15" s="4">
        <f t="shared" si="0"/>
        <v>1000000</v>
      </c>
    </row>
    <row r="16" spans="1:8" x14ac:dyDescent="0.3">
      <c r="A16" t="s">
        <v>13</v>
      </c>
      <c r="C16" s="4">
        <f>C15*$B$7</f>
        <v>400000</v>
      </c>
      <c r="D16" s="4">
        <f t="shared" ref="D16:G16" si="1">D15*$B$7</f>
        <v>400000</v>
      </c>
      <c r="E16" s="4">
        <f t="shared" si="1"/>
        <v>400000</v>
      </c>
      <c r="F16" s="4">
        <f t="shared" si="1"/>
        <v>400000</v>
      </c>
      <c r="G16" s="4">
        <f t="shared" si="1"/>
        <v>400000</v>
      </c>
    </row>
    <row r="17" spans="1:8" x14ac:dyDescent="0.3">
      <c r="A17" t="s">
        <v>14</v>
      </c>
      <c r="B17" s="4">
        <f>B10</f>
        <v>-10000000</v>
      </c>
      <c r="C17" s="4">
        <f>C11-C16</f>
        <v>2600000</v>
      </c>
      <c r="D17" s="4">
        <f t="shared" ref="D17:G17" si="2">D11-D16</f>
        <v>2600000</v>
      </c>
      <c r="E17" s="4">
        <f t="shared" si="2"/>
        <v>2600000</v>
      </c>
      <c r="F17" s="4">
        <f t="shared" si="2"/>
        <v>2600000</v>
      </c>
      <c r="G17" s="4">
        <f t="shared" si="2"/>
        <v>2600000</v>
      </c>
    </row>
    <row r="18" spans="1:8" x14ac:dyDescent="0.3">
      <c r="A18" t="s">
        <v>16</v>
      </c>
      <c r="B18" s="5">
        <f>IRR(B17:G17)</f>
        <v>9.4348907451859976E-2</v>
      </c>
    </row>
    <row r="20" spans="1:8" x14ac:dyDescent="0.3">
      <c r="A20" s="13" t="s">
        <v>22</v>
      </c>
      <c r="B20" s="13"/>
      <c r="C20" s="13"/>
    </row>
    <row r="21" spans="1:8" x14ac:dyDescent="0.3">
      <c r="A21" t="s">
        <v>18</v>
      </c>
      <c r="B21" s="4">
        <f>B4</f>
        <v>9000000</v>
      </c>
      <c r="C21" s="4">
        <f>B21-C22</f>
        <v>7525822.6728472915</v>
      </c>
      <c r="D21" s="4">
        <f t="shared" ref="D21:G21" si="3">C21-D22</f>
        <v>5904227.6129793115</v>
      </c>
      <c r="E21" s="4">
        <f t="shared" si="3"/>
        <v>4120473.0471245339</v>
      </c>
      <c r="F21" s="4">
        <f t="shared" si="3"/>
        <v>2158343.0246842788</v>
      </c>
      <c r="G21" s="4">
        <f t="shared" si="3"/>
        <v>0</v>
      </c>
    </row>
    <row r="22" spans="1:8" x14ac:dyDescent="0.3">
      <c r="A22" t="s">
        <v>19</v>
      </c>
      <c r="C22" s="4">
        <f>$B$5-C23</f>
        <v>1474177.3271527085</v>
      </c>
      <c r="D22" s="4">
        <f t="shared" ref="D22:G22" si="4">$B$5-D23</f>
        <v>1621595.0598679795</v>
      </c>
      <c r="E22" s="4">
        <f t="shared" si="4"/>
        <v>1783754.5658547773</v>
      </c>
      <c r="F22" s="4">
        <f t="shared" si="4"/>
        <v>1962130.0224402552</v>
      </c>
      <c r="G22" s="4">
        <f t="shared" si="4"/>
        <v>2158343.0246842806</v>
      </c>
    </row>
    <row r="23" spans="1:8" x14ac:dyDescent="0.3">
      <c r="A23" t="s">
        <v>20</v>
      </c>
      <c r="C23" s="8">
        <f>B21*$B$2</f>
        <v>900000</v>
      </c>
      <c r="D23" s="8">
        <f t="shared" ref="D23:G23" si="5">C21*$B$2</f>
        <v>752582.26728472917</v>
      </c>
      <c r="E23" s="8">
        <f t="shared" si="5"/>
        <v>590422.7612979312</v>
      </c>
      <c r="F23" s="8">
        <f t="shared" si="5"/>
        <v>412047.30471245339</v>
      </c>
      <c r="G23" s="8">
        <f t="shared" si="5"/>
        <v>215834.30246842789</v>
      </c>
    </row>
    <row r="25" spans="1:8" x14ac:dyDescent="0.3">
      <c r="A25" t="s">
        <v>17</v>
      </c>
      <c r="C25" s="4">
        <f>C11-C12-C23</f>
        <v>100000</v>
      </c>
      <c r="D25" s="4">
        <f t="shared" ref="D25:G25" si="6">D11-D12-D23</f>
        <v>247417.73271527083</v>
      </c>
      <c r="E25" s="4">
        <f t="shared" si="6"/>
        <v>409577.2387020688</v>
      </c>
      <c r="F25" s="4">
        <f t="shared" si="6"/>
        <v>587952.69528754661</v>
      </c>
      <c r="G25" s="4">
        <f t="shared" si="6"/>
        <v>784165.69753157208</v>
      </c>
    </row>
    <row r="26" spans="1:8" x14ac:dyDescent="0.3">
      <c r="A26" t="s">
        <v>13</v>
      </c>
      <c r="C26" s="8">
        <f>C25*$B$7</f>
        <v>40000</v>
      </c>
      <c r="D26" s="8">
        <f t="shared" ref="D26:G26" si="7">D25*$B$7</f>
        <v>98967.093086108332</v>
      </c>
      <c r="E26" s="8">
        <f t="shared" si="7"/>
        <v>163830.89548082754</v>
      </c>
      <c r="F26" s="8">
        <f t="shared" si="7"/>
        <v>235181.07811501867</v>
      </c>
      <c r="G26" s="8">
        <f t="shared" si="7"/>
        <v>313666.27901262883</v>
      </c>
    </row>
    <row r="27" spans="1:8" x14ac:dyDescent="0.3">
      <c r="A27" t="s">
        <v>14</v>
      </c>
      <c r="B27" s="4">
        <f>B10</f>
        <v>-10000000</v>
      </c>
      <c r="C27" s="4">
        <f>C11-C26</f>
        <v>2960000</v>
      </c>
      <c r="D27" s="4">
        <f t="shared" ref="D27:G27" si="8">D11-D26</f>
        <v>2901032.9069138914</v>
      </c>
      <c r="E27" s="4">
        <f t="shared" si="8"/>
        <v>2836169.1045191726</v>
      </c>
      <c r="F27" s="4">
        <f t="shared" si="8"/>
        <v>2764818.9218849814</v>
      </c>
      <c r="G27" s="4">
        <f t="shared" si="8"/>
        <v>2686333.7209873712</v>
      </c>
      <c r="H27" t="s">
        <v>56</v>
      </c>
    </row>
    <row r="28" spans="1:8" x14ac:dyDescent="0.3">
      <c r="A28" t="s">
        <v>16</v>
      </c>
      <c r="B28" s="5">
        <f>IRR(B27:G27)</f>
        <v>0.13044852267120288</v>
      </c>
    </row>
    <row r="30" spans="1:8" x14ac:dyDescent="0.3">
      <c r="A30" s="13" t="s">
        <v>23</v>
      </c>
      <c r="B30" s="13"/>
      <c r="C30" s="13"/>
    </row>
    <row r="31" spans="1:8" x14ac:dyDescent="0.3">
      <c r="A31" t="s">
        <v>14</v>
      </c>
      <c r="B31" s="4">
        <f>B10+B21</f>
        <v>-1000000</v>
      </c>
      <c r="C31" s="4">
        <f>C27-$B$5</f>
        <v>585822.67284729145</v>
      </c>
      <c r="D31" s="4">
        <f t="shared" ref="D31:G31" si="9">D27-$B$5</f>
        <v>526855.57976118289</v>
      </c>
      <c r="E31" s="4">
        <f t="shared" si="9"/>
        <v>461991.77736646403</v>
      </c>
      <c r="F31" s="4">
        <f t="shared" si="9"/>
        <v>390641.5947322729</v>
      </c>
      <c r="G31" s="4">
        <f t="shared" si="9"/>
        <v>312156.39383466262</v>
      </c>
      <c r="H31" t="s">
        <v>57</v>
      </c>
    </row>
    <row r="32" spans="1:8" x14ac:dyDescent="0.3">
      <c r="A32" t="s">
        <v>16</v>
      </c>
      <c r="B32" s="5">
        <f>IRR(B31:G31)</f>
        <v>0.41008903810779751</v>
      </c>
    </row>
  </sheetData>
  <mergeCells count="3">
    <mergeCell ref="A30:C30"/>
    <mergeCell ref="A20:C20"/>
    <mergeCell ref="A14:C1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94C68-1609-41EC-A487-9769C568A754}">
  <dimension ref="A1:F48"/>
  <sheetViews>
    <sheetView workbookViewId="0">
      <selection activeCell="A21" sqref="A21"/>
    </sheetView>
  </sheetViews>
  <sheetFormatPr defaultRowHeight="16.5" x14ac:dyDescent="0.3"/>
  <cols>
    <col min="1" max="1" width="25.125" bestFit="1" customWidth="1"/>
    <col min="2" max="7" width="9.625" customWidth="1"/>
  </cols>
  <sheetData>
    <row r="1" spans="1:6" x14ac:dyDescent="0.3">
      <c r="A1" t="s">
        <v>0</v>
      </c>
      <c r="B1">
        <v>4</v>
      </c>
    </row>
    <row r="2" spans="1:6" x14ac:dyDescent="0.3">
      <c r="A2" t="s">
        <v>24</v>
      </c>
      <c r="B2">
        <v>10</v>
      </c>
      <c r="C2" t="s">
        <v>25</v>
      </c>
    </row>
    <row r="3" spans="1:6" x14ac:dyDescent="0.3">
      <c r="A3" t="s">
        <v>6</v>
      </c>
      <c r="B3">
        <v>4</v>
      </c>
      <c r="C3" t="s">
        <v>25</v>
      </c>
      <c r="D3" t="s">
        <v>26</v>
      </c>
    </row>
    <row r="4" spans="1:6" x14ac:dyDescent="0.3">
      <c r="A4" t="s">
        <v>27</v>
      </c>
      <c r="B4">
        <v>0</v>
      </c>
    </row>
    <row r="5" spans="1:6" x14ac:dyDescent="0.3">
      <c r="A5" t="s">
        <v>28</v>
      </c>
      <c r="B5" s="1">
        <v>0.4</v>
      </c>
    </row>
    <row r="6" spans="1:6" x14ac:dyDescent="0.3">
      <c r="A6" t="s">
        <v>3</v>
      </c>
      <c r="B6">
        <f>B2/B1</f>
        <v>2.5</v>
      </c>
    </row>
    <row r="7" spans="1:6" x14ac:dyDescent="0.3">
      <c r="A7" t="s">
        <v>29</v>
      </c>
      <c r="B7" s="1">
        <v>0.2</v>
      </c>
    </row>
    <row r="9" spans="1:6" x14ac:dyDescent="0.3">
      <c r="A9" t="s">
        <v>8</v>
      </c>
      <c r="B9">
        <v>0</v>
      </c>
      <c r="C9">
        <v>1</v>
      </c>
      <c r="D9">
        <v>2</v>
      </c>
      <c r="E9">
        <v>3</v>
      </c>
      <c r="F9">
        <v>4</v>
      </c>
    </row>
    <row r="10" spans="1:6" x14ac:dyDescent="0.3">
      <c r="A10" t="s">
        <v>9</v>
      </c>
      <c r="B10">
        <v>-10</v>
      </c>
    </row>
    <row r="11" spans="1:6" x14ac:dyDescent="0.3">
      <c r="A11" t="s">
        <v>6</v>
      </c>
      <c r="C11">
        <v>4</v>
      </c>
      <c r="D11">
        <v>4</v>
      </c>
      <c r="E11">
        <v>4</v>
      </c>
      <c r="F11">
        <v>4</v>
      </c>
    </row>
    <row r="12" spans="1:6" x14ac:dyDescent="0.3">
      <c r="A12" t="s">
        <v>30</v>
      </c>
      <c r="C12">
        <f>$B$6</f>
        <v>2.5</v>
      </c>
      <c r="D12">
        <f t="shared" ref="D12:F12" si="0">$B$6</f>
        <v>2.5</v>
      </c>
      <c r="E12">
        <f t="shared" si="0"/>
        <v>2.5</v>
      </c>
      <c r="F12">
        <f t="shared" si="0"/>
        <v>2.5</v>
      </c>
    </row>
    <row r="14" spans="1:6" x14ac:dyDescent="0.3">
      <c r="A14" s="13" t="s">
        <v>31</v>
      </c>
      <c r="B14" s="13"/>
      <c r="C14" s="13"/>
      <c r="D14" s="13"/>
    </row>
    <row r="15" spans="1:6" x14ac:dyDescent="0.3">
      <c r="A15" t="s">
        <v>14</v>
      </c>
      <c r="B15">
        <f>B10</f>
        <v>-10</v>
      </c>
      <c r="C15">
        <f>C11</f>
        <v>4</v>
      </c>
      <c r="D15">
        <f t="shared" ref="D15:F15" si="1">D11</f>
        <v>4</v>
      </c>
      <c r="E15">
        <f t="shared" si="1"/>
        <v>4</v>
      </c>
      <c r="F15">
        <f t="shared" si="1"/>
        <v>4</v>
      </c>
    </row>
    <row r="16" spans="1:6" x14ac:dyDescent="0.3">
      <c r="A16" t="s">
        <v>16</v>
      </c>
      <c r="B16" s="5">
        <f>IRR(B15:F15)</f>
        <v>0.21862269609829088</v>
      </c>
    </row>
    <row r="18" spans="1:6" x14ac:dyDescent="0.3">
      <c r="A18" s="13" t="s">
        <v>33</v>
      </c>
      <c r="B18" s="13"/>
      <c r="C18" s="13"/>
      <c r="D18" s="13"/>
    </row>
    <row r="19" spans="1:6" x14ac:dyDescent="0.3">
      <c r="A19" t="s">
        <v>12</v>
      </c>
      <c r="C19">
        <f>C11-C12</f>
        <v>1.5</v>
      </c>
      <c r="D19">
        <f t="shared" ref="D19:F19" si="2">D11-D12</f>
        <v>1.5</v>
      </c>
      <c r="E19">
        <f t="shared" si="2"/>
        <v>1.5</v>
      </c>
      <c r="F19">
        <f t="shared" si="2"/>
        <v>1.5</v>
      </c>
    </row>
    <row r="20" spans="1:6" x14ac:dyDescent="0.3">
      <c r="A20" t="s">
        <v>32</v>
      </c>
      <c r="C20">
        <f>C19*$B$5</f>
        <v>0.60000000000000009</v>
      </c>
      <c r="D20">
        <f t="shared" ref="D20:F20" si="3">D19*$B$5</f>
        <v>0.60000000000000009</v>
      </c>
      <c r="E20">
        <f t="shared" si="3"/>
        <v>0.60000000000000009</v>
      </c>
      <c r="F20">
        <f t="shared" si="3"/>
        <v>0.60000000000000009</v>
      </c>
    </row>
    <row r="21" spans="1:6" x14ac:dyDescent="0.3">
      <c r="A21" t="s">
        <v>14</v>
      </c>
      <c r="B21">
        <f>B10</f>
        <v>-10</v>
      </c>
      <c r="C21">
        <f>C11-C20</f>
        <v>3.4</v>
      </c>
      <c r="D21">
        <f t="shared" ref="D21:F21" si="4">D11-D20</f>
        <v>3.4</v>
      </c>
      <c r="E21">
        <f t="shared" si="4"/>
        <v>3.4</v>
      </c>
      <c r="F21">
        <f t="shared" si="4"/>
        <v>3.4</v>
      </c>
    </row>
    <row r="22" spans="1:6" x14ac:dyDescent="0.3">
      <c r="A22" t="s">
        <v>16</v>
      </c>
      <c r="B22" s="5">
        <f>IRR(B21:F21)</f>
        <v>0.13543756701564535</v>
      </c>
    </row>
    <row r="24" spans="1:6" x14ac:dyDescent="0.3">
      <c r="A24" s="13" t="s">
        <v>34</v>
      </c>
      <c r="B24" s="13"/>
      <c r="C24" s="13"/>
      <c r="D24" s="13"/>
    </row>
    <row r="25" spans="1:6" x14ac:dyDescent="0.3">
      <c r="A25" t="s">
        <v>36</v>
      </c>
      <c r="C25" s="12">
        <f>C11*(1+$B$7)^C9</f>
        <v>4.8</v>
      </c>
      <c r="D25" s="12">
        <f t="shared" ref="D25:F25" si="5">D11*(1+$B$7)^D9</f>
        <v>5.76</v>
      </c>
      <c r="E25" s="12">
        <f t="shared" si="5"/>
        <v>6.9119999999999999</v>
      </c>
      <c r="F25" s="12">
        <f t="shared" si="5"/>
        <v>8.2943999999999996</v>
      </c>
    </row>
    <row r="26" spans="1:6" x14ac:dyDescent="0.3">
      <c r="A26" t="s">
        <v>37</v>
      </c>
      <c r="C26" s="12">
        <f>C25-C12</f>
        <v>2.2999999999999998</v>
      </c>
      <c r="D26" s="12">
        <f t="shared" ref="D26:F26" si="6">D25-D12</f>
        <v>3.26</v>
      </c>
      <c r="E26" s="12">
        <f t="shared" si="6"/>
        <v>4.4119999999999999</v>
      </c>
      <c r="F26" s="12">
        <f t="shared" si="6"/>
        <v>5.7943999999999996</v>
      </c>
    </row>
    <row r="27" spans="1:6" x14ac:dyDescent="0.3">
      <c r="A27" t="s">
        <v>38</v>
      </c>
      <c r="C27" s="12">
        <f>C26*$B$5</f>
        <v>0.91999999999999993</v>
      </c>
      <c r="D27" s="12">
        <f t="shared" ref="D27:F27" si="7">D26*$B$5</f>
        <v>1.304</v>
      </c>
      <c r="E27" s="12">
        <f t="shared" si="7"/>
        <v>1.7648000000000001</v>
      </c>
      <c r="F27" s="12">
        <f t="shared" si="7"/>
        <v>2.3177599999999998</v>
      </c>
    </row>
    <row r="28" spans="1:6" x14ac:dyDescent="0.3">
      <c r="A28" t="s">
        <v>35</v>
      </c>
      <c r="B28">
        <f>B10</f>
        <v>-10</v>
      </c>
      <c r="C28" s="12">
        <f>C25-C27</f>
        <v>3.88</v>
      </c>
      <c r="D28" s="12">
        <f t="shared" ref="D28:F28" si="8">D25-D27</f>
        <v>4.4559999999999995</v>
      </c>
      <c r="E28" s="12">
        <f t="shared" si="8"/>
        <v>5.1471999999999998</v>
      </c>
      <c r="F28" s="12">
        <f t="shared" si="8"/>
        <v>5.9766399999999997</v>
      </c>
    </row>
    <row r="29" spans="1:6" x14ac:dyDescent="0.3">
      <c r="A29" t="s">
        <v>39</v>
      </c>
      <c r="B29">
        <f>B10</f>
        <v>-10</v>
      </c>
      <c r="C29" s="12">
        <f>C28/((1+$B$7)^C9)</f>
        <v>3.2333333333333334</v>
      </c>
      <c r="D29" s="12">
        <f t="shared" ref="D29:F29" si="9">D28/((1+$B$7)^D9)</f>
        <v>3.0944444444444441</v>
      </c>
      <c r="E29" s="12">
        <f t="shared" si="9"/>
        <v>2.9787037037037036</v>
      </c>
      <c r="F29" s="12">
        <f t="shared" si="9"/>
        <v>2.8822530864197531</v>
      </c>
    </row>
    <row r="30" spans="1:6" x14ac:dyDescent="0.3">
      <c r="A30" t="s">
        <v>40</v>
      </c>
      <c r="B30" s="5">
        <f>IRR(B28:F28)</f>
        <v>0.30313150783945098</v>
      </c>
    </row>
    <row r="31" spans="1:6" x14ac:dyDescent="0.3">
      <c r="A31" t="s">
        <v>41</v>
      </c>
      <c r="B31" s="5">
        <f>IRR(B29:F29)</f>
        <v>8.5942923199541665E-2</v>
      </c>
    </row>
    <row r="33" spans="1:6" x14ac:dyDescent="0.3">
      <c r="A33" s="13" t="s">
        <v>42</v>
      </c>
      <c r="B33" s="13"/>
      <c r="C33" s="13"/>
      <c r="D33" s="13"/>
    </row>
    <row r="34" spans="1:6" x14ac:dyDescent="0.3">
      <c r="A34" t="s">
        <v>4</v>
      </c>
      <c r="B34">
        <v>1</v>
      </c>
      <c r="C34" t="s">
        <v>25</v>
      </c>
    </row>
    <row r="35" spans="1:6" x14ac:dyDescent="0.3">
      <c r="A35" t="s">
        <v>43</v>
      </c>
      <c r="B35" s="1">
        <v>0.1</v>
      </c>
    </row>
    <row r="36" spans="1:6" x14ac:dyDescent="0.3">
      <c r="A36" t="s">
        <v>5</v>
      </c>
      <c r="B36" s="10">
        <f>PMT(B35,F9,-B34)</f>
        <v>0.31547080370609781</v>
      </c>
    </row>
    <row r="38" spans="1:6" x14ac:dyDescent="0.3">
      <c r="A38" t="s">
        <v>44</v>
      </c>
      <c r="B38">
        <v>1</v>
      </c>
      <c r="C38" s="11">
        <f>B38-C39</f>
        <v>0.78452919629390216</v>
      </c>
      <c r="D38" s="11">
        <f t="shared" ref="D38:F38" si="10">C38-D39</f>
        <v>0.54751131221719462</v>
      </c>
      <c r="E38" s="11">
        <f t="shared" si="10"/>
        <v>0.28679163973281629</v>
      </c>
      <c r="F38" s="11">
        <f t="shared" si="10"/>
        <v>0</v>
      </c>
    </row>
    <row r="39" spans="1:6" x14ac:dyDescent="0.3">
      <c r="A39" t="s">
        <v>45</v>
      </c>
      <c r="C39" s="11">
        <f>$B$36-C40</f>
        <v>0.21547080370609781</v>
      </c>
      <c r="D39" s="11">
        <f t="shared" ref="D39:F39" si="11">$B$36-D40</f>
        <v>0.2370178840767076</v>
      </c>
      <c r="E39" s="11">
        <f t="shared" si="11"/>
        <v>0.26071967248437833</v>
      </c>
      <c r="F39" s="11">
        <f t="shared" si="11"/>
        <v>0.28679163973281618</v>
      </c>
    </row>
    <row r="40" spans="1:6" x14ac:dyDescent="0.3">
      <c r="A40" t="s">
        <v>46</v>
      </c>
      <c r="C40">
        <f>B38*$B$35</f>
        <v>0.1</v>
      </c>
      <c r="D40" s="12">
        <f t="shared" ref="D40:F40" si="12">C38*$B$35</f>
        <v>7.8452919629390216E-2</v>
      </c>
      <c r="E40" s="12">
        <f t="shared" si="12"/>
        <v>5.4751131221719464E-2</v>
      </c>
      <c r="F40" s="12">
        <f t="shared" si="12"/>
        <v>2.8679163973281629E-2</v>
      </c>
    </row>
    <row r="42" spans="1:6" x14ac:dyDescent="0.3">
      <c r="A42" t="s">
        <v>36</v>
      </c>
      <c r="C42" s="11">
        <f>C25</f>
        <v>4.8</v>
      </c>
      <c r="D42" s="11">
        <f t="shared" ref="D42:F42" si="13">D25</f>
        <v>5.76</v>
      </c>
      <c r="E42" s="11">
        <f t="shared" si="13"/>
        <v>6.9119999999999999</v>
      </c>
      <c r="F42" s="11">
        <f t="shared" si="13"/>
        <v>8.2943999999999996</v>
      </c>
    </row>
    <row r="43" spans="1:6" x14ac:dyDescent="0.3">
      <c r="A43" t="s">
        <v>37</v>
      </c>
      <c r="C43" s="11">
        <f>C42-C12-C40</f>
        <v>2.1999999999999997</v>
      </c>
      <c r="D43" s="11">
        <f t="shared" ref="D43:F43" si="14">D42-D12-D40</f>
        <v>3.1815470803706094</v>
      </c>
      <c r="E43" s="11">
        <f t="shared" si="14"/>
        <v>4.3572488687782807</v>
      </c>
      <c r="F43" s="11">
        <f t="shared" si="14"/>
        <v>5.765720836026718</v>
      </c>
    </row>
    <row r="44" spans="1:6" x14ac:dyDescent="0.3">
      <c r="A44" t="s">
        <v>38</v>
      </c>
      <c r="C44">
        <f>C43*$B$5</f>
        <v>0.87999999999999989</v>
      </c>
      <c r="D44" s="12">
        <f t="shared" ref="D44:F44" si="15">D43*$B$5</f>
        <v>1.2726188321482439</v>
      </c>
      <c r="E44" s="12">
        <f t="shared" si="15"/>
        <v>1.7428995475113123</v>
      </c>
      <c r="F44" s="12">
        <f t="shared" si="15"/>
        <v>2.3062883344106875</v>
      </c>
    </row>
    <row r="45" spans="1:6" x14ac:dyDescent="0.3">
      <c r="A45" t="s">
        <v>35</v>
      </c>
      <c r="B45">
        <f>B10+B34</f>
        <v>-9</v>
      </c>
      <c r="C45" s="11">
        <f>C42-C44-$B$36</f>
        <v>3.6045291962939023</v>
      </c>
      <c r="D45" s="11">
        <f t="shared" ref="D45:F45" si="16">D42-D44-$B$36</f>
        <v>4.1719103641456581</v>
      </c>
      <c r="E45" s="11">
        <f t="shared" si="16"/>
        <v>4.8536296487825901</v>
      </c>
      <c r="F45" s="11">
        <f t="shared" si="16"/>
        <v>5.672640861883214</v>
      </c>
    </row>
    <row r="46" spans="1:6" x14ac:dyDescent="0.3">
      <c r="A46" t="s">
        <v>39</v>
      </c>
      <c r="B46">
        <f>B45</f>
        <v>-9</v>
      </c>
      <c r="C46" s="12">
        <f>C45/(1+$B$7)^C9</f>
        <v>3.0037743302449189</v>
      </c>
      <c r="D46" s="12">
        <f t="shared" ref="D46:F46" si="17">D45/(1+$B$7)^D9</f>
        <v>2.8971599751011516</v>
      </c>
      <c r="E46" s="12">
        <f t="shared" si="17"/>
        <v>2.8088134541565917</v>
      </c>
      <c r="F46" s="12">
        <f t="shared" si="17"/>
        <v>2.7356485637939882</v>
      </c>
    </row>
    <row r="47" spans="1:6" x14ac:dyDescent="0.3">
      <c r="A47" t="s">
        <v>40</v>
      </c>
      <c r="B47" s="5">
        <f>IRR(B45:F45)</f>
        <v>0.32648897647018793</v>
      </c>
    </row>
    <row r="48" spans="1:6" x14ac:dyDescent="0.3">
      <c r="A48" t="s">
        <v>41</v>
      </c>
      <c r="B48" s="5">
        <f>IRR(B46:F46)</f>
        <v>0.10540748039182346</v>
      </c>
    </row>
  </sheetData>
  <mergeCells count="4">
    <mergeCell ref="A33:D33"/>
    <mergeCell ref="A14:D14"/>
    <mergeCell ref="A18:D18"/>
    <mergeCell ref="A24:D2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4163-66BD-45DC-BD96-1B9AE5969ED8}">
  <dimension ref="A1:N20"/>
  <sheetViews>
    <sheetView zoomScale="85" zoomScaleNormal="85" workbookViewId="0">
      <selection activeCell="D10" sqref="D10"/>
    </sheetView>
  </sheetViews>
  <sheetFormatPr defaultRowHeight="16.5" x14ac:dyDescent="0.3"/>
  <cols>
    <col min="1" max="1" width="12.375" bestFit="1" customWidth="1"/>
    <col min="2" max="2" width="15.625" bestFit="1" customWidth="1"/>
    <col min="3" max="3" width="14.625" bestFit="1" customWidth="1"/>
    <col min="4" max="4" width="20.625" bestFit="1" customWidth="1"/>
    <col min="5" max="12" width="17.625" bestFit="1" customWidth="1"/>
    <col min="13" max="13" width="18.375" bestFit="1" customWidth="1"/>
  </cols>
  <sheetData>
    <row r="1" spans="1:14" x14ac:dyDescent="0.3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</row>
    <row r="2" spans="1:14" x14ac:dyDescent="0.3">
      <c r="A2" t="s">
        <v>47</v>
      </c>
      <c r="B2" s="2">
        <v>5000000000</v>
      </c>
      <c r="C2" s="2">
        <v>5000000000</v>
      </c>
      <c r="D2" s="4">
        <f>10%*D4</f>
        <v>12000000000</v>
      </c>
      <c r="E2" s="4">
        <f t="shared" ref="E2:M2" si="0">10%*E4</f>
        <v>14400000000</v>
      </c>
      <c r="F2" s="4">
        <f t="shared" si="0"/>
        <v>16800000000</v>
      </c>
      <c r="G2" s="4">
        <f t="shared" si="0"/>
        <v>19200000000</v>
      </c>
      <c r="H2" s="4">
        <f t="shared" si="0"/>
        <v>21600000000</v>
      </c>
      <c r="I2" s="4">
        <f t="shared" si="0"/>
        <v>24000000000</v>
      </c>
      <c r="J2" s="4">
        <f t="shared" si="0"/>
        <v>24000000000</v>
      </c>
      <c r="K2" s="4">
        <f t="shared" si="0"/>
        <v>24000000000</v>
      </c>
      <c r="L2" s="4">
        <f t="shared" si="0"/>
        <v>24000000000</v>
      </c>
      <c r="M2" s="4">
        <f t="shared" si="0"/>
        <v>24000000000</v>
      </c>
      <c r="N2" s="4"/>
    </row>
    <row r="3" spans="1:14" x14ac:dyDescent="0.3">
      <c r="A3" t="s">
        <v>48</v>
      </c>
      <c r="D3" s="2">
        <v>500000</v>
      </c>
      <c r="E3" s="4">
        <f>D3+100000</f>
        <v>600000</v>
      </c>
      <c r="F3" s="4">
        <f t="shared" ref="F3:H3" si="1">E3+100000</f>
        <v>700000</v>
      </c>
      <c r="G3" s="4">
        <f t="shared" si="1"/>
        <v>800000</v>
      </c>
      <c r="H3" s="4">
        <f t="shared" si="1"/>
        <v>900000</v>
      </c>
      <c r="I3" s="4">
        <f>H3+100000</f>
        <v>1000000</v>
      </c>
      <c r="J3" s="4">
        <f>I3</f>
        <v>1000000</v>
      </c>
      <c r="K3" s="4">
        <f>J3</f>
        <v>1000000</v>
      </c>
      <c r="L3" s="4">
        <f>K3</f>
        <v>1000000</v>
      </c>
      <c r="M3" s="4">
        <f>L3</f>
        <v>1000000</v>
      </c>
    </row>
    <row r="4" spans="1:14" x14ac:dyDescent="0.3">
      <c r="A4" t="s">
        <v>49</v>
      </c>
      <c r="D4" s="4">
        <f>D3*12*20000</f>
        <v>120000000000</v>
      </c>
      <c r="E4" s="4">
        <f t="shared" ref="E4:M4" si="2">E3*12*20000</f>
        <v>144000000000</v>
      </c>
      <c r="F4" s="4">
        <f t="shared" si="2"/>
        <v>168000000000</v>
      </c>
      <c r="G4" s="4">
        <f t="shared" si="2"/>
        <v>192000000000</v>
      </c>
      <c r="H4" s="4">
        <f t="shared" si="2"/>
        <v>216000000000</v>
      </c>
      <c r="I4" s="4">
        <f t="shared" si="2"/>
        <v>240000000000</v>
      </c>
      <c r="J4" s="4">
        <f t="shared" si="2"/>
        <v>240000000000</v>
      </c>
      <c r="K4" s="4">
        <f t="shared" si="2"/>
        <v>240000000000</v>
      </c>
      <c r="L4" s="4">
        <f t="shared" si="2"/>
        <v>240000000000</v>
      </c>
      <c r="M4" s="4">
        <f t="shared" si="2"/>
        <v>240000000000</v>
      </c>
    </row>
    <row r="7" spans="1:14" x14ac:dyDescent="0.3">
      <c r="A7" t="s">
        <v>50</v>
      </c>
      <c r="B7">
        <f>1-(5%)^(1/10)</f>
        <v>0.2588655508930523</v>
      </c>
    </row>
    <row r="8" spans="1:14" x14ac:dyDescent="0.3">
      <c r="A8" t="s">
        <v>51</v>
      </c>
      <c r="B8" s="4">
        <f>B2</f>
        <v>5000000000</v>
      </c>
      <c r="D8" s="8">
        <f>B8-D9</f>
        <v>3705672245.5347385</v>
      </c>
      <c r="E8" s="8">
        <f>D8-E9</f>
        <v>2746401358.2652941</v>
      </c>
      <c r="F8" s="8">
        <f t="shared" ref="F8:M8" si="3">E8-F9</f>
        <v>2035452657.6845217</v>
      </c>
      <c r="G8" s="8">
        <f t="shared" si="3"/>
        <v>1508544084.1362906</v>
      </c>
      <c r="H8" s="8">
        <f t="shared" si="3"/>
        <v>1118033988.7498946</v>
      </c>
      <c r="I8" s="8">
        <f t="shared" si="3"/>
        <v>828613504.33499646</v>
      </c>
      <c r="J8" s="8">
        <f t="shared" si="3"/>
        <v>614114013.05789506</v>
      </c>
      <c r="K8" s="8">
        <f t="shared" si="3"/>
        <v>455141050.75651991</v>
      </c>
      <c r="L8" s="8">
        <f t="shared" si="3"/>
        <v>337320711.91839069</v>
      </c>
      <c r="M8" s="8">
        <f t="shared" si="3"/>
        <v>0</v>
      </c>
      <c r="N8" s="8"/>
    </row>
    <row r="9" spans="1:14" x14ac:dyDescent="0.3">
      <c r="A9" t="s">
        <v>30</v>
      </c>
      <c r="D9" s="8">
        <f>B8*$B$7</f>
        <v>1294327754.4652615</v>
      </c>
      <c r="E9" s="8">
        <f>D8*$B$7</f>
        <v>959270887.26944423</v>
      </c>
      <c r="F9" s="8">
        <f t="shared" ref="F9:L9" si="4">E8*$B$7</f>
        <v>710948700.5807724</v>
      </c>
      <c r="G9" s="8">
        <f t="shared" si="4"/>
        <v>526908573.54823112</v>
      </c>
      <c r="H9" s="8">
        <f t="shared" si="4"/>
        <v>390510095.38639587</v>
      </c>
      <c r="I9" s="8">
        <f t="shared" si="4"/>
        <v>289420484.4148981</v>
      </c>
      <c r="J9" s="8">
        <f t="shared" si="4"/>
        <v>214499491.27710143</v>
      </c>
      <c r="K9" s="8">
        <f t="shared" si="4"/>
        <v>158972962.30137512</v>
      </c>
      <c r="L9" s="8">
        <f t="shared" si="4"/>
        <v>117820338.83812921</v>
      </c>
      <c r="M9" s="8">
        <f>L8</f>
        <v>337320711.91839069</v>
      </c>
      <c r="N9" s="8"/>
    </row>
    <row r="11" spans="1:14" x14ac:dyDescent="0.3">
      <c r="A11" t="s">
        <v>43</v>
      </c>
      <c r="B11" s="1">
        <v>0.05</v>
      </c>
    </row>
    <row r="12" spans="1:14" x14ac:dyDescent="0.3">
      <c r="A12" t="s">
        <v>5</v>
      </c>
      <c r="B12" s="9">
        <f>PMT(B11,10,-C2)</f>
        <v>647522874.82728338</v>
      </c>
    </row>
    <row r="14" spans="1:14" x14ac:dyDescent="0.3">
      <c r="A14" t="s">
        <v>54</v>
      </c>
      <c r="C14" s="4">
        <f>C2</f>
        <v>5000000000</v>
      </c>
      <c r="D14" s="4">
        <f>C14-D15</f>
        <v>4602477125.1727161</v>
      </c>
      <c r="E14" s="4">
        <f t="shared" ref="E14:M14" si="5">D14-E15</f>
        <v>4185078106.6040688</v>
      </c>
      <c r="F14" s="4">
        <f t="shared" si="5"/>
        <v>3746809137.1069889</v>
      </c>
      <c r="G14" s="4">
        <f t="shared" si="5"/>
        <v>3286626719.1350551</v>
      </c>
      <c r="H14" s="4">
        <f t="shared" si="5"/>
        <v>2803435180.2645245</v>
      </c>
      <c r="I14" s="4">
        <f t="shared" si="5"/>
        <v>2296084064.4504671</v>
      </c>
      <c r="J14" s="4">
        <f t="shared" si="5"/>
        <v>1763365392.8457069</v>
      </c>
      <c r="K14" s="4">
        <f t="shared" si="5"/>
        <v>1204010787.6607089</v>
      </c>
      <c r="L14" s="4">
        <f t="shared" si="5"/>
        <v>616688452.21646094</v>
      </c>
      <c r="M14" s="4">
        <f t="shared" si="5"/>
        <v>0</v>
      </c>
    </row>
    <row r="15" spans="1:14" x14ac:dyDescent="0.3">
      <c r="A15" t="s">
        <v>52</v>
      </c>
      <c r="C15" s="4"/>
      <c r="D15" s="9">
        <f>$B$12-D16</f>
        <v>397522874.82728338</v>
      </c>
      <c r="E15" s="9">
        <f t="shared" ref="E15:M15" si="6">$B$12-E16</f>
        <v>417399018.56864756</v>
      </c>
      <c r="F15" s="9">
        <f t="shared" si="6"/>
        <v>438268969.49707997</v>
      </c>
      <c r="G15" s="9">
        <f t="shared" si="6"/>
        <v>460182417.97193396</v>
      </c>
      <c r="H15" s="9">
        <f t="shared" si="6"/>
        <v>483191538.87053061</v>
      </c>
      <c r="I15" s="9">
        <f t="shared" si="6"/>
        <v>507351115.81405711</v>
      </c>
      <c r="J15" s="9">
        <f t="shared" si="6"/>
        <v>532718671.60476005</v>
      </c>
      <c r="K15" s="9">
        <f t="shared" si="6"/>
        <v>559354605.18499804</v>
      </c>
      <c r="L15" s="9">
        <f t="shared" si="6"/>
        <v>587322335.44424796</v>
      </c>
      <c r="M15" s="9">
        <f t="shared" si="6"/>
        <v>616688452.21646035</v>
      </c>
    </row>
    <row r="16" spans="1:14" x14ac:dyDescent="0.3">
      <c r="A16" t="s">
        <v>53</v>
      </c>
      <c r="D16" s="4">
        <f>C14*$B$11</f>
        <v>250000000</v>
      </c>
      <c r="E16" s="4">
        <f t="shared" ref="E16:M16" si="7">D14*$B$11</f>
        <v>230123856.25863582</v>
      </c>
      <c r="F16" s="4">
        <f t="shared" si="7"/>
        <v>209253905.33020344</v>
      </c>
      <c r="G16" s="4">
        <f t="shared" si="7"/>
        <v>187340456.85534945</v>
      </c>
      <c r="H16" s="4">
        <f t="shared" si="7"/>
        <v>164331335.95675278</v>
      </c>
      <c r="I16" s="4">
        <f t="shared" si="7"/>
        <v>140171759.01322624</v>
      </c>
      <c r="J16" s="4">
        <f t="shared" si="7"/>
        <v>114804203.22252336</v>
      </c>
      <c r="K16" s="4">
        <f t="shared" si="7"/>
        <v>88168269.642285347</v>
      </c>
      <c r="L16" s="4">
        <f t="shared" si="7"/>
        <v>60200539.383035451</v>
      </c>
      <c r="M16" s="4">
        <f t="shared" si="7"/>
        <v>30834422.61082305</v>
      </c>
    </row>
    <row r="18" spans="1:4" x14ac:dyDescent="0.3">
      <c r="A18" t="s">
        <v>55</v>
      </c>
    </row>
    <row r="19" spans="1:4" x14ac:dyDescent="0.3">
      <c r="A19" t="s">
        <v>12</v>
      </c>
      <c r="D19" s="7">
        <f>D4-D2-D9-D16</f>
        <v>106455672245.53474</v>
      </c>
    </row>
    <row r="20" spans="1:4" x14ac:dyDescent="0.3">
      <c r="A20" t="s">
        <v>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Example 1</vt:lpstr>
      <vt:lpstr>Example 2</vt:lpstr>
      <vt:lpstr>Example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ITISYIJY</dc:creator>
  <cp:lastModifiedBy>ITISYIJY</cp:lastModifiedBy>
  <dcterms:created xsi:type="dcterms:W3CDTF">2022-10-10T11:33:04Z</dcterms:created>
  <dcterms:modified xsi:type="dcterms:W3CDTF">2022-12-12T11:13:46Z</dcterms:modified>
</cp:coreProperties>
</file>