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jy020\내 드라이브\2022 2학기\IT Investment Analysis\Excel\"/>
    </mc:Choice>
  </mc:AlternateContent>
  <xr:revisionPtr revIDLastSave="0" documentId="13_ncr:1_{25308348-BAE6-4D1D-87F0-4BABF9974946}" xr6:coauthVersionLast="47" xr6:coauthVersionMax="47" xr10:uidLastSave="{00000000-0000-0000-0000-000000000000}"/>
  <bookViews>
    <workbookView xWindow="390" yWindow="390" windowWidth="13860" windowHeight="14205" activeTab="1" xr2:uid="{00000000-000D-0000-FFFF-FFFF00000000}"/>
  </bookViews>
  <sheets>
    <sheet name="DB example" sheetId="4" r:id="rId1"/>
    <sheet name="Example 1" sheetId="1" r:id="rId2"/>
    <sheet name="Example 2" sheetId="3" r:id="rId3"/>
    <sheet name="Example 3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4" l="1"/>
  <c r="B5" i="1" l="1"/>
  <c r="B23" i="5"/>
  <c r="B24" i="5" l="1"/>
  <c r="B25" i="5" s="1"/>
  <c r="B26" i="5" s="1"/>
  <c r="B27" i="5" s="1"/>
  <c r="C27" i="5"/>
  <c r="D21" i="5"/>
  <c r="B17" i="5"/>
  <c r="K19" i="5" s="1"/>
  <c r="B13" i="5"/>
  <c r="D14" i="5" s="1"/>
  <c r="D15" i="5" s="1"/>
  <c r="M9" i="5"/>
  <c r="M7" i="5" s="1"/>
  <c r="L9" i="5"/>
  <c r="K9" i="5"/>
  <c r="J9" i="5"/>
  <c r="I9" i="5"/>
  <c r="I7" i="5" s="1"/>
  <c r="H9" i="5"/>
  <c r="G9" i="5"/>
  <c r="F9" i="5"/>
  <c r="F7" i="5" s="1"/>
  <c r="E9" i="5"/>
  <c r="D9" i="5"/>
  <c r="E7" i="5"/>
  <c r="E14" i="5" l="1"/>
  <c r="E15" i="5" s="1"/>
  <c r="H19" i="5"/>
  <c r="D19" i="5"/>
  <c r="D20" i="5" s="1"/>
  <c r="D18" i="5" s="1"/>
  <c r="L19" i="5"/>
  <c r="J7" i="5"/>
  <c r="E19" i="5"/>
  <c r="M19" i="5"/>
  <c r="K7" i="5"/>
  <c r="F19" i="5"/>
  <c r="D7" i="5"/>
  <c r="L7" i="5"/>
  <c r="G19" i="5"/>
  <c r="I19" i="5"/>
  <c r="G7" i="5"/>
  <c r="J19" i="5"/>
  <c r="D23" i="5"/>
  <c r="D24" i="5" s="1"/>
  <c r="D25" i="5" s="1"/>
  <c r="H7" i="5"/>
  <c r="C35" i="3"/>
  <c r="B32" i="3"/>
  <c r="C34" i="3" s="1"/>
  <c r="C33" i="3" s="1"/>
  <c r="D35" i="3" l="1"/>
  <c r="D34" i="3"/>
  <c r="D33" i="3" s="1"/>
  <c r="D26" i="5"/>
  <c r="D27" i="5"/>
  <c r="F14" i="5"/>
  <c r="F15" i="5" s="1"/>
  <c r="E21" i="5"/>
  <c r="E23" i="5" s="1"/>
  <c r="E24" i="5" s="1"/>
  <c r="B3" i="4"/>
  <c r="C3" i="4" s="1"/>
  <c r="E35" i="3" l="1"/>
  <c r="E34" i="3" s="1"/>
  <c r="E33" i="3"/>
  <c r="E20" i="5"/>
  <c r="E18" i="5" s="1"/>
  <c r="F21" i="5" s="1"/>
  <c r="G14" i="5"/>
  <c r="E25" i="5"/>
  <c r="E26" i="5"/>
  <c r="F35" i="3"/>
  <c r="F34" i="3" s="1"/>
  <c r="F33" i="3" s="1"/>
  <c r="B4" i="4"/>
  <c r="C4" i="4" s="1"/>
  <c r="B19" i="3"/>
  <c r="B27" i="3" s="1"/>
  <c r="D16" i="3"/>
  <c r="E16" i="3"/>
  <c r="F16" i="3"/>
  <c r="C16" i="3"/>
  <c r="B12" i="3"/>
  <c r="D9" i="3"/>
  <c r="E9" i="3"/>
  <c r="F9" i="3"/>
  <c r="C9" i="3"/>
  <c r="C8" i="3"/>
  <c r="C12" i="3" s="1"/>
  <c r="C23" i="3" s="1"/>
  <c r="B31" i="1"/>
  <c r="B27" i="1"/>
  <c r="B21" i="1"/>
  <c r="B17" i="1"/>
  <c r="C12" i="1"/>
  <c r="D12" i="1" s="1"/>
  <c r="E12" i="1" s="1"/>
  <c r="F12" i="1" s="1"/>
  <c r="G12" i="1" s="1"/>
  <c r="C11" i="1"/>
  <c r="C37" i="3" l="1"/>
  <c r="C24" i="3"/>
  <c r="C25" i="3" s="1"/>
  <c r="C26" i="3" s="1"/>
  <c r="F20" i="5"/>
  <c r="F18" i="5" s="1"/>
  <c r="G21" i="5" s="1"/>
  <c r="G20" i="5" s="1"/>
  <c r="G18" i="5" s="1"/>
  <c r="F23" i="5"/>
  <c r="F24" i="5" s="1"/>
  <c r="C23" i="1"/>
  <c r="C22" i="1" s="1"/>
  <c r="C21" i="1" s="1"/>
  <c r="D23" i="1" s="1"/>
  <c r="D22" i="1" s="1"/>
  <c r="D21" i="1" s="1"/>
  <c r="E23" i="1" s="1"/>
  <c r="E22" i="1" s="1"/>
  <c r="E21" i="1" s="1"/>
  <c r="C17" i="1"/>
  <c r="D11" i="1"/>
  <c r="C15" i="1"/>
  <c r="C16" i="1" s="1"/>
  <c r="C17" i="3"/>
  <c r="C18" i="3" s="1"/>
  <c r="C19" i="3" s="1"/>
  <c r="E27" i="5"/>
  <c r="G15" i="5"/>
  <c r="F26" i="5"/>
  <c r="F25" i="5"/>
  <c r="F27" i="5" s="1"/>
  <c r="B5" i="4"/>
  <c r="C5" i="4" s="1"/>
  <c r="D8" i="3"/>
  <c r="C25" i="1" l="1"/>
  <c r="C26" i="1" s="1"/>
  <c r="C27" i="1" s="1"/>
  <c r="C27" i="3"/>
  <c r="C40" i="3"/>
  <c r="C38" i="3"/>
  <c r="C39" i="3" s="1"/>
  <c r="D17" i="3"/>
  <c r="D18" i="3" s="1"/>
  <c r="D19" i="3"/>
  <c r="C31" i="1"/>
  <c r="D15" i="1"/>
  <c r="D16" i="1" s="1"/>
  <c r="D17" i="1" s="1"/>
  <c r="E11" i="1"/>
  <c r="D25" i="1"/>
  <c r="D26" i="1" s="1"/>
  <c r="D31" i="1" s="1"/>
  <c r="H21" i="5"/>
  <c r="H20" i="5" s="1"/>
  <c r="H18" i="5" s="1"/>
  <c r="H14" i="5"/>
  <c r="G23" i="5"/>
  <c r="G24" i="5" s="1"/>
  <c r="B6" i="4"/>
  <c r="C6" i="4"/>
  <c r="E8" i="3"/>
  <c r="D12" i="3"/>
  <c r="D23" i="3" s="1"/>
  <c r="F23" i="1"/>
  <c r="F22" i="1" s="1"/>
  <c r="F21" i="1" s="1"/>
  <c r="D27" i="1" l="1"/>
  <c r="D37" i="3"/>
  <c r="D24" i="3"/>
  <c r="D25" i="3" s="1"/>
  <c r="D26" i="3"/>
  <c r="C41" i="3"/>
  <c r="E15" i="1"/>
  <c r="E16" i="1" s="1"/>
  <c r="E17" i="1" s="1"/>
  <c r="F11" i="1"/>
  <c r="E25" i="1"/>
  <c r="E26" i="1" s="1"/>
  <c r="E31" i="1" s="1"/>
  <c r="H23" i="5"/>
  <c r="H24" i="5" s="1"/>
  <c r="H26" i="5" s="1"/>
  <c r="I21" i="5"/>
  <c r="I20" i="5" s="1"/>
  <c r="I18" i="5" s="1"/>
  <c r="H15" i="5"/>
  <c r="G25" i="5"/>
  <c r="G26" i="5"/>
  <c r="B7" i="4"/>
  <c r="C7" i="4" s="1"/>
  <c r="E19" i="3"/>
  <c r="E17" i="3"/>
  <c r="E18" i="3" s="1"/>
  <c r="F8" i="3"/>
  <c r="E12" i="3"/>
  <c r="E23" i="3" s="1"/>
  <c r="G23" i="1"/>
  <c r="G22" i="1" s="1"/>
  <c r="G21" i="1" s="1"/>
  <c r="D27" i="3" l="1"/>
  <c r="H25" i="5"/>
  <c r="H27" i="5" s="1"/>
  <c r="G11" i="1"/>
  <c r="F25" i="1"/>
  <c r="F26" i="1" s="1"/>
  <c r="F31" i="1" s="1"/>
  <c r="F15" i="1"/>
  <c r="F16" i="1" s="1"/>
  <c r="F17" i="1" s="1"/>
  <c r="E27" i="1"/>
  <c r="D38" i="3"/>
  <c r="D39" i="3" s="1"/>
  <c r="D40" i="3" s="1"/>
  <c r="E37" i="3"/>
  <c r="E24" i="3"/>
  <c r="E25" i="3" s="1"/>
  <c r="E26" i="3" s="1"/>
  <c r="J21" i="5"/>
  <c r="J20" i="5" s="1"/>
  <c r="J18" i="5" s="1"/>
  <c r="G27" i="5"/>
  <c r="I14" i="5"/>
  <c r="I23" i="5" s="1"/>
  <c r="I24" i="5" s="1"/>
  <c r="F12" i="3"/>
  <c r="F23" i="3" s="1"/>
  <c r="F17" i="3"/>
  <c r="F18" i="3" s="1"/>
  <c r="F19" i="3" s="1"/>
  <c r="D41" i="3" l="1"/>
  <c r="E27" i="3"/>
  <c r="I26" i="3"/>
  <c r="G15" i="1"/>
  <c r="G16" i="1" s="1"/>
  <c r="G17" i="1" s="1"/>
  <c r="B18" i="1" s="1"/>
  <c r="G25" i="1"/>
  <c r="G26" i="1" s="1"/>
  <c r="G31" i="1" s="1"/>
  <c r="B32" i="1" s="1"/>
  <c r="E38" i="3"/>
  <c r="E39" i="3" s="1"/>
  <c r="E40" i="3" s="1"/>
  <c r="F37" i="3"/>
  <c r="F24" i="3"/>
  <c r="F25" i="3" s="1"/>
  <c r="F26" i="3"/>
  <c r="F27" i="3" s="1"/>
  <c r="B28" i="3" s="1"/>
  <c r="B13" i="3"/>
  <c r="F27" i="1"/>
  <c r="K21" i="5"/>
  <c r="K20" i="5" s="1"/>
  <c r="K18" i="5" s="1"/>
  <c r="I25" i="5"/>
  <c r="I27" i="5" s="1"/>
  <c r="I26" i="5"/>
  <c r="I15" i="5"/>
  <c r="B20" i="3"/>
  <c r="E41" i="3" l="1"/>
  <c r="F38" i="3"/>
  <c r="F39" i="3" s="1"/>
  <c r="F40" i="3"/>
  <c r="F41" i="3" s="1"/>
  <c r="G27" i="1"/>
  <c r="B28" i="1" s="1"/>
  <c r="B42" i="3"/>
  <c r="L21" i="5"/>
  <c r="L20" i="5" s="1"/>
  <c r="L18" i="5" s="1"/>
  <c r="J14" i="5"/>
  <c r="J23" i="5" s="1"/>
  <c r="J24" i="5" s="1"/>
  <c r="I40" i="3" l="1"/>
  <c r="I41" i="3" s="1"/>
  <c r="J15" i="5"/>
  <c r="M21" i="5"/>
  <c r="M20" i="5" s="1"/>
  <c r="M18" i="5" s="1"/>
  <c r="K14" i="5"/>
  <c r="K23" i="5" s="1"/>
  <c r="K24" i="5" s="1"/>
  <c r="J25" i="5"/>
  <c r="J27" i="5" s="1"/>
  <c r="J26" i="5"/>
  <c r="K26" i="5" l="1"/>
  <c r="K25" i="5"/>
  <c r="K27" i="5" s="1"/>
  <c r="K15" i="5"/>
  <c r="L14" i="5" l="1"/>
  <c r="L23" i="5" s="1"/>
  <c r="L24" i="5" s="1"/>
  <c r="L15" i="5" l="1"/>
  <c r="M14" i="5" s="1"/>
  <c r="M23" i="5" s="1"/>
  <c r="M24" i="5" s="1"/>
  <c r="L25" i="5"/>
  <c r="L27" i="5" s="1"/>
  <c r="L26" i="5"/>
  <c r="M15" i="5" l="1"/>
  <c r="M26" i="5"/>
  <c r="O26" i="5" s="1"/>
  <c r="M25" i="5"/>
  <c r="M27" i="5" l="1"/>
  <c r="O27" i="5" s="1"/>
  <c r="O25" i="5"/>
  <c r="R28" i="5" s="1"/>
</calcChain>
</file>

<file path=xl/sharedStrings.xml><?xml version="1.0" encoding="utf-8"?>
<sst xmlns="http://schemas.openxmlformats.org/spreadsheetml/2006/main" count="117" uniqueCount="80">
  <si>
    <t>project life</t>
    <phoneticPr fontId="2" type="noConversion"/>
  </si>
  <si>
    <t>years</t>
    <phoneticPr fontId="2" type="noConversion"/>
  </si>
  <si>
    <t>debt interest</t>
    <phoneticPr fontId="2" type="noConversion"/>
  </si>
  <si>
    <t>year</t>
    <phoneticPr fontId="2" type="noConversion"/>
  </si>
  <si>
    <t>SL</t>
    <phoneticPr fontId="2" type="noConversion"/>
  </si>
  <si>
    <t>Million</t>
    <phoneticPr fontId="2" type="noConversion"/>
  </si>
  <si>
    <t>repaymment</t>
    <phoneticPr fontId="2" type="noConversion"/>
  </si>
  <si>
    <t>amt debt</t>
    <phoneticPr fontId="2" type="noConversion"/>
  </si>
  <si>
    <t>Investment</t>
    <phoneticPr fontId="2" type="noConversion"/>
  </si>
  <si>
    <t>EBITDA</t>
    <phoneticPr fontId="2" type="noConversion"/>
  </si>
  <si>
    <t>Dpre. Cost</t>
    <phoneticPr fontId="2" type="noConversion"/>
  </si>
  <si>
    <t>a)</t>
    <phoneticPr fontId="2" type="noConversion"/>
  </si>
  <si>
    <t>T.I.</t>
    <phoneticPr fontId="2" type="noConversion"/>
  </si>
  <si>
    <t>Tax</t>
    <phoneticPr fontId="2" type="noConversion"/>
  </si>
  <si>
    <t>Tax rate</t>
    <phoneticPr fontId="2" type="noConversion"/>
  </si>
  <si>
    <t>Cash Flow</t>
    <phoneticPr fontId="2" type="noConversion"/>
  </si>
  <si>
    <t>irr</t>
    <phoneticPr fontId="2" type="noConversion"/>
  </si>
  <si>
    <t>b)</t>
    <phoneticPr fontId="2" type="noConversion"/>
  </si>
  <si>
    <t>interest payment</t>
    <phoneticPr fontId="2" type="noConversion"/>
  </si>
  <si>
    <t>principal payment</t>
    <phoneticPr fontId="2" type="noConversion"/>
  </si>
  <si>
    <t>debt remained</t>
    <phoneticPr fontId="2" type="noConversion"/>
  </si>
  <si>
    <t>T.I.</t>
    <phoneticPr fontId="2" type="noConversion"/>
  </si>
  <si>
    <t>Tax</t>
    <phoneticPr fontId="2" type="noConversion"/>
  </si>
  <si>
    <t>c)</t>
    <phoneticPr fontId="2" type="noConversion"/>
  </si>
  <si>
    <t>Inflation</t>
    <phoneticPr fontId="2" type="noConversion"/>
  </si>
  <si>
    <t>Cash Flow before Tax</t>
    <phoneticPr fontId="2" type="noConversion"/>
  </si>
  <si>
    <t>b) w/o inflation</t>
    <phoneticPr fontId="2" type="noConversion"/>
  </si>
  <si>
    <t>Depre. Cost</t>
    <phoneticPr fontId="2" type="noConversion"/>
  </si>
  <si>
    <t>c) with inflation</t>
    <phoneticPr fontId="2" type="noConversion"/>
  </si>
  <si>
    <t>Cash Flow (then-current)</t>
    <phoneticPr fontId="2" type="noConversion"/>
  </si>
  <si>
    <t>EBITDA (then-current)</t>
    <phoneticPr fontId="2" type="noConversion"/>
  </si>
  <si>
    <t>T.I. (then-current)</t>
    <phoneticPr fontId="2" type="noConversion"/>
  </si>
  <si>
    <t>Tax (then-current)</t>
    <phoneticPr fontId="2" type="noConversion"/>
  </si>
  <si>
    <t>Cash Flow (constant-value)</t>
    <phoneticPr fontId="2" type="noConversion"/>
  </si>
  <si>
    <t>year</t>
    <phoneticPr fontId="2" type="noConversion"/>
  </si>
  <si>
    <t>Depreciation  Cost</t>
    <phoneticPr fontId="2" type="noConversion"/>
  </si>
  <si>
    <t>Book Value</t>
    <phoneticPr fontId="2" type="noConversion"/>
  </si>
  <si>
    <t>d</t>
    <phoneticPr fontId="2" type="noConversion"/>
  </si>
  <si>
    <t>d) ROE</t>
    <phoneticPr fontId="2" type="noConversion"/>
  </si>
  <si>
    <t>debt remained</t>
  </si>
  <si>
    <t>principal payment</t>
  </si>
  <si>
    <t>interest payment</t>
  </si>
  <si>
    <t>Unit</t>
    <phoneticPr fontId="2" type="noConversion"/>
  </si>
  <si>
    <t>0.1 B won</t>
    <phoneticPr fontId="2" type="noConversion"/>
  </si>
  <si>
    <t>tax rate</t>
    <phoneticPr fontId="6" type="noConversion"/>
  </si>
  <si>
    <t>year</t>
    <phoneticPr fontId="6" type="noConversion"/>
  </si>
  <si>
    <t>cost</t>
    <phoneticPr fontId="6" type="noConversion"/>
  </si>
  <si>
    <t>no. of sub</t>
    <phoneticPr fontId="6" type="noConversion"/>
  </si>
  <si>
    <t>revenue</t>
    <phoneticPr fontId="6" type="noConversion"/>
  </si>
  <si>
    <t>initial</t>
    <phoneticPr fontId="6" type="noConversion"/>
  </si>
  <si>
    <t>dep. Rate</t>
    <phoneticPr fontId="6" type="noConversion"/>
  </si>
  <si>
    <t>depre. Cost</t>
    <phoneticPr fontId="6" type="noConversion"/>
  </si>
  <si>
    <t>book value</t>
    <phoneticPr fontId="6" type="noConversion"/>
  </si>
  <si>
    <t>repayment</t>
    <phoneticPr fontId="6" type="noConversion"/>
  </si>
  <si>
    <t>residual</t>
    <phoneticPr fontId="6" type="noConversion"/>
  </si>
  <si>
    <t>principle</t>
    <phoneticPr fontId="6" type="noConversion"/>
  </si>
  <si>
    <t>interest</t>
    <phoneticPr fontId="6" type="noConversion"/>
  </si>
  <si>
    <t>T.I.</t>
    <phoneticPr fontId="6" type="noConversion"/>
  </si>
  <si>
    <t>tax</t>
    <phoneticPr fontId="6" type="noConversion"/>
  </si>
  <si>
    <t>cash flow</t>
    <phoneticPr fontId="6" type="noConversion"/>
  </si>
  <si>
    <t>ROI</t>
    <phoneticPr fontId="6" type="noConversion"/>
  </si>
  <si>
    <t>ROE</t>
    <phoneticPr fontId="6" type="noConversion"/>
  </si>
  <si>
    <t>inf. ROI</t>
    <phoneticPr fontId="6" type="noConversion"/>
  </si>
  <si>
    <t>if</t>
  </si>
  <si>
    <t>2022.1.1</t>
  </si>
  <si>
    <t>2023.1.1</t>
  </si>
  <si>
    <t>2024.1.1</t>
  </si>
  <si>
    <t>2025.1.1</t>
  </si>
  <si>
    <t>2026.1.1</t>
  </si>
  <si>
    <t>2027.1.1</t>
  </si>
  <si>
    <t>2028.1.1</t>
  </si>
  <si>
    <t>2029.1.1</t>
  </si>
  <si>
    <t>2030.1.1</t>
  </si>
  <si>
    <t>2031.1.1</t>
  </si>
  <si>
    <t>2032.1.1</t>
  </si>
  <si>
    <t>2033.1.1</t>
  </si>
  <si>
    <t>P = first cost</t>
    <phoneticPr fontId="2" type="noConversion"/>
  </si>
  <si>
    <t>Bn = Book value in year n</t>
    <phoneticPr fontId="2" type="noConversion"/>
  </si>
  <si>
    <t>n = life</t>
    <phoneticPr fontId="2" type="noConversion"/>
  </si>
  <si>
    <t>= 1 - (Bn / P)^(1 / n)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</si>
</sst>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8" formatCode="&quot;₩&quot;#,##0.00;[Red]\-&quot;₩&quot;#,##0.00"/>
    <numFmt numFmtId="41" formatCode="_-* #,##0_-;\-* #,##0_-;_-* &quot;-&quot;_-;_-@_-"/>
    <numFmt numFmtId="176" formatCode="0_ "/>
    <numFmt numFmtId="177" formatCode="#,##0.00_ ;[Red]\-#,##0.00\ "/>
    <numFmt numFmtId="178" formatCode="0.0_ "/>
    <numFmt numFmtId="179" formatCode="0.00_ "/>
    <numFmt numFmtId="180" formatCode="0.0000"/>
    <numFmt numFmtId="181" formatCode="0.000%"/>
    <numFmt numFmtId="182" formatCode="0_);[Red]\(0\)"/>
    <numFmt numFmtId="183" formatCode="0;_쀁"/>
    <numFmt numFmtId="184" formatCode="#,##0_ ;[Red]\-#,##0\ "/>
  </numFmts>
  <fonts count="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name val="Arial"/>
      <family val="2"/>
    </font>
    <font>
      <sz val="10"/>
      <name val="돋움"/>
      <family val="3"/>
      <charset val="129"/>
    </font>
    <font>
      <sz val="8"/>
      <name val="돋움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4" fillId="0" borderId="0"/>
  </cellStyleXfs>
  <cellXfs count="42">
    <xf numFmtId="0" fontId="0" fillId="0" borderId="0" xfId="0">
      <alignment vertical="center"/>
    </xf>
    <xf numFmtId="9" fontId="0" fillId="0" borderId="0" xfId="0" applyNumberFormat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9" fontId="0" fillId="0" borderId="0" xfId="1" applyFont="1">
      <alignment vertical="center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  <xf numFmtId="2" fontId="0" fillId="0" borderId="0" xfId="0" applyNumberFormat="1">
      <alignment vertical="center"/>
    </xf>
    <xf numFmtId="0" fontId="3" fillId="0" borderId="0" xfId="0" applyFont="1">
      <alignment vertical="center"/>
    </xf>
    <xf numFmtId="2" fontId="3" fillId="0" borderId="0" xfId="0" applyNumberFormat="1" applyFont="1">
      <alignment vertical="center"/>
    </xf>
    <xf numFmtId="0" fontId="0" fillId="2" borderId="0" xfId="0" applyFill="1">
      <alignment vertical="center"/>
    </xf>
    <xf numFmtId="10" fontId="0" fillId="2" borderId="0" xfId="0" applyNumberFormat="1" applyFill="1">
      <alignment vertical="center"/>
    </xf>
    <xf numFmtId="10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  <xf numFmtId="0" fontId="4" fillId="0" borderId="0" xfId="3"/>
    <xf numFmtId="0" fontId="5" fillId="0" borderId="0" xfId="3" applyFont="1"/>
    <xf numFmtId="0" fontId="4" fillId="0" borderId="1" xfId="3" applyBorder="1"/>
    <xf numFmtId="0" fontId="4" fillId="0" borderId="1" xfId="3" applyBorder="1" applyAlignment="1">
      <alignment horizontal="center" vertical="center"/>
    </xf>
    <xf numFmtId="0" fontId="4" fillId="0" borderId="2" xfId="3" applyBorder="1" applyAlignment="1">
      <alignment horizontal="center" vertical="center"/>
    </xf>
    <xf numFmtId="0" fontId="5" fillId="0" borderId="1" xfId="3" applyFont="1" applyBorder="1"/>
    <xf numFmtId="0" fontId="4" fillId="0" borderId="2" xfId="3" applyBorder="1"/>
    <xf numFmtId="176" fontId="4" fillId="2" borderId="1" xfId="3" applyNumberFormat="1" applyFill="1" applyBorder="1"/>
    <xf numFmtId="176" fontId="4" fillId="0" borderId="1" xfId="3" applyNumberFormat="1" applyBorder="1"/>
    <xf numFmtId="8" fontId="4" fillId="0" borderId="1" xfId="3" applyNumberFormat="1" applyBorder="1"/>
    <xf numFmtId="177" fontId="4" fillId="0" borderId="1" xfId="3" applyNumberFormat="1" applyBorder="1"/>
    <xf numFmtId="0" fontId="5" fillId="0" borderId="2" xfId="3" applyFont="1" applyBorder="1"/>
    <xf numFmtId="181" fontId="4" fillId="2" borderId="1" xfId="3" applyNumberFormat="1" applyFill="1" applyBorder="1"/>
    <xf numFmtId="182" fontId="4" fillId="0" borderId="1" xfId="3" applyNumberFormat="1" applyBorder="1"/>
    <xf numFmtId="183" fontId="4" fillId="0" borderId="1" xfId="3" applyNumberFormat="1" applyBorder="1"/>
    <xf numFmtId="10" fontId="4" fillId="0" borderId="0" xfId="3" applyNumberFormat="1"/>
    <xf numFmtId="9" fontId="4" fillId="0" borderId="0" xfId="3" applyNumberFormat="1"/>
    <xf numFmtId="184" fontId="4" fillId="0" borderId="1" xfId="3" applyNumberFormat="1" applyBorder="1"/>
    <xf numFmtId="10" fontId="0" fillId="2" borderId="0" xfId="1" applyNumberFormat="1" applyFont="1" applyFill="1">
      <alignment vertical="center"/>
    </xf>
    <xf numFmtId="0" fontId="4" fillId="3" borderId="1" xfId="3" applyFill="1" applyBorder="1"/>
    <xf numFmtId="181" fontId="4" fillId="0" borderId="0" xfId="1" applyNumberFormat="1" applyFont="1" applyAlignment="1"/>
    <xf numFmtId="41" fontId="0" fillId="0" borderId="1" xfId="2" applyFont="1" applyBorder="1" applyAlignment="1">
      <alignment horizontal="center" vertical="center"/>
    </xf>
    <xf numFmtId="41" fontId="0" fillId="2" borderId="1" xfId="2" applyFont="1" applyFill="1" applyBorder="1" applyAlignment="1">
      <alignment horizontal="center" vertical="center"/>
    </xf>
    <xf numFmtId="180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41" fontId="0" fillId="0" borderId="0" xfId="2" applyFont="1" applyAlignment="1">
      <alignment horizontal="center" vertical="center"/>
    </xf>
    <xf numFmtId="0" fontId="0" fillId="0" borderId="0" xfId="0" applyFill="1" applyBorder="1" applyAlignment="1">
      <alignment horizontal="center" vertical="center"/>
    </xf>
  </cellXfs>
  <cellStyles count="4">
    <cellStyle name="백분율" xfId="1" builtinId="5"/>
    <cellStyle name="쉼표 [0]" xfId="2" builtinId="6"/>
    <cellStyle name="표준" xfId="0" builtinId="0"/>
    <cellStyle name="표준 2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"/>
  <sheetViews>
    <sheetView workbookViewId="0">
      <selection activeCell="B9" sqref="B9"/>
    </sheetView>
  </sheetViews>
  <sheetFormatPr defaultRowHeight="16.5" x14ac:dyDescent="0.3"/>
  <cols>
    <col min="1" max="1" width="7.375" style="38" bestFit="1" customWidth="1"/>
    <col min="2" max="2" width="25.5" style="38" bestFit="1" customWidth="1"/>
    <col min="3" max="3" width="11.5" style="38" bestFit="1" customWidth="1"/>
  </cols>
  <sheetData>
    <row r="1" spans="1:6" x14ac:dyDescent="0.3">
      <c r="A1" s="13" t="s">
        <v>34</v>
      </c>
      <c r="B1" s="13" t="s">
        <v>35</v>
      </c>
      <c r="C1" s="13" t="s">
        <v>36</v>
      </c>
      <c r="F1" s="41"/>
    </row>
    <row r="2" spans="1:6" x14ac:dyDescent="0.3">
      <c r="A2" s="13">
        <v>0</v>
      </c>
      <c r="B2" s="35"/>
      <c r="C2" s="35">
        <v>1000000</v>
      </c>
    </row>
    <row r="3" spans="1:6" x14ac:dyDescent="0.3">
      <c r="A3" s="13">
        <v>1</v>
      </c>
      <c r="B3" s="35">
        <f>C2*$B$9</f>
        <v>450719.72834694106</v>
      </c>
      <c r="C3" s="35">
        <f>C2-B3</f>
        <v>549280.27165305894</v>
      </c>
    </row>
    <row r="4" spans="1:6" x14ac:dyDescent="0.3">
      <c r="A4" s="13">
        <v>2</v>
      </c>
      <c r="B4" s="35">
        <f t="shared" ref="B4:B6" si="0">C3*$B$9</f>
        <v>247571.45482580073</v>
      </c>
      <c r="C4" s="35">
        <f t="shared" ref="C4:C7" si="1">C3-B4</f>
        <v>301708.81682725821</v>
      </c>
    </row>
    <row r="5" spans="1:6" x14ac:dyDescent="0.3">
      <c r="A5" s="13">
        <v>3</v>
      </c>
      <c r="B5" s="35">
        <f t="shared" si="0"/>
        <v>135986.11596025882</v>
      </c>
      <c r="C5" s="35">
        <f t="shared" si="1"/>
        <v>165722.7008669994</v>
      </c>
    </row>
    <row r="6" spans="1:6" x14ac:dyDescent="0.3">
      <c r="A6" s="13">
        <v>4</v>
      </c>
      <c r="B6" s="35">
        <f t="shared" si="0"/>
        <v>74694.490715695341</v>
      </c>
      <c r="C6" s="36">
        <f t="shared" si="1"/>
        <v>91028.210151304054</v>
      </c>
    </row>
    <row r="7" spans="1:6" x14ac:dyDescent="0.3">
      <c r="A7" s="13">
        <v>5</v>
      </c>
      <c r="B7" s="36">
        <f>C6</f>
        <v>91028.210151304054</v>
      </c>
      <c r="C7" s="35">
        <f t="shared" si="1"/>
        <v>0</v>
      </c>
    </row>
    <row r="9" spans="1:6" x14ac:dyDescent="0.3">
      <c r="A9" s="13" t="s">
        <v>37</v>
      </c>
      <c r="B9" s="37">
        <f>1-0.05^(1/A7)</f>
        <v>0.45071972834694107</v>
      </c>
    </row>
    <row r="10" spans="1:6" x14ac:dyDescent="0.3">
      <c r="B10" s="39" t="s">
        <v>79</v>
      </c>
    </row>
    <row r="11" spans="1:6" x14ac:dyDescent="0.3">
      <c r="A11" s="40">
        <v>1000</v>
      </c>
      <c r="B11" s="39" t="s">
        <v>76</v>
      </c>
    </row>
    <row r="12" spans="1:6" x14ac:dyDescent="0.3">
      <c r="A12" s="40">
        <v>50</v>
      </c>
      <c r="B12" s="39" t="s">
        <v>77</v>
      </c>
    </row>
    <row r="13" spans="1:6" x14ac:dyDescent="0.3">
      <c r="A13" s="40">
        <v>5</v>
      </c>
      <c r="B13" s="39" t="s">
        <v>78</v>
      </c>
    </row>
  </sheetData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2"/>
  <sheetViews>
    <sheetView tabSelected="1" workbookViewId="0">
      <selection activeCell="B12" sqref="B12"/>
    </sheetView>
  </sheetViews>
  <sheetFormatPr defaultRowHeight="16.5" x14ac:dyDescent="0.3"/>
  <cols>
    <col min="1" max="1" width="17.625" bestFit="1" customWidth="1"/>
    <col min="3" max="3" width="8.375" customWidth="1"/>
    <col min="4" max="4" width="9.625" customWidth="1"/>
    <col min="5" max="5" width="9.125" customWidth="1"/>
    <col min="6" max="6" width="9.25" customWidth="1"/>
    <col min="7" max="7" width="8.375" customWidth="1"/>
  </cols>
  <sheetData>
    <row r="1" spans="1:7" x14ac:dyDescent="0.3">
      <c r="A1" t="s">
        <v>0</v>
      </c>
      <c r="B1">
        <v>5</v>
      </c>
      <c r="C1" t="s">
        <v>1</v>
      </c>
    </row>
    <row r="2" spans="1:7" x14ac:dyDescent="0.3">
      <c r="A2" t="s">
        <v>2</v>
      </c>
      <c r="B2" s="1">
        <v>0.1</v>
      </c>
    </row>
    <row r="3" spans="1:7" x14ac:dyDescent="0.3">
      <c r="A3" t="s">
        <v>4</v>
      </c>
      <c r="B3" s="2">
        <v>2</v>
      </c>
      <c r="C3" t="s">
        <v>5</v>
      </c>
    </row>
    <row r="4" spans="1:7" x14ac:dyDescent="0.3">
      <c r="A4" t="s">
        <v>7</v>
      </c>
      <c r="B4" s="2">
        <v>9</v>
      </c>
      <c r="C4" t="s">
        <v>5</v>
      </c>
    </row>
    <row r="5" spans="1:7" x14ac:dyDescent="0.3">
      <c r="A5" t="s">
        <v>6</v>
      </c>
      <c r="B5" s="3">
        <f>PMT(B2,B1,-B4)</f>
        <v>2.3741773271527089</v>
      </c>
      <c r="C5" t="s">
        <v>5</v>
      </c>
    </row>
    <row r="6" spans="1:7" x14ac:dyDescent="0.3">
      <c r="A6" t="s">
        <v>9</v>
      </c>
      <c r="B6" s="2">
        <v>3</v>
      </c>
      <c r="C6" t="s">
        <v>5</v>
      </c>
    </row>
    <row r="7" spans="1:7" x14ac:dyDescent="0.3">
      <c r="A7" t="s">
        <v>14</v>
      </c>
      <c r="B7" s="4">
        <v>0.4</v>
      </c>
    </row>
    <row r="8" spans="1:7" x14ac:dyDescent="0.3">
      <c r="B8" s="4"/>
    </row>
    <row r="9" spans="1:7" x14ac:dyDescent="0.3">
      <c r="A9" t="s">
        <v>3</v>
      </c>
      <c r="B9">
        <v>0</v>
      </c>
      <c r="C9">
        <v>1</v>
      </c>
      <c r="D9">
        <v>2</v>
      </c>
      <c r="E9">
        <v>3</v>
      </c>
      <c r="F9">
        <v>4</v>
      </c>
      <c r="G9">
        <v>5</v>
      </c>
    </row>
    <row r="10" spans="1:7" x14ac:dyDescent="0.3">
      <c r="A10" t="s">
        <v>8</v>
      </c>
      <c r="B10">
        <v>-10</v>
      </c>
    </row>
    <row r="11" spans="1:7" x14ac:dyDescent="0.3">
      <c r="A11" t="s">
        <v>9</v>
      </c>
      <c r="B11" s="2"/>
      <c r="C11" s="2">
        <f>B6</f>
        <v>3</v>
      </c>
      <c r="D11" s="2">
        <f>C11</f>
        <v>3</v>
      </c>
      <c r="E11" s="2">
        <f t="shared" ref="E11:G11" si="0">D11</f>
        <v>3</v>
      </c>
      <c r="F11" s="2">
        <f t="shared" si="0"/>
        <v>3</v>
      </c>
      <c r="G11" s="2">
        <f t="shared" si="0"/>
        <v>3</v>
      </c>
    </row>
    <row r="12" spans="1:7" x14ac:dyDescent="0.3">
      <c r="A12" t="s">
        <v>10</v>
      </c>
      <c r="C12" s="2">
        <f>B3</f>
        <v>2</v>
      </c>
      <c r="D12" s="2">
        <f>C12</f>
        <v>2</v>
      </c>
      <c r="E12" s="2">
        <f t="shared" ref="E12:G12" si="1">D12</f>
        <v>2</v>
      </c>
      <c r="F12" s="2">
        <f t="shared" si="1"/>
        <v>2</v>
      </c>
      <c r="G12" s="2">
        <f t="shared" si="1"/>
        <v>2</v>
      </c>
    </row>
    <row r="14" spans="1:7" x14ac:dyDescent="0.3">
      <c r="A14" t="s">
        <v>11</v>
      </c>
    </row>
    <row r="15" spans="1:7" x14ac:dyDescent="0.3">
      <c r="A15" t="s">
        <v>12</v>
      </c>
      <c r="C15" s="2">
        <f>C11-C12</f>
        <v>1</v>
      </c>
      <c r="D15" s="2">
        <f t="shared" ref="D15:G15" si="2">D11-D12</f>
        <v>1</v>
      </c>
      <c r="E15" s="2">
        <f t="shared" si="2"/>
        <v>1</v>
      </c>
      <c r="F15" s="2">
        <f t="shared" si="2"/>
        <v>1</v>
      </c>
      <c r="G15" s="2">
        <f t="shared" si="2"/>
        <v>1</v>
      </c>
    </row>
    <row r="16" spans="1:7" x14ac:dyDescent="0.3">
      <c r="A16" t="s">
        <v>13</v>
      </c>
      <c r="C16">
        <f>C15*$B$7</f>
        <v>0.4</v>
      </c>
      <c r="D16">
        <f t="shared" ref="D16:G16" si="3">D15*$B$7</f>
        <v>0.4</v>
      </c>
      <c r="E16">
        <f t="shared" si="3"/>
        <v>0.4</v>
      </c>
      <c r="F16">
        <f t="shared" si="3"/>
        <v>0.4</v>
      </c>
      <c r="G16">
        <f t="shared" si="3"/>
        <v>0.4</v>
      </c>
    </row>
    <row r="17" spans="1:7" x14ac:dyDescent="0.3">
      <c r="A17" t="s">
        <v>15</v>
      </c>
      <c r="B17" s="5">
        <f>B10+B11-B16</f>
        <v>-10</v>
      </c>
      <c r="C17" s="5">
        <f t="shared" ref="C17:G17" si="4">C10+C11-C16</f>
        <v>2.6</v>
      </c>
      <c r="D17" s="5">
        <f t="shared" si="4"/>
        <v>2.6</v>
      </c>
      <c r="E17" s="5">
        <f t="shared" si="4"/>
        <v>2.6</v>
      </c>
      <c r="F17" s="5">
        <f t="shared" si="4"/>
        <v>2.6</v>
      </c>
      <c r="G17" s="5">
        <f t="shared" si="4"/>
        <v>2.6</v>
      </c>
    </row>
    <row r="18" spans="1:7" x14ac:dyDescent="0.3">
      <c r="A18" s="10" t="s">
        <v>16</v>
      </c>
      <c r="B18" s="11">
        <f>IRR(B17:G17)</f>
        <v>9.4348907451859976E-2</v>
      </c>
    </row>
    <row r="20" spans="1:7" x14ac:dyDescent="0.3">
      <c r="A20" t="s">
        <v>17</v>
      </c>
    </row>
    <row r="21" spans="1:7" x14ac:dyDescent="0.3">
      <c r="A21" t="s">
        <v>20</v>
      </c>
      <c r="B21" s="2">
        <f>B4</f>
        <v>9</v>
      </c>
      <c r="C21" s="6">
        <f>B21-C22</f>
        <v>7.5258226728472906</v>
      </c>
      <c r="D21" s="6">
        <f t="shared" ref="D21:G21" si="5">C21-D22</f>
        <v>5.9042276129793105</v>
      </c>
      <c r="E21" s="6">
        <f t="shared" si="5"/>
        <v>4.1204730471245323</v>
      </c>
      <c r="F21" s="6">
        <f t="shared" si="5"/>
        <v>2.1583430246842767</v>
      </c>
      <c r="G21" s="6">
        <f t="shared" si="5"/>
        <v>-4.4408920985006262E-15</v>
      </c>
    </row>
    <row r="22" spans="1:7" x14ac:dyDescent="0.3">
      <c r="A22" t="s">
        <v>19</v>
      </c>
      <c r="C22" s="3">
        <f>$B$5-C23</f>
        <v>1.474177327152709</v>
      </c>
      <c r="D22" s="3">
        <f t="shared" ref="D22:G22" si="6">$B$5-D23</f>
        <v>1.6215950598679798</v>
      </c>
      <c r="E22" s="3">
        <f t="shared" si="6"/>
        <v>1.7837545658547778</v>
      </c>
      <c r="F22" s="3">
        <f t="shared" si="6"/>
        <v>1.9621300224402556</v>
      </c>
      <c r="G22" s="3">
        <f t="shared" si="6"/>
        <v>2.1583430246842812</v>
      </c>
    </row>
    <row r="23" spans="1:7" x14ac:dyDescent="0.3">
      <c r="A23" s="8" t="s">
        <v>18</v>
      </c>
      <c r="B23" s="8"/>
      <c r="C23" s="8">
        <f>B21*$B$2</f>
        <v>0.9</v>
      </c>
      <c r="D23" s="9">
        <f t="shared" ref="D23:G23" si="7">C21*$B$2</f>
        <v>0.7525822672847291</v>
      </c>
      <c r="E23" s="9">
        <f t="shared" si="7"/>
        <v>0.59042276129793103</v>
      </c>
      <c r="F23" s="9">
        <f t="shared" si="7"/>
        <v>0.41204730471245327</v>
      </c>
      <c r="G23" s="9">
        <f t="shared" si="7"/>
        <v>0.21583430246842769</v>
      </c>
    </row>
    <row r="25" spans="1:7" x14ac:dyDescent="0.3">
      <c r="A25" t="s">
        <v>21</v>
      </c>
      <c r="C25" s="5">
        <f>C11-C12-C23</f>
        <v>9.9999999999999978E-2</v>
      </c>
      <c r="D25" s="5">
        <f t="shared" ref="D25:G25" si="8">D11-D12-D23</f>
        <v>0.2474177327152709</v>
      </c>
      <c r="E25" s="5">
        <f t="shared" si="8"/>
        <v>0.40957723870206897</v>
      </c>
      <c r="F25" s="5">
        <f t="shared" si="8"/>
        <v>0.58795269528754668</v>
      </c>
      <c r="G25" s="5">
        <f t="shared" si="8"/>
        <v>0.78416569753157228</v>
      </c>
    </row>
    <row r="26" spans="1:7" x14ac:dyDescent="0.3">
      <c r="A26" t="s">
        <v>22</v>
      </c>
      <c r="C26" s="7">
        <f>C25*$B$7</f>
        <v>3.9999999999999994E-2</v>
      </c>
      <c r="D26" s="7">
        <f t="shared" ref="D26:G26" si="9">D25*$B$7</f>
        <v>9.8967093086108363E-2</v>
      </c>
      <c r="E26" s="7">
        <f t="shared" si="9"/>
        <v>0.1638308954808276</v>
      </c>
      <c r="F26" s="7">
        <f t="shared" si="9"/>
        <v>0.23518107811501868</v>
      </c>
      <c r="G26" s="7">
        <f t="shared" si="9"/>
        <v>0.31366627901262895</v>
      </c>
    </row>
    <row r="27" spans="1:7" x14ac:dyDescent="0.3">
      <c r="A27" t="s">
        <v>15</v>
      </c>
      <c r="B27" s="6">
        <f>B10+B11-B26</f>
        <v>-10</v>
      </c>
      <c r="C27" s="6">
        <f t="shared" ref="C27:G27" si="10">C10+C11-C26</f>
        <v>2.96</v>
      </c>
      <c r="D27" s="6">
        <f t="shared" si="10"/>
        <v>2.9010329069138918</v>
      </c>
      <c r="E27" s="6">
        <f t="shared" si="10"/>
        <v>2.8361691045191724</v>
      </c>
      <c r="F27" s="6">
        <f t="shared" si="10"/>
        <v>2.7648189218849812</v>
      </c>
      <c r="G27" s="6">
        <f t="shared" si="10"/>
        <v>2.686333720987371</v>
      </c>
    </row>
    <row r="28" spans="1:7" x14ac:dyDescent="0.3">
      <c r="A28" s="10" t="s">
        <v>16</v>
      </c>
      <c r="B28" s="11">
        <f>IRR(B27:G27)</f>
        <v>0.13044852266956442</v>
      </c>
    </row>
    <row r="30" spans="1:7" x14ac:dyDescent="0.3">
      <c r="A30" t="s">
        <v>23</v>
      </c>
    </row>
    <row r="31" spans="1:7" x14ac:dyDescent="0.3">
      <c r="A31" t="s">
        <v>15</v>
      </c>
      <c r="B31">
        <f>-1</f>
        <v>-1</v>
      </c>
      <c r="C31" s="6">
        <f>C11-C26-$B$5</f>
        <v>0.58582267284729106</v>
      </c>
      <c r="D31" s="6">
        <f t="shared" ref="D31:G31" si="11">D11-D26-$B$5</f>
        <v>0.52685557976118291</v>
      </c>
      <c r="E31" s="6">
        <f t="shared" si="11"/>
        <v>0.46199177736646346</v>
      </c>
      <c r="F31" s="6">
        <f t="shared" si="11"/>
        <v>0.39064159473227233</v>
      </c>
      <c r="G31" s="6">
        <f t="shared" si="11"/>
        <v>0.31215639383466209</v>
      </c>
    </row>
    <row r="32" spans="1:7" x14ac:dyDescent="0.3">
      <c r="A32" s="10" t="s">
        <v>16</v>
      </c>
      <c r="B32" s="11">
        <f>IRR(B31:G31)</f>
        <v>0.41008903810772757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42"/>
  <sheetViews>
    <sheetView topLeftCell="A15" workbookViewId="0">
      <selection activeCell="C24" sqref="C24"/>
    </sheetView>
  </sheetViews>
  <sheetFormatPr defaultRowHeight="16.5" x14ac:dyDescent="0.3"/>
  <cols>
    <col min="1" max="1" width="24" bestFit="1" customWidth="1"/>
    <col min="3" max="3" width="8.375" customWidth="1"/>
    <col min="4" max="4" width="9.625" customWidth="1"/>
    <col min="5" max="5" width="9.125" customWidth="1"/>
    <col min="6" max="6" width="9.25" customWidth="1"/>
  </cols>
  <sheetData>
    <row r="1" spans="1:6" x14ac:dyDescent="0.3">
      <c r="A1" t="s">
        <v>0</v>
      </c>
      <c r="B1">
        <v>4</v>
      </c>
      <c r="C1" t="s">
        <v>1</v>
      </c>
    </row>
    <row r="2" spans="1:6" x14ac:dyDescent="0.3">
      <c r="A2" t="s">
        <v>4</v>
      </c>
      <c r="B2" s="5">
        <v>2.5</v>
      </c>
      <c r="C2" t="s">
        <v>5</v>
      </c>
    </row>
    <row r="3" spans="1:6" x14ac:dyDescent="0.3">
      <c r="A3" t="s">
        <v>9</v>
      </c>
      <c r="B3" s="5">
        <v>4</v>
      </c>
      <c r="C3" t="s">
        <v>5</v>
      </c>
    </row>
    <row r="4" spans="1:6" x14ac:dyDescent="0.3">
      <c r="A4" t="s">
        <v>14</v>
      </c>
      <c r="B4" s="4">
        <v>0.4</v>
      </c>
    </row>
    <row r="5" spans="1:6" x14ac:dyDescent="0.3">
      <c r="A5" t="s">
        <v>24</v>
      </c>
      <c r="B5" s="4">
        <v>0.2</v>
      </c>
    </row>
    <row r="6" spans="1:6" x14ac:dyDescent="0.3">
      <c r="A6" t="s">
        <v>3</v>
      </c>
      <c r="B6">
        <v>0</v>
      </c>
      <c r="C6">
        <v>1</v>
      </c>
      <c r="D6">
        <v>2</v>
      </c>
      <c r="E6">
        <v>3</v>
      </c>
      <c r="F6">
        <v>4</v>
      </c>
    </row>
    <row r="7" spans="1:6" x14ac:dyDescent="0.3">
      <c r="A7" t="s">
        <v>8</v>
      </c>
      <c r="B7">
        <v>-10</v>
      </c>
    </row>
    <row r="8" spans="1:6" x14ac:dyDescent="0.3">
      <c r="A8" t="s">
        <v>9</v>
      </c>
      <c r="B8" s="2"/>
      <c r="C8" s="5">
        <f>B3</f>
        <v>4</v>
      </c>
      <c r="D8" s="5">
        <f>C8</f>
        <v>4</v>
      </c>
      <c r="E8" s="5">
        <f t="shared" ref="E8:F8" si="0">D8</f>
        <v>4</v>
      </c>
      <c r="F8" s="5">
        <f t="shared" si="0"/>
        <v>4</v>
      </c>
    </row>
    <row r="9" spans="1:6" x14ac:dyDescent="0.3">
      <c r="A9" t="s">
        <v>10</v>
      </c>
      <c r="C9" s="5">
        <f>$B$2</f>
        <v>2.5</v>
      </c>
      <c r="D9" s="5">
        <f t="shared" ref="D9:F9" si="1">$B$2</f>
        <v>2.5</v>
      </c>
      <c r="E9" s="5">
        <f t="shared" si="1"/>
        <v>2.5</v>
      </c>
      <c r="F9" s="5">
        <f t="shared" si="1"/>
        <v>2.5</v>
      </c>
    </row>
    <row r="11" spans="1:6" x14ac:dyDescent="0.3">
      <c r="A11" t="s">
        <v>11</v>
      </c>
    </row>
    <row r="12" spans="1:6" x14ac:dyDescent="0.3">
      <c r="A12" t="s">
        <v>25</v>
      </c>
      <c r="B12" s="2">
        <f>B7+B8</f>
        <v>-10</v>
      </c>
      <c r="C12" s="2">
        <f t="shared" ref="C12:F12" si="2">C7+C8</f>
        <v>4</v>
      </c>
      <c r="D12" s="2">
        <f t="shared" si="2"/>
        <v>4</v>
      </c>
      <c r="E12" s="2">
        <f t="shared" si="2"/>
        <v>4</v>
      </c>
      <c r="F12" s="2">
        <f t="shared" si="2"/>
        <v>4</v>
      </c>
    </row>
    <row r="13" spans="1:6" x14ac:dyDescent="0.3">
      <c r="A13" s="10" t="s">
        <v>16</v>
      </c>
      <c r="B13" s="11">
        <f>IRR(B12:F12)</f>
        <v>0.21862269609829088</v>
      </c>
    </row>
    <row r="15" spans="1:6" x14ac:dyDescent="0.3">
      <c r="A15" t="s">
        <v>26</v>
      </c>
    </row>
    <row r="16" spans="1:6" x14ac:dyDescent="0.3">
      <c r="A16" t="s">
        <v>27</v>
      </c>
      <c r="C16" s="5">
        <f>$B$2</f>
        <v>2.5</v>
      </c>
      <c r="D16" s="5">
        <f t="shared" ref="D16:F16" si="3">$B$2</f>
        <v>2.5</v>
      </c>
      <c r="E16" s="5">
        <f t="shared" si="3"/>
        <v>2.5</v>
      </c>
      <c r="F16" s="5">
        <f t="shared" si="3"/>
        <v>2.5</v>
      </c>
    </row>
    <row r="17" spans="1:9" x14ac:dyDescent="0.3">
      <c r="A17" t="s">
        <v>21</v>
      </c>
      <c r="C17" s="5">
        <f>C8-C9</f>
        <v>1.5</v>
      </c>
      <c r="D17" s="5">
        <f t="shared" ref="D17:F17" si="4">D8-D9</f>
        <v>1.5</v>
      </c>
      <c r="E17" s="5">
        <f t="shared" si="4"/>
        <v>1.5</v>
      </c>
      <c r="F17" s="5">
        <f t="shared" si="4"/>
        <v>1.5</v>
      </c>
    </row>
    <row r="18" spans="1:9" x14ac:dyDescent="0.3">
      <c r="A18" t="s">
        <v>22</v>
      </c>
      <c r="C18" s="7">
        <f>C17*$B$4</f>
        <v>0.60000000000000009</v>
      </c>
      <c r="D18" s="7">
        <f t="shared" ref="D18:F18" si="5">D17*$B$4</f>
        <v>0.60000000000000009</v>
      </c>
      <c r="E18" s="7">
        <f t="shared" si="5"/>
        <v>0.60000000000000009</v>
      </c>
      <c r="F18" s="7">
        <f t="shared" si="5"/>
        <v>0.60000000000000009</v>
      </c>
    </row>
    <row r="19" spans="1:9" x14ac:dyDescent="0.3">
      <c r="A19" t="s">
        <v>15</v>
      </c>
      <c r="B19" s="6">
        <f>B7</f>
        <v>-10</v>
      </c>
      <c r="C19" s="5">
        <f>C8-C18</f>
        <v>3.4</v>
      </c>
      <c r="D19" s="5">
        <f t="shared" ref="D19:F19" si="6">D8-D18</f>
        <v>3.4</v>
      </c>
      <c r="E19" s="5">
        <f t="shared" si="6"/>
        <v>3.4</v>
      </c>
      <c r="F19" s="5">
        <f t="shared" si="6"/>
        <v>3.4</v>
      </c>
    </row>
    <row r="20" spans="1:9" x14ac:dyDescent="0.3">
      <c r="A20" s="10" t="s">
        <v>16</v>
      </c>
      <c r="B20" s="11">
        <f>IRR(B19:F19)</f>
        <v>0.13543756701564535</v>
      </c>
    </row>
    <row r="22" spans="1:9" x14ac:dyDescent="0.3">
      <c r="A22" t="s">
        <v>28</v>
      </c>
    </row>
    <row r="23" spans="1:9" x14ac:dyDescent="0.3">
      <c r="A23" t="s">
        <v>30</v>
      </c>
      <c r="C23" s="7">
        <f>C12*(1+$B$5)^C6</f>
        <v>4.8</v>
      </c>
      <c r="D23" s="7">
        <f t="shared" ref="D23:F23" si="7">D12*(1+$B$5)^D6</f>
        <v>5.76</v>
      </c>
      <c r="E23" s="7">
        <f t="shared" si="7"/>
        <v>6.9119999999999999</v>
      </c>
      <c r="F23" s="7">
        <f t="shared" si="7"/>
        <v>8.2943999999999996</v>
      </c>
    </row>
    <row r="24" spans="1:9" x14ac:dyDescent="0.3">
      <c r="A24" t="s">
        <v>31</v>
      </c>
      <c r="C24" s="6">
        <f>C23-C16</f>
        <v>2.2999999999999998</v>
      </c>
      <c r="D24" s="6">
        <f t="shared" ref="D24:F24" si="8">D23-D16</f>
        <v>3.26</v>
      </c>
      <c r="E24" s="6">
        <f t="shared" si="8"/>
        <v>4.4119999999999999</v>
      </c>
      <c r="F24" s="6">
        <f t="shared" si="8"/>
        <v>5.7943999999999996</v>
      </c>
    </row>
    <row r="25" spans="1:9" x14ac:dyDescent="0.3">
      <c r="A25" t="s">
        <v>32</v>
      </c>
      <c r="B25" s="12"/>
      <c r="C25" s="7">
        <f>C24*$B$4</f>
        <v>0.91999999999999993</v>
      </c>
      <c r="D25" s="7">
        <f t="shared" ref="D25:F25" si="9">D24*$B$4</f>
        <v>1.304</v>
      </c>
      <c r="E25" s="7">
        <f t="shared" si="9"/>
        <v>1.7648000000000001</v>
      </c>
      <c r="F25" s="7">
        <f t="shared" si="9"/>
        <v>2.3177599999999998</v>
      </c>
    </row>
    <row r="26" spans="1:9" x14ac:dyDescent="0.3">
      <c r="A26" t="s">
        <v>29</v>
      </c>
      <c r="B26" s="6">
        <v>-10</v>
      </c>
      <c r="C26" s="6">
        <f>C23-C25</f>
        <v>3.88</v>
      </c>
      <c r="D26" s="6">
        <f t="shared" ref="D26:F26" si="10">D23-D25</f>
        <v>4.4559999999999995</v>
      </c>
      <c r="E26" s="6">
        <f t="shared" si="10"/>
        <v>5.1471999999999998</v>
      </c>
      <c r="F26" s="6">
        <f t="shared" si="10"/>
        <v>5.9766399999999997</v>
      </c>
      <c r="H26" t="s">
        <v>63</v>
      </c>
      <c r="I26" s="12">
        <f>IRR(B26:F26)</f>
        <v>0.30313150783945098</v>
      </c>
    </row>
    <row r="27" spans="1:9" x14ac:dyDescent="0.3">
      <c r="A27" t="s">
        <v>33</v>
      </c>
      <c r="B27" s="6">
        <f>B19</f>
        <v>-10</v>
      </c>
      <c r="C27" s="7">
        <f>C26/(1+$B$5)^C6</f>
        <v>3.2333333333333334</v>
      </c>
      <c r="D27" s="7">
        <f t="shared" ref="D27:F27" si="11">D26/(1+$B$5)^D6</f>
        <v>3.0944444444444441</v>
      </c>
      <c r="E27" s="7">
        <f t="shared" si="11"/>
        <v>2.9787037037037036</v>
      </c>
      <c r="F27" s="7">
        <f t="shared" si="11"/>
        <v>2.8822530864197531</v>
      </c>
    </row>
    <row r="28" spans="1:9" x14ac:dyDescent="0.3">
      <c r="A28" s="10" t="s">
        <v>16</v>
      </c>
      <c r="B28" s="11">
        <f>IRR(B27:F27)</f>
        <v>8.5942923199541665E-2</v>
      </c>
    </row>
    <row r="31" spans="1:9" x14ac:dyDescent="0.3">
      <c r="A31" t="s">
        <v>38</v>
      </c>
    </row>
    <row r="32" spans="1:9" x14ac:dyDescent="0.3">
      <c r="A32" t="s">
        <v>6</v>
      </c>
      <c r="B32" s="3">
        <f>PMT(10%,4,-1)</f>
        <v>0.31547080370609781</v>
      </c>
    </row>
    <row r="33" spans="1:9" x14ac:dyDescent="0.3">
      <c r="A33" t="s">
        <v>39</v>
      </c>
      <c r="B33" s="2">
        <v>1</v>
      </c>
      <c r="C33" s="6">
        <f>B33-C34</f>
        <v>0.78452919629390216</v>
      </c>
      <c r="D33" s="6">
        <f t="shared" ref="D33:F33" si="12">C33-D34</f>
        <v>0.54751131221719462</v>
      </c>
      <c r="E33" s="6">
        <f t="shared" si="12"/>
        <v>0.28679163973281629</v>
      </c>
      <c r="F33" s="6">
        <f t="shared" si="12"/>
        <v>0</v>
      </c>
      <c r="G33" s="6"/>
    </row>
    <row r="34" spans="1:9" x14ac:dyDescent="0.3">
      <c r="A34" t="s">
        <v>40</v>
      </c>
      <c r="C34" s="3">
        <f>$B$32-C35</f>
        <v>0.21547080370609781</v>
      </c>
      <c r="D34" s="3">
        <f t="shared" ref="D34:F34" si="13">$B$32-D35</f>
        <v>0.2370178840767076</v>
      </c>
      <c r="E34" s="3">
        <f t="shared" si="13"/>
        <v>0.26071967248437833</v>
      </c>
      <c r="F34" s="3">
        <f t="shared" si="13"/>
        <v>0.28679163973281618</v>
      </c>
      <c r="G34" s="3"/>
    </row>
    <row r="35" spans="1:9" x14ac:dyDescent="0.3">
      <c r="A35" t="s">
        <v>41</v>
      </c>
      <c r="C35" s="9">
        <f>B33*0.1</f>
        <v>0.1</v>
      </c>
      <c r="D35" s="9">
        <f t="shared" ref="D35:F35" si="14">C33*0.1</f>
        <v>7.8452919629390216E-2</v>
      </c>
      <c r="E35" s="9">
        <f t="shared" si="14"/>
        <v>5.4751131221719464E-2</v>
      </c>
      <c r="F35" s="9">
        <f t="shared" si="14"/>
        <v>2.8679163973281629E-2</v>
      </c>
      <c r="G35" s="7"/>
    </row>
    <row r="37" spans="1:9" x14ac:dyDescent="0.3">
      <c r="A37" t="s">
        <v>30</v>
      </c>
      <c r="C37" s="7">
        <f>C23</f>
        <v>4.8</v>
      </c>
      <c r="D37" s="7">
        <f t="shared" ref="D37:F37" si="15">D23</f>
        <v>5.76</v>
      </c>
      <c r="E37" s="7">
        <f t="shared" si="15"/>
        <v>6.9119999999999999</v>
      </c>
      <c r="F37" s="7">
        <f t="shared" si="15"/>
        <v>8.2943999999999996</v>
      </c>
    </row>
    <row r="38" spans="1:9" x14ac:dyDescent="0.3">
      <c r="A38" t="s">
        <v>31</v>
      </c>
      <c r="C38" s="6">
        <f>C37-C16-C35</f>
        <v>2.1999999999999997</v>
      </c>
      <c r="D38" s="6">
        <f t="shared" ref="D38:F38" si="16">D37-D16-D35</f>
        <v>3.1815470803706094</v>
      </c>
      <c r="E38" s="6">
        <f t="shared" si="16"/>
        <v>4.3572488687782807</v>
      </c>
      <c r="F38" s="6">
        <f t="shared" si="16"/>
        <v>5.765720836026718</v>
      </c>
    </row>
    <row r="39" spans="1:9" x14ac:dyDescent="0.3">
      <c r="A39" t="s">
        <v>32</v>
      </c>
      <c r="B39" s="12"/>
      <c r="C39" s="7">
        <f>C38*$B$4</f>
        <v>0.87999999999999989</v>
      </c>
      <c r="D39" s="7">
        <f t="shared" ref="D39:F39" si="17">D38*$B$4</f>
        <v>1.2726188321482439</v>
      </c>
      <c r="E39" s="7">
        <f t="shared" si="17"/>
        <v>1.7428995475113123</v>
      </c>
      <c r="F39" s="7">
        <f t="shared" si="17"/>
        <v>2.3062883344106875</v>
      </c>
    </row>
    <row r="40" spans="1:9" x14ac:dyDescent="0.3">
      <c r="A40" t="s">
        <v>29</v>
      </c>
      <c r="B40" s="6">
        <v>-9</v>
      </c>
      <c r="C40" s="6">
        <f>C37-C39-$B$32</f>
        <v>3.6045291962939023</v>
      </c>
      <c r="D40" s="6">
        <f t="shared" ref="D40:F40" si="18">D37-D39-$B$32</f>
        <v>4.1719103641456581</v>
      </c>
      <c r="E40" s="6">
        <f t="shared" si="18"/>
        <v>4.8536296487825901</v>
      </c>
      <c r="F40" s="6">
        <f t="shared" si="18"/>
        <v>5.672640861883214</v>
      </c>
      <c r="H40" s="10" t="s">
        <v>63</v>
      </c>
      <c r="I40" s="11">
        <f>IRR(B40:F40)</f>
        <v>0.32648897647018793</v>
      </c>
    </row>
    <row r="41" spans="1:9" x14ac:dyDescent="0.3">
      <c r="A41" t="s">
        <v>33</v>
      </c>
      <c r="B41" s="6">
        <v>-9</v>
      </c>
      <c r="C41" s="7">
        <f>C40/(1+$B$5)^C6</f>
        <v>3.0037743302449189</v>
      </c>
      <c r="D41" s="7">
        <f t="shared" ref="D41:F41" si="19">D40/(1+$B$5)^D6</f>
        <v>2.8971599751011516</v>
      </c>
      <c r="E41" s="7">
        <f t="shared" si="19"/>
        <v>2.8088134541565917</v>
      </c>
      <c r="F41" s="7">
        <f t="shared" si="19"/>
        <v>2.7356485637939882</v>
      </c>
      <c r="I41" s="32">
        <f>(I40-$B$5)/(1+$B$5)</f>
        <v>0.10540748039182327</v>
      </c>
    </row>
    <row r="42" spans="1:9" x14ac:dyDescent="0.3">
      <c r="A42" s="10" t="s">
        <v>16</v>
      </c>
      <c r="B42" s="11">
        <f>IRR(B41:F41)</f>
        <v>0.10540748039182346</v>
      </c>
    </row>
  </sheetData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R41"/>
  <sheetViews>
    <sheetView zoomScale="55" zoomScaleNormal="55" workbookViewId="0">
      <selection activeCell="G32" sqref="G32"/>
    </sheetView>
  </sheetViews>
  <sheetFormatPr defaultRowHeight="12.75" x14ac:dyDescent="0.2"/>
  <cols>
    <col min="1" max="13" width="9" style="14"/>
    <col min="14" max="14" width="9.25" style="14" customWidth="1"/>
    <col min="15" max="269" width="9" style="14"/>
    <col min="270" max="270" width="9.25" style="14" customWidth="1"/>
    <col min="271" max="525" width="9" style="14"/>
    <col min="526" max="526" width="9.25" style="14" customWidth="1"/>
    <col min="527" max="781" width="9" style="14"/>
    <col min="782" max="782" width="9.25" style="14" customWidth="1"/>
    <col min="783" max="1037" width="9" style="14"/>
    <col min="1038" max="1038" width="9.25" style="14" customWidth="1"/>
    <col min="1039" max="1293" width="9" style="14"/>
    <col min="1294" max="1294" width="9.25" style="14" customWidth="1"/>
    <col min="1295" max="1549" width="9" style="14"/>
    <col min="1550" max="1550" width="9.25" style="14" customWidth="1"/>
    <col min="1551" max="1805" width="9" style="14"/>
    <col min="1806" max="1806" width="9.25" style="14" customWidth="1"/>
    <col min="1807" max="2061" width="9" style="14"/>
    <col min="2062" max="2062" width="9.25" style="14" customWidth="1"/>
    <col min="2063" max="2317" width="9" style="14"/>
    <col min="2318" max="2318" width="9.25" style="14" customWidth="1"/>
    <col min="2319" max="2573" width="9" style="14"/>
    <col min="2574" max="2574" width="9.25" style="14" customWidth="1"/>
    <col min="2575" max="2829" width="9" style="14"/>
    <col min="2830" max="2830" width="9.25" style="14" customWidth="1"/>
    <col min="2831" max="3085" width="9" style="14"/>
    <col min="3086" max="3086" width="9.25" style="14" customWidth="1"/>
    <col min="3087" max="3341" width="9" style="14"/>
    <col min="3342" max="3342" width="9.25" style="14" customWidth="1"/>
    <col min="3343" max="3597" width="9" style="14"/>
    <col min="3598" max="3598" width="9.25" style="14" customWidth="1"/>
    <col min="3599" max="3853" width="9" style="14"/>
    <col min="3854" max="3854" width="9.25" style="14" customWidth="1"/>
    <col min="3855" max="4109" width="9" style="14"/>
    <col min="4110" max="4110" width="9.25" style="14" customWidth="1"/>
    <col min="4111" max="4365" width="9" style="14"/>
    <col min="4366" max="4366" width="9.25" style="14" customWidth="1"/>
    <col min="4367" max="4621" width="9" style="14"/>
    <col min="4622" max="4622" width="9.25" style="14" customWidth="1"/>
    <col min="4623" max="4877" width="9" style="14"/>
    <col min="4878" max="4878" width="9.25" style="14" customWidth="1"/>
    <col min="4879" max="5133" width="9" style="14"/>
    <col min="5134" max="5134" width="9.25" style="14" customWidth="1"/>
    <col min="5135" max="5389" width="9" style="14"/>
    <col min="5390" max="5390" width="9.25" style="14" customWidth="1"/>
    <col min="5391" max="5645" width="9" style="14"/>
    <col min="5646" max="5646" width="9.25" style="14" customWidth="1"/>
    <col min="5647" max="5901" width="9" style="14"/>
    <col min="5902" max="5902" width="9.25" style="14" customWidth="1"/>
    <col min="5903" max="6157" width="9" style="14"/>
    <col min="6158" max="6158" width="9.25" style="14" customWidth="1"/>
    <col min="6159" max="6413" width="9" style="14"/>
    <col min="6414" max="6414" width="9.25" style="14" customWidth="1"/>
    <col min="6415" max="6669" width="9" style="14"/>
    <col min="6670" max="6670" width="9.25" style="14" customWidth="1"/>
    <col min="6671" max="6925" width="9" style="14"/>
    <col min="6926" max="6926" width="9.25" style="14" customWidth="1"/>
    <col min="6927" max="7181" width="9" style="14"/>
    <col min="7182" max="7182" width="9.25" style="14" customWidth="1"/>
    <col min="7183" max="7437" width="9" style="14"/>
    <col min="7438" max="7438" width="9.25" style="14" customWidth="1"/>
    <col min="7439" max="7693" width="9" style="14"/>
    <col min="7694" max="7694" width="9.25" style="14" customWidth="1"/>
    <col min="7695" max="7949" width="9" style="14"/>
    <col min="7950" max="7950" width="9.25" style="14" customWidth="1"/>
    <col min="7951" max="8205" width="9" style="14"/>
    <col min="8206" max="8206" width="9.25" style="14" customWidth="1"/>
    <col min="8207" max="8461" width="9" style="14"/>
    <col min="8462" max="8462" width="9.25" style="14" customWidth="1"/>
    <col min="8463" max="8717" width="9" style="14"/>
    <col min="8718" max="8718" width="9.25" style="14" customWidth="1"/>
    <col min="8719" max="8973" width="9" style="14"/>
    <col min="8974" max="8974" width="9.25" style="14" customWidth="1"/>
    <col min="8975" max="9229" width="9" style="14"/>
    <col min="9230" max="9230" width="9.25" style="14" customWidth="1"/>
    <col min="9231" max="9485" width="9" style="14"/>
    <col min="9486" max="9486" width="9.25" style="14" customWidth="1"/>
    <col min="9487" max="9741" width="9" style="14"/>
    <col min="9742" max="9742" width="9.25" style="14" customWidth="1"/>
    <col min="9743" max="9997" width="9" style="14"/>
    <col min="9998" max="9998" width="9.25" style="14" customWidth="1"/>
    <col min="9999" max="10253" width="9" style="14"/>
    <col min="10254" max="10254" width="9.25" style="14" customWidth="1"/>
    <col min="10255" max="10509" width="9" style="14"/>
    <col min="10510" max="10510" width="9.25" style="14" customWidth="1"/>
    <col min="10511" max="10765" width="9" style="14"/>
    <col min="10766" max="10766" width="9.25" style="14" customWidth="1"/>
    <col min="10767" max="11021" width="9" style="14"/>
    <col min="11022" max="11022" width="9.25" style="14" customWidth="1"/>
    <col min="11023" max="11277" width="9" style="14"/>
    <col min="11278" max="11278" width="9.25" style="14" customWidth="1"/>
    <col min="11279" max="11533" width="9" style="14"/>
    <col min="11534" max="11534" width="9.25" style="14" customWidth="1"/>
    <col min="11535" max="11789" width="9" style="14"/>
    <col min="11790" max="11790" width="9.25" style="14" customWidth="1"/>
    <col min="11791" max="12045" width="9" style="14"/>
    <col min="12046" max="12046" width="9.25" style="14" customWidth="1"/>
    <col min="12047" max="12301" width="9" style="14"/>
    <col min="12302" max="12302" width="9.25" style="14" customWidth="1"/>
    <col min="12303" max="12557" width="9" style="14"/>
    <col min="12558" max="12558" width="9.25" style="14" customWidth="1"/>
    <col min="12559" max="12813" width="9" style="14"/>
    <col min="12814" max="12814" width="9.25" style="14" customWidth="1"/>
    <col min="12815" max="13069" width="9" style="14"/>
    <col min="13070" max="13070" width="9.25" style="14" customWidth="1"/>
    <col min="13071" max="13325" width="9" style="14"/>
    <col min="13326" max="13326" width="9.25" style="14" customWidth="1"/>
    <col min="13327" max="13581" width="9" style="14"/>
    <col min="13582" max="13582" width="9.25" style="14" customWidth="1"/>
    <col min="13583" max="13837" width="9" style="14"/>
    <col min="13838" max="13838" width="9.25" style="14" customWidth="1"/>
    <col min="13839" max="14093" width="9" style="14"/>
    <col min="14094" max="14094" width="9.25" style="14" customWidth="1"/>
    <col min="14095" max="14349" width="9" style="14"/>
    <col min="14350" max="14350" width="9.25" style="14" customWidth="1"/>
    <col min="14351" max="14605" width="9" style="14"/>
    <col min="14606" max="14606" width="9.25" style="14" customWidth="1"/>
    <col min="14607" max="14861" width="9" style="14"/>
    <col min="14862" max="14862" width="9.25" style="14" customWidth="1"/>
    <col min="14863" max="15117" width="9" style="14"/>
    <col min="15118" max="15118" width="9.25" style="14" customWidth="1"/>
    <col min="15119" max="15373" width="9" style="14"/>
    <col min="15374" max="15374" width="9.25" style="14" customWidth="1"/>
    <col min="15375" max="15629" width="9" style="14"/>
    <col min="15630" max="15630" width="9.25" style="14" customWidth="1"/>
    <col min="15631" max="15885" width="9" style="14"/>
    <col min="15886" max="15886" width="9.25" style="14" customWidth="1"/>
    <col min="15887" max="16141" width="9" style="14"/>
    <col min="16142" max="16142" width="9.25" style="14" customWidth="1"/>
    <col min="16143" max="16384" width="9" style="14"/>
  </cols>
  <sheetData>
    <row r="3" spans="1:13" x14ac:dyDescent="0.2">
      <c r="A3" s="14" t="s">
        <v>42</v>
      </c>
      <c r="B3" s="14" t="s">
        <v>43</v>
      </c>
    </row>
    <row r="4" spans="1:13" x14ac:dyDescent="0.2">
      <c r="A4" s="15" t="s">
        <v>44</v>
      </c>
      <c r="B4" s="14">
        <v>0.35</v>
      </c>
    </row>
    <row r="5" spans="1:13" x14ac:dyDescent="0.2">
      <c r="A5" s="16"/>
      <c r="B5" s="17" t="s">
        <v>64</v>
      </c>
      <c r="C5" s="18" t="s">
        <v>65</v>
      </c>
      <c r="D5" s="17" t="s">
        <v>66</v>
      </c>
      <c r="E5" s="17" t="s">
        <v>67</v>
      </c>
      <c r="F5" s="17" t="s">
        <v>68</v>
      </c>
      <c r="G5" s="17" t="s">
        <v>69</v>
      </c>
      <c r="H5" s="17" t="s">
        <v>70</v>
      </c>
      <c r="I5" s="17" t="s">
        <v>71</v>
      </c>
      <c r="J5" s="17" t="s">
        <v>72</v>
      </c>
      <c r="K5" s="17" t="s">
        <v>73</v>
      </c>
      <c r="L5" s="17" t="s">
        <v>74</v>
      </c>
      <c r="M5" s="17" t="s">
        <v>75</v>
      </c>
    </row>
    <row r="6" spans="1:13" x14ac:dyDescent="0.2">
      <c r="A6" s="19" t="s">
        <v>45</v>
      </c>
      <c r="B6" s="16">
        <v>0</v>
      </c>
      <c r="C6" s="20">
        <v>1</v>
      </c>
      <c r="D6" s="16">
        <v>2</v>
      </c>
      <c r="E6" s="16">
        <v>3</v>
      </c>
      <c r="F6" s="16">
        <v>4</v>
      </c>
      <c r="G6" s="16">
        <v>5</v>
      </c>
      <c r="H6" s="16">
        <v>6</v>
      </c>
      <c r="I6" s="16">
        <v>7</v>
      </c>
      <c r="J6" s="16">
        <v>8</v>
      </c>
      <c r="K6" s="16">
        <v>9</v>
      </c>
      <c r="L6" s="16">
        <v>10</v>
      </c>
      <c r="M6" s="16">
        <v>11</v>
      </c>
    </row>
    <row r="7" spans="1:13" x14ac:dyDescent="0.2">
      <c r="A7" s="19" t="s">
        <v>46</v>
      </c>
      <c r="B7" s="16">
        <v>5000</v>
      </c>
      <c r="C7" s="20">
        <v>5000</v>
      </c>
      <c r="D7" s="16">
        <f>D9*0.1</f>
        <v>120</v>
      </c>
      <c r="E7" s="16">
        <f t="shared" ref="E7:M7" si="0">E9*0.1</f>
        <v>144</v>
      </c>
      <c r="F7" s="16">
        <f t="shared" si="0"/>
        <v>168</v>
      </c>
      <c r="G7" s="16">
        <f t="shared" si="0"/>
        <v>192</v>
      </c>
      <c r="H7" s="16">
        <f t="shared" si="0"/>
        <v>216</v>
      </c>
      <c r="I7" s="16">
        <f t="shared" si="0"/>
        <v>240</v>
      </c>
      <c r="J7" s="16">
        <f t="shared" si="0"/>
        <v>240</v>
      </c>
      <c r="K7" s="16">
        <f t="shared" si="0"/>
        <v>240</v>
      </c>
      <c r="L7" s="16">
        <f t="shared" si="0"/>
        <v>240</v>
      </c>
      <c r="M7" s="16">
        <f t="shared" si="0"/>
        <v>240</v>
      </c>
    </row>
    <row r="8" spans="1:13" x14ac:dyDescent="0.2">
      <c r="A8" s="19" t="s">
        <v>47</v>
      </c>
      <c r="B8" s="16"/>
      <c r="C8" s="20"/>
      <c r="D8" s="16">
        <v>50</v>
      </c>
      <c r="E8" s="16">
        <v>60</v>
      </c>
      <c r="F8" s="16">
        <v>70</v>
      </c>
      <c r="G8" s="16">
        <v>80</v>
      </c>
      <c r="H8" s="16">
        <v>90</v>
      </c>
      <c r="I8" s="16">
        <v>100</v>
      </c>
      <c r="J8" s="16">
        <v>100</v>
      </c>
      <c r="K8" s="16">
        <v>100</v>
      </c>
      <c r="L8" s="16">
        <v>100</v>
      </c>
      <c r="M8" s="16">
        <v>100</v>
      </c>
    </row>
    <row r="9" spans="1:13" x14ac:dyDescent="0.2">
      <c r="A9" s="19" t="s">
        <v>48</v>
      </c>
      <c r="B9" s="33"/>
      <c r="C9" s="20"/>
      <c r="D9" s="16">
        <f>D8*12*2</f>
        <v>1200</v>
      </c>
      <c r="E9" s="16">
        <f t="shared" ref="E9:M9" si="1">E8*12*2</f>
        <v>1440</v>
      </c>
      <c r="F9" s="16">
        <f t="shared" si="1"/>
        <v>1680</v>
      </c>
      <c r="G9" s="16">
        <f t="shared" si="1"/>
        <v>1920</v>
      </c>
      <c r="H9" s="16">
        <f t="shared" si="1"/>
        <v>2160</v>
      </c>
      <c r="I9" s="16">
        <f t="shared" si="1"/>
        <v>2400</v>
      </c>
      <c r="J9" s="16">
        <f t="shared" si="1"/>
        <v>2400</v>
      </c>
      <c r="K9" s="16">
        <f t="shared" si="1"/>
        <v>2400</v>
      </c>
      <c r="L9" s="16">
        <f t="shared" si="1"/>
        <v>2400</v>
      </c>
      <c r="M9" s="16">
        <f t="shared" si="1"/>
        <v>2400</v>
      </c>
    </row>
    <row r="10" spans="1:13" x14ac:dyDescent="0.2">
      <c r="A10" s="16"/>
      <c r="B10" s="16"/>
    </row>
    <row r="11" spans="1:13" x14ac:dyDescent="0.2">
      <c r="A11" s="16"/>
      <c r="B11" s="16"/>
    </row>
    <row r="12" spans="1:13" x14ac:dyDescent="0.2">
      <c r="A12" s="19" t="s">
        <v>49</v>
      </c>
      <c r="B12" s="16">
        <v>5000</v>
      </c>
    </row>
    <row r="13" spans="1:13" x14ac:dyDescent="0.2">
      <c r="A13" s="19" t="s">
        <v>50</v>
      </c>
      <c r="B13" s="16">
        <f>1-0.05^0.1</f>
        <v>0.2588655508930523</v>
      </c>
    </row>
    <row r="14" spans="1:13" x14ac:dyDescent="0.2">
      <c r="A14" s="16"/>
      <c r="B14" s="16"/>
      <c r="C14" s="15" t="s">
        <v>51</v>
      </c>
      <c r="D14" s="21">
        <f>B12*B13</f>
        <v>1294.3277544652615</v>
      </c>
      <c r="E14" s="21">
        <f t="shared" ref="E14:L14" si="2">D15*$B$13</f>
        <v>959.2708872694443</v>
      </c>
      <c r="F14" s="21">
        <f t="shared" si="2"/>
        <v>710.94870058077242</v>
      </c>
      <c r="G14" s="21">
        <f t="shared" si="2"/>
        <v>526.90857354823117</v>
      </c>
      <c r="H14" s="21">
        <f t="shared" si="2"/>
        <v>390.5100953863959</v>
      </c>
      <c r="I14" s="21">
        <f t="shared" si="2"/>
        <v>289.42048441489811</v>
      </c>
      <c r="J14" s="21">
        <f t="shared" si="2"/>
        <v>214.49949127710147</v>
      </c>
      <c r="K14" s="21">
        <f t="shared" si="2"/>
        <v>158.97296230137513</v>
      </c>
      <c r="L14" s="21">
        <f t="shared" si="2"/>
        <v>117.82033883812923</v>
      </c>
      <c r="M14" s="21">
        <f>L15</f>
        <v>337.32071191839077</v>
      </c>
    </row>
    <row r="15" spans="1:13" x14ac:dyDescent="0.2">
      <c r="A15" s="16"/>
      <c r="B15" s="16"/>
      <c r="C15" s="15" t="s">
        <v>52</v>
      </c>
      <c r="D15" s="22">
        <f>B12-D14</f>
        <v>3705.6722455347385</v>
      </c>
      <c r="E15" s="22">
        <f>D15-E14</f>
        <v>2746.4013582652942</v>
      </c>
      <c r="F15" s="22">
        <f t="shared" ref="F15:M15" si="3">E15-F14</f>
        <v>2035.4526576845219</v>
      </c>
      <c r="G15" s="22">
        <f t="shared" si="3"/>
        <v>1508.5440841362906</v>
      </c>
      <c r="H15" s="22">
        <f t="shared" si="3"/>
        <v>1118.0339887498947</v>
      </c>
      <c r="I15" s="22">
        <f t="shared" si="3"/>
        <v>828.61350433499661</v>
      </c>
      <c r="J15" s="22">
        <f t="shared" si="3"/>
        <v>614.11401305789514</v>
      </c>
      <c r="K15" s="22">
        <f t="shared" si="3"/>
        <v>455.14105075652003</v>
      </c>
      <c r="L15" s="22">
        <f t="shared" si="3"/>
        <v>337.32071191839077</v>
      </c>
      <c r="M15" s="22">
        <f t="shared" si="3"/>
        <v>0</v>
      </c>
    </row>
    <row r="16" spans="1:13" x14ac:dyDescent="0.2">
      <c r="A16" s="16"/>
      <c r="B16" s="16"/>
    </row>
    <row r="17" spans="1:18" x14ac:dyDescent="0.2">
      <c r="A17" s="19" t="s">
        <v>53</v>
      </c>
      <c r="B17" s="23">
        <f>PMT(0.05,10,-C7)</f>
        <v>647.52287482728332</v>
      </c>
      <c r="C17" s="15" t="s">
        <v>54</v>
      </c>
    </row>
    <row r="18" spans="1:18" x14ac:dyDescent="0.2">
      <c r="A18" s="16"/>
      <c r="B18" s="24"/>
      <c r="C18" s="25">
        <v>5000</v>
      </c>
      <c r="D18" s="22">
        <f>C18-D20</f>
        <v>4602.477125172717</v>
      </c>
      <c r="E18" s="22">
        <f t="shared" ref="E18:M18" si="4">D18-E20</f>
        <v>4185.0781066040699</v>
      </c>
      <c r="F18" s="22">
        <f t="shared" si="4"/>
        <v>3746.80913710699</v>
      </c>
      <c r="G18" s="22">
        <f t="shared" si="4"/>
        <v>3286.6267191350562</v>
      </c>
      <c r="H18" s="22">
        <f t="shared" si="4"/>
        <v>2803.4351802645256</v>
      </c>
      <c r="I18" s="22">
        <f t="shared" si="4"/>
        <v>2296.0840644504688</v>
      </c>
      <c r="J18" s="22">
        <f t="shared" si="4"/>
        <v>1763.3653928457088</v>
      </c>
      <c r="K18" s="22">
        <f t="shared" si="4"/>
        <v>1204.010787660711</v>
      </c>
      <c r="L18" s="22">
        <f t="shared" si="4"/>
        <v>616.68845221646325</v>
      </c>
      <c r="M18" s="22">
        <f t="shared" si="4"/>
        <v>3.0695446184836328E-12</v>
      </c>
    </row>
    <row r="19" spans="1:18" x14ac:dyDescent="0.2">
      <c r="A19" s="19" t="s">
        <v>53</v>
      </c>
      <c r="B19" s="19"/>
      <c r="C19" s="25"/>
      <c r="D19" s="22">
        <f>$B$17</f>
        <v>647.52287482728332</v>
      </c>
      <c r="E19" s="22">
        <f t="shared" ref="E19:M19" si="5">$B$17</f>
        <v>647.52287482728332</v>
      </c>
      <c r="F19" s="22">
        <f t="shared" si="5"/>
        <v>647.52287482728332</v>
      </c>
      <c r="G19" s="22">
        <f t="shared" si="5"/>
        <v>647.52287482728332</v>
      </c>
      <c r="H19" s="22">
        <f t="shared" si="5"/>
        <v>647.52287482728332</v>
      </c>
      <c r="I19" s="22">
        <f t="shared" si="5"/>
        <v>647.52287482728332</v>
      </c>
      <c r="J19" s="22">
        <f t="shared" si="5"/>
        <v>647.52287482728332</v>
      </c>
      <c r="K19" s="22">
        <f t="shared" si="5"/>
        <v>647.52287482728332</v>
      </c>
      <c r="L19" s="22">
        <f t="shared" si="5"/>
        <v>647.52287482728332</v>
      </c>
      <c r="M19" s="22">
        <f t="shared" si="5"/>
        <v>647.52287482728332</v>
      </c>
    </row>
    <row r="20" spans="1:18" x14ac:dyDescent="0.2">
      <c r="A20" s="19" t="s">
        <v>55</v>
      </c>
      <c r="B20" s="19"/>
      <c r="C20" s="25"/>
      <c r="D20" s="22">
        <f>D19-D21</f>
        <v>397.52287482728332</v>
      </c>
      <c r="E20" s="22">
        <f t="shared" ref="E20:M20" si="6">E19-E21</f>
        <v>417.39901856864742</v>
      </c>
      <c r="F20" s="22">
        <f t="shared" si="6"/>
        <v>438.26896949707981</v>
      </c>
      <c r="G20" s="22">
        <f t="shared" si="6"/>
        <v>460.18241797193377</v>
      </c>
      <c r="H20" s="22">
        <f t="shared" si="6"/>
        <v>483.19153887053051</v>
      </c>
      <c r="I20" s="22">
        <f t="shared" si="6"/>
        <v>507.35111581405704</v>
      </c>
      <c r="J20" s="22">
        <f t="shared" si="6"/>
        <v>532.71867160475983</v>
      </c>
      <c r="K20" s="22">
        <f t="shared" si="6"/>
        <v>559.35460518499781</v>
      </c>
      <c r="L20" s="22">
        <f t="shared" si="6"/>
        <v>587.32233544424776</v>
      </c>
      <c r="M20" s="22">
        <f t="shared" si="6"/>
        <v>616.68845221646018</v>
      </c>
    </row>
    <row r="21" spans="1:18" x14ac:dyDescent="0.2">
      <c r="A21" s="19" t="s">
        <v>56</v>
      </c>
      <c r="B21" s="19"/>
      <c r="C21" s="25"/>
      <c r="D21" s="21">
        <f>C18*0.05</f>
        <v>250</v>
      </c>
      <c r="E21" s="21">
        <f t="shared" ref="E21:M21" si="7">D18*0.05</f>
        <v>230.12385625863587</v>
      </c>
      <c r="F21" s="21">
        <f t="shared" si="7"/>
        <v>209.25390533020351</v>
      </c>
      <c r="G21" s="21">
        <f t="shared" si="7"/>
        <v>187.34045685534952</v>
      </c>
      <c r="H21" s="21">
        <f t="shared" si="7"/>
        <v>164.33133595675281</v>
      </c>
      <c r="I21" s="21">
        <f t="shared" si="7"/>
        <v>140.17175901322628</v>
      </c>
      <c r="J21" s="21">
        <f t="shared" si="7"/>
        <v>114.80420322252344</v>
      </c>
      <c r="K21" s="21">
        <f t="shared" si="7"/>
        <v>88.168269642285452</v>
      </c>
      <c r="L21" s="21">
        <f t="shared" si="7"/>
        <v>60.200539383035554</v>
      </c>
      <c r="M21" s="21">
        <f t="shared" si="7"/>
        <v>30.834422610823164</v>
      </c>
    </row>
    <row r="23" spans="1:18" x14ac:dyDescent="0.2">
      <c r="A23" s="16" t="s">
        <v>57</v>
      </c>
      <c r="B23" s="16">
        <f>-B7</f>
        <v>-5000</v>
      </c>
      <c r="C23" s="16"/>
      <c r="D23" s="22">
        <f>D9-D7-D14-D21</f>
        <v>-464.32775446526148</v>
      </c>
      <c r="E23" s="22">
        <f t="shared" ref="E23:M23" si="8">E9-E7-E14-E21</f>
        <v>106.60525647191983</v>
      </c>
      <c r="F23" s="22">
        <f t="shared" si="8"/>
        <v>591.79739408902401</v>
      </c>
      <c r="G23" s="22">
        <f t="shared" si="8"/>
        <v>1013.7509695964192</v>
      </c>
      <c r="H23" s="22">
        <f t="shared" si="8"/>
        <v>1389.1585686568512</v>
      </c>
      <c r="I23" s="22">
        <f t="shared" si="8"/>
        <v>1730.4077565718758</v>
      </c>
      <c r="J23" s="22">
        <f t="shared" si="8"/>
        <v>1830.696305500375</v>
      </c>
      <c r="K23" s="22">
        <f t="shared" si="8"/>
        <v>1912.8587680563394</v>
      </c>
      <c r="L23" s="22">
        <f t="shared" si="8"/>
        <v>1981.9791217788354</v>
      </c>
      <c r="M23" s="22">
        <f t="shared" si="8"/>
        <v>1791.8448654707861</v>
      </c>
      <c r="N23" s="16"/>
    </row>
    <row r="24" spans="1:18" x14ac:dyDescent="0.2">
      <c r="A24" s="16" t="s">
        <v>58</v>
      </c>
      <c r="B24" s="31">
        <f>B23*B4</f>
        <v>-1750</v>
      </c>
      <c r="C24" s="16"/>
      <c r="D24" s="22">
        <f>D23*$B$4</f>
        <v>-162.51471406284151</v>
      </c>
      <c r="E24" s="22">
        <f t="shared" ref="E24:M24" si="9">E23*$B$4</f>
        <v>37.311839765171939</v>
      </c>
      <c r="F24" s="22">
        <f t="shared" si="9"/>
        <v>207.12908793115838</v>
      </c>
      <c r="G24" s="22">
        <f t="shared" si="9"/>
        <v>354.81283935874671</v>
      </c>
      <c r="H24" s="22">
        <f t="shared" si="9"/>
        <v>486.20549902989791</v>
      </c>
      <c r="I24" s="22">
        <f t="shared" si="9"/>
        <v>605.64271480015645</v>
      </c>
      <c r="J24" s="22">
        <f t="shared" si="9"/>
        <v>640.74370692513128</v>
      </c>
      <c r="K24" s="22">
        <f t="shared" si="9"/>
        <v>669.50056881971875</v>
      </c>
      <c r="L24" s="22">
        <f t="shared" si="9"/>
        <v>693.6926926225924</v>
      </c>
      <c r="M24" s="22">
        <f t="shared" si="9"/>
        <v>627.14570291477514</v>
      </c>
      <c r="N24" s="16"/>
    </row>
    <row r="25" spans="1:18" x14ac:dyDescent="0.2">
      <c r="A25" s="16" t="s">
        <v>59</v>
      </c>
      <c r="B25" s="31">
        <f>B23-B24</f>
        <v>-3250</v>
      </c>
      <c r="C25" s="16">
        <v>-5000</v>
      </c>
      <c r="D25" s="22">
        <f>D9-D7-D24</f>
        <v>1242.5147140628414</v>
      </c>
      <c r="E25" s="22">
        <f t="shared" ref="E25:M25" si="10">E9-E7-E24</f>
        <v>1258.688160234828</v>
      </c>
      <c r="F25" s="22">
        <f t="shared" si="10"/>
        <v>1304.8709120688416</v>
      </c>
      <c r="G25" s="22">
        <f t="shared" si="10"/>
        <v>1373.1871606412533</v>
      </c>
      <c r="H25" s="22">
        <f t="shared" si="10"/>
        <v>1457.794500970102</v>
      </c>
      <c r="I25" s="22">
        <f t="shared" si="10"/>
        <v>1554.3572851998435</v>
      </c>
      <c r="J25" s="22">
        <f t="shared" si="10"/>
        <v>1519.2562930748686</v>
      </c>
      <c r="K25" s="22">
        <f t="shared" si="10"/>
        <v>1490.4994311802811</v>
      </c>
      <c r="L25" s="22">
        <f t="shared" si="10"/>
        <v>1466.3073073774076</v>
      </c>
      <c r="M25" s="22">
        <f t="shared" si="10"/>
        <v>1532.854297085225</v>
      </c>
      <c r="N25" s="19" t="s">
        <v>60</v>
      </c>
      <c r="O25" s="26">
        <f>IRR(B25:M25)</f>
        <v>9.9602428579645519E-2</v>
      </c>
    </row>
    <row r="26" spans="1:18" x14ac:dyDescent="0.2">
      <c r="A26" s="16" t="s">
        <v>59</v>
      </c>
      <c r="B26" s="31">
        <f>B25</f>
        <v>-3250</v>
      </c>
      <c r="C26" s="16">
        <v>0</v>
      </c>
      <c r="D26" s="22">
        <f>D9-D7-D19-D24</f>
        <v>594.99183923555825</v>
      </c>
      <c r="E26" s="22">
        <f t="shared" ref="E26:M26" si="11">E9-E7-E19-E24</f>
        <v>611.16528540754473</v>
      </c>
      <c r="F26" s="22">
        <f t="shared" si="11"/>
        <v>657.34803724155836</v>
      </c>
      <c r="G26" s="22">
        <f t="shared" si="11"/>
        <v>725.66428581396985</v>
      </c>
      <c r="H26" s="22">
        <f t="shared" si="11"/>
        <v>810.2716261428186</v>
      </c>
      <c r="I26" s="22">
        <f t="shared" si="11"/>
        <v>906.83441037256011</v>
      </c>
      <c r="J26" s="22">
        <f t="shared" si="11"/>
        <v>871.73341824758529</v>
      </c>
      <c r="K26" s="22">
        <f t="shared" si="11"/>
        <v>842.97655635299782</v>
      </c>
      <c r="L26" s="22">
        <f t="shared" si="11"/>
        <v>818.78443255012417</v>
      </c>
      <c r="M26" s="22">
        <f t="shared" si="11"/>
        <v>885.33142225794143</v>
      </c>
      <c r="N26" s="19" t="s">
        <v>61</v>
      </c>
      <c r="O26" s="26">
        <f>IRR(B26:M26)</f>
        <v>0.1467274529995557</v>
      </c>
    </row>
    <row r="27" spans="1:18" x14ac:dyDescent="0.2">
      <c r="A27" s="16" t="s">
        <v>59</v>
      </c>
      <c r="B27" s="31">
        <f>B26</f>
        <v>-3250</v>
      </c>
      <c r="C27" s="27">
        <f>C25/1.05^C6</f>
        <v>-4761.9047619047615</v>
      </c>
      <c r="D27" s="28">
        <f t="shared" ref="D27:M27" si="12">D25/1.05^D6</f>
        <v>1126.997473072872</v>
      </c>
      <c r="E27" s="28">
        <f t="shared" si="12"/>
        <v>1087.3021576372555</v>
      </c>
      <c r="F27" s="28">
        <f t="shared" si="12"/>
        <v>1073.5205286429762</v>
      </c>
      <c r="G27" s="28">
        <f t="shared" si="12"/>
        <v>1075.9280718209491</v>
      </c>
      <c r="H27" s="28">
        <f t="shared" si="12"/>
        <v>1087.8287017560995</v>
      </c>
      <c r="I27" s="28">
        <f t="shared" si="12"/>
        <v>1104.6527029432693</v>
      </c>
      <c r="J27" s="28">
        <f t="shared" si="12"/>
        <v>1028.2924601628622</v>
      </c>
      <c r="K27" s="28">
        <f t="shared" si="12"/>
        <v>960.78922295636437</v>
      </c>
      <c r="L27" s="28">
        <f t="shared" si="12"/>
        <v>900.18548976265458</v>
      </c>
      <c r="M27" s="28">
        <f t="shared" si="12"/>
        <v>896.22816069288001</v>
      </c>
      <c r="N27" s="16" t="s">
        <v>62</v>
      </c>
      <c r="O27" s="26">
        <f>IRR(B27:M27)</f>
        <v>4.7240408171028481E-2</v>
      </c>
    </row>
    <row r="28" spans="1:18" x14ac:dyDescent="0.2">
      <c r="R28" s="34">
        <f>(O25-0.05)/1.05</f>
        <v>4.7240408171090965E-2</v>
      </c>
    </row>
    <row r="33" spans="2:3" x14ac:dyDescent="0.2">
      <c r="C33" s="29"/>
    </row>
    <row r="34" spans="2:3" x14ac:dyDescent="0.2">
      <c r="C34" s="29"/>
    </row>
    <row r="35" spans="2:3" x14ac:dyDescent="0.2">
      <c r="C35" s="29"/>
    </row>
    <row r="41" spans="2:3" x14ac:dyDescent="0.2">
      <c r="B41" s="30"/>
    </row>
  </sheetData>
  <phoneticPr fontId="2" type="noConversion"/>
  <pageMargins left="0.75" right="0.75" top="1" bottom="1" header="0.5" footer="0.5"/>
  <pageSetup paperSize="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DB example</vt:lpstr>
      <vt:lpstr>Example 1</vt:lpstr>
      <vt:lpstr>Example 2</vt:lpstr>
      <vt:lpstr>Example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ITISYIJY</cp:lastModifiedBy>
  <dcterms:created xsi:type="dcterms:W3CDTF">2017-04-17T10:53:19Z</dcterms:created>
  <dcterms:modified xsi:type="dcterms:W3CDTF">2022-12-14T03:48:48Z</dcterms:modified>
</cp:coreProperties>
</file>