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.haljoki\OneDrive - Uponor Corporation\Documents\Work\Projektit\VIP\Lämpöhäviölaskelmat\"/>
    </mc:Choice>
  </mc:AlternateContent>
  <bookViews>
    <workbookView xWindow="0" yWindow="0" windowWidth="15360" windowHeight="5460"/>
  </bookViews>
  <sheets>
    <sheet name="Ohjeet" sheetId="12" r:id="rId1"/>
    <sheet name="Lähtötiedot" sheetId="1" r:id="rId2"/>
    <sheet name="Twin &amp; 2 singleä kaikki" sheetId="10" r:id="rId3"/>
    <sheet name="Vertailu VIP vs vaihtoehto" sheetId="11" r:id="rId4"/>
    <sheet name="U-arvot" sheetId="2" r:id="rId5"/>
  </sheets>
  <definedNames>
    <definedName name="_xlnm._FilterDatabase" localSheetId="3" hidden="1">'Vertailu VIP vs vaihtoehto'!$L$5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1" l="1"/>
  <c r="F27" i="11"/>
  <c r="H18" i="11"/>
  <c r="F18" i="11"/>
  <c r="H7" i="11"/>
  <c r="H8" i="11"/>
  <c r="H9" i="11"/>
  <c r="H10" i="11"/>
  <c r="H12" i="11"/>
  <c r="H13" i="11"/>
  <c r="H15" i="11"/>
  <c r="H6" i="11"/>
  <c r="AB14" i="10" l="1"/>
  <c r="AB12" i="10"/>
  <c r="AB11" i="10"/>
  <c r="AB6" i="10"/>
  <c r="AB7" i="10"/>
  <c r="AB8" i="10"/>
  <c r="AB9" i="10"/>
  <c r="AB5" i="10"/>
  <c r="D29" i="10"/>
  <c r="D28" i="10"/>
  <c r="D27" i="10"/>
  <c r="D26" i="10"/>
  <c r="D25" i="10"/>
  <c r="D24" i="10"/>
  <c r="D23" i="10"/>
  <c r="D22" i="10"/>
  <c r="D21" i="10"/>
  <c r="D20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5" i="10"/>
  <c r="D30" i="1" l="1"/>
  <c r="D18" i="1"/>
  <c r="C8" i="11" l="1"/>
  <c r="D30" i="10"/>
  <c r="C7" i="11"/>
  <c r="D18" i="10"/>
  <c r="AE6" i="10"/>
  <c r="X28" i="10" s="1"/>
  <c r="Y28" i="10" s="1"/>
  <c r="AE5" i="10"/>
  <c r="I17" i="10" s="1"/>
  <c r="J17" i="10" s="1"/>
  <c r="L5" i="10" l="1"/>
  <c r="M5" i="10" s="1"/>
  <c r="U7" i="10"/>
  <c r="V7" i="10" s="1"/>
  <c r="X5" i="10"/>
  <c r="Y5" i="10" s="1"/>
  <c r="F13" i="10"/>
  <c r="G13" i="10" s="1"/>
  <c r="F9" i="10"/>
  <c r="G9" i="10" s="1"/>
  <c r="I14" i="10"/>
  <c r="J14" i="10" s="1"/>
  <c r="I5" i="10"/>
  <c r="J5" i="10" s="1"/>
  <c r="U6" i="10"/>
  <c r="V6" i="10" s="1"/>
  <c r="L10" i="10"/>
  <c r="M10" i="10" s="1"/>
  <c r="L15" i="10"/>
  <c r="M15" i="10" s="1"/>
  <c r="R11" i="10"/>
  <c r="S11" i="10" s="1"/>
  <c r="O16" i="10"/>
  <c r="P16" i="10" s="1"/>
  <c r="F8" i="10"/>
  <c r="G8" i="10" s="1"/>
  <c r="L9" i="10"/>
  <c r="M9" i="10" s="1"/>
  <c r="R10" i="10"/>
  <c r="S10" i="10" s="1"/>
  <c r="I12" i="10"/>
  <c r="J12" i="10" s="1"/>
  <c r="L13" i="10"/>
  <c r="M13" i="10" s="1"/>
  <c r="O14" i="10"/>
  <c r="P14" i="10" s="1"/>
  <c r="R15" i="10"/>
  <c r="S15" i="10" s="1"/>
  <c r="U16" i="10"/>
  <c r="V16" i="10" s="1"/>
  <c r="O5" i="10"/>
  <c r="P5" i="10" s="1"/>
  <c r="I6" i="10"/>
  <c r="J6" i="10" s="1"/>
  <c r="I7" i="10"/>
  <c r="J7" i="10" s="1"/>
  <c r="I8" i="10"/>
  <c r="J8" i="10" s="1"/>
  <c r="O9" i="10"/>
  <c r="P9" i="10" s="1"/>
  <c r="X10" i="10"/>
  <c r="Y10" i="10" s="1"/>
  <c r="L12" i="10"/>
  <c r="M12" i="10" s="1"/>
  <c r="O13" i="10"/>
  <c r="P13" i="10" s="1"/>
  <c r="R14" i="10"/>
  <c r="S14" i="10" s="1"/>
  <c r="U15" i="10"/>
  <c r="V15" i="10" s="1"/>
  <c r="F17" i="10"/>
  <c r="G17" i="10" s="1"/>
  <c r="F5" i="10"/>
  <c r="G5" i="10" s="1"/>
  <c r="R5" i="10"/>
  <c r="S5" i="10" s="1"/>
  <c r="O6" i="10"/>
  <c r="P6" i="10" s="1"/>
  <c r="O7" i="10"/>
  <c r="P7" i="10" s="1"/>
  <c r="O8" i="10"/>
  <c r="P8" i="10" s="1"/>
  <c r="X9" i="10"/>
  <c r="Y9" i="10" s="1"/>
  <c r="I11" i="10"/>
  <c r="J11" i="10" s="1"/>
  <c r="R12" i="10"/>
  <c r="S12" i="10" s="1"/>
  <c r="U13" i="10"/>
  <c r="V13" i="10" s="1"/>
  <c r="X14" i="10"/>
  <c r="Y14" i="10" s="1"/>
  <c r="F16" i="10"/>
  <c r="G16" i="10" s="1"/>
  <c r="L17" i="10"/>
  <c r="M17" i="10" s="1"/>
  <c r="O20" i="10"/>
  <c r="P20" i="10" s="1"/>
  <c r="I21" i="10"/>
  <c r="J21" i="10" s="1"/>
  <c r="U21" i="10"/>
  <c r="V21" i="10" s="1"/>
  <c r="X22" i="10"/>
  <c r="Y22" i="10" s="1"/>
  <c r="F26" i="10"/>
  <c r="G26" i="10" s="1"/>
  <c r="I27" i="10"/>
  <c r="J27" i="10" s="1"/>
  <c r="L28" i="10"/>
  <c r="M28" i="10" s="1"/>
  <c r="F7" i="10"/>
  <c r="G7" i="10" s="1"/>
  <c r="L7" i="10"/>
  <c r="M7" i="10" s="1"/>
  <c r="R7" i="10"/>
  <c r="S7" i="10" s="1"/>
  <c r="X7" i="10"/>
  <c r="Y7" i="10" s="1"/>
  <c r="R8" i="10"/>
  <c r="S8" i="10" s="1"/>
  <c r="I9" i="10"/>
  <c r="J9" i="10" s="1"/>
  <c r="F10" i="10"/>
  <c r="G10" i="10" s="1"/>
  <c r="O10" i="10"/>
  <c r="P10" i="10" s="1"/>
  <c r="L11" i="10"/>
  <c r="M11" i="10" s="1"/>
  <c r="F12" i="10"/>
  <c r="G12" i="10" s="1"/>
  <c r="U12" i="10"/>
  <c r="V12" i="10" s="1"/>
  <c r="I13" i="10"/>
  <c r="J13" i="10" s="1"/>
  <c r="X13" i="10"/>
  <c r="Y13" i="10" s="1"/>
  <c r="L14" i="10"/>
  <c r="M14" i="10" s="1"/>
  <c r="F15" i="10"/>
  <c r="G15" i="10" s="1"/>
  <c r="O15" i="10"/>
  <c r="P15" i="10" s="1"/>
  <c r="I16" i="10"/>
  <c r="J16" i="10" s="1"/>
  <c r="R16" i="10"/>
  <c r="S16" i="10" s="1"/>
  <c r="O17" i="10"/>
  <c r="P17" i="10" s="1"/>
  <c r="X29" i="10"/>
  <c r="Y29" i="10" s="1"/>
  <c r="R29" i="10"/>
  <c r="S29" i="10" s="1"/>
  <c r="L29" i="10"/>
  <c r="M29" i="10" s="1"/>
  <c r="F29" i="10"/>
  <c r="G29" i="10" s="1"/>
  <c r="U28" i="10"/>
  <c r="V28" i="10" s="1"/>
  <c r="O28" i="10"/>
  <c r="P28" i="10" s="1"/>
  <c r="I28" i="10"/>
  <c r="J28" i="10" s="1"/>
  <c r="X27" i="10"/>
  <c r="Y27" i="10" s="1"/>
  <c r="R27" i="10"/>
  <c r="S27" i="10" s="1"/>
  <c r="L27" i="10"/>
  <c r="M27" i="10" s="1"/>
  <c r="F27" i="10"/>
  <c r="G27" i="10" s="1"/>
  <c r="U26" i="10"/>
  <c r="V26" i="10" s="1"/>
  <c r="O26" i="10"/>
  <c r="P26" i="10" s="1"/>
  <c r="I26" i="10"/>
  <c r="J26" i="10" s="1"/>
  <c r="I25" i="10"/>
  <c r="J25" i="10" s="1"/>
  <c r="I24" i="10"/>
  <c r="J24" i="10" s="1"/>
  <c r="X23" i="10"/>
  <c r="Y23" i="10" s="1"/>
  <c r="F23" i="10"/>
  <c r="G23" i="10" s="1"/>
  <c r="U22" i="10"/>
  <c r="V22" i="10" s="1"/>
  <c r="O22" i="10"/>
  <c r="P22" i="10" s="1"/>
  <c r="I22" i="10"/>
  <c r="J22" i="10" s="1"/>
  <c r="X21" i="10"/>
  <c r="Y21" i="10" s="1"/>
  <c r="R21" i="10"/>
  <c r="S21" i="10" s="1"/>
  <c r="L21" i="10"/>
  <c r="M21" i="10" s="1"/>
  <c r="F21" i="10"/>
  <c r="G21" i="10" s="1"/>
  <c r="R20" i="10"/>
  <c r="S20" i="10" s="1"/>
  <c r="L20" i="10"/>
  <c r="M20" i="10" s="1"/>
  <c r="F20" i="10"/>
  <c r="G20" i="10" s="1"/>
  <c r="L22" i="10"/>
  <c r="M22" i="10" s="1"/>
  <c r="F24" i="10"/>
  <c r="G24" i="10" s="1"/>
  <c r="R26" i="10"/>
  <c r="S26" i="10" s="1"/>
  <c r="U27" i="10"/>
  <c r="V27" i="10" s="1"/>
  <c r="O29" i="10"/>
  <c r="P29" i="10" s="1"/>
  <c r="F6" i="10"/>
  <c r="G6" i="10" s="1"/>
  <c r="L6" i="10"/>
  <c r="M6" i="10" s="1"/>
  <c r="R6" i="10"/>
  <c r="S6" i="10" s="1"/>
  <c r="X6" i="10"/>
  <c r="Y6" i="10" s="1"/>
  <c r="L8" i="10"/>
  <c r="M8" i="10" s="1"/>
  <c r="X8" i="10"/>
  <c r="Y8" i="10" s="1"/>
  <c r="R9" i="10"/>
  <c r="S9" i="10" s="1"/>
  <c r="I10" i="10"/>
  <c r="J10" i="10" s="1"/>
  <c r="F11" i="10"/>
  <c r="G11" i="10" s="1"/>
  <c r="O11" i="10"/>
  <c r="P11" i="10" s="1"/>
  <c r="O12" i="10"/>
  <c r="P12" i="10" s="1"/>
  <c r="X12" i="10"/>
  <c r="Y12" i="10" s="1"/>
  <c r="R13" i="10"/>
  <c r="S13" i="10" s="1"/>
  <c r="F14" i="10"/>
  <c r="G14" i="10" s="1"/>
  <c r="U14" i="10"/>
  <c r="V14" i="10" s="1"/>
  <c r="I15" i="10"/>
  <c r="J15" i="10" s="1"/>
  <c r="X15" i="10"/>
  <c r="Y15" i="10" s="1"/>
  <c r="L16" i="10"/>
  <c r="M16" i="10" s="1"/>
  <c r="I20" i="10"/>
  <c r="J20" i="10" s="1"/>
  <c r="X20" i="10"/>
  <c r="Y20" i="10" s="1"/>
  <c r="O21" i="10"/>
  <c r="P21" i="10" s="1"/>
  <c r="F22" i="10"/>
  <c r="G22" i="10" s="1"/>
  <c r="R22" i="10"/>
  <c r="S22" i="10" s="1"/>
  <c r="I23" i="10"/>
  <c r="J23" i="10" s="1"/>
  <c r="F25" i="10"/>
  <c r="G25" i="10" s="1"/>
  <c r="L26" i="10"/>
  <c r="M26" i="10" s="1"/>
  <c r="X26" i="10"/>
  <c r="Y26" i="10" s="1"/>
  <c r="O27" i="10"/>
  <c r="P27" i="10" s="1"/>
  <c r="F28" i="10"/>
  <c r="G28" i="10" s="1"/>
  <c r="R28" i="10"/>
  <c r="S28" i="10" s="1"/>
  <c r="I29" i="10"/>
  <c r="J29" i="10" s="1"/>
  <c r="U29" i="10"/>
  <c r="V29" i="10" s="1"/>
  <c r="S18" i="10" l="1"/>
  <c r="S34" i="10" s="1"/>
  <c r="S38" i="10" s="1"/>
  <c r="V18" i="10"/>
  <c r="V34" i="10" s="1"/>
  <c r="G18" i="10"/>
  <c r="G34" i="10" s="1"/>
  <c r="Y18" i="10"/>
  <c r="Y34" i="10" s="1"/>
  <c r="Y38" i="10" s="1"/>
  <c r="P18" i="10"/>
  <c r="P34" i="10" s="1"/>
  <c r="J18" i="10"/>
  <c r="J34" i="10" s="1"/>
  <c r="J38" i="10" s="1"/>
  <c r="V38" i="10"/>
  <c r="J30" i="10"/>
  <c r="J35" i="10" s="1"/>
  <c r="J39" i="10" s="1"/>
  <c r="G30" i="10"/>
  <c r="G35" i="10" s="1"/>
  <c r="M18" i="10"/>
  <c r="M34" i="10" s="1"/>
  <c r="S30" i="10"/>
  <c r="S35" i="10" s="1"/>
  <c r="S39" i="10" s="1"/>
  <c r="M30" i="10"/>
  <c r="M35" i="10" s="1"/>
  <c r="M39" i="10" s="1"/>
  <c r="P30" i="10"/>
  <c r="P35" i="10" s="1"/>
  <c r="Y30" i="10"/>
  <c r="Y35" i="10" s="1"/>
  <c r="Y39" i="10" s="1"/>
  <c r="V30" i="10"/>
  <c r="V35" i="10" s="1"/>
  <c r="V39" i="10" s="1"/>
  <c r="P39" i="10" l="1"/>
  <c r="H24" i="11" s="1"/>
  <c r="H20" i="11"/>
  <c r="G39" i="10"/>
  <c r="F24" i="11" s="1"/>
  <c r="F20" i="11"/>
  <c r="G38" i="10"/>
  <c r="F23" i="11" s="1"/>
  <c r="F19" i="11"/>
  <c r="P38" i="10"/>
  <c r="H23" i="11" s="1"/>
  <c r="H19" i="11"/>
  <c r="J40" i="10"/>
  <c r="J43" i="10" s="1"/>
  <c r="J36" i="10"/>
  <c r="P36" i="10"/>
  <c r="H21" i="11" s="1"/>
  <c r="V40" i="10"/>
  <c r="V36" i="10"/>
  <c r="G36" i="10"/>
  <c r="F21" i="11" s="1"/>
  <c r="S40" i="10"/>
  <c r="Y40" i="10"/>
  <c r="J46" i="10"/>
  <c r="J44" i="10"/>
  <c r="M36" i="10"/>
  <c r="M38" i="10"/>
  <c r="M40" i="10" s="1"/>
  <c r="S36" i="10"/>
  <c r="Y36" i="10"/>
  <c r="J45" i="10" l="1"/>
  <c r="P40" i="10"/>
  <c r="P44" i="10" s="1"/>
  <c r="G40" i="10"/>
  <c r="F25" i="11" s="1"/>
  <c r="H25" i="11"/>
  <c r="P43" i="10"/>
  <c r="Y43" i="10"/>
  <c r="Y44" i="10"/>
  <c r="Y46" i="10"/>
  <c r="Y45" i="10"/>
  <c r="V46" i="10"/>
  <c r="V43" i="10"/>
  <c r="V45" i="10"/>
  <c r="V44" i="10"/>
  <c r="S45" i="10"/>
  <c r="S46" i="10"/>
  <c r="S44" i="10"/>
  <c r="S43" i="10"/>
  <c r="M43" i="10"/>
  <c r="M44" i="10"/>
  <c r="H29" i="11" s="1"/>
  <c r="M45" i="10"/>
  <c r="M46" i="10"/>
  <c r="G46" i="10" l="1"/>
  <c r="P52" i="10" s="1"/>
  <c r="G44" i="10"/>
  <c r="J50" i="10" s="1"/>
  <c r="P46" i="10"/>
  <c r="G45" i="10"/>
  <c r="M51" i="10" s="1"/>
  <c r="P45" i="10"/>
  <c r="H30" i="11" s="1"/>
  <c r="G43" i="10"/>
  <c r="P49" i="10" s="1"/>
  <c r="H28" i="11"/>
  <c r="H31" i="11"/>
  <c r="J52" i="10"/>
  <c r="F31" i="11"/>
  <c r="M50" i="10"/>
  <c r="M52" i="10"/>
  <c r="V49" i="10"/>
  <c r="V52" i="10"/>
  <c r="F30" i="11" l="1"/>
  <c r="S51" i="10"/>
  <c r="J51" i="10"/>
  <c r="Y51" i="10"/>
  <c r="V51" i="10"/>
  <c r="F28" i="11"/>
  <c r="S49" i="10"/>
  <c r="Y52" i="10"/>
  <c r="V50" i="10"/>
  <c r="Y49" i="10"/>
  <c r="S50" i="10"/>
  <c r="F29" i="11"/>
  <c r="M49" i="10"/>
  <c r="P50" i="10"/>
  <c r="J49" i="10"/>
  <c r="S52" i="10"/>
  <c r="Y50" i="10"/>
  <c r="P51" i="10"/>
  <c r="N13" i="11"/>
</calcChain>
</file>

<file path=xl/sharedStrings.xml><?xml version="1.0" encoding="utf-8"?>
<sst xmlns="http://schemas.openxmlformats.org/spreadsheetml/2006/main" count="306" uniqueCount="124">
  <si>
    <t>W/m</t>
  </si>
  <si>
    <t>W</t>
  </si>
  <si>
    <t>€</t>
  </si>
  <si>
    <t>Putki-määrä</t>
  </si>
  <si>
    <t>U-arvo</t>
  </si>
  <si>
    <t>m</t>
  </si>
  <si>
    <t>Menoveden lämpötila (lämmitys)</t>
  </si>
  <si>
    <t>Paluuveden lämpötila (lämmitys)</t>
  </si>
  <si>
    <t>Lämmin käyttövesi</t>
  </si>
  <si>
    <t>Käyttöveden kierto</t>
  </si>
  <si>
    <t>Lämpötilat</t>
  </si>
  <si>
    <t>Maaperän lämpötila</t>
  </si>
  <si>
    <t>Lämmitys</t>
  </si>
  <si>
    <t>Käyttöaika (tuntia vuodessa)</t>
  </si>
  <si>
    <t>Suojakuorikoko</t>
  </si>
  <si>
    <t>VIP</t>
  </si>
  <si>
    <t>Thermo</t>
  </si>
  <si>
    <t>Thermo PRO</t>
  </si>
  <si>
    <t>Rau-heat</t>
  </si>
  <si>
    <t>Calpex</t>
  </si>
  <si>
    <t>Terren-dis</t>
  </si>
  <si>
    <t>Micro-flex</t>
  </si>
  <si>
    <t>Meltex</t>
  </si>
  <si>
    <t>Twin 2x25</t>
  </si>
  <si>
    <t>Twin 2X32</t>
  </si>
  <si>
    <t>Twin 2x40</t>
  </si>
  <si>
    <t>Twin 2x50</t>
  </si>
  <si>
    <t>Twin 2x63</t>
  </si>
  <si>
    <t>Twin 2x75</t>
  </si>
  <si>
    <t>Single 40</t>
  </si>
  <si>
    <t>Single 50</t>
  </si>
  <si>
    <t>Single 63</t>
  </si>
  <si>
    <t>Single 75</t>
  </si>
  <si>
    <t>Single 90</t>
  </si>
  <si>
    <t>Single 110</t>
  </si>
  <si>
    <t>Single 125</t>
  </si>
  <si>
    <t>Aqua</t>
  </si>
  <si>
    <t>Twin 25+20</t>
  </si>
  <si>
    <t>Twin 32+20</t>
  </si>
  <si>
    <t>Twin 40+25</t>
  </si>
  <si>
    <t>Twin 50+32</t>
  </si>
  <si>
    <t>Twin 2x32</t>
  </si>
  <si>
    <t>Twin 25/20</t>
  </si>
  <si>
    <t>Twin 32/20</t>
  </si>
  <si>
    <t>Twin 40/25</t>
  </si>
  <si>
    <t>Twin 50/32</t>
  </si>
  <si>
    <t>THERMO</t>
  </si>
  <si>
    <t>AQUA</t>
  </si>
  <si>
    <t>Lähtötiedot Twin putket (ja kaksi Single putkea kaivannossa vierekkäin)</t>
  </si>
  <si>
    <t>dt lämmitys</t>
  </si>
  <si>
    <t>dt KV</t>
  </si>
  <si>
    <t>Normi</t>
  </si>
  <si>
    <t>Energian hinta  (€/kWh)</t>
  </si>
  <si>
    <t>Lämpö-häviö</t>
  </si>
  <si>
    <t>Kokonais-lämpö-häviö</t>
  </si>
  <si>
    <t>YHTEENSÄ</t>
  </si>
  <si>
    <t>Thermo / Aqua VIP</t>
  </si>
  <si>
    <t>Thermo / Aqua</t>
  </si>
  <si>
    <t>Lämpöhäviö Thermo</t>
  </si>
  <si>
    <t>Lämpöhäviö Aqua</t>
  </si>
  <si>
    <t>Lämpöhäviö Yhteensä</t>
  </si>
  <si>
    <t>€/vuosi</t>
  </si>
  <si>
    <t>Lämöhäviökustannus Thermo</t>
  </si>
  <si>
    <t>Lämöhäviökustannus Aqua</t>
  </si>
  <si>
    <t>Lämöhäviökustannus Yhteensä</t>
  </si>
  <si>
    <t>Kumulatiivinen 
lämpöhäviökustannus</t>
  </si>
  <si>
    <t>1 vuosi</t>
  </si>
  <si>
    <t>5 vuotta</t>
  </si>
  <si>
    <t>10 vuotta</t>
  </si>
  <si>
    <t>30 vuotta</t>
  </si>
  <si>
    <t>Lämpöjohdot</t>
  </si>
  <si>
    <t>Käyttövesi</t>
  </si>
  <si>
    <t>Rauheat</t>
  </si>
  <si>
    <t>Terrendis (talokaivo)</t>
  </si>
  <si>
    <t>Microflex (Heatco)</t>
  </si>
  <si>
    <t>Ero Ecoflex VIP tuotteissin</t>
  </si>
  <si>
    <t>kWh/vuosi</t>
  </si>
  <si>
    <t>vuotta</t>
  </si>
  <si>
    <t>Terrendis</t>
  </si>
  <si>
    <t>Microflex</t>
  </si>
  <si>
    <t>LÄHTÖTIEDOT</t>
  </si>
  <si>
    <t>ECOFLEX VIP</t>
  </si>
  <si>
    <t>Ecoflex</t>
  </si>
  <si>
    <t>Linjan kokonaispituus (m)</t>
  </si>
  <si>
    <t>Lämpöhäviö</t>
  </si>
  <si>
    <t>Lämpölinjat (Thermo)</t>
  </si>
  <si>
    <t>LV+LVK linjat (Aqua)</t>
  </si>
  <si>
    <t>Yhteensä</t>
  </si>
  <si>
    <t>Lämpöhäviökustannus</t>
  </si>
  <si>
    <t xml:space="preserve">   Lämpölinjat</t>
  </si>
  <si>
    <t xml:space="preserve">   LV+LVK linjat</t>
  </si>
  <si>
    <t>PROJEKTI</t>
  </si>
  <si>
    <t>xxxxxxxx</t>
  </si>
  <si>
    <t>Projektihinta</t>
  </si>
  <si>
    <t>Takaisinmaksuaika VIP investoinnille</t>
  </si>
  <si>
    <t>Ohjeet Excelin käyttöön</t>
  </si>
  <si>
    <t xml:space="preserve">  </t>
  </si>
  <si>
    <t>Tämän Excelin avulla voi vertailla Ecoflex VIP-tuotteiden ominaisuuksia muihin tuotteisiin</t>
  </si>
  <si>
    <t xml:space="preserve">  - Lämpöhäviöt (W/m)</t>
  </si>
  <si>
    <t xml:space="preserve">  - Energiahäviöt (kWh/vuosi)</t>
  </si>
  <si>
    <t xml:space="preserve">  - Lämpöhäviökustannus (€/vuosi)</t>
  </si>
  <si>
    <t xml:space="preserve">  - Lämpöhäviökustannus 1, 5, 10 ja 30 vuotta</t>
  </si>
  <si>
    <t xml:space="preserve">  - Lämpöhäviökustannusvertailu VIP vs muut</t>
  </si>
  <si>
    <t xml:space="preserve">  - Takaisinmaksuaika (kalliimpi hinta vs 
     pienemmät lämpöhäviöt)</t>
  </si>
  <si>
    <t xml:space="preserve">  - Vertailu lämpölinjoille sekä LV+LVK linjoille</t>
  </si>
  <si>
    <t>Lähtötiedot - välilehti</t>
  </si>
  <si>
    <t xml:space="preserve">  - Singleputkia kaksi vierekkäin kaivannossa 
    (metrimääräksi syötetään putkimäärä)</t>
  </si>
  <si>
    <t xml:space="preserve">  - Vihreällä maalattuihin soluihin voi syöttää lähtötiedot</t>
  </si>
  <si>
    <t xml:space="preserve">         - Metrimäärät eri tuotteille</t>
  </si>
  <si>
    <t xml:space="preserve">         - Lämpötilat järjestelmässä ja maaperässä</t>
  </si>
  <si>
    <t xml:space="preserve">         - Vuotuinen käyttöaika tunteina</t>
  </si>
  <si>
    <t xml:space="preserve">         - Energian hinta</t>
  </si>
  <si>
    <t xml:space="preserve">  - Näyttää vertailun kaikkien järjestelmien välillä</t>
  </si>
  <si>
    <t xml:space="preserve">  - Musta kenttä jonkin dimension kohdalla tarkoittaa, 
    että tätä tuotetta ei ole saatavilla</t>
  </si>
  <si>
    <t>Twin &amp; 2 singleä kaikki -välilehti</t>
  </si>
  <si>
    <t>Vertailu VIP vs vaihtoehto -välilehti</t>
  </si>
  <si>
    <t xml:space="preserve">  - Vihreät solut päivitettävissä</t>
  </si>
  <si>
    <t xml:space="preserve">  - Alasvetovalikosta valitaan vertailtava tuote</t>
  </si>
  <si>
    <t xml:space="preserve">         - Näyttää lämpöhäviökustannukset näille kahdelle vaihtoehdolle</t>
  </si>
  <si>
    <t xml:space="preserve">         - Kumulatiiviset lämpöhäviöksutannukset myös diagrammina</t>
  </si>
  <si>
    <t xml:space="preserve">  - Jos projektin hinta on tiedossa eri vaihtoehdoilla, 
    voidaan laskea myös kalliimman VIP-investoinnin 
    takaisinmaksuaika</t>
  </si>
  <si>
    <t>U-arvot -välilehti</t>
  </si>
  <si>
    <t xml:space="preserve">  - Laskelmassa käytety U-arvot</t>
  </si>
  <si>
    <t xml:space="preserve">  - Ovat valmistajien ohjeista löytyvät uuden materiaalin arvot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</si>
</sst>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#,##0\ &quot;€&quot;"/>
    <numFmt numFmtId="167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1" fontId="0" fillId="0" borderId="0" xfId="0" applyNumberFormat="1"/>
    <xf numFmtId="0" fontId="2" fillId="5" borderId="0" xfId="0" applyFont="1" applyFill="1" applyBorder="1" applyAlignment="1">
      <alignment horizontal="center" vertical="center" textRotation="255"/>
    </xf>
    <xf numFmtId="1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164" fontId="0" fillId="8" borderId="0" xfId="0" applyNumberFormat="1" applyFill="1" applyAlignment="1">
      <alignment horizontal="center"/>
    </xf>
    <xf numFmtId="1" fontId="0" fillId="8" borderId="0" xfId="0" applyNumberFormat="1" applyFill="1"/>
    <xf numFmtId="0" fontId="1" fillId="0" borderId="0" xfId="0" applyFont="1" applyAlignment="1">
      <alignment horizontal="center"/>
    </xf>
    <xf numFmtId="0" fontId="2" fillId="5" borderId="0" xfId="0" applyFont="1" applyFill="1" applyBorder="1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7" borderId="0" xfId="0" applyFill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1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/>
    <xf numFmtId="1" fontId="0" fillId="0" borderId="0" xfId="0" applyNumberFormat="1" applyAlignment="1"/>
    <xf numFmtId="0" fontId="0" fillId="0" borderId="0" xfId="0" applyAlignment="1"/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21" xfId="0" applyBorder="1"/>
    <xf numFmtId="0" fontId="1" fillId="9" borderId="23" xfId="0" applyFont="1" applyFill="1" applyBorder="1" applyAlignment="1">
      <alignment horizontal="center"/>
    </xf>
    <xf numFmtId="0" fontId="0" fillId="9" borderId="24" xfId="0" applyFill="1" applyBorder="1"/>
    <xf numFmtId="0" fontId="0" fillId="0" borderId="19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1" fillId="9" borderId="22" xfId="0" applyNumberFormat="1" applyFont="1" applyFill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1" fillId="9" borderId="28" xfId="0" applyNumberFormat="1" applyFon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1" fillId="9" borderId="33" xfId="0" applyNumberFormat="1" applyFont="1" applyFill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1" fillId="9" borderId="38" xfId="0" applyFont="1" applyFill="1" applyBorder="1" applyAlignment="1">
      <alignment horizontal="center"/>
    </xf>
    <xf numFmtId="0" fontId="0" fillId="9" borderId="38" xfId="0" applyFill="1" applyBorder="1"/>
    <xf numFmtId="166" fontId="1" fillId="9" borderId="39" xfId="0" applyNumberFormat="1" applyFont="1" applyFill="1" applyBorder="1" applyAlignment="1">
      <alignment horizontal="center"/>
    </xf>
    <xf numFmtId="1" fontId="1" fillId="9" borderId="38" xfId="0" applyNumberFormat="1" applyFont="1" applyFill="1" applyBorder="1" applyAlignment="1">
      <alignment horizontal="center"/>
    </xf>
    <xf numFmtId="166" fontId="1" fillId="9" borderId="40" xfId="0" applyNumberFormat="1" applyFont="1" applyFill="1" applyBorder="1" applyAlignment="1">
      <alignment horizontal="center"/>
    </xf>
    <xf numFmtId="0" fontId="0" fillId="0" borderId="30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8" xfId="0" applyBorder="1"/>
    <xf numFmtId="166" fontId="0" fillId="0" borderId="39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2" borderId="41" xfId="0" applyFont="1" applyFill="1" applyBorder="1"/>
    <xf numFmtId="0" fontId="0" fillId="2" borderId="42" xfId="0" applyFill="1" applyBorder="1"/>
    <xf numFmtId="0" fontId="0" fillId="2" borderId="43" xfId="0" applyFill="1" applyBorder="1"/>
    <xf numFmtId="0" fontId="1" fillId="2" borderId="4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4" xfId="0" applyFont="1" applyFill="1" applyBorder="1"/>
    <xf numFmtId="0" fontId="0" fillId="2" borderId="11" xfId="0" applyFill="1" applyBorder="1"/>
    <xf numFmtId="0" fontId="0" fillId="2" borderId="25" xfId="0" applyFill="1" applyBorder="1"/>
    <xf numFmtId="0" fontId="0" fillId="2" borderId="0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0" xfId="0" applyFont="1" applyFill="1"/>
    <xf numFmtId="166" fontId="0" fillId="3" borderId="0" xfId="0" applyNumberFormat="1" applyFill="1"/>
    <xf numFmtId="166" fontId="0" fillId="0" borderId="0" xfId="0" applyNumberFormat="1" applyAlignment="1"/>
    <xf numFmtId="0" fontId="2" fillId="5" borderId="0" xfId="0" applyFont="1" applyFill="1" applyBorder="1" applyAlignment="1">
      <alignment horizontal="center" vertical="center" textRotation="255"/>
    </xf>
    <xf numFmtId="0" fontId="2" fillId="6" borderId="0" xfId="0" applyFont="1" applyFill="1" applyBorder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" fillId="9" borderId="37" xfId="0" applyFont="1" applyFill="1" applyBorder="1" applyAlignment="1">
      <alignment horizontal="left"/>
    </xf>
    <xf numFmtId="0" fontId="1" fillId="9" borderId="38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 wrapText="1"/>
    </xf>
    <xf numFmtId="0" fontId="1" fillId="2" borderId="4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9" borderId="32" xfId="0" applyFont="1" applyFill="1" applyBorder="1" applyAlignment="1">
      <alignment horizontal="left"/>
    </xf>
    <xf numFmtId="0" fontId="1" fillId="9" borderId="23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Lämpöhäviökustannus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'Vertailu VIP vs vaihtoehto'!$F$18</c:f>
              <c:strCache>
                <c:ptCount val="1"/>
                <c:pt idx="0">
                  <c:v>ECOFLEX VIP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'Vertailu VIP vs vaihtoehto'!$B$28:$B$31</c:f>
              <c:strCache>
                <c:ptCount val="4"/>
                <c:pt idx="0">
                  <c:v>1 vuosi</c:v>
                </c:pt>
                <c:pt idx="1">
                  <c:v>5 vuotta</c:v>
                </c:pt>
                <c:pt idx="2">
                  <c:v>10 vuotta</c:v>
                </c:pt>
                <c:pt idx="3">
                  <c:v>30 vuotta</c:v>
                </c:pt>
              </c:strCache>
            </c:strRef>
          </c:cat>
          <c:val>
            <c:numRef>
              <c:f>'Vertailu VIP vs vaihtoehto'!$F$28:$F$31</c:f>
              <c:numCache>
                <c:formatCode>#,##0\ "€"</c:formatCode>
                <c:ptCount val="4"/>
                <c:pt idx="0">
                  <c:v>4654.1596500000005</c:v>
                </c:pt>
                <c:pt idx="1">
                  <c:v>23270.798250000003</c:v>
                </c:pt>
                <c:pt idx="2">
                  <c:v>46541.596500000007</c:v>
                </c:pt>
                <c:pt idx="3">
                  <c:v>139624.78950000001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DF8-B016-077B423C79EA}"/>
            </c:ext>
          </c:extLst>
        </c:ser>
        <c:ser>
          <c:idx val="1"/>
          <c:order val="1"/>
          <c:tx>
            <c:strRef>
              <c:f>'Vertailu VIP vs vaihtoehto'!$H$18</c:f>
              <c:strCache>
                <c:ptCount val="1"/>
                <c:pt idx="0">
                  <c:v>Rauheat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'Vertailu VIP vs vaihtoehto'!$B$28:$B$31</c:f>
              <c:strCache>
                <c:ptCount val="4"/>
                <c:pt idx="0">
                  <c:v>1 vuosi</c:v>
                </c:pt>
                <c:pt idx="1">
                  <c:v>5 vuotta</c:v>
                </c:pt>
                <c:pt idx="2">
                  <c:v>10 vuotta</c:v>
                </c:pt>
                <c:pt idx="3">
                  <c:v>30 vuotta</c:v>
                </c:pt>
              </c:strCache>
            </c:strRef>
          </c:cat>
          <c:val>
            <c:numRef>
              <c:f>'Vertailu VIP vs vaihtoehto'!$H$28:$H$31</c:f>
              <c:numCache>
                <c:formatCode>#,##0\ "€"</c:formatCode>
                <c:ptCount val="4"/>
                <c:pt idx="0">
                  <c:v>6267.9252600000009</c:v>
                </c:pt>
                <c:pt idx="1">
                  <c:v>31339.626300000004</c:v>
                </c:pt>
                <c:pt idx="2">
                  <c:v>62679.252600000007</c:v>
                </c:pt>
                <c:pt idx="3">
                  <c:v>188037.75780000002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DF8-B016-077B423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47944"/>
        <c:axId val="748653192"/>
      </c:barChart>
      <c:catAx>
        <c:axId val="7486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3192"/>
        <c:crosses val="autoZero"/>
        <c:auto val="1"/>
        <c:lblAlgn val="ctr"/>
        <c:lblOffset val="100"/>
        <c:noMultiLvlLbl val="0"/>
      </c:catAx>
      <c:valAx>
        <c:axId val="7486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327002</xdr:colOff>
      <xdr:row>8</xdr:row>
      <xdr:rowOff>107950</xdr:rowOff>
    </xdr:from>
    <xdr:to>
      <xdr:col>8</xdr:col>
      <xdr:colOff>194402</xdr:colOff>
      <xdr:row>22</xdr:row>
      <xdr:rowOff>69850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4652" y="1765300"/>
          <a:ext cx="3525000" cy="2908300"/>
        </a:xfrm>
        <a:prstGeom prst="rect">
          <a:avLst/>
        </a:prstGeom>
      </xdr:spPr>
    </xdr:pic>
    <xdr:clientData/>
  </xdr:twoCellAnchor>
  <xdr:twoCellAnchor editAs="oneCell">
    <xdr:from>
      <xdr:col>2</xdr:col>
      <xdr:colOff>482600</xdr:colOff>
      <xdr:row>24</xdr:row>
      <xdr:rowOff>47021</xdr:rowOff>
    </xdr:from>
    <xdr:to>
      <xdr:col>8</xdr:col>
      <xdr:colOff>227748</xdr:colOff>
      <xdr:row>34</xdr:row>
      <xdr:rowOff>66116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0250" y="5203221"/>
          <a:ext cx="3402748" cy="2228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158749</xdr:colOff>
      <xdr:row>31</xdr:row>
      <xdr:rowOff>175079</xdr:rowOff>
    </xdr:from>
    <xdr:to>
      <xdr:col>7</xdr:col>
      <xdr:colOff>852713</xdr:colOff>
      <xdr:row>47</xdr:row>
      <xdr:rowOff>15421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36286</xdr:colOff>
      <xdr:row>1</xdr:row>
      <xdr:rowOff>1</xdr:rowOff>
    </xdr:from>
    <xdr:to>
      <xdr:col>7</xdr:col>
      <xdr:colOff>872872</xdr:colOff>
      <xdr:row>3</xdr:row>
      <xdr:rowOff>40767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8857" y="181430"/>
          <a:ext cx="1578428" cy="42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127000</xdr:colOff>
      <xdr:row>0</xdr:row>
      <xdr:rowOff>108858</xdr:rowOff>
    </xdr:from>
    <xdr:to>
      <xdr:col>23</xdr:col>
      <xdr:colOff>290284</xdr:colOff>
      <xdr:row>26</xdr:row>
      <xdr:rowOff>115691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9571" y="108858"/>
          <a:ext cx="1986643" cy="5120851"/>
        </a:xfrm>
        <a:prstGeom prst="rect">
          <a:avLst/>
        </a:prstGeom>
      </xdr:spPr>
    </xdr:pic>
    <xdr:clientData/>
  </xdr:twoCellAnchor>
  <xdr:twoCellAnchor editAs="oneCell">
    <xdr:from>
      <xdr:col>23</xdr:col>
      <xdr:colOff>507998</xdr:colOff>
      <xdr:row>0</xdr:row>
      <xdr:rowOff>90714</xdr:rowOff>
    </xdr:from>
    <xdr:to>
      <xdr:col>26</xdr:col>
      <xdr:colOff>578649</xdr:colOff>
      <xdr:row>18</xdr:row>
      <xdr:rowOff>92982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3927" y="90714"/>
          <a:ext cx="1894007" cy="3474357"/>
        </a:xfrm>
        <a:prstGeom prst="rect">
          <a:avLst/>
        </a:prstGeom>
      </xdr:spPr>
    </xdr:pic>
    <xdr:clientData/>
  </xdr:twoCellAnchor>
  <xdr:twoCellAnchor editAs="oneCell">
    <xdr:from>
      <xdr:col>27</xdr:col>
      <xdr:colOff>117929</xdr:colOff>
      <xdr:row>0</xdr:row>
      <xdr:rowOff>145143</xdr:rowOff>
    </xdr:from>
    <xdr:to>
      <xdr:col>31</xdr:col>
      <xdr:colOff>52366</xdr:colOff>
      <xdr:row>13</xdr:row>
      <xdr:rowOff>120197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0" y="145143"/>
          <a:ext cx="2365579" cy="254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217715</xdr:colOff>
      <xdr:row>0</xdr:row>
      <xdr:rowOff>172358</xdr:rowOff>
    </xdr:from>
    <xdr:to>
      <xdr:col>34</xdr:col>
      <xdr:colOff>470549</xdr:colOff>
      <xdr:row>8</xdr:row>
      <xdr:rowOff>47887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75929" y="172358"/>
          <a:ext cx="2076190" cy="1533333"/>
        </a:xfrm>
        <a:prstGeom prst="rect">
          <a:avLst/>
        </a:prstGeom>
      </xdr:spPr>
    </xdr:pic>
    <xdr:clientData/>
  </xdr:twoCellAnchor>
  <xdr:twoCellAnchor editAs="oneCell">
    <xdr:from>
      <xdr:col>20</xdr:col>
      <xdr:colOff>66146</xdr:colOff>
      <xdr:row>27</xdr:row>
      <xdr:rowOff>158750</xdr:rowOff>
    </xdr:from>
    <xdr:to>
      <xdr:col>31</xdr:col>
      <xdr:colOff>104314</xdr:colOff>
      <xdr:row>55</xdr:row>
      <xdr:rowOff>96132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01084" y="5453063"/>
          <a:ext cx="6761230" cy="5057069"/>
        </a:xfrm>
        <a:prstGeom prst="rect">
          <a:avLst/>
        </a:prstGeom>
      </xdr:spPr>
    </xdr:pic>
    <xdr:clientData/>
  </xdr:twoCellAnchor>
  <xdr:twoCellAnchor editAs="oneCell">
    <xdr:from>
      <xdr:col>31</xdr:col>
      <xdr:colOff>357188</xdr:colOff>
      <xdr:row>27</xdr:row>
      <xdr:rowOff>111125</xdr:rowOff>
    </xdr:from>
    <xdr:to>
      <xdr:col>42</xdr:col>
      <xdr:colOff>153857</xdr:colOff>
      <xdr:row>50</xdr:row>
      <xdr:rowOff>62529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15188" y="5405438"/>
          <a:ext cx="6519732" cy="415827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57</xdr:row>
      <xdr:rowOff>0</xdr:rowOff>
    </xdr:from>
    <xdr:to>
      <xdr:col>30</xdr:col>
      <xdr:colOff>269077</xdr:colOff>
      <xdr:row>88</xdr:row>
      <xdr:rowOff>7229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34938" y="10771188"/>
          <a:ext cx="6380952" cy="566666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58</xdr:row>
      <xdr:rowOff>0</xdr:rowOff>
    </xdr:from>
    <xdr:to>
      <xdr:col>45</xdr:col>
      <xdr:colOff>532417</xdr:colOff>
      <xdr:row>73</xdr:row>
      <xdr:rowOff>80611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80375" y="10953750"/>
          <a:ext cx="7866667" cy="2819048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75</xdr:row>
      <xdr:rowOff>0</xdr:rowOff>
    </xdr:from>
    <xdr:to>
      <xdr:col>45</xdr:col>
      <xdr:colOff>484798</xdr:colOff>
      <xdr:row>85</xdr:row>
      <xdr:rowOff>98185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780375" y="14057313"/>
          <a:ext cx="7819048" cy="192381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91</xdr:row>
      <xdr:rowOff>0</xdr:rowOff>
    </xdr:from>
    <xdr:to>
      <xdr:col>32</xdr:col>
      <xdr:colOff>475274</xdr:colOff>
      <xdr:row>120</xdr:row>
      <xdr:rowOff>29496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34938" y="16978313"/>
          <a:ext cx="7809524" cy="5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5"/>
  <sheetViews>
    <sheetView tabSelected="1" workbookViewId="0">
      <selection activeCell="L20" sqref="L20"/>
    </sheetView>
  </sheetViews>
  <sheetFormatPr defaultRowHeight="14.5" x14ac:dyDescent="0.35"/>
  <cols>
    <col min="1" max="1" width="1.90625" customWidth="1"/>
    <col min="2" max="2" width="56.1796875" customWidth="1"/>
  </cols>
  <sheetData>
    <row r="3" spans="2:2" x14ac:dyDescent="0.35">
      <c r="B3" t="s">
        <v>95</v>
      </c>
    </row>
    <row r="4" spans="2:2" x14ac:dyDescent="0.35">
      <c r="B4" t="s">
        <v>96</v>
      </c>
    </row>
    <row r="5" spans="2:2" ht="29" x14ac:dyDescent="0.35">
      <c r="B5" s="2" t="s">
        <v>97</v>
      </c>
    </row>
    <row r="6" spans="2:2" x14ac:dyDescent="0.35">
      <c r="B6" t="s">
        <v>98</v>
      </c>
    </row>
    <row r="7" spans="2:2" x14ac:dyDescent="0.35">
      <c r="B7" t="s">
        <v>99</v>
      </c>
    </row>
    <row r="8" spans="2:2" x14ac:dyDescent="0.35">
      <c r="B8" t="s">
        <v>100</v>
      </c>
    </row>
    <row r="9" spans="2:2" x14ac:dyDescent="0.35">
      <c r="B9" t="s">
        <v>101</v>
      </c>
    </row>
    <row r="10" spans="2:2" x14ac:dyDescent="0.35">
      <c r="B10" t="s">
        <v>102</v>
      </c>
    </row>
    <row r="11" spans="2:2" ht="29" x14ac:dyDescent="0.35">
      <c r="B11" s="2" t="s">
        <v>103</v>
      </c>
    </row>
    <row r="13" spans="2:2" x14ac:dyDescent="0.35">
      <c r="B13" t="s">
        <v>105</v>
      </c>
    </row>
    <row r="14" spans="2:2" x14ac:dyDescent="0.35">
      <c r="B14" t="s">
        <v>104</v>
      </c>
    </row>
    <row r="15" spans="2:2" ht="29" x14ac:dyDescent="0.35">
      <c r="B15" s="2" t="s">
        <v>106</v>
      </c>
    </row>
    <row r="16" spans="2:2" x14ac:dyDescent="0.35">
      <c r="B16" t="s">
        <v>107</v>
      </c>
    </row>
    <row r="17" spans="2:2" x14ac:dyDescent="0.35">
      <c r="B17" t="s">
        <v>108</v>
      </c>
    </row>
    <row r="18" spans="2:2" x14ac:dyDescent="0.35">
      <c r="B18" t="s">
        <v>109</v>
      </c>
    </row>
    <row r="19" spans="2:2" x14ac:dyDescent="0.35">
      <c r="B19" t="s">
        <v>110</v>
      </c>
    </row>
    <row r="20" spans="2:2" x14ac:dyDescent="0.35">
      <c r="B20" t="s">
        <v>111</v>
      </c>
    </row>
    <row r="22" spans="2:2" x14ac:dyDescent="0.35">
      <c r="B22" t="s">
        <v>114</v>
      </c>
    </row>
    <row r="23" spans="2:2" x14ac:dyDescent="0.35">
      <c r="B23" t="s">
        <v>112</v>
      </c>
    </row>
    <row r="24" spans="2:2" ht="29" x14ac:dyDescent="0.35">
      <c r="B24" s="2" t="s">
        <v>113</v>
      </c>
    </row>
    <row r="26" spans="2:2" x14ac:dyDescent="0.35">
      <c r="B26" t="s">
        <v>115</v>
      </c>
    </row>
    <row r="27" spans="2:2" x14ac:dyDescent="0.35">
      <c r="B27" t="s">
        <v>116</v>
      </c>
    </row>
    <row r="28" spans="2:2" x14ac:dyDescent="0.35">
      <c r="B28" t="s">
        <v>117</v>
      </c>
    </row>
    <row r="29" spans="2:2" x14ac:dyDescent="0.35">
      <c r="B29" t="s">
        <v>118</v>
      </c>
    </row>
    <row r="30" spans="2:2" x14ac:dyDescent="0.35">
      <c r="B30" t="s">
        <v>119</v>
      </c>
    </row>
    <row r="31" spans="2:2" ht="43.5" x14ac:dyDescent="0.35">
      <c r="B31" s="2" t="s">
        <v>120</v>
      </c>
    </row>
    <row r="33" spans="2:2" x14ac:dyDescent="0.35">
      <c r="B33" t="s">
        <v>121</v>
      </c>
    </row>
    <row r="34" spans="2:2" x14ac:dyDescent="0.35">
      <c r="B34" t="s">
        <v>122</v>
      </c>
    </row>
    <row r="35" spans="2:2" x14ac:dyDescent="0.35">
      <c r="B35" t="s">
        <v>123</v>
      </c>
    </row>
  </sheetData>
  <sheetProtection algorithmName="SHA-512" hashValue="yhwQsa82HosiYGtwBi2L4+nm2gsPd8H2rnPA7tOO0Zsg5N6E2Sl1FnXBaNj8AzpQZRBPzOHeCa+X/DqhthyhTg==" saltValue="WrEhYzWAzxn8MFzJGR4bFw==" spinCount="100000" sheet="1" objects="1" scenarios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55"/>
  <sheetViews>
    <sheetView zoomScale="70" zoomScaleNormal="70" workbookViewId="0">
      <pane xSplit="4" ySplit="4" topLeftCell="E5" activePane="bottomRight" state="frozen"/>
      <selection activeCell="AA28" sqref="AA28"/>
      <selection pane="topRight" activeCell="AA28" sqref="AA28"/>
      <selection pane="bottomLeft" activeCell="AA28" sqref="AA28"/>
      <selection pane="bottomRight" activeCell="D30" sqref="D30"/>
    </sheetView>
  </sheetViews>
  <sheetFormatPr defaultRowHeight="14.5" x14ac:dyDescent="0.35"/>
  <cols>
    <col min="1" max="1" width="1.6328125" customWidth="1"/>
    <col min="2" max="2" width="6.1796875" customWidth="1"/>
    <col min="3" max="3" width="27.26953125" customWidth="1"/>
    <col min="4" max="4" width="10.08984375" style="1" customWidth="1"/>
    <col min="5" max="5" width="6.08984375" style="8" customWidth="1"/>
    <col min="6" max="6" width="36.90625" customWidth="1"/>
  </cols>
  <sheetData>
    <row r="3" spans="2:7" ht="53" customHeight="1" x14ac:dyDescent="0.35">
      <c r="D3" s="6" t="s">
        <v>3</v>
      </c>
      <c r="E3" s="15"/>
      <c r="F3" s="9" t="s">
        <v>48</v>
      </c>
    </row>
    <row r="4" spans="2:7" x14ac:dyDescent="0.35">
      <c r="D4" s="6" t="s">
        <v>5</v>
      </c>
      <c r="E4" s="15"/>
      <c r="F4" s="7" t="s">
        <v>10</v>
      </c>
    </row>
    <row r="5" spans="2:7" x14ac:dyDescent="0.35">
      <c r="B5" s="124" t="s">
        <v>46</v>
      </c>
      <c r="C5" s="10" t="s">
        <v>29</v>
      </c>
      <c r="D5" s="59">
        <v>0</v>
      </c>
      <c r="E5" s="63"/>
      <c r="F5" t="s">
        <v>6</v>
      </c>
      <c r="G5" s="58">
        <v>40</v>
      </c>
    </row>
    <row r="6" spans="2:7" x14ac:dyDescent="0.35">
      <c r="B6" s="124"/>
      <c r="C6" s="10" t="s">
        <v>30</v>
      </c>
      <c r="D6" s="59">
        <v>0</v>
      </c>
      <c r="E6" s="63"/>
      <c r="F6" t="s">
        <v>7</v>
      </c>
      <c r="G6" s="58">
        <v>30</v>
      </c>
    </row>
    <row r="7" spans="2:7" x14ac:dyDescent="0.35">
      <c r="B7" s="124"/>
      <c r="C7" s="10" t="s">
        <v>31</v>
      </c>
      <c r="D7" s="59">
        <v>0</v>
      </c>
      <c r="E7" s="63"/>
      <c r="F7" t="s">
        <v>8</v>
      </c>
      <c r="G7" s="58">
        <v>60</v>
      </c>
    </row>
    <row r="8" spans="2:7" x14ac:dyDescent="0.35">
      <c r="B8" s="124"/>
      <c r="C8" s="10" t="s">
        <v>32</v>
      </c>
      <c r="D8" s="59">
        <v>0</v>
      </c>
      <c r="E8" s="63"/>
      <c r="F8" t="s">
        <v>9</v>
      </c>
      <c r="G8" s="58">
        <v>55</v>
      </c>
    </row>
    <row r="9" spans="2:7" x14ac:dyDescent="0.35">
      <c r="B9" s="124"/>
      <c r="C9" s="10" t="s">
        <v>33</v>
      </c>
      <c r="D9" s="59">
        <v>0</v>
      </c>
      <c r="E9" s="63"/>
      <c r="F9" t="s">
        <v>11</v>
      </c>
      <c r="G9" s="58">
        <v>10</v>
      </c>
    </row>
    <row r="10" spans="2:7" x14ac:dyDescent="0.35">
      <c r="B10" s="124"/>
      <c r="C10" s="10" t="s">
        <v>34</v>
      </c>
      <c r="D10" s="59">
        <v>0</v>
      </c>
      <c r="E10" s="63"/>
      <c r="F10" s="7" t="s">
        <v>13</v>
      </c>
    </row>
    <row r="11" spans="2:7" x14ac:dyDescent="0.35">
      <c r="B11" s="124"/>
      <c r="C11" s="11" t="s">
        <v>35</v>
      </c>
      <c r="D11" s="59">
        <v>0</v>
      </c>
      <c r="E11" s="63"/>
      <c r="F11" t="s">
        <v>12</v>
      </c>
      <c r="G11" s="58">
        <v>5040</v>
      </c>
    </row>
    <row r="12" spans="2:7" x14ac:dyDescent="0.35">
      <c r="B12" s="124"/>
      <c r="C12" s="10" t="s">
        <v>23</v>
      </c>
      <c r="D12" s="59">
        <v>310</v>
      </c>
      <c r="E12" s="63"/>
      <c r="F12" t="s">
        <v>8</v>
      </c>
      <c r="G12" s="58">
        <v>8760</v>
      </c>
    </row>
    <row r="13" spans="2:7" x14ac:dyDescent="0.35">
      <c r="B13" s="124"/>
      <c r="C13" s="10" t="s">
        <v>41</v>
      </c>
      <c r="D13" s="59">
        <v>27</v>
      </c>
      <c r="E13" s="63"/>
    </row>
    <row r="14" spans="2:7" x14ac:dyDescent="0.35">
      <c r="B14" s="124"/>
      <c r="C14" s="10" t="s">
        <v>25</v>
      </c>
      <c r="D14" s="59">
        <v>79</v>
      </c>
      <c r="E14" s="63"/>
      <c r="F14" t="s">
        <v>52</v>
      </c>
      <c r="G14" s="58">
        <v>0.1</v>
      </c>
    </row>
    <row r="15" spans="2:7" x14ac:dyDescent="0.35">
      <c r="B15" s="124"/>
      <c r="C15" s="10" t="s">
        <v>26</v>
      </c>
      <c r="D15" s="59">
        <v>162</v>
      </c>
      <c r="E15" s="63"/>
    </row>
    <row r="16" spans="2:7" x14ac:dyDescent="0.35">
      <c r="B16" s="124"/>
      <c r="C16" s="10" t="s">
        <v>27</v>
      </c>
      <c r="D16" s="59">
        <v>55</v>
      </c>
      <c r="E16" s="63"/>
    </row>
    <row r="17" spans="2:6" ht="15" thickBot="1" x14ac:dyDescent="0.4">
      <c r="B17" s="124"/>
      <c r="C17" s="10" t="s">
        <v>28</v>
      </c>
      <c r="D17" s="59">
        <v>0</v>
      </c>
      <c r="E17" s="63"/>
    </row>
    <row r="18" spans="2:6" ht="15" thickBot="1" x14ac:dyDescent="0.4">
      <c r="B18" s="13"/>
      <c r="C18" s="10" t="s">
        <v>55</v>
      </c>
      <c r="D18" s="68">
        <f>SUM(D5:D17)</f>
        <v>633</v>
      </c>
    </row>
    <row r="20" spans="2:6" ht="14" customHeight="1" x14ac:dyDescent="0.35">
      <c r="B20" s="125" t="s">
        <v>47</v>
      </c>
      <c r="C20" s="10" t="s">
        <v>29</v>
      </c>
      <c r="D20" s="59">
        <v>0</v>
      </c>
      <c r="E20" s="63"/>
    </row>
    <row r="21" spans="2:6" x14ac:dyDescent="0.35">
      <c r="B21" s="125"/>
      <c r="C21" s="10" t="s">
        <v>30</v>
      </c>
      <c r="D21" s="59">
        <v>0</v>
      </c>
      <c r="E21" s="63"/>
    </row>
    <row r="22" spans="2:6" x14ac:dyDescent="0.35">
      <c r="B22" s="125"/>
      <c r="C22" s="10" t="s">
        <v>31</v>
      </c>
      <c r="D22" s="59">
        <v>0</v>
      </c>
      <c r="E22" s="63"/>
    </row>
    <row r="23" spans="2:6" x14ac:dyDescent="0.35">
      <c r="B23" s="125"/>
      <c r="C23" s="10" t="s">
        <v>32</v>
      </c>
      <c r="D23" s="59">
        <v>0</v>
      </c>
      <c r="E23" s="63"/>
      <c r="F23" s="7"/>
    </row>
    <row r="24" spans="2:6" x14ac:dyDescent="0.35">
      <c r="B24" s="125"/>
      <c r="C24" s="10" t="s">
        <v>33</v>
      </c>
      <c r="D24" s="59">
        <v>0</v>
      </c>
      <c r="E24" s="63"/>
      <c r="F24" s="7"/>
    </row>
    <row r="25" spans="2:6" x14ac:dyDescent="0.35">
      <c r="B25" s="125"/>
      <c r="C25" s="11" t="s">
        <v>34</v>
      </c>
      <c r="D25" s="59">
        <v>0</v>
      </c>
      <c r="E25" s="63"/>
    </row>
    <row r="26" spans="2:6" x14ac:dyDescent="0.35">
      <c r="B26" s="125"/>
      <c r="C26" s="10" t="s">
        <v>42</v>
      </c>
      <c r="D26" s="59">
        <v>0</v>
      </c>
      <c r="E26" s="63"/>
    </row>
    <row r="27" spans="2:6" x14ac:dyDescent="0.35">
      <c r="B27" s="125"/>
      <c r="C27" s="10" t="s">
        <v>43</v>
      </c>
      <c r="D27" s="59">
        <v>291</v>
      </c>
      <c r="E27" s="63"/>
    </row>
    <row r="28" spans="2:6" x14ac:dyDescent="0.35">
      <c r="B28" s="125"/>
      <c r="C28" s="10" t="s">
        <v>44</v>
      </c>
      <c r="D28" s="59">
        <v>93</v>
      </c>
      <c r="E28" s="63"/>
      <c r="F28" s="7"/>
    </row>
    <row r="29" spans="2:6" ht="15" thickBot="1" x14ac:dyDescent="0.4">
      <c r="B29" s="125"/>
      <c r="C29" s="10" t="s">
        <v>45</v>
      </c>
      <c r="D29" s="59">
        <v>228</v>
      </c>
      <c r="E29" s="63"/>
    </row>
    <row r="30" spans="2:6" ht="15" thickBot="1" x14ac:dyDescent="0.4">
      <c r="B30" s="125"/>
      <c r="C30" s="10" t="s">
        <v>55</v>
      </c>
      <c r="D30" s="69">
        <f>SUM(D20:D29)</f>
        <v>612</v>
      </c>
      <c r="E30" s="16"/>
    </row>
    <row r="33" spans="1:5" x14ac:dyDescent="0.35">
      <c r="B33" s="2"/>
      <c r="C33" s="2"/>
      <c r="D33" s="6"/>
      <c r="E33" s="15"/>
    </row>
    <row r="34" spans="1:5" x14ac:dyDescent="0.35">
      <c r="A34" s="1"/>
      <c r="B34" s="1"/>
      <c r="C34" s="1"/>
    </row>
    <row r="35" spans="1:5" x14ac:dyDescent="0.35">
      <c r="A35" s="1"/>
      <c r="B35" s="3"/>
      <c r="C35" s="4"/>
      <c r="D35" s="4"/>
      <c r="E35" s="17"/>
    </row>
    <row r="36" spans="1:5" x14ac:dyDescent="0.35">
      <c r="A36" s="1"/>
      <c r="B36" s="3"/>
      <c r="C36" s="4"/>
      <c r="D36" s="4"/>
      <c r="E36" s="17"/>
    </row>
    <row r="37" spans="1:5" x14ac:dyDescent="0.35">
      <c r="A37" s="1"/>
      <c r="B37" s="3"/>
      <c r="C37" s="4"/>
      <c r="D37" s="4"/>
      <c r="E37" s="17"/>
    </row>
    <row r="38" spans="1:5" x14ac:dyDescent="0.35">
      <c r="A38" s="1"/>
      <c r="B38" s="3"/>
      <c r="C38" s="4"/>
      <c r="D38" s="4"/>
      <c r="E38" s="17"/>
    </row>
    <row r="39" spans="1:5" x14ac:dyDescent="0.35">
      <c r="A39" s="1"/>
      <c r="B39" s="3"/>
      <c r="C39" s="4"/>
      <c r="D39" s="4"/>
      <c r="E39" s="17"/>
    </row>
    <row r="40" spans="1:5" x14ac:dyDescent="0.35">
      <c r="A40" s="1"/>
      <c r="B40" s="3"/>
      <c r="C40" s="4"/>
      <c r="D40" s="4"/>
      <c r="E40" s="17"/>
    </row>
    <row r="41" spans="1:5" x14ac:dyDescent="0.35">
      <c r="A41" s="1"/>
      <c r="B41" s="3"/>
      <c r="C41" s="4"/>
      <c r="D41" s="4"/>
      <c r="E41" s="17"/>
    </row>
    <row r="42" spans="1:5" x14ac:dyDescent="0.35">
      <c r="A42" s="1"/>
      <c r="B42" s="3"/>
      <c r="C42" s="4"/>
      <c r="D42" s="4"/>
      <c r="E42" s="17"/>
    </row>
    <row r="43" spans="1:5" x14ac:dyDescent="0.35">
      <c r="B43" s="3"/>
      <c r="C43" s="4"/>
      <c r="D43" s="4"/>
      <c r="E43" s="17"/>
    </row>
    <row r="44" spans="1:5" x14ac:dyDescent="0.35">
      <c r="B44" s="3"/>
      <c r="C44" s="4"/>
      <c r="D44" s="4"/>
      <c r="E44" s="17"/>
    </row>
    <row r="45" spans="1:5" x14ac:dyDescent="0.35">
      <c r="A45" s="1"/>
      <c r="B45" s="3"/>
      <c r="C45" s="4"/>
      <c r="D45" s="4"/>
      <c r="E45" s="17"/>
    </row>
    <row r="46" spans="1:5" x14ac:dyDescent="0.35">
      <c r="A46" s="1"/>
      <c r="B46" s="3"/>
      <c r="C46" s="4"/>
      <c r="D46" s="4"/>
      <c r="E46" s="17"/>
    </row>
    <row r="47" spans="1:5" x14ac:dyDescent="0.35">
      <c r="A47" s="1"/>
      <c r="B47" s="3"/>
      <c r="C47" s="4"/>
      <c r="D47" s="4"/>
      <c r="E47" s="17"/>
    </row>
    <row r="48" spans="1:5" x14ac:dyDescent="0.35">
      <c r="A48" s="1"/>
      <c r="B48" s="3"/>
      <c r="C48" s="4"/>
      <c r="D48" s="4"/>
      <c r="E48" s="17"/>
    </row>
    <row r="49" spans="1:5" x14ac:dyDescent="0.35">
      <c r="A49" s="1"/>
      <c r="B49" s="3"/>
      <c r="C49" s="4"/>
      <c r="D49" s="4"/>
      <c r="E49" s="17"/>
    </row>
    <row r="50" spans="1:5" x14ac:dyDescent="0.35">
      <c r="A50" s="1"/>
      <c r="B50" s="3"/>
      <c r="C50" s="4"/>
      <c r="D50" s="4"/>
      <c r="E50" s="17"/>
    </row>
    <row r="51" spans="1:5" x14ac:dyDescent="0.35">
      <c r="A51" s="1"/>
      <c r="B51" s="3"/>
      <c r="C51" s="4"/>
      <c r="D51" s="4"/>
      <c r="E51" s="17"/>
    </row>
    <row r="52" spans="1:5" x14ac:dyDescent="0.35">
      <c r="A52" s="1"/>
      <c r="B52" s="3"/>
      <c r="C52" s="4"/>
      <c r="D52" s="4"/>
      <c r="E52" s="17"/>
    </row>
    <row r="53" spans="1:5" x14ac:dyDescent="0.35">
      <c r="C53" s="4"/>
      <c r="D53" s="4"/>
      <c r="E53" s="17"/>
    </row>
    <row r="54" spans="1:5" x14ac:dyDescent="0.35">
      <c r="A54" s="2"/>
      <c r="B54" s="2"/>
      <c r="C54" s="2"/>
      <c r="D54" s="6"/>
      <c r="E54" s="15"/>
    </row>
    <row r="55" spans="1:5" x14ac:dyDescent="0.35">
      <c r="A55" s="1"/>
      <c r="B55" s="1"/>
      <c r="C55" s="1"/>
    </row>
  </sheetData>
  <sheetProtection sheet="1" objects="1" scenarios="1"/>
  <protectedRanges>
    <protectedRange algorithmName="SHA-512" hashValue="YAaTK7wrRJjemO/1rDxuWlYQllr8636gUFS6ncZ1d1kU/F2IYnWf/SgVaJm6cA2U02RI7bbskvT5yV7sKMvAKQ==" saltValue="gQMSdMQCm7GIiGhYKUJmAw==" spinCount="100000" sqref="D5:D17 D20:D29 G5:G9 G11:G12 G14" name="Range1"/>
  </protectedRanges>
  <mergeCells count="2">
    <mergeCell ref="B5:B17"/>
    <mergeCell ref="B20:B30"/>
  </mergeCells>
  <pageMargins left="0.25" right="0.25" top="0.75" bottom="0.75" header="0.3" footer="0.3"/>
  <pageSetup paperSize="9" scale="68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83"/>
  <sheetViews>
    <sheetView zoomScale="70" zoomScaleNormal="70" workbookViewId="0">
      <pane xSplit="5" ySplit="4" topLeftCell="F5" activePane="bottomRight" state="frozen"/>
      <selection activeCell="AA28" sqref="AA28"/>
      <selection pane="topRight" activeCell="AA28" sqref="AA28"/>
      <selection pane="bottomLeft" activeCell="AA28" sqref="AA28"/>
      <selection pane="bottomRight" activeCell="L34" sqref="L34"/>
    </sheetView>
  </sheetViews>
  <sheetFormatPr defaultRowHeight="14.5" x14ac:dyDescent="0.35"/>
  <cols>
    <col min="1" max="1" width="1.6328125" customWidth="1"/>
    <col min="2" max="2" width="6.1796875" customWidth="1"/>
    <col min="3" max="3" width="27.26953125" customWidth="1"/>
    <col min="4" max="4" width="10.08984375" style="57" customWidth="1"/>
    <col min="5" max="5" width="2.1796875" style="8" customWidth="1"/>
    <col min="6" max="7" width="8.7265625" style="57"/>
    <col min="8" max="8" width="2.26953125" customWidth="1"/>
    <col min="9" max="10" width="8.7265625" style="57" customWidth="1"/>
    <col min="11" max="11" width="1.90625" customWidth="1"/>
    <col min="12" max="13" width="8.6328125" customWidth="1"/>
    <col min="14" max="14" width="1.90625" customWidth="1"/>
    <col min="15" max="16" width="8.6328125" customWidth="1"/>
    <col min="17" max="17" width="1.90625" customWidth="1"/>
    <col min="18" max="18" width="9.453125" customWidth="1"/>
    <col min="19" max="19" width="9.36328125" customWidth="1"/>
    <col min="20" max="20" width="1.90625" customWidth="1"/>
    <col min="21" max="21" width="8.6328125" customWidth="1"/>
    <col min="22" max="22" width="11" customWidth="1"/>
    <col min="23" max="23" width="1.90625" customWidth="1"/>
    <col min="24" max="25" width="8.54296875" customWidth="1"/>
    <col min="26" max="26" width="4.1796875" customWidth="1"/>
    <col min="27" max="27" width="36.90625" customWidth="1"/>
    <col min="30" max="30" width="11.08984375" hidden="1" customWidth="1"/>
    <col min="31" max="32" width="8.7265625" hidden="1" customWidth="1"/>
    <col min="33" max="34" width="8.7265625" style="57" hidden="1" customWidth="1"/>
    <col min="35" max="35" width="8" hidden="1" customWidth="1"/>
    <col min="36" max="36" width="7.90625" hidden="1" customWidth="1"/>
    <col min="37" max="37" width="8.7265625" hidden="1" customWidth="1"/>
    <col min="38" max="38" width="7.54296875" hidden="1" customWidth="1"/>
    <col min="39" max="39" width="8" hidden="1" customWidth="1"/>
    <col min="40" max="42" width="8.7265625" customWidth="1"/>
  </cols>
  <sheetData>
    <row r="2" spans="2:39" x14ac:dyDescent="0.35">
      <c r="F2" s="126" t="s">
        <v>56</v>
      </c>
      <c r="G2" s="126"/>
      <c r="I2" s="126" t="s">
        <v>57</v>
      </c>
      <c r="J2" s="126"/>
      <c r="L2" s="126" t="s">
        <v>72</v>
      </c>
      <c r="M2" s="126"/>
      <c r="O2" s="126" t="s">
        <v>19</v>
      </c>
      <c r="P2" s="126"/>
      <c r="R2" s="126" t="s">
        <v>73</v>
      </c>
      <c r="S2" s="126"/>
      <c r="U2" s="126" t="s">
        <v>74</v>
      </c>
      <c r="V2" s="126"/>
      <c r="W2" s="55"/>
      <c r="X2" s="126" t="s">
        <v>22</v>
      </c>
      <c r="Y2" s="126"/>
    </row>
    <row r="3" spans="2:39" ht="53" customHeight="1" x14ac:dyDescent="0.35">
      <c r="D3" s="6" t="s">
        <v>3</v>
      </c>
      <c r="E3" s="15"/>
      <c r="F3" s="6" t="s">
        <v>53</v>
      </c>
      <c r="G3" s="6" t="s">
        <v>54</v>
      </c>
      <c r="I3" s="6" t="s">
        <v>53</v>
      </c>
      <c r="J3" s="6" t="s">
        <v>54</v>
      </c>
      <c r="L3" s="6" t="s">
        <v>53</v>
      </c>
      <c r="M3" s="6" t="s">
        <v>54</v>
      </c>
      <c r="O3" s="6" t="s">
        <v>53</v>
      </c>
      <c r="P3" s="6" t="s">
        <v>54</v>
      </c>
      <c r="R3" s="6" t="s">
        <v>53</v>
      </c>
      <c r="S3" s="6" t="s">
        <v>54</v>
      </c>
      <c r="U3" s="6" t="s">
        <v>53</v>
      </c>
      <c r="V3" s="6" t="s">
        <v>54</v>
      </c>
      <c r="W3" s="6"/>
      <c r="X3" s="6" t="s">
        <v>53</v>
      </c>
      <c r="Y3" s="6" t="s">
        <v>54</v>
      </c>
      <c r="AA3" s="9" t="s">
        <v>48</v>
      </c>
      <c r="AG3" s="127" t="s">
        <v>4</v>
      </c>
      <c r="AH3" s="127"/>
      <c r="AI3" s="127"/>
      <c r="AJ3" s="127"/>
      <c r="AK3" s="127"/>
      <c r="AL3" s="127"/>
      <c r="AM3" s="127"/>
    </row>
    <row r="4" spans="2:39" ht="29" x14ac:dyDescent="0.35">
      <c r="D4" s="6" t="s">
        <v>5</v>
      </c>
      <c r="E4" s="15"/>
      <c r="F4" s="57" t="s">
        <v>0</v>
      </c>
      <c r="G4" s="57" t="s">
        <v>1</v>
      </c>
      <c r="I4" s="57" t="s">
        <v>0</v>
      </c>
      <c r="J4" s="57" t="s">
        <v>1</v>
      </c>
      <c r="L4" s="57" t="s">
        <v>0</v>
      </c>
      <c r="M4" s="57" t="s">
        <v>1</v>
      </c>
      <c r="O4" s="57" t="s">
        <v>0</v>
      </c>
      <c r="P4" s="57" t="s">
        <v>1</v>
      </c>
      <c r="R4" s="57" t="s">
        <v>0</v>
      </c>
      <c r="S4" s="57" t="s">
        <v>1</v>
      </c>
      <c r="U4" s="57" t="s">
        <v>0</v>
      </c>
      <c r="V4" s="57" t="s">
        <v>1</v>
      </c>
      <c r="X4" s="57" t="s">
        <v>0</v>
      </c>
      <c r="Y4" s="57" t="s">
        <v>1</v>
      </c>
      <c r="AA4" s="7" t="s">
        <v>10</v>
      </c>
      <c r="AG4" s="57" t="s">
        <v>15</v>
      </c>
      <c r="AH4" s="57" t="s">
        <v>51</v>
      </c>
      <c r="AI4" s="2" t="s">
        <v>18</v>
      </c>
      <c r="AJ4" s="2" t="s">
        <v>19</v>
      </c>
      <c r="AK4" s="2" t="s">
        <v>20</v>
      </c>
      <c r="AL4" s="2" t="s">
        <v>21</v>
      </c>
      <c r="AM4" s="2" t="s">
        <v>22</v>
      </c>
    </row>
    <row r="5" spans="2:39" x14ac:dyDescent="0.35">
      <c r="B5" s="124" t="s">
        <v>46</v>
      </c>
      <c r="C5" s="10" t="s">
        <v>29</v>
      </c>
      <c r="D5" s="64">
        <f>Lähtötiedot!D5</f>
        <v>0</v>
      </c>
      <c r="F5" s="3">
        <f>AE$5*AG5</f>
        <v>2.4224999999999999</v>
      </c>
      <c r="G5" s="4">
        <f>D5*F5</f>
        <v>0</v>
      </c>
      <c r="I5" s="3">
        <f>AE$5*AH5</f>
        <v>4.3</v>
      </c>
      <c r="J5" s="4">
        <f t="shared" ref="J5:J17" si="0">D5*I5</f>
        <v>0</v>
      </c>
      <c r="L5" s="3">
        <f>$AE$5*AI5</f>
        <v>3.25</v>
      </c>
      <c r="M5" s="12">
        <f>L5*D5</f>
        <v>0</v>
      </c>
      <c r="O5" s="3">
        <f>$AE$5*AJ5</f>
        <v>3.45</v>
      </c>
      <c r="P5" s="12">
        <f>O5*D5</f>
        <v>0</v>
      </c>
      <c r="R5" s="3">
        <f>$AE$5*AK5</f>
        <v>4.25</v>
      </c>
      <c r="S5" s="12">
        <f>R5*D5</f>
        <v>0</v>
      </c>
      <c r="U5" s="53"/>
      <c r="V5" s="54"/>
      <c r="X5" s="3">
        <f>$AE$5*AM5</f>
        <v>7.0749999999999993</v>
      </c>
      <c r="Y5" s="12">
        <f>X5*D5</f>
        <v>0</v>
      </c>
      <c r="AA5" t="s">
        <v>6</v>
      </c>
      <c r="AB5" s="65">
        <f>Lähtötiedot!G5</f>
        <v>40</v>
      </c>
      <c r="AD5" t="s">
        <v>49</v>
      </c>
      <c r="AE5">
        <f>(AB5+AB6)/2-AB9</f>
        <v>25</v>
      </c>
      <c r="AG5" s="5">
        <v>9.69E-2</v>
      </c>
      <c r="AH5" s="5">
        <v>0.17199999999999999</v>
      </c>
      <c r="AI5" s="5">
        <v>0.13</v>
      </c>
      <c r="AJ5" s="5">
        <v>0.13800000000000001</v>
      </c>
      <c r="AK5" s="5">
        <v>0.17</v>
      </c>
      <c r="AL5" s="5"/>
      <c r="AM5" s="5">
        <v>0.28299999999999997</v>
      </c>
    </row>
    <row r="6" spans="2:39" x14ac:dyDescent="0.35">
      <c r="B6" s="124"/>
      <c r="C6" s="10" t="s">
        <v>30</v>
      </c>
      <c r="D6" s="64">
        <f>Lähtötiedot!D6</f>
        <v>0</v>
      </c>
      <c r="F6" s="3">
        <f t="shared" ref="F6:F17" si="1">AE$5*AG6</f>
        <v>2.9274999999999998</v>
      </c>
      <c r="G6" s="4">
        <f t="shared" ref="G6:G17" si="2">D6*F6</f>
        <v>0</v>
      </c>
      <c r="I6" s="3">
        <f t="shared" ref="I6:I17" si="3">AE$5*AH6</f>
        <v>5.0750000000000002</v>
      </c>
      <c r="J6" s="4">
        <f t="shared" si="0"/>
        <v>0</v>
      </c>
      <c r="L6" s="3">
        <f t="shared" ref="L6:L17" si="4">AE$5*AI6</f>
        <v>4.1000000000000005</v>
      </c>
      <c r="M6" s="12">
        <f t="shared" ref="M6:M17" si="5">L6*D6</f>
        <v>0</v>
      </c>
      <c r="O6" s="3">
        <f t="shared" ref="O6:O17" si="6">$AE$5*AJ6</f>
        <v>3.55</v>
      </c>
      <c r="P6" s="12">
        <f t="shared" ref="P6:P17" si="7">O6*D6</f>
        <v>0</v>
      </c>
      <c r="R6" s="3">
        <f t="shared" ref="R6:R16" si="8">$AE$5*AK6</f>
        <v>5.0999999999999996</v>
      </c>
      <c r="S6" s="12">
        <f t="shared" ref="S6:S16" si="9">R6*D6</f>
        <v>0</v>
      </c>
      <c r="U6" s="3">
        <f t="shared" ref="U6:U16" si="10">$AE$5*AL6</f>
        <v>6.9500000000000011</v>
      </c>
      <c r="V6" s="12">
        <f t="shared" ref="V6:V16" si="11">U6*D6</f>
        <v>0</v>
      </c>
      <c r="X6" s="3">
        <f t="shared" ref="X6:X15" si="12">$AE$5*AM6</f>
        <v>5.9249999999999998</v>
      </c>
      <c r="Y6" s="12">
        <f t="shared" ref="Y6:Y15" si="13">X6*D6</f>
        <v>0</v>
      </c>
      <c r="AA6" t="s">
        <v>7</v>
      </c>
      <c r="AB6" s="65">
        <f>Lähtötiedot!G6</f>
        <v>30</v>
      </c>
      <c r="AD6" t="s">
        <v>50</v>
      </c>
      <c r="AE6">
        <f>(AB7+AB8)/2-AB9</f>
        <v>47.5</v>
      </c>
      <c r="AG6" s="5">
        <v>0.1171</v>
      </c>
      <c r="AH6" s="5">
        <v>0.20300000000000001</v>
      </c>
      <c r="AI6" s="5">
        <v>0.16400000000000001</v>
      </c>
      <c r="AJ6" s="5">
        <v>0.14199999999999999</v>
      </c>
      <c r="AK6" s="5">
        <v>0.20399999999999999</v>
      </c>
      <c r="AL6" s="5">
        <v>0.27800000000000002</v>
      </c>
      <c r="AM6" s="5">
        <v>0.23699999999999999</v>
      </c>
    </row>
    <row r="7" spans="2:39" x14ac:dyDescent="0.35">
      <c r="B7" s="124"/>
      <c r="C7" s="10" t="s">
        <v>31</v>
      </c>
      <c r="D7" s="64">
        <f>Lähtötiedot!D7</f>
        <v>0</v>
      </c>
      <c r="F7" s="3">
        <f t="shared" si="1"/>
        <v>3.64</v>
      </c>
      <c r="G7" s="4">
        <f t="shared" si="2"/>
        <v>0</v>
      </c>
      <c r="I7" s="3">
        <f t="shared" si="3"/>
        <v>6.2249999999999996</v>
      </c>
      <c r="J7" s="4">
        <f t="shared" si="0"/>
        <v>0</v>
      </c>
      <c r="L7" s="3">
        <f t="shared" si="4"/>
        <v>4.25</v>
      </c>
      <c r="M7" s="12">
        <f t="shared" si="5"/>
        <v>0</v>
      </c>
      <c r="O7" s="3">
        <f t="shared" si="6"/>
        <v>4.05</v>
      </c>
      <c r="P7" s="12">
        <f t="shared" si="7"/>
        <v>0</v>
      </c>
      <c r="R7" s="3">
        <f t="shared" si="8"/>
        <v>6.45</v>
      </c>
      <c r="S7" s="12">
        <f t="shared" si="9"/>
        <v>0</v>
      </c>
      <c r="U7" s="3">
        <f t="shared" si="10"/>
        <v>9.4499999999999993</v>
      </c>
      <c r="V7" s="12">
        <f t="shared" si="11"/>
        <v>0</v>
      </c>
      <c r="X7" s="3">
        <f t="shared" si="12"/>
        <v>7.6</v>
      </c>
      <c r="Y7" s="12">
        <f t="shared" si="13"/>
        <v>0</v>
      </c>
      <c r="AA7" t="s">
        <v>8</v>
      </c>
      <c r="AB7" s="65">
        <f>Lähtötiedot!G7</f>
        <v>60</v>
      </c>
      <c r="AG7" s="5">
        <v>0.14560000000000001</v>
      </c>
      <c r="AH7" s="5">
        <v>0.249</v>
      </c>
      <c r="AI7" s="5">
        <v>0.17</v>
      </c>
      <c r="AJ7" s="5">
        <v>0.16200000000000001</v>
      </c>
      <c r="AK7" s="5">
        <v>0.25800000000000001</v>
      </c>
      <c r="AL7" s="5">
        <v>0.378</v>
      </c>
      <c r="AM7" s="5">
        <v>0.30399999999999999</v>
      </c>
    </row>
    <row r="8" spans="2:39" x14ac:dyDescent="0.35">
      <c r="B8" s="124"/>
      <c r="C8" s="10" t="s">
        <v>32</v>
      </c>
      <c r="D8" s="64">
        <f>Lähtötiedot!D8</f>
        <v>0</v>
      </c>
      <c r="F8" s="3">
        <f t="shared" si="1"/>
        <v>4.2825000000000006</v>
      </c>
      <c r="G8" s="4">
        <f t="shared" si="2"/>
        <v>0</v>
      </c>
      <c r="I8" s="3">
        <f t="shared" si="3"/>
        <v>6.4249999999999998</v>
      </c>
      <c r="J8" s="4">
        <f t="shared" si="0"/>
        <v>0</v>
      </c>
      <c r="L8" s="3">
        <f t="shared" si="4"/>
        <v>5.25</v>
      </c>
      <c r="M8" s="12">
        <f t="shared" si="5"/>
        <v>0</v>
      </c>
      <c r="O8" s="3">
        <f t="shared" si="6"/>
        <v>4.375</v>
      </c>
      <c r="P8" s="12">
        <f t="shared" si="7"/>
        <v>0</v>
      </c>
      <c r="R8" s="3">
        <f t="shared" si="8"/>
        <v>6.8750000000000009</v>
      </c>
      <c r="S8" s="12">
        <f t="shared" si="9"/>
        <v>0</v>
      </c>
      <c r="U8" s="53"/>
      <c r="V8" s="54"/>
      <c r="X8" s="3">
        <f t="shared" si="12"/>
        <v>7.0000000000000009</v>
      </c>
      <c r="Y8" s="12">
        <f t="shared" si="13"/>
        <v>0</v>
      </c>
      <c r="AA8" t="s">
        <v>9</v>
      </c>
      <c r="AB8" s="65">
        <f>Lähtötiedot!G8</f>
        <v>55</v>
      </c>
      <c r="AG8" s="5">
        <v>0.17130000000000001</v>
      </c>
      <c r="AH8" s="5">
        <v>0.25700000000000001</v>
      </c>
      <c r="AI8" s="5">
        <v>0.21</v>
      </c>
      <c r="AJ8" s="5">
        <v>0.17499999999999999</v>
      </c>
      <c r="AK8" s="5">
        <v>0.27500000000000002</v>
      </c>
      <c r="AL8" s="5"/>
      <c r="AM8" s="5">
        <v>0.28000000000000003</v>
      </c>
    </row>
    <row r="9" spans="2:39" x14ac:dyDescent="0.35">
      <c r="B9" s="124"/>
      <c r="C9" s="10" t="s">
        <v>33</v>
      </c>
      <c r="D9" s="64">
        <f>Lähtötiedot!D9</f>
        <v>0</v>
      </c>
      <c r="F9" s="3">
        <f t="shared" si="1"/>
        <v>4.3900000000000006</v>
      </c>
      <c r="G9" s="4">
        <f t="shared" si="2"/>
        <v>0</v>
      </c>
      <c r="I9" s="3">
        <f t="shared" si="3"/>
        <v>7.875</v>
      </c>
      <c r="J9" s="4">
        <f t="shared" si="0"/>
        <v>0</v>
      </c>
      <c r="L9" s="3">
        <f t="shared" si="4"/>
        <v>5.55</v>
      </c>
      <c r="M9" s="12">
        <f t="shared" si="5"/>
        <v>0</v>
      </c>
      <c r="O9" s="3">
        <f t="shared" si="6"/>
        <v>4.7575000000000003</v>
      </c>
      <c r="P9" s="12">
        <f t="shared" si="7"/>
        <v>0</v>
      </c>
      <c r="R9" s="3">
        <f t="shared" si="8"/>
        <v>8.8249999999999993</v>
      </c>
      <c r="S9" s="12">
        <f t="shared" si="9"/>
        <v>0</v>
      </c>
      <c r="U9" s="53"/>
      <c r="V9" s="54"/>
      <c r="X9" s="3">
        <f t="shared" si="12"/>
        <v>9.0499999999999989</v>
      </c>
      <c r="Y9" s="12">
        <f t="shared" si="13"/>
        <v>0</v>
      </c>
      <c r="AA9" t="s">
        <v>11</v>
      </c>
      <c r="AB9" s="65">
        <f>Lähtötiedot!G9</f>
        <v>10</v>
      </c>
      <c r="AG9" s="5">
        <v>0.17560000000000001</v>
      </c>
      <c r="AH9" s="5">
        <v>0.315</v>
      </c>
      <c r="AI9" s="5">
        <v>0.222</v>
      </c>
      <c r="AJ9" s="5">
        <v>0.1903</v>
      </c>
      <c r="AK9" s="5">
        <v>0.35299999999999998</v>
      </c>
      <c r="AL9" s="5"/>
      <c r="AM9" s="5">
        <v>0.36199999999999999</v>
      </c>
    </row>
    <row r="10" spans="2:39" x14ac:dyDescent="0.35">
      <c r="B10" s="124"/>
      <c r="C10" s="10" t="s">
        <v>34</v>
      </c>
      <c r="D10" s="64">
        <f>Lähtötiedot!D10</f>
        <v>0</v>
      </c>
      <c r="F10" s="3">
        <f t="shared" si="1"/>
        <v>5.53</v>
      </c>
      <c r="G10" s="4">
        <f t="shared" si="2"/>
        <v>0</v>
      </c>
      <c r="I10" s="3">
        <f t="shared" si="3"/>
        <v>10.525</v>
      </c>
      <c r="J10" s="4">
        <f t="shared" si="0"/>
        <v>0</v>
      </c>
      <c r="L10" s="3">
        <f t="shared" si="4"/>
        <v>6.1924999999999999</v>
      </c>
      <c r="M10" s="12">
        <f t="shared" si="5"/>
        <v>0</v>
      </c>
      <c r="O10" s="3">
        <f t="shared" si="6"/>
        <v>6.8500000000000005</v>
      </c>
      <c r="P10" s="12">
        <f t="shared" si="7"/>
        <v>0</v>
      </c>
      <c r="R10" s="3">
        <f t="shared" si="8"/>
        <v>8.6749999999999989</v>
      </c>
      <c r="S10" s="12">
        <f t="shared" si="9"/>
        <v>0</v>
      </c>
      <c r="U10" s="53"/>
      <c r="V10" s="54"/>
      <c r="X10" s="3">
        <f t="shared" si="12"/>
        <v>12.75</v>
      </c>
      <c r="Y10" s="12">
        <f t="shared" si="13"/>
        <v>0</v>
      </c>
      <c r="AA10" s="7" t="s">
        <v>13</v>
      </c>
      <c r="AG10" s="5">
        <v>0.22120000000000001</v>
      </c>
      <c r="AH10" s="5">
        <v>0.42099999999999999</v>
      </c>
      <c r="AI10" s="5">
        <v>0.2477</v>
      </c>
      <c r="AJ10" s="5">
        <v>0.27400000000000002</v>
      </c>
      <c r="AK10" s="5">
        <v>0.34699999999999998</v>
      </c>
      <c r="AL10" s="5"/>
      <c r="AM10" s="5">
        <v>0.51</v>
      </c>
    </row>
    <row r="11" spans="2:39" x14ac:dyDescent="0.35">
      <c r="B11" s="124"/>
      <c r="C11" s="11" t="s">
        <v>35</v>
      </c>
      <c r="D11" s="64">
        <f>Lähtötiedot!D11</f>
        <v>0</v>
      </c>
      <c r="F11" s="3">
        <f t="shared" si="1"/>
        <v>5.6825000000000001</v>
      </c>
      <c r="G11" s="4">
        <f t="shared" si="2"/>
        <v>0</v>
      </c>
      <c r="I11" s="3">
        <f t="shared" si="3"/>
        <v>9.4499999999999993</v>
      </c>
      <c r="J11" s="4">
        <f t="shared" si="0"/>
        <v>0</v>
      </c>
      <c r="L11" s="3">
        <f t="shared" si="4"/>
        <v>5.5925000000000002</v>
      </c>
      <c r="M11" s="12">
        <f t="shared" si="5"/>
        <v>0</v>
      </c>
      <c r="O11" s="3">
        <f t="shared" si="6"/>
        <v>7.0175000000000001</v>
      </c>
      <c r="P11" s="12">
        <f t="shared" si="7"/>
        <v>0</v>
      </c>
      <c r="R11" s="3">
        <f t="shared" si="8"/>
        <v>0</v>
      </c>
      <c r="S11" s="12">
        <f t="shared" si="9"/>
        <v>0</v>
      </c>
      <c r="U11" s="53"/>
      <c r="V11" s="54"/>
      <c r="X11" s="53"/>
      <c r="Y11" s="54"/>
      <c r="AA11" t="s">
        <v>12</v>
      </c>
      <c r="AB11" s="65">
        <f>Lähtötiedot!G11</f>
        <v>5040</v>
      </c>
      <c r="AG11" s="5">
        <v>0.2273</v>
      </c>
      <c r="AH11" s="5">
        <v>0.378</v>
      </c>
      <c r="AI11" s="5">
        <v>0.22370000000000001</v>
      </c>
      <c r="AJ11" s="5">
        <v>0.28070000000000001</v>
      </c>
      <c r="AK11" s="5"/>
      <c r="AL11" s="5"/>
      <c r="AM11" s="5"/>
    </row>
    <row r="12" spans="2:39" x14ac:dyDescent="0.35">
      <c r="B12" s="124"/>
      <c r="C12" s="10" t="s">
        <v>23</v>
      </c>
      <c r="D12" s="64">
        <f>Lähtötiedot!D12</f>
        <v>310</v>
      </c>
      <c r="F12" s="3">
        <f t="shared" si="1"/>
        <v>2.9950000000000001</v>
      </c>
      <c r="G12" s="4">
        <f t="shared" si="2"/>
        <v>928.45</v>
      </c>
      <c r="I12" s="3">
        <f t="shared" si="3"/>
        <v>5.0250000000000004</v>
      </c>
      <c r="J12" s="4">
        <f t="shared" si="0"/>
        <v>1557.75</v>
      </c>
      <c r="L12" s="3">
        <f t="shared" si="4"/>
        <v>3.9425000000000003</v>
      </c>
      <c r="M12" s="12">
        <f t="shared" si="5"/>
        <v>1222.1750000000002</v>
      </c>
      <c r="O12" s="3">
        <f t="shared" si="6"/>
        <v>4.0875000000000004</v>
      </c>
      <c r="P12" s="12">
        <f t="shared" si="7"/>
        <v>1267.125</v>
      </c>
      <c r="R12" s="3">
        <f t="shared" si="8"/>
        <v>5.5250000000000004</v>
      </c>
      <c r="S12" s="12">
        <f t="shared" si="9"/>
        <v>1712.75</v>
      </c>
      <c r="U12" s="3">
        <f t="shared" si="10"/>
        <v>6.6750000000000007</v>
      </c>
      <c r="V12" s="12">
        <f t="shared" si="11"/>
        <v>2069.25</v>
      </c>
      <c r="X12" s="3">
        <f t="shared" si="12"/>
        <v>5.9249999999999998</v>
      </c>
      <c r="Y12" s="12">
        <f t="shared" si="13"/>
        <v>1836.75</v>
      </c>
      <c r="AA12" t="s">
        <v>8</v>
      </c>
      <c r="AB12" s="65">
        <f>Lähtötiedot!G12</f>
        <v>8760</v>
      </c>
      <c r="AG12" s="5">
        <v>0.1198</v>
      </c>
      <c r="AH12" s="5">
        <v>0.20100000000000001</v>
      </c>
      <c r="AI12" s="5">
        <v>0.15770000000000001</v>
      </c>
      <c r="AJ12" s="5">
        <v>0.16350000000000001</v>
      </c>
      <c r="AK12" s="5">
        <v>0.221</v>
      </c>
      <c r="AL12" s="5">
        <v>0.26700000000000002</v>
      </c>
      <c r="AM12" s="5">
        <v>0.23699999999999999</v>
      </c>
    </row>
    <row r="13" spans="2:39" x14ac:dyDescent="0.35">
      <c r="B13" s="124"/>
      <c r="C13" s="10" t="s">
        <v>41</v>
      </c>
      <c r="D13" s="64">
        <f>Lähtötiedot!D13</f>
        <v>27</v>
      </c>
      <c r="F13" s="3">
        <f t="shared" si="1"/>
        <v>3.5150000000000001</v>
      </c>
      <c r="G13" s="4">
        <f t="shared" si="2"/>
        <v>94.905000000000001</v>
      </c>
      <c r="I13" s="3">
        <f t="shared" si="3"/>
        <v>6.0249999999999995</v>
      </c>
      <c r="J13" s="4">
        <f t="shared" si="0"/>
        <v>162.67499999999998</v>
      </c>
      <c r="L13" s="3">
        <f t="shared" si="4"/>
        <v>4.875</v>
      </c>
      <c r="M13" s="12">
        <f t="shared" si="5"/>
        <v>131.625</v>
      </c>
      <c r="O13" s="3">
        <f t="shared" si="6"/>
        <v>4.2250000000000005</v>
      </c>
      <c r="P13" s="12">
        <f t="shared" si="7"/>
        <v>114.07500000000002</v>
      </c>
      <c r="R13" s="3">
        <f t="shared" si="8"/>
        <v>5.7</v>
      </c>
      <c r="S13" s="12">
        <f t="shared" si="9"/>
        <v>153.9</v>
      </c>
      <c r="U13" s="3">
        <f t="shared" si="10"/>
        <v>8.6</v>
      </c>
      <c r="V13" s="12">
        <f t="shared" si="11"/>
        <v>232.2</v>
      </c>
      <c r="X13" s="3">
        <f t="shared" si="12"/>
        <v>7.75</v>
      </c>
      <c r="Y13" s="12">
        <f t="shared" si="13"/>
        <v>209.25</v>
      </c>
      <c r="AG13" s="5">
        <v>0.1406</v>
      </c>
      <c r="AH13" s="5">
        <v>0.24099999999999999</v>
      </c>
      <c r="AI13" s="5">
        <v>0.19500000000000001</v>
      </c>
      <c r="AJ13" s="5">
        <v>0.16900000000000001</v>
      </c>
      <c r="AK13" s="5">
        <v>0.22800000000000001</v>
      </c>
      <c r="AL13" s="5">
        <v>0.34399999999999997</v>
      </c>
      <c r="AM13" s="5">
        <v>0.31</v>
      </c>
    </row>
    <row r="14" spans="2:39" x14ac:dyDescent="0.35">
      <c r="B14" s="124"/>
      <c r="C14" s="10" t="s">
        <v>25</v>
      </c>
      <c r="D14" s="64">
        <f>Lähtötiedot!D14</f>
        <v>79</v>
      </c>
      <c r="F14" s="3">
        <f t="shared" si="1"/>
        <v>3.7549999999999999</v>
      </c>
      <c r="G14" s="4">
        <f t="shared" si="2"/>
        <v>296.64499999999998</v>
      </c>
      <c r="I14" s="3">
        <f t="shared" si="3"/>
        <v>7.3249999999999993</v>
      </c>
      <c r="J14" s="4">
        <f t="shared" si="0"/>
        <v>578.67499999999995</v>
      </c>
      <c r="L14" s="3">
        <f t="shared" si="4"/>
        <v>5.1499999999999995</v>
      </c>
      <c r="M14" s="12">
        <f t="shared" si="5"/>
        <v>406.84999999999997</v>
      </c>
      <c r="O14" s="3">
        <f t="shared" si="6"/>
        <v>4.7725</v>
      </c>
      <c r="P14" s="12">
        <f t="shared" si="7"/>
        <v>377.02749999999997</v>
      </c>
      <c r="R14" s="3">
        <f t="shared" si="8"/>
        <v>7.1499999999999995</v>
      </c>
      <c r="S14" s="12">
        <f t="shared" si="9"/>
        <v>564.84999999999991</v>
      </c>
      <c r="U14" s="3">
        <f t="shared" si="10"/>
        <v>7.7750000000000004</v>
      </c>
      <c r="V14" s="12">
        <f t="shared" si="11"/>
        <v>614.22500000000002</v>
      </c>
      <c r="X14" s="3">
        <f t="shared" si="12"/>
        <v>10.674999999999999</v>
      </c>
      <c r="Y14" s="12">
        <f t="shared" si="13"/>
        <v>843.32499999999993</v>
      </c>
      <c r="AA14" t="s">
        <v>52</v>
      </c>
      <c r="AB14" s="65">
        <f>Lähtötiedot!G14</f>
        <v>0.1</v>
      </c>
      <c r="AG14" s="5">
        <v>0.1502</v>
      </c>
      <c r="AH14" s="5">
        <v>0.29299999999999998</v>
      </c>
      <c r="AI14" s="5">
        <v>0.20599999999999999</v>
      </c>
      <c r="AJ14" s="5">
        <v>0.19089999999999999</v>
      </c>
      <c r="AK14" s="5">
        <v>0.28599999999999998</v>
      </c>
      <c r="AL14" s="5">
        <v>0.311</v>
      </c>
      <c r="AM14" s="5">
        <v>0.42699999999999999</v>
      </c>
    </row>
    <row r="15" spans="2:39" x14ac:dyDescent="0.35">
      <c r="B15" s="124"/>
      <c r="C15" s="10" t="s">
        <v>26</v>
      </c>
      <c r="D15" s="64">
        <f>Lähtötiedot!D15</f>
        <v>162</v>
      </c>
      <c r="F15" s="3">
        <f t="shared" si="1"/>
        <v>4.4749999999999996</v>
      </c>
      <c r="G15" s="4">
        <f t="shared" si="2"/>
        <v>724.94999999999993</v>
      </c>
      <c r="I15" s="3">
        <f t="shared" si="3"/>
        <v>7.85</v>
      </c>
      <c r="J15" s="4">
        <f t="shared" si="0"/>
        <v>1271.7</v>
      </c>
      <c r="L15" s="3">
        <f t="shared" si="4"/>
        <v>5.5250000000000004</v>
      </c>
      <c r="M15" s="12">
        <f t="shared" si="5"/>
        <v>895.05000000000007</v>
      </c>
      <c r="O15" s="3">
        <f t="shared" si="6"/>
        <v>4.45</v>
      </c>
      <c r="P15" s="12">
        <f t="shared" si="7"/>
        <v>720.9</v>
      </c>
      <c r="R15" s="3">
        <f t="shared" si="8"/>
        <v>10</v>
      </c>
      <c r="S15" s="12">
        <f t="shared" si="9"/>
        <v>1620</v>
      </c>
      <c r="U15" s="3">
        <f t="shared" si="10"/>
        <v>11.1</v>
      </c>
      <c r="V15" s="12">
        <f t="shared" si="11"/>
        <v>1798.2</v>
      </c>
      <c r="X15" s="3">
        <f t="shared" si="12"/>
        <v>10.674999999999999</v>
      </c>
      <c r="Y15" s="12">
        <f t="shared" si="13"/>
        <v>1729.35</v>
      </c>
      <c r="AG15" s="5">
        <v>0.17899999999999999</v>
      </c>
      <c r="AH15" s="5">
        <v>0.314</v>
      </c>
      <c r="AI15" s="5">
        <v>0.221</v>
      </c>
      <c r="AJ15" s="5">
        <v>0.17799999999999999</v>
      </c>
      <c r="AK15" s="5">
        <v>0.4</v>
      </c>
      <c r="AL15" s="5">
        <v>0.44400000000000001</v>
      </c>
      <c r="AM15" s="5">
        <v>0.42699999999999999</v>
      </c>
    </row>
    <row r="16" spans="2:39" x14ac:dyDescent="0.35">
      <c r="B16" s="124"/>
      <c r="C16" s="10" t="s">
        <v>27</v>
      </c>
      <c r="D16" s="64">
        <f>Lähtötiedot!D16</f>
        <v>55</v>
      </c>
      <c r="F16" s="3">
        <f t="shared" si="1"/>
        <v>5.0999999999999996</v>
      </c>
      <c r="G16" s="4">
        <f t="shared" si="2"/>
        <v>280.5</v>
      </c>
      <c r="I16" s="3">
        <f t="shared" si="3"/>
        <v>10.5</v>
      </c>
      <c r="J16" s="4">
        <f t="shared" si="0"/>
        <v>577.5</v>
      </c>
      <c r="L16" s="3">
        <f t="shared" si="4"/>
        <v>6.2924999999999995</v>
      </c>
      <c r="M16" s="12">
        <f t="shared" si="5"/>
        <v>346.08749999999998</v>
      </c>
      <c r="O16" s="3">
        <f t="shared" si="6"/>
        <v>5.3250000000000002</v>
      </c>
      <c r="P16" s="12">
        <f t="shared" si="7"/>
        <v>292.875</v>
      </c>
      <c r="R16" s="3">
        <f t="shared" si="8"/>
        <v>10.225</v>
      </c>
      <c r="S16" s="12">
        <f t="shared" si="9"/>
        <v>562.375</v>
      </c>
      <c r="U16" s="3">
        <f t="shared" si="10"/>
        <v>11.4</v>
      </c>
      <c r="V16" s="12">
        <f t="shared" si="11"/>
        <v>627</v>
      </c>
      <c r="X16" s="53"/>
      <c r="Y16" s="54"/>
      <c r="AG16" s="5">
        <v>0.20399999999999999</v>
      </c>
      <c r="AH16" s="5">
        <v>0.42</v>
      </c>
      <c r="AI16" s="5">
        <v>0.25169999999999998</v>
      </c>
      <c r="AJ16" s="5">
        <v>0.21299999999999999</v>
      </c>
      <c r="AK16" s="5">
        <v>0.40899999999999997</v>
      </c>
      <c r="AL16" s="5">
        <v>0.45600000000000002</v>
      </c>
      <c r="AM16" s="5"/>
    </row>
    <row r="17" spans="2:39" x14ac:dyDescent="0.35">
      <c r="B17" s="124"/>
      <c r="C17" s="10" t="s">
        <v>28</v>
      </c>
      <c r="D17" s="64">
        <f>Lähtötiedot!D17</f>
        <v>0</v>
      </c>
      <c r="F17" s="3">
        <f t="shared" si="1"/>
        <v>5.4424999999999999</v>
      </c>
      <c r="G17" s="4">
        <f t="shared" si="2"/>
        <v>0</v>
      </c>
      <c r="I17" s="3">
        <f t="shared" si="3"/>
        <v>9.2249999999999996</v>
      </c>
      <c r="J17" s="4">
        <f t="shared" si="0"/>
        <v>0</v>
      </c>
      <c r="L17" s="3">
        <f t="shared" si="4"/>
        <v>6.3174999999999999</v>
      </c>
      <c r="M17" s="12">
        <f t="shared" si="5"/>
        <v>0</v>
      </c>
      <c r="O17" s="3">
        <f t="shared" si="6"/>
        <v>6.0750000000000002</v>
      </c>
      <c r="P17" s="12">
        <f t="shared" si="7"/>
        <v>0</v>
      </c>
      <c r="R17" s="53"/>
      <c r="S17" s="54"/>
      <c r="U17" s="53"/>
      <c r="V17" s="54"/>
      <c r="X17" s="53"/>
      <c r="Y17" s="54"/>
      <c r="AG17" s="5">
        <v>0.2177</v>
      </c>
      <c r="AH17" s="5">
        <v>0.36899999999999999</v>
      </c>
      <c r="AI17" s="5">
        <v>0.25269999999999998</v>
      </c>
      <c r="AJ17" s="5">
        <v>0.24299999999999999</v>
      </c>
      <c r="AK17" s="5"/>
      <c r="AL17" s="5"/>
      <c r="AM17" s="5"/>
    </row>
    <row r="18" spans="2:39" x14ac:dyDescent="0.35">
      <c r="B18" s="56"/>
      <c r="C18" s="10" t="s">
        <v>55</v>
      </c>
      <c r="D18" s="64">
        <f>Lähtötiedot!D18</f>
        <v>633</v>
      </c>
      <c r="F18" s="3"/>
      <c r="G18" s="14">
        <f>SUM(G5:G17)</f>
        <v>2325.4499999999998</v>
      </c>
      <c r="H18" s="7"/>
      <c r="I18" s="55"/>
      <c r="J18" s="14">
        <f>SUM(J5:J17)</f>
        <v>4148.3</v>
      </c>
      <c r="M18" s="14">
        <f>SUM(M5:M17)</f>
        <v>3001.7875000000004</v>
      </c>
      <c r="P18" s="14">
        <f>SUM(P5:P17)</f>
        <v>2772.0025000000001</v>
      </c>
      <c r="S18" s="14">
        <f>SUM(S5:S17)</f>
        <v>4613.875</v>
      </c>
      <c r="V18" s="14">
        <f>SUM(V5:V17)</f>
        <v>5340.875</v>
      </c>
      <c r="Y18" s="14">
        <f>SUM(Y5:Y17)</f>
        <v>4618.6749999999993</v>
      </c>
      <c r="AG18" s="5"/>
      <c r="AH18" s="5"/>
      <c r="AI18" s="5"/>
      <c r="AJ18" s="5"/>
      <c r="AK18" s="5"/>
      <c r="AL18" s="5"/>
      <c r="AM18" s="5"/>
    </row>
    <row r="19" spans="2:39" x14ac:dyDescent="0.35">
      <c r="J19" s="4"/>
      <c r="AG19" s="5"/>
      <c r="AH19" s="5"/>
      <c r="AI19" s="5"/>
      <c r="AJ19" s="5"/>
      <c r="AK19" s="5"/>
      <c r="AL19" s="5"/>
      <c r="AM19" s="5"/>
    </row>
    <row r="20" spans="2:39" ht="14" customHeight="1" x14ac:dyDescent="0.35">
      <c r="B20" s="125" t="s">
        <v>47</v>
      </c>
      <c r="C20" s="10" t="s">
        <v>29</v>
      </c>
      <c r="D20" s="64">
        <f>Lähtötiedot!D20</f>
        <v>0</v>
      </c>
      <c r="F20" s="3">
        <f>AE$6*AG20</f>
        <v>4.8925000000000001</v>
      </c>
      <c r="G20" s="4">
        <f t="shared" ref="G20:G29" si="14">D20*F20</f>
        <v>0</v>
      </c>
      <c r="I20" s="3">
        <f>$AE$6*AH20</f>
        <v>8.74</v>
      </c>
      <c r="J20" s="4">
        <f t="shared" ref="J20:J29" si="15">D20*I20</f>
        <v>0</v>
      </c>
      <c r="L20" s="3">
        <f>$AE$6*AI20</f>
        <v>6.4125000000000005</v>
      </c>
      <c r="M20" s="12">
        <f>L20*D20</f>
        <v>0</v>
      </c>
      <c r="O20" s="3">
        <f>$AE$6*AJ20</f>
        <v>7.9325000000000001</v>
      </c>
      <c r="P20" s="12">
        <f>O20*D20</f>
        <v>0</v>
      </c>
      <c r="R20" s="3">
        <f>$AE$6*AK20</f>
        <v>12.825000000000001</v>
      </c>
      <c r="S20" s="12">
        <f>R20*D20</f>
        <v>0</v>
      </c>
      <c r="U20" s="53"/>
      <c r="V20" s="54"/>
      <c r="X20" s="3">
        <f>$AE$6*AM20</f>
        <v>13.442499999999999</v>
      </c>
      <c r="Y20" s="12">
        <f>X20*D20</f>
        <v>0</v>
      </c>
      <c r="AG20" s="5">
        <v>0.10299999999999999</v>
      </c>
      <c r="AH20" s="5">
        <v>0.184</v>
      </c>
      <c r="AI20" s="5">
        <v>0.13500000000000001</v>
      </c>
      <c r="AJ20" s="5">
        <v>0.16700000000000001</v>
      </c>
      <c r="AK20" s="5">
        <v>0.27</v>
      </c>
      <c r="AL20" s="5"/>
      <c r="AM20" s="5">
        <v>0.28299999999999997</v>
      </c>
    </row>
    <row r="21" spans="2:39" x14ac:dyDescent="0.35">
      <c r="B21" s="125"/>
      <c r="C21" s="10" t="s">
        <v>30</v>
      </c>
      <c r="D21" s="64">
        <f>Lähtötiedot!D21</f>
        <v>0</v>
      </c>
      <c r="F21" s="3">
        <f t="shared" ref="F21:F29" si="16">AE$6*AG21</f>
        <v>5.7474999999999996</v>
      </c>
      <c r="G21" s="4">
        <f t="shared" si="14"/>
        <v>0</v>
      </c>
      <c r="I21" s="3">
        <f t="shared" ref="I21:I29" si="17">AE$6*AH21</f>
        <v>10.26</v>
      </c>
      <c r="J21" s="4">
        <f t="shared" si="15"/>
        <v>0</v>
      </c>
      <c r="L21" s="3">
        <f t="shared" ref="L21:L29" si="18">$AE$6*AI21</f>
        <v>8.0750000000000011</v>
      </c>
      <c r="M21" s="12">
        <f t="shared" ref="M21:M29" si="19">L21*D21</f>
        <v>0</v>
      </c>
      <c r="O21" s="3">
        <f t="shared" ref="O21:O29" si="20">$AE$6*AJ21</f>
        <v>8.1225000000000005</v>
      </c>
      <c r="P21" s="12">
        <f t="shared" ref="P21:P29" si="21">O21*D21</f>
        <v>0</v>
      </c>
      <c r="R21" s="3">
        <f t="shared" ref="R21:R29" si="22">$AE$6*AK21</f>
        <v>9.2625000000000011</v>
      </c>
      <c r="S21" s="12">
        <f t="shared" ref="S21:S29" si="23">R21*D21</f>
        <v>0</v>
      </c>
      <c r="U21" s="3">
        <f t="shared" ref="U21:U29" si="24">$AE$6*AL21</f>
        <v>12.825000000000001</v>
      </c>
      <c r="V21" s="12">
        <f t="shared" ref="V21:V29" si="25">U21*D21</f>
        <v>0</v>
      </c>
      <c r="X21" s="3">
        <f t="shared" ref="X21:X29" si="26">$AE$6*AM21</f>
        <v>11.2575</v>
      </c>
      <c r="Y21" s="12">
        <f t="shared" ref="Y21:Y29" si="27">X21*D21</f>
        <v>0</v>
      </c>
      <c r="AG21" s="5">
        <v>0.121</v>
      </c>
      <c r="AH21" s="5">
        <v>0.216</v>
      </c>
      <c r="AI21" s="5">
        <v>0.17</v>
      </c>
      <c r="AJ21" s="5">
        <v>0.17100000000000001</v>
      </c>
      <c r="AK21" s="5">
        <v>0.19500000000000001</v>
      </c>
      <c r="AL21" s="5">
        <v>0.27</v>
      </c>
      <c r="AM21" s="5">
        <v>0.23699999999999999</v>
      </c>
    </row>
    <row r="22" spans="2:39" x14ac:dyDescent="0.35">
      <c r="B22" s="125"/>
      <c r="C22" s="10" t="s">
        <v>31</v>
      </c>
      <c r="D22" s="64">
        <f>Lähtötiedot!D22</f>
        <v>0</v>
      </c>
      <c r="F22" s="3">
        <f t="shared" si="16"/>
        <v>6.8874999999999993</v>
      </c>
      <c r="G22" s="4">
        <f t="shared" si="14"/>
        <v>0</v>
      </c>
      <c r="I22" s="3">
        <f t="shared" si="17"/>
        <v>12.35</v>
      </c>
      <c r="J22" s="4">
        <f t="shared" si="15"/>
        <v>0</v>
      </c>
      <c r="L22" s="3">
        <f t="shared" si="18"/>
        <v>8.7874999999999996</v>
      </c>
      <c r="M22" s="12">
        <f t="shared" si="19"/>
        <v>0</v>
      </c>
      <c r="O22" s="3">
        <f t="shared" si="20"/>
        <v>9.31</v>
      </c>
      <c r="P22" s="12">
        <f t="shared" si="21"/>
        <v>0</v>
      </c>
      <c r="R22" s="3">
        <f t="shared" si="22"/>
        <v>11.78</v>
      </c>
      <c r="S22" s="12">
        <f t="shared" si="23"/>
        <v>0</v>
      </c>
      <c r="U22" s="3">
        <f t="shared" si="24"/>
        <v>17.574999999999999</v>
      </c>
      <c r="V22" s="12">
        <f t="shared" si="25"/>
        <v>0</v>
      </c>
      <c r="X22" s="3">
        <f t="shared" si="26"/>
        <v>14.44</v>
      </c>
      <c r="Y22" s="12">
        <f t="shared" si="27"/>
        <v>0</v>
      </c>
      <c r="AG22" s="5">
        <v>0.14499999999999999</v>
      </c>
      <c r="AH22" s="5">
        <v>0.26</v>
      </c>
      <c r="AI22" s="5">
        <v>0.185</v>
      </c>
      <c r="AJ22" s="5">
        <v>0.19600000000000001</v>
      </c>
      <c r="AK22" s="5">
        <v>0.248</v>
      </c>
      <c r="AL22" s="5">
        <v>0.37</v>
      </c>
      <c r="AM22" s="5">
        <v>0.30399999999999999</v>
      </c>
    </row>
    <row r="23" spans="2:39" x14ac:dyDescent="0.35">
      <c r="B23" s="125"/>
      <c r="C23" s="10" t="s">
        <v>32</v>
      </c>
      <c r="D23" s="64">
        <f>Lähtötiedot!D23</f>
        <v>0</v>
      </c>
      <c r="F23" s="3">
        <f t="shared" si="16"/>
        <v>8.0750000000000011</v>
      </c>
      <c r="G23" s="4">
        <f t="shared" si="14"/>
        <v>0</v>
      </c>
      <c r="I23" s="3">
        <f t="shared" si="17"/>
        <v>13.110000000000001</v>
      </c>
      <c r="J23" s="4">
        <f t="shared" si="15"/>
        <v>0</v>
      </c>
      <c r="L23" s="53"/>
      <c r="M23" s="54"/>
      <c r="O23" s="53"/>
      <c r="P23" s="54"/>
      <c r="R23" s="53"/>
      <c r="S23" s="54"/>
      <c r="U23" s="53"/>
      <c r="V23" s="54"/>
      <c r="X23" s="3">
        <f t="shared" si="26"/>
        <v>13.3</v>
      </c>
      <c r="Y23" s="12">
        <f t="shared" si="27"/>
        <v>0</v>
      </c>
      <c r="AA23" s="7"/>
      <c r="AG23" s="5">
        <v>0.17</v>
      </c>
      <c r="AH23" s="5">
        <v>0.27600000000000002</v>
      </c>
      <c r="AI23" s="5"/>
      <c r="AJ23" s="5"/>
      <c r="AK23" s="5"/>
      <c r="AL23" s="5"/>
      <c r="AM23" s="5">
        <v>0.28000000000000003</v>
      </c>
    </row>
    <row r="24" spans="2:39" x14ac:dyDescent="0.35">
      <c r="B24" s="125"/>
      <c r="C24" s="10" t="s">
        <v>33</v>
      </c>
      <c r="D24" s="64">
        <f>Lähtötiedot!D24</f>
        <v>0</v>
      </c>
      <c r="F24" s="3">
        <f t="shared" si="16"/>
        <v>8.2649999999999988</v>
      </c>
      <c r="G24" s="4">
        <f t="shared" si="14"/>
        <v>0</v>
      </c>
      <c r="I24" s="3">
        <f t="shared" si="17"/>
        <v>15.817500000000001</v>
      </c>
      <c r="J24" s="4">
        <f t="shared" si="15"/>
        <v>0</v>
      </c>
      <c r="L24" s="53"/>
      <c r="M24" s="54"/>
      <c r="O24" s="53"/>
      <c r="P24" s="54"/>
      <c r="R24" s="53"/>
      <c r="S24" s="54"/>
      <c r="U24" s="53"/>
      <c r="V24" s="54"/>
      <c r="X24" s="53"/>
      <c r="Y24" s="54"/>
      <c r="AA24" s="7"/>
      <c r="AG24" s="5">
        <v>0.17399999999999999</v>
      </c>
      <c r="AH24" s="5">
        <v>0.33300000000000002</v>
      </c>
      <c r="AI24" s="5"/>
      <c r="AJ24" s="5"/>
      <c r="AK24" s="5"/>
      <c r="AL24" s="5"/>
      <c r="AM24" s="5"/>
    </row>
    <row r="25" spans="2:39" x14ac:dyDescent="0.35">
      <c r="B25" s="125"/>
      <c r="C25" s="11" t="s">
        <v>34</v>
      </c>
      <c r="D25" s="64">
        <f>Lähtötiedot!D25</f>
        <v>0</v>
      </c>
      <c r="F25" s="3">
        <f t="shared" si="16"/>
        <v>10.4025</v>
      </c>
      <c r="G25" s="4">
        <f t="shared" si="14"/>
        <v>0</v>
      </c>
      <c r="I25" s="3">
        <f t="shared" si="17"/>
        <v>20.49625</v>
      </c>
      <c r="J25" s="4">
        <f t="shared" si="15"/>
        <v>0</v>
      </c>
      <c r="L25" s="53"/>
      <c r="M25" s="54"/>
      <c r="O25" s="53"/>
      <c r="P25" s="54"/>
      <c r="R25" s="53"/>
      <c r="S25" s="54"/>
      <c r="U25" s="53"/>
      <c r="V25" s="54"/>
      <c r="X25" s="53"/>
      <c r="Y25" s="54"/>
      <c r="AG25" s="5">
        <v>0.219</v>
      </c>
      <c r="AH25" s="5">
        <v>0.43149999999999999</v>
      </c>
      <c r="AI25" s="5"/>
      <c r="AJ25" s="5"/>
      <c r="AK25" s="5"/>
      <c r="AL25" s="5"/>
      <c r="AM25" s="5"/>
    </row>
    <row r="26" spans="2:39" x14ac:dyDescent="0.35">
      <c r="B26" s="125"/>
      <c r="C26" s="10" t="s">
        <v>42</v>
      </c>
      <c r="D26" s="64">
        <f>Lähtötiedot!D26</f>
        <v>0</v>
      </c>
      <c r="F26" s="3">
        <f t="shared" si="16"/>
        <v>5.415</v>
      </c>
      <c r="G26" s="4">
        <f t="shared" si="14"/>
        <v>0</v>
      </c>
      <c r="I26" s="3">
        <f t="shared" si="17"/>
        <v>9.2149999999999999</v>
      </c>
      <c r="J26" s="4">
        <f t="shared" si="15"/>
        <v>0</v>
      </c>
      <c r="L26" s="3">
        <f t="shared" si="18"/>
        <v>6.7449999999999992</v>
      </c>
      <c r="M26" s="12">
        <f t="shared" si="19"/>
        <v>0</v>
      </c>
      <c r="O26" s="3">
        <f t="shared" si="20"/>
        <v>8.1225000000000005</v>
      </c>
      <c r="P26" s="12">
        <f t="shared" si="21"/>
        <v>0</v>
      </c>
      <c r="R26" s="3">
        <f t="shared" si="22"/>
        <v>10.4975</v>
      </c>
      <c r="S26" s="12">
        <f t="shared" si="23"/>
        <v>0</v>
      </c>
      <c r="U26" s="3">
        <f t="shared" si="24"/>
        <v>11.875</v>
      </c>
      <c r="V26" s="12">
        <f t="shared" si="25"/>
        <v>0</v>
      </c>
      <c r="X26" s="3">
        <f t="shared" si="26"/>
        <v>11.2575</v>
      </c>
      <c r="Y26" s="12">
        <f t="shared" si="27"/>
        <v>0</v>
      </c>
      <c r="AG26" s="5">
        <v>0.114</v>
      </c>
      <c r="AH26" s="5">
        <v>0.19400000000000001</v>
      </c>
      <c r="AI26" s="5">
        <v>0.14199999999999999</v>
      </c>
      <c r="AJ26" s="5">
        <v>0.17100000000000001</v>
      </c>
      <c r="AK26" s="5">
        <v>0.221</v>
      </c>
      <c r="AL26" s="5">
        <v>0.25</v>
      </c>
      <c r="AM26" s="5">
        <v>0.23699999999999999</v>
      </c>
    </row>
    <row r="27" spans="2:39" x14ac:dyDescent="0.35">
      <c r="B27" s="125"/>
      <c r="C27" s="10" t="s">
        <v>43</v>
      </c>
      <c r="D27" s="64">
        <f>Lähtötiedot!D27</f>
        <v>291</v>
      </c>
      <c r="F27" s="3">
        <f t="shared" si="16"/>
        <v>5.7949999999999999</v>
      </c>
      <c r="G27" s="4">
        <f t="shared" si="14"/>
        <v>1686.345</v>
      </c>
      <c r="I27" s="3">
        <f t="shared" si="17"/>
        <v>9.7374999999999989</v>
      </c>
      <c r="J27" s="4">
        <f t="shared" si="15"/>
        <v>2833.6124999999997</v>
      </c>
      <c r="L27" s="3">
        <f t="shared" si="18"/>
        <v>7.98</v>
      </c>
      <c r="M27" s="12">
        <f t="shared" si="19"/>
        <v>2322.1800000000003</v>
      </c>
      <c r="O27" s="3">
        <f t="shared" si="20"/>
        <v>7.7425000000000006</v>
      </c>
      <c r="P27" s="12">
        <f t="shared" si="21"/>
        <v>2253.0675000000001</v>
      </c>
      <c r="R27" s="3">
        <f t="shared" si="22"/>
        <v>12.445</v>
      </c>
      <c r="S27" s="12">
        <f t="shared" si="23"/>
        <v>3621.4949999999999</v>
      </c>
      <c r="U27" s="3">
        <f t="shared" si="24"/>
        <v>15.675000000000001</v>
      </c>
      <c r="V27" s="12">
        <f t="shared" si="25"/>
        <v>4561.4250000000002</v>
      </c>
      <c r="X27" s="3">
        <f t="shared" si="26"/>
        <v>14.82</v>
      </c>
      <c r="Y27" s="12">
        <f t="shared" si="27"/>
        <v>4312.62</v>
      </c>
      <c r="AG27" s="5">
        <v>0.122</v>
      </c>
      <c r="AH27" s="5">
        <v>0.20499999999999999</v>
      </c>
      <c r="AI27" s="5">
        <v>0.16800000000000001</v>
      </c>
      <c r="AJ27" s="5">
        <v>0.16300000000000001</v>
      </c>
      <c r="AK27" s="5">
        <v>0.26200000000000001</v>
      </c>
      <c r="AL27" s="5">
        <v>0.33</v>
      </c>
      <c r="AM27" s="5">
        <v>0.312</v>
      </c>
    </row>
    <row r="28" spans="2:39" x14ac:dyDescent="0.35">
      <c r="B28" s="125"/>
      <c r="C28" s="10" t="s">
        <v>44</v>
      </c>
      <c r="D28" s="64">
        <f>Lähtötiedot!D28</f>
        <v>93</v>
      </c>
      <c r="F28" s="3">
        <f t="shared" si="16"/>
        <v>6.7924999999999995</v>
      </c>
      <c r="G28" s="4">
        <f t="shared" si="14"/>
        <v>631.70249999999999</v>
      </c>
      <c r="I28" s="3">
        <f t="shared" si="17"/>
        <v>11.067500000000001</v>
      </c>
      <c r="J28" s="4">
        <f t="shared" si="15"/>
        <v>1029.2775000000001</v>
      </c>
      <c r="L28" s="3">
        <f t="shared" si="18"/>
        <v>8.36</v>
      </c>
      <c r="M28" s="12">
        <f t="shared" si="19"/>
        <v>777.4799999999999</v>
      </c>
      <c r="O28" s="3">
        <f t="shared" si="20"/>
        <v>8.4550000000000001</v>
      </c>
      <c r="P28" s="12">
        <f t="shared" si="21"/>
        <v>786.31500000000005</v>
      </c>
      <c r="R28" s="3">
        <f t="shared" si="22"/>
        <v>13.584999999999999</v>
      </c>
      <c r="S28" s="12">
        <f t="shared" si="23"/>
        <v>1263.405</v>
      </c>
      <c r="U28" s="3">
        <f t="shared" si="24"/>
        <v>14.25</v>
      </c>
      <c r="V28" s="12">
        <f t="shared" si="25"/>
        <v>1325.25</v>
      </c>
      <c r="X28" s="3">
        <f t="shared" si="26"/>
        <v>20.282499999999999</v>
      </c>
      <c r="Y28" s="12">
        <f t="shared" si="27"/>
        <v>1886.2724999999998</v>
      </c>
      <c r="AA28" s="7"/>
      <c r="AG28" s="5">
        <v>0.14299999999999999</v>
      </c>
      <c r="AH28" s="5">
        <v>0.23300000000000001</v>
      </c>
      <c r="AI28" s="5">
        <v>0.17599999999999999</v>
      </c>
      <c r="AJ28" s="5">
        <v>0.17799999999999999</v>
      </c>
      <c r="AK28" s="5">
        <v>0.28599999999999998</v>
      </c>
      <c r="AL28" s="5">
        <v>0.3</v>
      </c>
      <c r="AM28" s="5">
        <v>0.42699999999999999</v>
      </c>
    </row>
    <row r="29" spans="2:39" x14ac:dyDescent="0.35">
      <c r="B29" s="125"/>
      <c r="C29" s="10" t="s">
        <v>45</v>
      </c>
      <c r="D29" s="64">
        <f>Lähtötiedot!D29</f>
        <v>228</v>
      </c>
      <c r="F29" s="3">
        <f t="shared" si="16"/>
        <v>7.2675000000000001</v>
      </c>
      <c r="G29" s="4">
        <f t="shared" si="14"/>
        <v>1656.99</v>
      </c>
      <c r="I29" s="3">
        <f t="shared" si="17"/>
        <v>13.727499999999999</v>
      </c>
      <c r="J29" s="4">
        <f t="shared" si="15"/>
        <v>3129.87</v>
      </c>
      <c r="L29" s="3">
        <f t="shared" si="18"/>
        <v>10.2125</v>
      </c>
      <c r="M29" s="12">
        <f t="shared" si="19"/>
        <v>2328.4500000000003</v>
      </c>
      <c r="O29" s="3">
        <f t="shared" si="20"/>
        <v>11.78</v>
      </c>
      <c r="P29" s="12">
        <f t="shared" si="21"/>
        <v>2685.8399999999997</v>
      </c>
      <c r="R29" s="3">
        <f t="shared" si="22"/>
        <v>19</v>
      </c>
      <c r="S29" s="12">
        <f t="shared" si="23"/>
        <v>4332</v>
      </c>
      <c r="U29" s="3">
        <f t="shared" si="24"/>
        <v>19.95</v>
      </c>
      <c r="V29" s="12">
        <f t="shared" si="25"/>
        <v>4548.5999999999995</v>
      </c>
      <c r="X29" s="3">
        <f t="shared" si="26"/>
        <v>29.164999999999999</v>
      </c>
      <c r="Y29" s="12">
        <f t="shared" si="27"/>
        <v>6649.62</v>
      </c>
      <c r="AG29" s="5">
        <v>0.153</v>
      </c>
      <c r="AH29" s="5">
        <v>0.28899999999999998</v>
      </c>
      <c r="AI29" s="5">
        <v>0.215</v>
      </c>
      <c r="AJ29" s="5">
        <v>0.248</v>
      </c>
      <c r="AK29" s="5">
        <v>0.4</v>
      </c>
      <c r="AL29" s="5">
        <v>0.42</v>
      </c>
      <c r="AM29" s="5">
        <v>0.61399999999999999</v>
      </c>
    </row>
    <row r="30" spans="2:39" x14ac:dyDescent="0.35">
      <c r="B30" s="125"/>
      <c r="C30" s="10" t="s">
        <v>55</v>
      </c>
      <c r="D30" s="64">
        <f>Lähtötiedot!D30</f>
        <v>612</v>
      </c>
      <c r="E30" s="16"/>
      <c r="F30" s="55"/>
      <c r="G30" s="14">
        <f>SUM(G20:G29)</f>
        <v>3975.0375000000004</v>
      </c>
      <c r="H30" s="7"/>
      <c r="I30" s="55"/>
      <c r="J30" s="14">
        <f>SUM(J20:J29)</f>
        <v>6992.76</v>
      </c>
      <c r="M30" s="14">
        <f>SUM(M20:M29)</f>
        <v>5428.1100000000006</v>
      </c>
      <c r="P30" s="14">
        <f>SUM(P20:P29)</f>
        <v>5725.2224999999999</v>
      </c>
      <c r="S30" s="14">
        <f>SUM(S20:S29)</f>
        <v>9216.9</v>
      </c>
      <c r="V30" s="14">
        <f>SUM(V20:V29)</f>
        <v>10435.275</v>
      </c>
      <c r="Y30" s="14">
        <f>SUM(Y20:Y29)</f>
        <v>12848.512500000001</v>
      </c>
    </row>
    <row r="33" spans="3:28" x14ac:dyDescent="0.35">
      <c r="F33" s="126" t="s">
        <v>56</v>
      </c>
      <c r="G33" s="126"/>
      <c r="I33" s="126" t="s">
        <v>57</v>
      </c>
      <c r="J33" s="126"/>
      <c r="L33" s="126" t="s">
        <v>72</v>
      </c>
      <c r="M33" s="126"/>
      <c r="O33" s="126" t="s">
        <v>19</v>
      </c>
      <c r="P33" s="126"/>
      <c r="R33" s="126" t="s">
        <v>73</v>
      </c>
      <c r="S33" s="126"/>
      <c r="U33" s="126" t="s">
        <v>74</v>
      </c>
      <c r="V33" s="126"/>
      <c r="W33" s="55"/>
      <c r="X33" s="126" t="s">
        <v>22</v>
      </c>
      <c r="Y33" s="126"/>
    </row>
    <row r="34" spans="3:28" x14ac:dyDescent="0.35">
      <c r="C34" t="s">
        <v>58</v>
      </c>
      <c r="D34" s="57" t="s">
        <v>76</v>
      </c>
      <c r="G34" s="4">
        <f>G18*AB11/1000</f>
        <v>11720.268</v>
      </c>
      <c r="H34" s="57"/>
      <c r="J34" s="4">
        <f>J18*$AB11/1000</f>
        <v>20907.432000000001</v>
      </c>
      <c r="M34" s="4">
        <f>M18*$AB11/1000</f>
        <v>15129.009000000002</v>
      </c>
      <c r="P34" s="4">
        <f>P18*$AB11/1000</f>
        <v>13970.892599999999</v>
      </c>
      <c r="S34" s="4">
        <f>S18*$AB11/1000</f>
        <v>23253.93</v>
      </c>
      <c r="V34" s="4">
        <f>V18*$AB11/1000</f>
        <v>26918.01</v>
      </c>
      <c r="Y34" s="4">
        <f>Y18*$AB11/1000</f>
        <v>23278.121999999996</v>
      </c>
    </row>
    <row r="35" spans="3:28" x14ac:dyDescent="0.35">
      <c r="C35" t="s">
        <v>59</v>
      </c>
      <c r="D35" s="57" t="s">
        <v>76</v>
      </c>
      <c r="G35" s="4">
        <f>G30*AB12/1000</f>
        <v>34821.328500000003</v>
      </c>
      <c r="J35" s="4">
        <f>J30*$AB12/1000</f>
        <v>61256.577600000004</v>
      </c>
      <c r="M35" s="4">
        <f>M30*$AB12/1000</f>
        <v>47550.243600000002</v>
      </c>
      <c r="P35" s="4">
        <f>P30*$AB12/1000</f>
        <v>50152.949099999998</v>
      </c>
      <c r="S35" s="4">
        <f>S30*$AB12/1000</f>
        <v>80740.043999999994</v>
      </c>
      <c r="V35" s="4">
        <f>V30*$AB12/1000</f>
        <v>91413.009000000005</v>
      </c>
      <c r="Y35" s="4">
        <f>Y30*$AB12/1000</f>
        <v>112552.96950000001</v>
      </c>
    </row>
    <row r="36" spans="3:28" x14ac:dyDescent="0.35">
      <c r="C36" s="7" t="s">
        <v>60</v>
      </c>
      <c r="D36" s="55" t="s">
        <v>76</v>
      </c>
      <c r="E36" s="16"/>
      <c r="F36" s="55"/>
      <c r="G36" s="14">
        <f>G34+G35</f>
        <v>46541.5965</v>
      </c>
      <c r="H36" s="7"/>
      <c r="I36" s="55"/>
      <c r="J36" s="14">
        <f>J34+J35</f>
        <v>82164.009600000005</v>
      </c>
      <c r="M36" s="14">
        <f>M34+M35</f>
        <v>62679.252600000007</v>
      </c>
      <c r="P36" s="14">
        <f>P34+P35</f>
        <v>64123.841699999997</v>
      </c>
      <c r="S36" s="14">
        <f>S34+S35</f>
        <v>103993.97399999999</v>
      </c>
      <c r="V36" s="14">
        <f>V34+V35</f>
        <v>118331.019</v>
      </c>
      <c r="Y36" s="14">
        <f>Y34+Y35</f>
        <v>135831.09150000001</v>
      </c>
    </row>
    <row r="38" spans="3:28" x14ac:dyDescent="0.35">
      <c r="C38" t="s">
        <v>62</v>
      </c>
      <c r="D38" s="57" t="s">
        <v>61</v>
      </c>
      <c r="G38" s="4">
        <f>G34*AB14</f>
        <v>1172.0268000000001</v>
      </c>
      <c r="H38" s="12"/>
      <c r="I38" s="4"/>
      <c r="J38" s="4">
        <f>J34*$AB14</f>
        <v>2090.7432000000003</v>
      </c>
      <c r="M38" s="4">
        <f>M34*$AB14</f>
        <v>1512.9009000000003</v>
      </c>
      <c r="P38" s="4">
        <f>P34*$AB14</f>
        <v>1397.08926</v>
      </c>
      <c r="S38" s="4">
        <f>S34*$AB14</f>
        <v>2325.393</v>
      </c>
      <c r="V38" s="4">
        <f>V34*$AB14</f>
        <v>2691.8009999999999</v>
      </c>
      <c r="Y38" s="4">
        <f>Y34*$AB14</f>
        <v>2327.8121999999998</v>
      </c>
    </row>
    <row r="39" spans="3:28" x14ac:dyDescent="0.35">
      <c r="C39" t="s">
        <v>63</v>
      </c>
      <c r="D39" s="57" t="s">
        <v>61</v>
      </c>
      <c r="G39" s="4">
        <f>G35*AB14</f>
        <v>3482.1328500000004</v>
      </c>
      <c r="H39" s="12"/>
      <c r="I39" s="4"/>
      <c r="J39" s="4">
        <f>J35*$AB14</f>
        <v>6125.657760000001</v>
      </c>
      <c r="M39" s="4">
        <f>M35*$AB14</f>
        <v>4755.0243600000003</v>
      </c>
      <c r="P39" s="4">
        <f>P35*$AB14</f>
        <v>5015.2949100000005</v>
      </c>
      <c r="S39" s="4">
        <f>S35*$AB14</f>
        <v>8074.0043999999998</v>
      </c>
      <c r="V39" s="4">
        <f>V35*$AB14</f>
        <v>9141.3009000000002</v>
      </c>
      <c r="Y39" s="4">
        <f>Y35*$AB14</f>
        <v>11255.296950000002</v>
      </c>
    </row>
    <row r="40" spans="3:28" x14ac:dyDescent="0.35">
      <c r="C40" s="7" t="s">
        <v>64</v>
      </c>
      <c r="D40" s="55" t="s">
        <v>61</v>
      </c>
      <c r="E40" s="16"/>
      <c r="F40" s="55"/>
      <c r="G40" s="14">
        <f>SUM(G38:G39)</f>
        <v>4654.1596500000005</v>
      </c>
      <c r="H40" s="7"/>
      <c r="I40" s="55"/>
      <c r="J40" s="14">
        <f>SUM(J38:J39)</f>
        <v>8216.4009600000009</v>
      </c>
      <c r="M40" s="14">
        <f>SUM(M38:M39)</f>
        <v>6267.9252600000009</v>
      </c>
      <c r="P40" s="14">
        <f>SUM(P38:P39)</f>
        <v>6412.3841700000003</v>
      </c>
      <c r="S40" s="14">
        <f>SUM(S38:S39)</f>
        <v>10399.3974</v>
      </c>
      <c r="V40" s="14">
        <f>SUM(V38:V39)</f>
        <v>11833.1019</v>
      </c>
      <c r="Y40" s="14">
        <f>SUM(Y38:Y39)</f>
        <v>13583.109150000002</v>
      </c>
    </row>
    <row r="42" spans="3:28" ht="33.5" customHeight="1" x14ac:dyDescent="0.35">
      <c r="C42" s="2" t="s">
        <v>65</v>
      </c>
      <c r="D42" s="6"/>
      <c r="F42" s="126" t="s">
        <v>56</v>
      </c>
      <c r="G42" s="126"/>
      <c r="I42" s="126" t="s">
        <v>57</v>
      </c>
      <c r="J42" s="126"/>
      <c r="L42" s="126" t="s">
        <v>72</v>
      </c>
      <c r="M42" s="126"/>
      <c r="O42" s="126" t="s">
        <v>19</v>
      </c>
      <c r="P42" s="126"/>
      <c r="R42" s="126" t="s">
        <v>73</v>
      </c>
      <c r="S42" s="126"/>
      <c r="U42" s="126" t="s">
        <v>74</v>
      </c>
      <c r="V42" s="126"/>
      <c r="W42" s="55"/>
      <c r="X42" s="126" t="s">
        <v>22</v>
      </c>
      <c r="Y42" s="126"/>
      <c r="AB42" s="2"/>
    </row>
    <row r="43" spans="3:28" x14ac:dyDescent="0.35">
      <c r="C43" t="s">
        <v>66</v>
      </c>
      <c r="D43" s="57" t="s">
        <v>2</v>
      </c>
      <c r="G43" s="4">
        <f>G40</f>
        <v>4654.1596500000005</v>
      </c>
      <c r="J43" s="4">
        <f>J40</f>
        <v>8216.4009600000009</v>
      </c>
      <c r="M43" s="4">
        <f>M40</f>
        <v>6267.9252600000009</v>
      </c>
      <c r="P43" s="4">
        <f>P40</f>
        <v>6412.3841700000003</v>
      </c>
      <c r="S43" s="4">
        <f>S40</f>
        <v>10399.3974</v>
      </c>
      <c r="V43" s="4">
        <f>V40</f>
        <v>11833.1019</v>
      </c>
      <c r="W43" s="12"/>
      <c r="X43" s="12"/>
      <c r="Y43" s="4">
        <f>Y40</f>
        <v>13583.109150000002</v>
      </c>
      <c r="AB43" s="12"/>
    </row>
    <row r="44" spans="3:28" x14ac:dyDescent="0.35">
      <c r="C44" t="s">
        <v>67</v>
      </c>
      <c r="D44" s="57" t="s">
        <v>2</v>
      </c>
      <c r="G44" s="4">
        <f>5*G40</f>
        <v>23270.798250000003</v>
      </c>
      <c r="H44" s="12"/>
      <c r="I44" s="4"/>
      <c r="J44" s="4">
        <f>5*J40</f>
        <v>41082.004800000002</v>
      </c>
      <c r="M44" s="4">
        <f>5*M40</f>
        <v>31339.626300000004</v>
      </c>
      <c r="P44" s="4">
        <f>5*P40</f>
        <v>32061.920850000002</v>
      </c>
      <c r="S44" s="4">
        <f>5*S40</f>
        <v>51996.987000000001</v>
      </c>
      <c r="V44" s="4">
        <f>5*V40</f>
        <v>59165.5095</v>
      </c>
      <c r="W44" s="12"/>
      <c r="X44" s="12"/>
      <c r="Y44" s="4">
        <f>5*Y40</f>
        <v>67915.545750000005</v>
      </c>
      <c r="AB44" s="12"/>
    </row>
    <row r="45" spans="3:28" x14ac:dyDescent="0.35">
      <c r="C45" t="s">
        <v>68</v>
      </c>
      <c r="D45" s="57" t="s">
        <v>2</v>
      </c>
      <c r="G45" s="4">
        <f>10*G40</f>
        <v>46541.596500000007</v>
      </c>
      <c r="H45" s="12"/>
      <c r="I45" s="4"/>
      <c r="J45" s="4">
        <f>10*J40</f>
        <v>82164.009600000005</v>
      </c>
      <c r="M45" s="4">
        <f>10*M40</f>
        <v>62679.252600000007</v>
      </c>
      <c r="P45" s="4">
        <f>10*P40</f>
        <v>64123.841700000004</v>
      </c>
      <c r="S45" s="4">
        <f>10*S40</f>
        <v>103993.974</v>
      </c>
      <c r="V45" s="4">
        <f>10*V40</f>
        <v>118331.019</v>
      </c>
      <c r="W45" s="12"/>
      <c r="X45" s="12"/>
      <c r="Y45" s="4">
        <f>10*Y40</f>
        <v>135831.09150000001</v>
      </c>
      <c r="AB45" s="12"/>
    </row>
    <row r="46" spans="3:28" x14ac:dyDescent="0.35">
      <c r="C46" t="s">
        <v>69</v>
      </c>
      <c r="D46" s="57" t="s">
        <v>2</v>
      </c>
      <c r="G46" s="4">
        <f>30*G40</f>
        <v>139624.78950000001</v>
      </c>
      <c r="H46" s="12"/>
      <c r="I46" s="4"/>
      <c r="J46" s="4">
        <f>30*J40</f>
        <v>246492.02880000003</v>
      </c>
      <c r="M46" s="4">
        <f>30*M40</f>
        <v>188037.75780000002</v>
      </c>
      <c r="P46" s="4">
        <f>30*P40</f>
        <v>192371.5251</v>
      </c>
      <c r="S46" s="4">
        <f>30*S40</f>
        <v>311981.92200000002</v>
      </c>
      <c r="V46" s="4">
        <f>30*V40</f>
        <v>354993.05699999997</v>
      </c>
      <c r="W46" s="12"/>
      <c r="X46" s="12"/>
      <c r="Y46" s="4">
        <f>30*Y40</f>
        <v>407493.27450000006</v>
      </c>
      <c r="AB46" s="12"/>
    </row>
    <row r="48" spans="3:28" x14ac:dyDescent="0.35">
      <c r="C48" t="s">
        <v>75</v>
      </c>
    </row>
    <row r="49" spans="1:25" x14ac:dyDescent="0.35">
      <c r="C49" t="s">
        <v>66</v>
      </c>
      <c r="D49" s="57" t="s">
        <v>2</v>
      </c>
      <c r="J49" s="4">
        <f>J43-G43</f>
        <v>3562.2413100000003</v>
      </c>
      <c r="M49" s="12">
        <f>M43-G43</f>
        <v>1613.7656100000004</v>
      </c>
      <c r="P49" s="12">
        <f>P43-G43</f>
        <v>1758.2245199999998</v>
      </c>
      <c r="S49" s="12">
        <f>S43-G43</f>
        <v>5745.2377499999993</v>
      </c>
      <c r="V49" s="12">
        <f>V43-G43</f>
        <v>7178.9422499999991</v>
      </c>
      <c r="Y49" s="12">
        <f>Y43-G43</f>
        <v>8928.9495000000024</v>
      </c>
    </row>
    <row r="50" spans="1:25" x14ac:dyDescent="0.35">
      <c r="C50" t="s">
        <v>67</v>
      </c>
      <c r="D50" s="57" t="s">
        <v>2</v>
      </c>
      <c r="J50" s="4">
        <f t="shared" ref="J50:J52" si="28">J44-G44</f>
        <v>17811.206549999999</v>
      </c>
      <c r="M50" s="12">
        <f t="shared" ref="M50:M52" si="29">M44-G44</f>
        <v>8068.8280500000001</v>
      </c>
      <c r="P50" s="12">
        <f t="shared" ref="P50:P52" si="30">P44-G44</f>
        <v>8791.1225999999988</v>
      </c>
      <c r="S50" s="12">
        <f t="shared" ref="S50:S52" si="31">S44-G44</f>
        <v>28726.188749999998</v>
      </c>
      <c r="V50" s="12">
        <f t="shared" ref="V50:V52" si="32">V44-G44</f>
        <v>35894.711249999993</v>
      </c>
      <c r="Y50" s="12">
        <f t="shared" ref="Y50:Y52" si="33">Y44-G44</f>
        <v>44644.747499999998</v>
      </c>
    </row>
    <row r="51" spans="1:25" x14ac:dyDescent="0.35">
      <c r="C51" t="s">
        <v>68</v>
      </c>
      <c r="D51" s="57" t="s">
        <v>2</v>
      </c>
      <c r="J51" s="4">
        <f t="shared" si="28"/>
        <v>35622.413099999998</v>
      </c>
      <c r="M51" s="12">
        <f t="shared" si="29"/>
        <v>16137.6561</v>
      </c>
      <c r="P51" s="12">
        <f t="shared" si="30"/>
        <v>17582.245199999998</v>
      </c>
      <c r="S51" s="12">
        <f t="shared" si="31"/>
        <v>57452.377499999995</v>
      </c>
      <c r="V51" s="12">
        <f t="shared" si="32"/>
        <v>71789.422499999986</v>
      </c>
      <c r="Y51" s="12">
        <f t="shared" si="33"/>
        <v>89289.494999999995</v>
      </c>
    </row>
    <row r="52" spans="1:25" x14ac:dyDescent="0.35">
      <c r="C52" t="s">
        <v>69</v>
      </c>
      <c r="D52" s="57" t="s">
        <v>2</v>
      </c>
      <c r="J52" s="4">
        <f t="shared" si="28"/>
        <v>106867.23930000002</v>
      </c>
      <c r="M52" s="12">
        <f t="shared" si="29"/>
        <v>48412.968300000008</v>
      </c>
      <c r="P52" s="12">
        <f t="shared" si="30"/>
        <v>52746.735599999985</v>
      </c>
      <c r="S52" s="12">
        <f t="shared" si="31"/>
        <v>172357.13250000001</v>
      </c>
      <c r="V52" s="12">
        <f t="shared" si="32"/>
        <v>215368.26749999996</v>
      </c>
      <c r="Y52" s="12">
        <f t="shared" si="33"/>
        <v>267868.48500000004</v>
      </c>
    </row>
    <row r="61" spans="1:25" x14ac:dyDescent="0.35">
      <c r="B61" s="2"/>
      <c r="C61" s="2"/>
      <c r="D61" s="6"/>
      <c r="E61" s="15"/>
    </row>
    <row r="62" spans="1:25" x14ac:dyDescent="0.35">
      <c r="A62" s="57"/>
      <c r="B62" s="57"/>
      <c r="C62" s="57"/>
    </row>
    <row r="63" spans="1:25" x14ac:dyDescent="0.35">
      <c r="A63" s="57"/>
      <c r="B63" s="3"/>
      <c r="C63" s="4"/>
      <c r="D63" s="4"/>
      <c r="E63" s="17"/>
    </row>
    <row r="64" spans="1:25" x14ac:dyDescent="0.35">
      <c r="A64" s="57"/>
      <c r="B64" s="3"/>
      <c r="C64" s="4"/>
      <c r="D64" s="4"/>
      <c r="E64" s="17"/>
    </row>
    <row r="65" spans="1:5" x14ac:dyDescent="0.35">
      <c r="A65" s="57"/>
      <c r="B65" s="3"/>
      <c r="C65" s="4"/>
      <c r="D65" s="4"/>
      <c r="E65" s="17"/>
    </row>
    <row r="66" spans="1:5" x14ac:dyDescent="0.35">
      <c r="A66" s="57"/>
      <c r="B66" s="3"/>
      <c r="C66" s="4"/>
      <c r="D66" s="4"/>
      <c r="E66" s="17"/>
    </row>
    <row r="67" spans="1:5" x14ac:dyDescent="0.35">
      <c r="A67" s="57"/>
      <c r="B67" s="3"/>
      <c r="C67" s="4"/>
      <c r="D67" s="4"/>
      <c r="E67" s="17"/>
    </row>
    <row r="68" spans="1:5" x14ac:dyDescent="0.35">
      <c r="A68" s="57"/>
      <c r="B68" s="3"/>
      <c r="C68" s="4"/>
      <c r="D68" s="4"/>
      <c r="E68" s="17"/>
    </row>
    <row r="69" spans="1:5" x14ac:dyDescent="0.35">
      <c r="A69" s="57"/>
      <c r="B69" s="3"/>
      <c r="C69" s="4"/>
      <c r="D69" s="4"/>
      <c r="E69" s="17"/>
    </row>
    <row r="70" spans="1:5" x14ac:dyDescent="0.35">
      <c r="A70" s="57"/>
      <c r="B70" s="3"/>
      <c r="C70" s="4"/>
      <c r="D70" s="4"/>
      <c r="E70" s="17"/>
    </row>
    <row r="71" spans="1:5" x14ac:dyDescent="0.35">
      <c r="B71" s="3"/>
      <c r="C71" s="4"/>
      <c r="D71" s="4"/>
      <c r="E71" s="17"/>
    </row>
    <row r="72" spans="1:5" x14ac:dyDescent="0.35">
      <c r="B72" s="3"/>
      <c r="C72" s="4"/>
      <c r="D72" s="4"/>
      <c r="E72" s="17"/>
    </row>
    <row r="73" spans="1:5" x14ac:dyDescent="0.35">
      <c r="A73" s="57"/>
      <c r="B73" s="3"/>
      <c r="C73" s="4"/>
      <c r="D73" s="4"/>
      <c r="E73" s="17"/>
    </row>
    <row r="74" spans="1:5" x14ac:dyDescent="0.35">
      <c r="A74" s="57"/>
      <c r="B74" s="3"/>
      <c r="C74" s="4"/>
      <c r="D74" s="4"/>
      <c r="E74" s="17"/>
    </row>
    <row r="75" spans="1:5" x14ac:dyDescent="0.35">
      <c r="A75" s="57"/>
      <c r="B75" s="3"/>
      <c r="C75" s="4"/>
      <c r="D75" s="4"/>
      <c r="E75" s="17"/>
    </row>
    <row r="76" spans="1:5" x14ac:dyDescent="0.35">
      <c r="A76" s="57"/>
      <c r="B76" s="3"/>
      <c r="C76" s="4"/>
      <c r="D76" s="4"/>
      <c r="E76" s="17"/>
    </row>
    <row r="77" spans="1:5" x14ac:dyDescent="0.35">
      <c r="A77" s="57"/>
      <c r="B77" s="3"/>
      <c r="C77" s="4"/>
      <c r="D77" s="4"/>
      <c r="E77" s="17"/>
    </row>
    <row r="78" spans="1:5" x14ac:dyDescent="0.35">
      <c r="A78" s="57"/>
      <c r="B78" s="3"/>
      <c r="C78" s="4"/>
      <c r="D78" s="4"/>
      <c r="E78" s="17"/>
    </row>
    <row r="79" spans="1:5" x14ac:dyDescent="0.35">
      <c r="A79" s="57"/>
      <c r="B79" s="3"/>
      <c r="C79" s="4"/>
      <c r="D79" s="4"/>
      <c r="E79" s="17"/>
    </row>
    <row r="80" spans="1:5" x14ac:dyDescent="0.35">
      <c r="A80" s="57"/>
      <c r="B80" s="3"/>
      <c r="C80" s="4"/>
      <c r="D80" s="4"/>
      <c r="E80" s="17"/>
    </row>
    <row r="81" spans="1:5" x14ac:dyDescent="0.35">
      <c r="C81" s="4"/>
      <c r="D81" s="4"/>
      <c r="E81" s="17"/>
    </row>
    <row r="82" spans="1:5" x14ac:dyDescent="0.35">
      <c r="A82" s="2"/>
      <c r="B82" s="2"/>
      <c r="C82" s="2"/>
      <c r="D82" s="6"/>
      <c r="E82" s="15"/>
    </row>
    <row r="83" spans="1:5" x14ac:dyDescent="0.35">
      <c r="A83" s="57"/>
      <c r="B83" s="57"/>
      <c r="C83" s="57"/>
    </row>
  </sheetData>
  <sheetProtection algorithmName="SHA-512" hashValue="HPtUcXSC6LS7pnf2RaJaIE3rXcl28QTtU/APZHRm9+RYQcG5O9tB4UTKd0cE7oW9vJXVeJCv6s2DBmQYr3uIuA==" saltValue="RftVdFoGhAwAg6GAyeJo/g==" spinCount="100000" sheet="1" objects="1" scenarios="1"/>
  <mergeCells count="24">
    <mergeCell ref="X2:Y2"/>
    <mergeCell ref="AG3:AM3"/>
    <mergeCell ref="B5:B17"/>
    <mergeCell ref="B20:B30"/>
    <mergeCell ref="F33:G33"/>
    <mergeCell ref="I33:J33"/>
    <mergeCell ref="L33:M33"/>
    <mergeCell ref="O33:P33"/>
    <mergeCell ref="R33:S33"/>
    <mergeCell ref="U33:V33"/>
    <mergeCell ref="F2:G2"/>
    <mergeCell ref="I2:J2"/>
    <mergeCell ref="L2:M2"/>
    <mergeCell ref="O2:P2"/>
    <mergeCell ref="R2:S2"/>
    <mergeCell ref="U2:V2"/>
    <mergeCell ref="X33:Y33"/>
    <mergeCell ref="F42:G42"/>
    <mergeCell ref="I42:J42"/>
    <mergeCell ref="L42:M42"/>
    <mergeCell ref="O42:P42"/>
    <mergeCell ref="R42:S42"/>
    <mergeCell ref="U42:V42"/>
    <mergeCell ref="X42:Y42"/>
  </mergeCells>
  <pageMargins left="0.25" right="0.25" top="0.75" bottom="0.75" header="0.3" footer="0.3"/>
  <pageSetup paperSize="9" scale="61" fitToHeight="0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zoomScale="90" zoomScaleNormal="90" workbookViewId="0">
      <selection activeCell="L17" sqref="L17"/>
    </sheetView>
  </sheetViews>
  <sheetFormatPr defaultRowHeight="14.5" x14ac:dyDescent="0.35"/>
  <cols>
    <col min="1" max="1" width="2.453125" customWidth="1"/>
    <col min="2" max="2" width="14.08984375" customWidth="1"/>
    <col min="3" max="3" width="10.7265625" customWidth="1"/>
    <col min="4" max="4" width="9.90625" customWidth="1"/>
    <col min="5" max="5" width="4.7265625" customWidth="1"/>
    <col min="6" max="6" width="13.6328125" customWidth="1"/>
    <col min="7" max="7" width="10.6328125" customWidth="1"/>
    <col min="8" max="8" width="13.6328125" customWidth="1"/>
    <col min="9" max="10" width="10.26953125" customWidth="1"/>
    <col min="12" max="12" width="13.453125" customWidth="1"/>
    <col min="14" max="14" width="12.453125" customWidth="1"/>
  </cols>
  <sheetData>
    <row r="2" spans="2:17" ht="15.5" x14ac:dyDescent="0.35">
      <c r="B2" s="107" t="s">
        <v>91</v>
      </c>
      <c r="C2" s="133" t="s">
        <v>92</v>
      </c>
      <c r="D2" s="133"/>
      <c r="E2" s="133"/>
      <c r="F2" s="108"/>
    </row>
    <row r="4" spans="2:17" x14ac:dyDescent="0.35">
      <c r="B4" s="7" t="s">
        <v>80</v>
      </c>
      <c r="N4" t="s">
        <v>93</v>
      </c>
    </row>
    <row r="5" spans="2:17" x14ac:dyDescent="0.35">
      <c r="L5" s="73" t="s">
        <v>81</v>
      </c>
      <c r="N5" s="122">
        <v>30000</v>
      </c>
    </row>
    <row r="6" spans="2:17" x14ac:dyDescent="0.35">
      <c r="B6" t="s">
        <v>83</v>
      </c>
      <c r="E6" t="s">
        <v>6</v>
      </c>
      <c r="H6" s="61">
        <f>Lähtötiedot!G5</f>
        <v>40</v>
      </c>
      <c r="N6" s="62"/>
    </row>
    <row r="7" spans="2:17" x14ac:dyDescent="0.35">
      <c r="B7" t="s">
        <v>89</v>
      </c>
      <c r="C7" s="61">
        <f>Lähtötiedot!D18</f>
        <v>633</v>
      </c>
      <c r="E7" t="s">
        <v>7</v>
      </c>
      <c r="H7" s="61">
        <f>Lähtötiedot!G6</f>
        <v>30</v>
      </c>
      <c r="L7" s="121" t="s">
        <v>72</v>
      </c>
      <c r="N7" s="122">
        <v>26000</v>
      </c>
    </row>
    <row r="8" spans="2:17" x14ac:dyDescent="0.35">
      <c r="B8" t="s">
        <v>90</v>
      </c>
      <c r="C8" s="61">
        <f>Lähtötiedot!D30</f>
        <v>612</v>
      </c>
      <c r="E8" t="s">
        <v>8</v>
      </c>
      <c r="H8" s="61">
        <f>Lähtötiedot!G7</f>
        <v>60</v>
      </c>
    </row>
    <row r="9" spans="2:17" x14ac:dyDescent="0.35">
      <c r="E9" t="s">
        <v>9</v>
      </c>
      <c r="H9" s="61">
        <f>Lähtötiedot!G8</f>
        <v>55</v>
      </c>
    </row>
    <row r="10" spans="2:17" x14ac:dyDescent="0.35">
      <c r="E10" t="s">
        <v>11</v>
      </c>
      <c r="H10" s="61">
        <f>Lähtötiedot!G9</f>
        <v>10</v>
      </c>
      <c r="J10" s="4"/>
      <c r="K10" s="4"/>
      <c r="L10" s="17"/>
      <c r="M10" s="73"/>
      <c r="N10" s="73"/>
      <c r="P10" s="126"/>
      <c r="Q10" s="126"/>
    </row>
    <row r="11" spans="2:17" x14ac:dyDescent="0.35">
      <c r="E11" s="7" t="s">
        <v>13</v>
      </c>
      <c r="H11" s="61"/>
      <c r="J11" s="66"/>
      <c r="K11" s="4"/>
      <c r="L11" s="66" t="s">
        <v>94</v>
      </c>
      <c r="M11" s="123"/>
      <c r="N11" s="123"/>
      <c r="O11" s="62"/>
      <c r="P11" s="128"/>
      <c r="Q11" s="128"/>
    </row>
    <row r="12" spans="2:17" x14ac:dyDescent="0.35">
      <c r="E12" t="s">
        <v>12</v>
      </c>
      <c r="H12" s="61">
        <f>Lähtötiedot!G11</f>
        <v>5040</v>
      </c>
      <c r="J12" s="66"/>
      <c r="K12" s="4"/>
      <c r="L12" s="17"/>
      <c r="M12" s="70"/>
      <c r="N12" s="70"/>
      <c r="P12" s="70"/>
      <c r="Q12" s="70"/>
    </row>
    <row r="13" spans="2:17" x14ac:dyDescent="0.35">
      <c r="E13" t="s">
        <v>8</v>
      </c>
      <c r="H13" s="61">
        <f>Lähtötiedot!G12</f>
        <v>8760</v>
      </c>
      <c r="K13" s="4"/>
      <c r="L13" s="17"/>
      <c r="M13" s="67"/>
      <c r="N13" s="67">
        <f>(N5-N7)/(H28-F28)</f>
        <v>2.4786747066694517</v>
      </c>
      <c r="O13" t="s">
        <v>77</v>
      </c>
      <c r="P13" s="70"/>
      <c r="Q13" s="70"/>
    </row>
    <row r="14" spans="2:17" x14ac:dyDescent="0.35">
      <c r="H14" s="61"/>
    </row>
    <row r="15" spans="2:17" x14ac:dyDescent="0.35">
      <c r="E15" t="s">
        <v>52</v>
      </c>
      <c r="H15" s="61">
        <f>Lähtötiedot!G14</f>
        <v>0.1</v>
      </c>
    </row>
    <row r="17" spans="2:9" ht="15" thickBot="1" x14ac:dyDescent="0.4"/>
    <row r="18" spans="2:9" ht="15" thickBot="1" x14ac:dyDescent="0.4">
      <c r="B18" s="109" t="s">
        <v>84</v>
      </c>
      <c r="C18" s="110"/>
      <c r="D18" s="110"/>
      <c r="E18" s="111"/>
      <c r="F18" s="112" t="str">
        <f>L5</f>
        <v>ECOFLEX VIP</v>
      </c>
      <c r="G18" s="113"/>
      <c r="H18" s="114" t="str">
        <f>L7</f>
        <v>Rauheat</v>
      </c>
      <c r="I18" s="75"/>
    </row>
    <row r="19" spans="2:9" x14ac:dyDescent="0.35">
      <c r="B19" s="134" t="s">
        <v>85</v>
      </c>
      <c r="C19" s="135"/>
      <c r="D19" s="77" t="s">
        <v>76</v>
      </c>
      <c r="E19" s="78"/>
      <c r="F19" s="82">
        <f>'Twin &amp; 2 singleä kaikki'!G34</f>
        <v>11720.268</v>
      </c>
      <c r="G19" s="84"/>
      <c r="H19" s="91">
        <f>IF(H$18="Ecoflex",'Twin &amp; 2 singleä kaikki'!J34,IF(H$18="Rauheat",'Twin &amp; 2 singleä kaikki'!M34,IF('Vertailu VIP vs vaihtoehto'!H$18="Calpex",'Twin &amp; 2 singleä kaikki'!P34,IF(H$18="Terrendis",'Twin &amp; 2 singleä kaikki'!S34,IF('Vertailu VIP vs vaihtoehto'!H$18="Microflex",'Twin &amp; 2 singleä kaikki'!V34,IF('Vertailu VIP vs vaihtoehto'!H$18="Meltex",'Twin &amp; 2 singleä kaikki'!Y34))))))</f>
        <v>15129.009000000002</v>
      </c>
      <c r="I19" s="74"/>
    </row>
    <row r="20" spans="2:9" x14ac:dyDescent="0.35">
      <c r="B20" s="134" t="s">
        <v>86</v>
      </c>
      <c r="C20" s="135"/>
      <c r="D20" s="77" t="s">
        <v>76</v>
      </c>
      <c r="E20" s="78"/>
      <c r="F20" s="82">
        <f>'Twin &amp; 2 singleä kaikki'!G35</f>
        <v>34821.328500000003</v>
      </c>
      <c r="G20" s="84"/>
      <c r="H20" s="91">
        <f>IF(H$18="Ecoflex",'Twin &amp; 2 singleä kaikki'!J35,IF(H$18="Rauheat",'Twin &amp; 2 singleä kaikki'!M35,IF('Vertailu VIP vs vaihtoehto'!H$18="Calpex",'Twin &amp; 2 singleä kaikki'!P35,IF(H$18="Terrendis",'Twin &amp; 2 singleä kaikki'!S35,IF('Vertailu VIP vs vaihtoehto'!H$18="Microflex",'Twin &amp; 2 singleä kaikki'!V35,IF('Vertailu VIP vs vaihtoehto'!H$18="Meltex",'Twin &amp; 2 singleä kaikki'!Y35))))))</f>
        <v>47550.243600000002</v>
      </c>
      <c r="I20" s="74"/>
    </row>
    <row r="21" spans="2:9" x14ac:dyDescent="0.35">
      <c r="B21" s="136" t="s">
        <v>87</v>
      </c>
      <c r="C21" s="137"/>
      <c r="D21" s="79" t="s">
        <v>76</v>
      </c>
      <c r="E21" s="80"/>
      <c r="F21" s="83">
        <f>'Twin &amp; 2 singleä kaikki'!G36</f>
        <v>46541.5965</v>
      </c>
      <c r="G21" s="85"/>
      <c r="H21" s="92">
        <f>IF(H$18="Ecoflex",'Twin &amp; 2 singleä kaikki'!J36,IF(H$18="Rauheat",'Twin &amp; 2 singleä kaikki'!M36,IF('Vertailu VIP vs vaihtoehto'!H$18="Calpex",'Twin &amp; 2 singleä kaikki'!P36,IF(H$18="Terrendis",'Twin &amp; 2 singleä kaikki'!S36,IF('Vertailu VIP vs vaihtoehto'!H$18="Microflex",'Twin &amp; 2 singleä kaikki'!V36,IF('Vertailu VIP vs vaihtoehto'!H$18="Meltex",'Twin &amp; 2 singleä kaikki'!Y36))))))</f>
        <v>62679.252600000007</v>
      </c>
      <c r="I21" s="74"/>
    </row>
    <row r="22" spans="2:9" ht="14.5" customHeight="1" x14ac:dyDescent="0.35">
      <c r="B22" s="115" t="s">
        <v>88</v>
      </c>
      <c r="C22" s="116"/>
      <c r="D22" s="116"/>
      <c r="E22" s="117"/>
      <c r="F22" s="118"/>
      <c r="G22" s="71"/>
      <c r="H22" s="72"/>
      <c r="I22" s="12"/>
    </row>
    <row r="23" spans="2:9" x14ac:dyDescent="0.35">
      <c r="B23" s="138" t="s">
        <v>85</v>
      </c>
      <c r="C23" s="139"/>
      <c r="D23" s="81" t="s">
        <v>61</v>
      </c>
      <c r="E23" s="76"/>
      <c r="F23" s="89">
        <f>'Twin &amp; 2 singleä kaikki'!G38</f>
        <v>1172.0268000000001</v>
      </c>
      <c r="G23" s="86"/>
      <c r="H23" s="93">
        <f>IF(H$18="Ecoflex",'Twin &amp; 2 singleä kaikki'!J38,IF(H$18="Rauheat",'Twin &amp; 2 singleä kaikki'!M38,IF('Vertailu VIP vs vaihtoehto'!H$18="Calpex",'Twin &amp; 2 singleä kaikki'!P38,IF(H$18="Terrendis",'Twin &amp; 2 singleä kaikki'!S38,IF('Vertailu VIP vs vaihtoehto'!H$18="Microflex",'Twin &amp; 2 singleä kaikki'!V38,IF('Vertailu VIP vs vaihtoehto'!H$18="Meltex",'Twin &amp; 2 singleä kaikki'!Y38))))))</f>
        <v>1512.9009000000003</v>
      </c>
      <c r="I23" s="74"/>
    </row>
    <row r="24" spans="2:9" x14ac:dyDescent="0.35">
      <c r="B24" s="134" t="s">
        <v>86</v>
      </c>
      <c r="C24" s="135"/>
      <c r="D24" s="77" t="s">
        <v>61</v>
      </c>
      <c r="E24" s="87"/>
      <c r="F24" s="90">
        <f>'Twin &amp; 2 singleä kaikki'!G39</f>
        <v>3482.1328500000004</v>
      </c>
      <c r="G24" s="88"/>
      <c r="H24" s="94">
        <f>IF(H$18="Ecoflex",'Twin &amp; 2 singleä kaikki'!J39,IF(H$18="Rauheat",'Twin &amp; 2 singleä kaikki'!M39,IF('Vertailu VIP vs vaihtoehto'!H$18="Calpex",'Twin &amp; 2 singleä kaikki'!P39,IF(H$18="Terrendis",'Twin &amp; 2 singleä kaikki'!S39,IF('Vertailu VIP vs vaihtoehto'!H$18="Microflex",'Twin &amp; 2 singleä kaikki'!V39,IF('Vertailu VIP vs vaihtoehto'!H$18="Meltex",'Twin &amp; 2 singleä kaikki'!Y39))))))</f>
        <v>4755.0243600000003</v>
      </c>
      <c r="I24" s="74"/>
    </row>
    <row r="25" spans="2:9" ht="15" thickBot="1" x14ac:dyDescent="0.4">
      <c r="B25" s="129" t="s">
        <v>87</v>
      </c>
      <c r="C25" s="130"/>
      <c r="D25" s="95" t="s">
        <v>61</v>
      </c>
      <c r="E25" s="96"/>
      <c r="F25" s="97">
        <f>'Twin &amp; 2 singleä kaikki'!G40</f>
        <v>4654.1596500000005</v>
      </c>
      <c r="G25" s="98"/>
      <c r="H25" s="99">
        <f>IF(H$18="Ecoflex",'Twin &amp; 2 singleä kaikki'!J40,IF(H$18="Rauheat",'Twin &amp; 2 singleä kaikki'!M40,IF('Vertailu VIP vs vaihtoehto'!H$18="Calpex",'Twin &amp; 2 singleä kaikki'!P40,IF(H$18="Terrendis",'Twin &amp; 2 singleä kaikki'!S40,IF('Vertailu VIP vs vaihtoehto'!H$18="Microflex",'Twin &amp; 2 singleä kaikki'!V40,IF('Vertailu VIP vs vaihtoehto'!H$18="Meltex",'Twin &amp; 2 singleä kaikki'!Y40))))))</f>
        <v>6267.9252600000009</v>
      </c>
      <c r="I25" s="74"/>
    </row>
    <row r="26" spans="2:9" ht="15" thickBot="1" x14ac:dyDescent="0.4">
      <c r="F26" s="61"/>
      <c r="G26" s="61"/>
      <c r="H26" s="61"/>
      <c r="I26" s="12"/>
    </row>
    <row r="27" spans="2:9" ht="27" customHeight="1" thickBot="1" x14ac:dyDescent="0.4">
      <c r="B27" s="131" t="s">
        <v>65</v>
      </c>
      <c r="C27" s="132"/>
      <c r="D27" s="110"/>
      <c r="E27" s="110"/>
      <c r="F27" s="113" t="str">
        <f>L5</f>
        <v>ECOFLEX VIP</v>
      </c>
      <c r="G27" s="119"/>
      <c r="H27" s="120" t="str">
        <f>L7</f>
        <v>Rauheat</v>
      </c>
      <c r="I27" s="12"/>
    </row>
    <row r="28" spans="2:9" x14ac:dyDescent="0.35">
      <c r="B28" s="100" t="s">
        <v>66</v>
      </c>
      <c r="C28" s="77" t="s">
        <v>2</v>
      </c>
      <c r="D28" s="87"/>
      <c r="E28" s="87"/>
      <c r="F28" s="90">
        <f>'Twin &amp; 2 singleä kaikki'!G43</f>
        <v>4654.1596500000005</v>
      </c>
      <c r="G28" s="88"/>
      <c r="H28" s="94">
        <f>IF(H$18="Ecoflex",'Twin &amp; 2 singleä kaikki'!J43,IF(H$18="Rauheat",'Twin &amp; 2 singleä kaikki'!M43,IF('Vertailu VIP vs vaihtoehto'!H$18="Calpex",'Twin &amp; 2 singleä kaikki'!P43,IF(H$18="Terrendis",'Twin &amp; 2 singleä kaikki'!S43,IF('Vertailu VIP vs vaihtoehto'!H$18="Microflex",'Twin &amp; 2 singleä kaikki'!V43,IF('Vertailu VIP vs vaihtoehto'!H$18="Meltex",'Twin &amp; 2 singleä kaikki'!Y43))))))</f>
        <v>6267.9252600000009</v>
      </c>
      <c r="I28" s="74"/>
    </row>
    <row r="29" spans="2:9" x14ac:dyDescent="0.35">
      <c r="B29" s="100" t="s">
        <v>67</v>
      </c>
      <c r="C29" s="77" t="s">
        <v>2</v>
      </c>
      <c r="D29" s="87"/>
      <c r="E29" s="87"/>
      <c r="F29" s="90">
        <f>'Twin &amp; 2 singleä kaikki'!G44</f>
        <v>23270.798250000003</v>
      </c>
      <c r="G29" s="88"/>
      <c r="H29" s="94">
        <f>IF(H$18="Ecoflex",'Twin &amp; 2 singleä kaikki'!J44,IF(H$18="Rauheat",'Twin &amp; 2 singleä kaikki'!M44,IF('Vertailu VIP vs vaihtoehto'!H$18="Calpex",'Twin &amp; 2 singleä kaikki'!P44,IF(H$18="Terrendis",'Twin &amp; 2 singleä kaikki'!S44,IF('Vertailu VIP vs vaihtoehto'!H$18="Microflex",'Twin &amp; 2 singleä kaikki'!V44,IF('Vertailu VIP vs vaihtoehto'!H$18="Meltex",'Twin &amp; 2 singleä kaikki'!Y44))))))</f>
        <v>31339.626300000004</v>
      </c>
      <c r="I29" s="74"/>
    </row>
    <row r="30" spans="2:9" x14ac:dyDescent="0.35">
      <c r="B30" s="100" t="s">
        <v>68</v>
      </c>
      <c r="C30" s="77" t="s">
        <v>2</v>
      </c>
      <c r="D30" s="87"/>
      <c r="E30" s="87"/>
      <c r="F30" s="90">
        <f>'Twin &amp; 2 singleä kaikki'!G45</f>
        <v>46541.596500000007</v>
      </c>
      <c r="G30" s="88"/>
      <c r="H30" s="94">
        <f>IF(H$18="Ecoflex",'Twin &amp; 2 singleä kaikki'!J45,IF(H$18="Rauheat",'Twin &amp; 2 singleä kaikki'!M45,IF('Vertailu VIP vs vaihtoehto'!H$18="Calpex",'Twin &amp; 2 singleä kaikki'!P45,IF(H$18="Terrendis",'Twin &amp; 2 singleä kaikki'!S45,IF('Vertailu VIP vs vaihtoehto'!H$18="Microflex",'Twin &amp; 2 singleä kaikki'!V45,IF('Vertailu VIP vs vaihtoehto'!H$18="Meltex",'Twin &amp; 2 singleä kaikki'!Y45))))))</f>
        <v>62679.252600000007</v>
      </c>
      <c r="I30" s="74"/>
    </row>
    <row r="31" spans="2:9" ht="15" thickBot="1" x14ac:dyDescent="0.4">
      <c r="B31" s="101" t="s">
        <v>69</v>
      </c>
      <c r="C31" s="102" t="s">
        <v>2</v>
      </c>
      <c r="D31" s="103"/>
      <c r="E31" s="103"/>
      <c r="F31" s="104">
        <f>'Twin &amp; 2 singleä kaikki'!G46</f>
        <v>139624.78950000001</v>
      </c>
      <c r="G31" s="105"/>
      <c r="H31" s="106">
        <f>IF(H$18="Ecoflex",'Twin &amp; 2 singleä kaikki'!J46,IF(H$18="Rauheat",'Twin &amp; 2 singleä kaikki'!M46,IF('Vertailu VIP vs vaihtoehto'!H$18="Calpex",'Twin &amp; 2 singleä kaikki'!P46,IF(H$18="Terrendis",'Twin &amp; 2 singleä kaikki'!S46,IF('Vertailu VIP vs vaihtoehto'!H$18="Microflex",'Twin &amp; 2 singleä kaikki'!V46,IF('Vertailu VIP vs vaihtoehto'!H$18="Meltex",'Twin &amp; 2 singleä kaikki'!Y46))))))</f>
        <v>188037.75780000002</v>
      </c>
      <c r="I31" s="74"/>
    </row>
  </sheetData>
  <sheetProtection algorithmName="SHA-512" hashValue="xEuIpLkCu4NWdqz2QnY4w6N8isk8rw7LLqdBwGivv1FYm/AI86fSjIVqvALGxAYOZQJRQo3FJgl510oH4FCBGw==" saltValue="lPybfcHJtL/hdGTVZt2nJQ==" spinCount="100000" sheet="1" objects="1" scenarios="1"/>
  <protectedRanges>
    <protectedRange sqref="L7 N5 N7" name="Range1"/>
  </protectedRanges>
  <mergeCells count="10">
    <mergeCell ref="P10:Q10"/>
    <mergeCell ref="P11:Q11"/>
    <mergeCell ref="B25:C25"/>
    <mergeCell ref="B27:C27"/>
    <mergeCell ref="C2:E2"/>
    <mergeCell ref="B19:C19"/>
    <mergeCell ref="B20:C20"/>
    <mergeCell ref="B21:C21"/>
    <mergeCell ref="B23:C23"/>
    <mergeCell ref="B24:C24"/>
  </mergeCells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'U-arvot'!$B$37:$B$42</xm:f>
          </x14:formula1>
          <xm:sqref>L7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zoomScale="60" zoomScaleNormal="60" workbookViewId="0">
      <selection activeCell="L45" sqref="L45"/>
    </sheetView>
  </sheetViews>
  <sheetFormatPr defaultRowHeight="14.5" x14ac:dyDescent="0.35"/>
  <cols>
    <col min="2" max="2" width="15.08984375" customWidth="1"/>
    <col min="11" max="11" width="3.90625" customWidth="1"/>
    <col min="15" max="15" width="9.08984375" customWidth="1"/>
  </cols>
  <sheetData>
    <row r="1" spans="2:19" ht="15" thickBot="1" x14ac:dyDescent="0.4"/>
    <row r="2" spans="2:19" ht="15" thickBot="1" x14ac:dyDescent="0.4">
      <c r="B2" s="49"/>
      <c r="C2" s="140" t="s">
        <v>14</v>
      </c>
      <c r="D2" s="141"/>
      <c r="E2" s="141"/>
      <c r="F2" s="141"/>
      <c r="G2" s="141"/>
      <c r="H2" s="141"/>
      <c r="I2" s="141"/>
      <c r="J2" s="142"/>
      <c r="K2" s="48"/>
      <c r="L2" s="140" t="s">
        <v>4</v>
      </c>
      <c r="M2" s="141"/>
      <c r="N2" s="141"/>
      <c r="O2" s="141"/>
      <c r="P2" s="141"/>
      <c r="Q2" s="141"/>
      <c r="R2" s="141"/>
      <c r="S2" s="142"/>
    </row>
    <row r="3" spans="2:19" ht="29" x14ac:dyDescent="0.35">
      <c r="B3" s="52" t="s">
        <v>70</v>
      </c>
      <c r="C3" s="28" t="s">
        <v>15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30" t="s">
        <v>22</v>
      </c>
      <c r="K3" s="42"/>
      <c r="L3" s="28" t="s">
        <v>15</v>
      </c>
      <c r="M3" s="29" t="s">
        <v>16</v>
      </c>
      <c r="N3" s="29" t="s">
        <v>17</v>
      </c>
      <c r="O3" s="29" t="s">
        <v>18</v>
      </c>
      <c r="P3" s="29" t="s">
        <v>19</v>
      </c>
      <c r="Q3" s="29" t="s">
        <v>20</v>
      </c>
      <c r="R3" s="29" t="s">
        <v>21</v>
      </c>
      <c r="S3" s="30" t="s">
        <v>22</v>
      </c>
    </row>
    <row r="4" spans="2:19" x14ac:dyDescent="0.35">
      <c r="B4" s="50" t="s">
        <v>23</v>
      </c>
      <c r="C4" s="31">
        <v>140</v>
      </c>
      <c r="D4" s="21">
        <v>175</v>
      </c>
      <c r="E4" s="21">
        <v>145</v>
      </c>
      <c r="F4" s="19">
        <v>125</v>
      </c>
      <c r="G4" s="21">
        <v>91</v>
      </c>
      <c r="H4" s="21">
        <v>140</v>
      </c>
      <c r="I4" s="21">
        <v>125</v>
      </c>
      <c r="J4" s="32">
        <v>160</v>
      </c>
      <c r="K4" s="43"/>
      <c r="L4" s="45">
        <v>0.1198</v>
      </c>
      <c r="M4" s="22">
        <v>0.20100000000000001</v>
      </c>
      <c r="N4" s="22">
        <v>0.13500000000000001</v>
      </c>
      <c r="O4" s="23">
        <v>0.15770000000000001</v>
      </c>
      <c r="P4" s="22">
        <v>0.16350000000000001</v>
      </c>
      <c r="Q4" s="22">
        <v>0.221</v>
      </c>
      <c r="R4" s="22">
        <v>0.26700000000000002</v>
      </c>
      <c r="S4" s="46">
        <v>0.23699999999999999</v>
      </c>
    </row>
    <row r="5" spans="2:19" x14ac:dyDescent="0.35">
      <c r="B5" s="50" t="s">
        <v>24</v>
      </c>
      <c r="C5" s="31">
        <v>140</v>
      </c>
      <c r="D5" s="21">
        <v>175</v>
      </c>
      <c r="E5" s="21">
        <v>145</v>
      </c>
      <c r="F5" s="19">
        <v>125</v>
      </c>
      <c r="G5" s="21">
        <v>111</v>
      </c>
      <c r="H5" s="21">
        <v>160</v>
      </c>
      <c r="I5" s="21">
        <v>125</v>
      </c>
      <c r="J5" s="32">
        <v>160</v>
      </c>
      <c r="K5" s="43"/>
      <c r="L5" s="45">
        <v>0.1406</v>
      </c>
      <c r="M5" s="22">
        <v>0.24099999999999999</v>
      </c>
      <c r="N5" s="22">
        <v>0.17100000000000001</v>
      </c>
      <c r="O5" s="24">
        <v>0.19500000000000001</v>
      </c>
      <c r="P5" s="22">
        <v>0.16900000000000001</v>
      </c>
      <c r="Q5" s="22">
        <v>0.22800000000000001</v>
      </c>
      <c r="R5" s="22">
        <v>0.34399999999999997</v>
      </c>
      <c r="S5" s="46">
        <v>0.31</v>
      </c>
    </row>
    <row r="6" spans="2:19" x14ac:dyDescent="0.35">
      <c r="B6" s="50" t="s">
        <v>25</v>
      </c>
      <c r="C6" s="31">
        <v>175</v>
      </c>
      <c r="D6" s="21">
        <v>175</v>
      </c>
      <c r="E6" s="21">
        <v>175</v>
      </c>
      <c r="F6" s="19">
        <v>145</v>
      </c>
      <c r="G6" s="21">
        <v>126</v>
      </c>
      <c r="H6" s="21">
        <v>160</v>
      </c>
      <c r="I6" s="21">
        <v>160</v>
      </c>
      <c r="J6" s="32">
        <v>160</v>
      </c>
      <c r="K6" s="43"/>
      <c r="L6" s="45">
        <v>0.1502</v>
      </c>
      <c r="M6" s="22">
        <v>0.29299999999999998</v>
      </c>
      <c r="N6" s="22">
        <v>0.17299999999999999</v>
      </c>
      <c r="O6" s="24">
        <v>0.20599999999999999</v>
      </c>
      <c r="P6" s="22">
        <v>0.19089999999999999</v>
      </c>
      <c r="Q6" s="22">
        <v>0.28599999999999998</v>
      </c>
      <c r="R6" s="22">
        <v>0.311</v>
      </c>
      <c r="S6" s="46">
        <v>0.42699999999999999</v>
      </c>
    </row>
    <row r="7" spans="2:19" x14ac:dyDescent="0.35">
      <c r="B7" s="50" t="s">
        <v>26</v>
      </c>
      <c r="C7" s="31">
        <v>175</v>
      </c>
      <c r="D7" s="21">
        <v>200</v>
      </c>
      <c r="E7" s="21">
        <v>200</v>
      </c>
      <c r="F7" s="19">
        <v>175</v>
      </c>
      <c r="G7" s="21">
        <v>162</v>
      </c>
      <c r="H7" s="21">
        <v>160</v>
      </c>
      <c r="I7" s="21">
        <v>160</v>
      </c>
      <c r="J7" s="32">
        <v>200</v>
      </c>
      <c r="K7" s="43"/>
      <c r="L7" s="45">
        <v>0.17899999999999999</v>
      </c>
      <c r="M7" s="22">
        <v>0.314</v>
      </c>
      <c r="N7" s="22">
        <v>0.193</v>
      </c>
      <c r="O7" s="24">
        <v>0.221</v>
      </c>
      <c r="P7" s="22">
        <v>0.17799999999999999</v>
      </c>
      <c r="Q7" s="22">
        <v>0.4</v>
      </c>
      <c r="R7" s="22">
        <v>0.44400000000000001</v>
      </c>
      <c r="S7" s="46">
        <v>0.42699999999999999</v>
      </c>
    </row>
    <row r="8" spans="2:19" x14ac:dyDescent="0.35">
      <c r="B8" s="50" t="s">
        <v>27</v>
      </c>
      <c r="C8" s="31">
        <v>200</v>
      </c>
      <c r="D8" s="21">
        <v>200</v>
      </c>
      <c r="E8" s="21">
        <v>200</v>
      </c>
      <c r="F8" s="19">
        <v>200</v>
      </c>
      <c r="G8" s="21">
        <v>182</v>
      </c>
      <c r="H8" s="21">
        <v>200</v>
      </c>
      <c r="I8" s="21">
        <v>200</v>
      </c>
      <c r="J8" s="32"/>
      <c r="K8" s="43"/>
      <c r="L8" s="45">
        <v>0.20399999999999999</v>
      </c>
      <c r="M8" s="22">
        <v>0.42</v>
      </c>
      <c r="N8" s="22">
        <v>0.26300000000000001</v>
      </c>
      <c r="O8" s="23">
        <v>0.25169999999999998</v>
      </c>
      <c r="P8" s="22">
        <v>0.21299999999999999</v>
      </c>
      <c r="Q8" s="22">
        <v>0.40899999999999997</v>
      </c>
      <c r="R8" s="22">
        <v>0.45600000000000002</v>
      </c>
      <c r="S8" s="34"/>
    </row>
    <row r="9" spans="2:19" x14ac:dyDescent="0.35">
      <c r="B9" s="50" t="s">
        <v>28</v>
      </c>
      <c r="C9" s="31">
        <v>250</v>
      </c>
      <c r="D9" s="21">
        <v>250</v>
      </c>
      <c r="E9" s="21"/>
      <c r="F9" s="19">
        <v>240</v>
      </c>
      <c r="G9" s="21">
        <v>202</v>
      </c>
      <c r="H9" s="21">
        <v>202</v>
      </c>
      <c r="I9" s="21"/>
      <c r="J9" s="32"/>
      <c r="K9" s="43"/>
      <c r="L9" s="45">
        <v>0.2177</v>
      </c>
      <c r="M9" s="22">
        <v>0.36899999999999999</v>
      </c>
      <c r="N9" s="22"/>
      <c r="O9" s="23">
        <v>0.25269999999999998</v>
      </c>
      <c r="P9" s="22">
        <v>0.24299999999999999</v>
      </c>
      <c r="Q9" s="18"/>
      <c r="R9" s="18"/>
      <c r="S9" s="34"/>
    </row>
    <row r="10" spans="2:19" x14ac:dyDescent="0.35">
      <c r="B10" s="50"/>
      <c r="C10" s="31"/>
      <c r="D10" s="21"/>
      <c r="E10" s="21"/>
      <c r="F10" s="19"/>
      <c r="G10" s="21"/>
      <c r="H10" s="21"/>
      <c r="I10" s="21"/>
      <c r="J10" s="32"/>
      <c r="K10" s="43"/>
      <c r="L10" s="45"/>
      <c r="M10" s="22"/>
      <c r="N10" s="22"/>
      <c r="O10" s="22"/>
      <c r="P10" s="22"/>
      <c r="Q10" s="18"/>
      <c r="R10" s="18"/>
      <c r="S10" s="34"/>
    </row>
    <row r="11" spans="2:19" x14ac:dyDescent="0.35">
      <c r="B11" s="50" t="s">
        <v>29</v>
      </c>
      <c r="C11" s="31">
        <v>140</v>
      </c>
      <c r="D11" s="21">
        <v>175</v>
      </c>
      <c r="E11" s="21">
        <v>175</v>
      </c>
      <c r="F11" s="19">
        <v>125</v>
      </c>
      <c r="G11" s="21">
        <v>91</v>
      </c>
      <c r="H11" s="21">
        <v>140</v>
      </c>
      <c r="I11" s="21"/>
      <c r="J11" s="32">
        <v>110</v>
      </c>
      <c r="K11" s="43"/>
      <c r="L11" s="45">
        <v>9.69E-2</v>
      </c>
      <c r="M11" s="22">
        <v>0.17199999999999999</v>
      </c>
      <c r="N11" s="22">
        <v>9.7000000000000003E-2</v>
      </c>
      <c r="O11" s="24">
        <v>0.13</v>
      </c>
      <c r="P11" s="22">
        <v>0.13800000000000001</v>
      </c>
      <c r="Q11" s="22">
        <v>0.17</v>
      </c>
      <c r="R11" s="18"/>
      <c r="S11" s="46">
        <v>0.28299999999999997</v>
      </c>
    </row>
    <row r="12" spans="2:19" x14ac:dyDescent="0.35">
      <c r="B12" s="50" t="s">
        <v>30</v>
      </c>
      <c r="C12" s="31">
        <v>140</v>
      </c>
      <c r="D12" s="21">
        <v>175</v>
      </c>
      <c r="E12" s="21">
        <v>175</v>
      </c>
      <c r="F12" s="19">
        <v>125</v>
      </c>
      <c r="G12" s="21">
        <v>111</v>
      </c>
      <c r="H12" s="21">
        <v>140</v>
      </c>
      <c r="I12" s="21">
        <v>125</v>
      </c>
      <c r="J12" s="32">
        <v>160</v>
      </c>
      <c r="K12" s="43"/>
      <c r="L12" s="45">
        <v>0.1171</v>
      </c>
      <c r="M12" s="22">
        <v>0.20300000000000001</v>
      </c>
      <c r="N12" s="22">
        <v>0.11600000000000001</v>
      </c>
      <c r="O12" s="24">
        <v>0.16400000000000001</v>
      </c>
      <c r="P12" s="22">
        <v>0.14199999999999999</v>
      </c>
      <c r="Q12" s="22">
        <v>0.20399999999999999</v>
      </c>
      <c r="R12" s="22">
        <v>0.27800000000000002</v>
      </c>
      <c r="S12" s="46">
        <v>0.23699999999999999</v>
      </c>
    </row>
    <row r="13" spans="2:19" x14ac:dyDescent="0.35">
      <c r="B13" s="50" t="s">
        <v>31</v>
      </c>
      <c r="C13" s="31">
        <v>140</v>
      </c>
      <c r="D13" s="21">
        <v>175</v>
      </c>
      <c r="E13" s="21">
        <v>175</v>
      </c>
      <c r="F13" s="19">
        <v>145</v>
      </c>
      <c r="G13" s="21">
        <v>126</v>
      </c>
      <c r="H13" s="21">
        <v>140</v>
      </c>
      <c r="I13" s="21">
        <v>125</v>
      </c>
      <c r="J13" s="32">
        <v>160</v>
      </c>
      <c r="K13" s="43"/>
      <c r="L13" s="45">
        <v>0.14560000000000001</v>
      </c>
      <c r="M13" s="22">
        <v>0.249</v>
      </c>
      <c r="N13" s="22">
        <v>0.14399999999999999</v>
      </c>
      <c r="O13" s="24">
        <v>0.17</v>
      </c>
      <c r="P13" s="22">
        <v>0.16200000000000001</v>
      </c>
      <c r="Q13" s="22">
        <v>0.25800000000000001</v>
      </c>
      <c r="R13" s="22">
        <v>0.378</v>
      </c>
      <c r="S13" s="46">
        <v>0.30399999999999999</v>
      </c>
    </row>
    <row r="14" spans="2:19" x14ac:dyDescent="0.35">
      <c r="B14" s="50" t="s">
        <v>32</v>
      </c>
      <c r="C14" s="31">
        <v>140</v>
      </c>
      <c r="D14" s="21">
        <v>200</v>
      </c>
      <c r="E14" s="21">
        <v>175</v>
      </c>
      <c r="F14" s="19">
        <v>145</v>
      </c>
      <c r="G14" s="21">
        <v>142</v>
      </c>
      <c r="H14" s="21">
        <v>160</v>
      </c>
      <c r="I14" s="21"/>
      <c r="J14" s="32">
        <v>200</v>
      </c>
      <c r="K14" s="43"/>
      <c r="L14" s="45">
        <v>0.17130000000000001</v>
      </c>
      <c r="M14" s="22">
        <v>0.25700000000000001</v>
      </c>
      <c r="N14" s="22">
        <v>0.17599999999999999</v>
      </c>
      <c r="O14" s="24">
        <v>0.21</v>
      </c>
      <c r="P14" s="22">
        <v>0.17499999999999999</v>
      </c>
      <c r="Q14" s="22">
        <v>0.27500000000000002</v>
      </c>
      <c r="R14" s="18"/>
      <c r="S14" s="46">
        <v>0.28000000000000003</v>
      </c>
    </row>
    <row r="15" spans="2:19" x14ac:dyDescent="0.35">
      <c r="B15" s="50" t="s">
        <v>33</v>
      </c>
      <c r="C15" s="31">
        <v>175</v>
      </c>
      <c r="D15" s="21">
        <v>200</v>
      </c>
      <c r="E15" s="21">
        <v>200</v>
      </c>
      <c r="F15" s="19">
        <v>175</v>
      </c>
      <c r="G15" s="21">
        <v>162</v>
      </c>
      <c r="H15" s="21">
        <v>160</v>
      </c>
      <c r="I15" s="21"/>
      <c r="J15" s="32">
        <v>200</v>
      </c>
      <c r="K15" s="43"/>
      <c r="L15" s="45">
        <v>0.17560000000000001</v>
      </c>
      <c r="M15" s="22">
        <v>0.315</v>
      </c>
      <c r="N15" s="22">
        <v>0.19500000000000001</v>
      </c>
      <c r="O15" s="24">
        <v>0.222</v>
      </c>
      <c r="P15" s="22">
        <v>0.1903</v>
      </c>
      <c r="Q15" s="22">
        <v>0.35299999999999998</v>
      </c>
      <c r="R15" s="18"/>
      <c r="S15" s="46">
        <v>0.36199999999999999</v>
      </c>
    </row>
    <row r="16" spans="2:19" x14ac:dyDescent="0.35">
      <c r="B16" s="50" t="s">
        <v>34</v>
      </c>
      <c r="C16" s="31">
        <v>175</v>
      </c>
      <c r="D16" s="21">
        <v>200</v>
      </c>
      <c r="E16" s="21">
        <v>200</v>
      </c>
      <c r="F16" s="19">
        <v>200</v>
      </c>
      <c r="G16" s="21">
        <v>162</v>
      </c>
      <c r="H16" s="21">
        <v>200</v>
      </c>
      <c r="I16" s="21"/>
      <c r="J16" s="32">
        <v>200</v>
      </c>
      <c r="K16" s="43"/>
      <c r="L16" s="45">
        <v>0.22120000000000001</v>
      </c>
      <c r="M16" s="22">
        <v>0.42099999999999999</v>
      </c>
      <c r="N16" s="22">
        <v>0.26500000000000001</v>
      </c>
      <c r="O16" s="23">
        <v>0.2477</v>
      </c>
      <c r="P16" s="22">
        <v>0.27400000000000002</v>
      </c>
      <c r="Q16" s="22">
        <v>0.34699999999999998</v>
      </c>
      <c r="R16" s="18"/>
      <c r="S16" s="46">
        <v>0.51</v>
      </c>
    </row>
    <row r="17" spans="2:19" x14ac:dyDescent="0.35">
      <c r="B17" s="50" t="s">
        <v>35</v>
      </c>
      <c r="C17" s="31">
        <v>200</v>
      </c>
      <c r="D17" s="21">
        <v>250</v>
      </c>
      <c r="E17" s="21"/>
      <c r="F17" s="19">
        <v>240</v>
      </c>
      <c r="G17" s="21">
        <v>182</v>
      </c>
      <c r="H17" s="21"/>
      <c r="I17" s="21"/>
      <c r="J17" s="32"/>
      <c r="K17" s="43"/>
      <c r="L17" s="45">
        <v>0.2273</v>
      </c>
      <c r="M17" s="22">
        <v>0.378</v>
      </c>
      <c r="N17" s="22"/>
      <c r="O17" s="23">
        <v>0.22370000000000001</v>
      </c>
      <c r="P17" s="22">
        <v>0.28070000000000001</v>
      </c>
      <c r="Q17" s="18"/>
      <c r="R17" s="18"/>
      <c r="S17" s="34"/>
    </row>
    <row r="18" spans="2:19" x14ac:dyDescent="0.35">
      <c r="B18" s="50"/>
      <c r="C18" s="33"/>
      <c r="D18" s="18"/>
      <c r="E18" s="18"/>
      <c r="F18" s="18"/>
      <c r="G18" s="18"/>
      <c r="H18" s="18"/>
      <c r="I18" s="18"/>
      <c r="J18" s="34"/>
      <c r="K18" s="44"/>
      <c r="L18" s="33"/>
      <c r="M18" s="18"/>
      <c r="N18" s="18"/>
      <c r="O18" s="18"/>
      <c r="P18" s="18"/>
      <c r="Q18" s="18"/>
      <c r="R18" s="18"/>
      <c r="S18" s="34"/>
    </row>
    <row r="19" spans="2:19" x14ac:dyDescent="0.35">
      <c r="B19" s="50"/>
      <c r="C19" s="33"/>
      <c r="D19" s="18"/>
      <c r="E19" s="18"/>
      <c r="F19" s="18"/>
      <c r="G19" s="18"/>
      <c r="H19" s="18"/>
      <c r="I19" s="18"/>
      <c r="J19" s="34"/>
      <c r="K19" s="44"/>
      <c r="L19" s="33"/>
      <c r="M19" s="18"/>
      <c r="N19" s="18"/>
      <c r="O19" s="18"/>
      <c r="P19" s="18"/>
      <c r="Q19" s="18"/>
      <c r="R19" s="18"/>
      <c r="S19" s="34"/>
    </row>
    <row r="20" spans="2:19" x14ac:dyDescent="0.35">
      <c r="B20" s="50"/>
      <c r="C20" s="143" t="s">
        <v>14</v>
      </c>
      <c r="D20" s="144"/>
      <c r="E20" s="144"/>
      <c r="F20" s="144"/>
      <c r="G20" s="144"/>
      <c r="H20" s="144"/>
      <c r="I20" s="144"/>
      <c r="J20" s="145"/>
      <c r="K20" s="44"/>
      <c r="L20" s="143" t="s">
        <v>4</v>
      </c>
      <c r="M20" s="144"/>
      <c r="N20" s="144"/>
      <c r="O20" s="144"/>
      <c r="P20" s="144"/>
      <c r="Q20" s="144"/>
      <c r="R20" s="144"/>
      <c r="S20" s="145"/>
    </row>
    <row r="21" spans="2:19" ht="29" x14ac:dyDescent="0.35">
      <c r="B21" s="52" t="s">
        <v>71</v>
      </c>
      <c r="C21" s="35" t="s">
        <v>15</v>
      </c>
      <c r="D21" s="20" t="s">
        <v>36</v>
      </c>
      <c r="E21" s="18"/>
      <c r="F21" s="20" t="s">
        <v>18</v>
      </c>
      <c r="G21" s="20" t="s">
        <v>19</v>
      </c>
      <c r="H21" s="20" t="s">
        <v>20</v>
      </c>
      <c r="I21" s="20" t="s">
        <v>21</v>
      </c>
      <c r="J21" s="36" t="s">
        <v>22</v>
      </c>
      <c r="K21" s="42"/>
      <c r="L21" s="35" t="s">
        <v>15</v>
      </c>
      <c r="M21" s="20" t="s">
        <v>36</v>
      </c>
      <c r="N21" s="18"/>
      <c r="O21" s="20" t="s">
        <v>18</v>
      </c>
      <c r="P21" s="20" t="s">
        <v>19</v>
      </c>
      <c r="Q21" s="20" t="s">
        <v>20</v>
      </c>
      <c r="R21" s="20" t="s">
        <v>21</v>
      </c>
      <c r="S21" s="36" t="s">
        <v>22</v>
      </c>
    </row>
    <row r="22" spans="2:19" x14ac:dyDescent="0.35">
      <c r="B22" s="50" t="s">
        <v>37</v>
      </c>
      <c r="C22" s="37">
        <v>140</v>
      </c>
      <c r="D22" s="19">
        <v>140</v>
      </c>
      <c r="E22" s="25"/>
      <c r="F22" s="19">
        <v>125</v>
      </c>
      <c r="G22" s="19">
        <v>91</v>
      </c>
      <c r="H22" s="21">
        <v>140</v>
      </c>
      <c r="I22" s="21">
        <v>125</v>
      </c>
      <c r="J22" s="32">
        <v>160</v>
      </c>
      <c r="K22" s="43"/>
      <c r="L22" s="45">
        <v>0.114</v>
      </c>
      <c r="M22" s="22">
        <v>0.19400000000000001</v>
      </c>
      <c r="N22" s="18"/>
      <c r="O22" s="27">
        <v>0.14199999999999999</v>
      </c>
      <c r="P22" s="22">
        <v>0.17100000000000001</v>
      </c>
      <c r="Q22" s="21">
        <v>0.221</v>
      </c>
      <c r="R22" s="21">
        <v>0.25</v>
      </c>
      <c r="S22" s="32">
        <v>0.23699999999999999</v>
      </c>
    </row>
    <row r="23" spans="2:19" x14ac:dyDescent="0.35">
      <c r="B23" s="50" t="s">
        <v>38</v>
      </c>
      <c r="C23" s="37">
        <v>140</v>
      </c>
      <c r="D23" s="19">
        <v>175</v>
      </c>
      <c r="E23" s="25"/>
      <c r="F23" s="19">
        <v>125</v>
      </c>
      <c r="G23" s="19">
        <v>111</v>
      </c>
      <c r="H23" s="21">
        <v>140</v>
      </c>
      <c r="I23" s="21">
        <v>125</v>
      </c>
      <c r="J23" s="32">
        <v>160</v>
      </c>
      <c r="K23" s="43"/>
      <c r="L23" s="45">
        <v>0.122</v>
      </c>
      <c r="M23" s="22">
        <v>0.20499999999999999</v>
      </c>
      <c r="N23" s="18"/>
      <c r="O23" s="26">
        <v>0.16800000000000001</v>
      </c>
      <c r="P23" s="22">
        <v>0.16300000000000001</v>
      </c>
      <c r="Q23" s="21">
        <v>0.26200000000000001</v>
      </c>
      <c r="R23" s="21">
        <v>0.33</v>
      </c>
      <c r="S23" s="32">
        <v>0.312</v>
      </c>
    </row>
    <row r="24" spans="2:19" x14ac:dyDescent="0.35">
      <c r="B24" s="50" t="s">
        <v>39</v>
      </c>
      <c r="C24" s="37">
        <v>140</v>
      </c>
      <c r="D24" s="19">
        <v>175</v>
      </c>
      <c r="E24" s="25"/>
      <c r="F24" s="19">
        <v>145</v>
      </c>
      <c r="G24" s="19">
        <v>126</v>
      </c>
      <c r="H24" s="21">
        <v>160</v>
      </c>
      <c r="I24" s="21">
        <v>160</v>
      </c>
      <c r="J24" s="32">
        <v>160</v>
      </c>
      <c r="K24" s="43"/>
      <c r="L24" s="45">
        <v>0.14299999999999999</v>
      </c>
      <c r="M24" s="22">
        <v>0.23300000000000001</v>
      </c>
      <c r="N24" s="18"/>
      <c r="O24" s="27">
        <v>0.17599999999999999</v>
      </c>
      <c r="P24" s="22">
        <v>0.17799999999999999</v>
      </c>
      <c r="Q24" s="21">
        <v>0.28599999999999998</v>
      </c>
      <c r="R24" s="21">
        <v>0.3</v>
      </c>
      <c r="S24" s="46">
        <v>0.42699999999999999</v>
      </c>
    </row>
    <row r="25" spans="2:19" x14ac:dyDescent="0.35">
      <c r="B25" s="50" t="s">
        <v>40</v>
      </c>
      <c r="C25" s="37">
        <v>175</v>
      </c>
      <c r="D25" s="19">
        <v>175</v>
      </c>
      <c r="E25" s="25"/>
      <c r="F25" s="19">
        <v>145</v>
      </c>
      <c r="G25" s="19">
        <v>126</v>
      </c>
      <c r="H25" s="21">
        <v>160</v>
      </c>
      <c r="I25" s="21">
        <v>160</v>
      </c>
      <c r="J25" s="32">
        <v>160</v>
      </c>
      <c r="K25" s="43"/>
      <c r="L25" s="45">
        <v>0.153</v>
      </c>
      <c r="M25" s="22">
        <v>0.28899999999999998</v>
      </c>
      <c r="N25" s="18"/>
      <c r="O25" s="26">
        <v>0.215</v>
      </c>
      <c r="P25" s="22">
        <v>0.248</v>
      </c>
      <c r="Q25" s="21">
        <v>0.4</v>
      </c>
      <c r="R25" s="21">
        <v>0.42</v>
      </c>
      <c r="S25" s="32">
        <v>0.61399999999999999</v>
      </c>
    </row>
    <row r="26" spans="2:19" x14ac:dyDescent="0.35">
      <c r="B26" s="50"/>
      <c r="C26" s="37"/>
      <c r="D26" s="19"/>
      <c r="E26" s="25"/>
      <c r="F26" s="19"/>
      <c r="G26" s="19"/>
      <c r="H26" s="21"/>
      <c r="I26" s="21"/>
      <c r="J26" s="32"/>
      <c r="K26" s="43"/>
      <c r="L26" s="31"/>
      <c r="M26" s="21"/>
      <c r="N26" s="18"/>
      <c r="O26" s="21"/>
      <c r="P26" s="21"/>
      <c r="Q26" s="21"/>
      <c r="R26" s="21"/>
      <c r="S26" s="32"/>
    </row>
    <row r="27" spans="2:19" x14ac:dyDescent="0.35">
      <c r="B27" s="50" t="s">
        <v>29</v>
      </c>
      <c r="C27" s="31">
        <v>140</v>
      </c>
      <c r="D27" s="21">
        <v>175</v>
      </c>
      <c r="E27" s="18"/>
      <c r="F27" s="21">
        <v>125</v>
      </c>
      <c r="G27" s="21">
        <v>91</v>
      </c>
      <c r="H27" s="21">
        <v>90</v>
      </c>
      <c r="I27" s="21"/>
      <c r="J27" s="32">
        <v>110</v>
      </c>
      <c r="K27" s="43"/>
      <c r="L27" s="31">
        <v>0.10299999999999999</v>
      </c>
      <c r="M27" s="21">
        <v>0.184</v>
      </c>
      <c r="N27" s="18"/>
      <c r="O27" s="27">
        <v>0.13500000000000001</v>
      </c>
      <c r="P27" s="22">
        <v>0.16700000000000001</v>
      </c>
      <c r="Q27" s="21">
        <v>0.27</v>
      </c>
      <c r="R27" s="21"/>
      <c r="S27" s="32">
        <v>0.28299999999999997</v>
      </c>
    </row>
    <row r="28" spans="2:19" x14ac:dyDescent="0.35">
      <c r="B28" s="50" t="s">
        <v>30</v>
      </c>
      <c r="C28" s="31">
        <v>140</v>
      </c>
      <c r="D28" s="21">
        <v>175</v>
      </c>
      <c r="E28" s="18"/>
      <c r="F28" s="21">
        <v>125</v>
      </c>
      <c r="G28" s="21">
        <v>111</v>
      </c>
      <c r="H28" s="21">
        <v>140</v>
      </c>
      <c r="I28" s="21">
        <v>125</v>
      </c>
      <c r="J28" s="32">
        <v>160</v>
      </c>
      <c r="K28" s="43"/>
      <c r="L28" s="31">
        <v>0.121</v>
      </c>
      <c r="M28" s="21">
        <v>0.216</v>
      </c>
      <c r="N28" s="18"/>
      <c r="O28" s="26">
        <v>0.17</v>
      </c>
      <c r="P28" s="22">
        <v>0.17100000000000001</v>
      </c>
      <c r="Q28" s="21">
        <v>0.19500000000000001</v>
      </c>
      <c r="R28" s="21">
        <v>0.27</v>
      </c>
      <c r="S28" s="32">
        <v>0.23699999999999999</v>
      </c>
    </row>
    <row r="29" spans="2:19" x14ac:dyDescent="0.35">
      <c r="B29" s="50" t="s">
        <v>31</v>
      </c>
      <c r="C29" s="31">
        <v>140</v>
      </c>
      <c r="D29" s="21">
        <v>175</v>
      </c>
      <c r="E29" s="18"/>
      <c r="F29" s="21">
        <v>145</v>
      </c>
      <c r="G29" s="21">
        <v>126</v>
      </c>
      <c r="H29" s="21">
        <v>140</v>
      </c>
      <c r="I29" s="21">
        <v>125</v>
      </c>
      <c r="J29" s="32">
        <v>160</v>
      </c>
      <c r="K29" s="43"/>
      <c r="L29" s="31">
        <v>0.14499999999999999</v>
      </c>
      <c r="M29" s="21">
        <v>0.26</v>
      </c>
      <c r="N29" s="18"/>
      <c r="O29" s="27">
        <v>0.185</v>
      </c>
      <c r="P29" s="22">
        <v>0.19600000000000001</v>
      </c>
      <c r="Q29" s="21">
        <v>0.248</v>
      </c>
      <c r="R29" s="21">
        <v>0.37</v>
      </c>
      <c r="S29" s="32">
        <v>0.30399999999999999</v>
      </c>
    </row>
    <row r="30" spans="2:19" x14ac:dyDescent="0.35">
      <c r="B30" s="50" t="s">
        <v>32</v>
      </c>
      <c r="C30" s="31">
        <v>140</v>
      </c>
      <c r="D30" s="21">
        <v>200</v>
      </c>
      <c r="E30" s="18"/>
      <c r="F30" s="21"/>
      <c r="G30" s="21"/>
      <c r="H30" s="21"/>
      <c r="I30" s="21"/>
      <c r="J30" s="32">
        <v>200</v>
      </c>
      <c r="K30" s="43"/>
      <c r="L30" s="31">
        <v>0.17</v>
      </c>
      <c r="M30" s="21">
        <v>0.27600000000000002</v>
      </c>
      <c r="N30" s="18"/>
      <c r="O30" s="21"/>
      <c r="P30" s="21"/>
      <c r="Q30" s="21"/>
      <c r="R30" s="18"/>
      <c r="S30" s="32">
        <v>0.28000000000000003</v>
      </c>
    </row>
    <row r="31" spans="2:19" x14ac:dyDescent="0.35">
      <c r="B31" s="50" t="s">
        <v>33</v>
      </c>
      <c r="C31" s="31">
        <v>175</v>
      </c>
      <c r="D31" s="21">
        <v>200</v>
      </c>
      <c r="E31" s="18"/>
      <c r="F31" s="21"/>
      <c r="G31" s="21"/>
      <c r="H31" s="21"/>
      <c r="I31" s="21"/>
      <c r="J31" s="32"/>
      <c r="K31" s="43"/>
      <c r="L31" s="31">
        <v>0.17399999999999999</v>
      </c>
      <c r="M31" s="21">
        <v>0.33300000000000002</v>
      </c>
      <c r="N31" s="21"/>
      <c r="O31" s="21"/>
      <c r="P31" s="21"/>
      <c r="Q31" s="21"/>
      <c r="R31" s="18"/>
      <c r="S31" s="34"/>
    </row>
    <row r="32" spans="2:19" ht="15" thickBot="1" x14ac:dyDescent="0.4">
      <c r="B32" s="51" t="s">
        <v>34</v>
      </c>
      <c r="C32" s="38">
        <v>175</v>
      </c>
      <c r="D32" s="39">
        <v>200</v>
      </c>
      <c r="E32" s="40"/>
      <c r="F32" s="39"/>
      <c r="G32" s="39"/>
      <c r="H32" s="39"/>
      <c r="I32" s="39"/>
      <c r="J32" s="41"/>
      <c r="K32" s="43"/>
      <c r="L32" s="38">
        <v>0.219</v>
      </c>
      <c r="M32" s="39">
        <v>0.43149999999999999</v>
      </c>
      <c r="N32" s="39"/>
      <c r="O32" s="39"/>
      <c r="P32" s="39"/>
      <c r="Q32" s="39"/>
      <c r="R32" s="40"/>
      <c r="S32" s="47"/>
    </row>
    <row r="37" spans="2:18" x14ac:dyDescent="0.35">
      <c r="B37" s="73" t="s">
        <v>82</v>
      </c>
      <c r="C37" s="73"/>
      <c r="F37" s="73"/>
      <c r="I37" s="73"/>
      <c r="L37" s="73"/>
      <c r="O37" s="73"/>
      <c r="P37" s="60"/>
      <c r="R37" s="73"/>
    </row>
    <row r="38" spans="2:18" x14ac:dyDescent="0.35">
      <c r="B38" s="73" t="s">
        <v>72</v>
      </c>
    </row>
    <row r="39" spans="2:18" x14ac:dyDescent="0.35">
      <c r="B39" s="73" t="s">
        <v>19</v>
      </c>
    </row>
    <row r="40" spans="2:18" x14ac:dyDescent="0.35">
      <c r="B40" s="73" t="s">
        <v>78</v>
      </c>
    </row>
    <row r="41" spans="2:18" x14ac:dyDescent="0.35">
      <c r="B41" s="73" t="s">
        <v>79</v>
      </c>
    </row>
    <row r="42" spans="2:18" x14ac:dyDescent="0.35">
      <c r="B42" s="73" t="s">
        <v>22</v>
      </c>
    </row>
  </sheetData>
  <sheetProtection algorithmName="SHA-512" hashValue="KifyvHKmMt/ce7dkbkAJDZaBWgifSvWaoAZUg32cSoEC6oZwbf73hDJZbr5J7u5QAx6hNrUhkKRJ+vHwM9oOdw==" saltValue="teoByg0N018bzfX1HTxg6w==" spinCount="100000" sheet="1" objects="1" scenarios="1"/>
  <mergeCells count="4">
    <mergeCell ref="C2:J2"/>
    <mergeCell ref="L2:S2"/>
    <mergeCell ref="C20:J20"/>
    <mergeCell ref="L20:S20"/>
  </mergeCell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A32B1C0913E4AB88084325AD693BB" ma:contentTypeVersion="14" ma:contentTypeDescription="Create a new document." ma:contentTypeScope="" ma:versionID="1be42da9305c5a59fd410d7f1aae57b3">
  <xsd:schema xmlns:xsd="http://www.w3.org/2001/XMLSchema" xmlns:xs="http://www.w3.org/2001/XMLSchema" xmlns:p="http://schemas.microsoft.com/office/2006/metadata/properties" xmlns:ns3="d6e3b531-fae4-4a9d-a695-5491ce1987f0" xmlns:ns4="f9aceee2-506e-4cf2-97f4-ce6c20b3f726" targetNamespace="http://schemas.microsoft.com/office/2006/metadata/properties" ma:root="true" ma:fieldsID="b4647803566acc2f05f60de281d2d542" ns3:_="" ns4:_="">
    <xsd:import namespace="d6e3b531-fae4-4a9d-a695-5491ce1987f0"/>
    <xsd:import namespace="f9aceee2-506e-4cf2-97f4-ce6c20b3f7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e3b531-fae4-4a9d-a695-5491ce1987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ceee2-506e-4cf2-97f4-ce6c20b3f7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48E8F9-C72E-45A2-8C6C-7ED16E8AC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e3b531-fae4-4a9d-a695-5491ce1987f0"/>
    <ds:schemaRef ds:uri="f9aceee2-506e-4cf2-97f4-ce6c20b3f7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F2835-E952-4A8C-A97A-8D6498E5D0B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d6e3b531-fae4-4a9d-a695-5491ce1987f0"/>
    <ds:schemaRef ds:uri="http://schemas.microsoft.com/office/infopath/2007/PartnerControls"/>
    <ds:schemaRef ds:uri="f9aceee2-506e-4cf2-97f4-ce6c20b3f72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F4D786-10AD-4725-AFA4-D392ED40F3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Ohjeet</vt:lpstr>
      <vt:lpstr>Lähtötiedot</vt:lpstr>
      <vt:lpstr>Twin &amp; 2 singleä kaikki</vt:lpstr>
      <vt:lpstr>Vertailu VIP vs vaihtoehto</vt:lpstr>
      <vt:lpstr>U-arvot</vt:lpstr>
    </vt:vector>
  </TitlesOfParts>
  <Company>Uponor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Haljoki,Marko</dc:creator>
  <cp:lastModifiedBy>Haljoki,Marko</cp:lastModifiedBy>
  <cp:lastPrinted>2021-09-07T10:31:57Z</cp:lastPrinted>
  <dcterms:created xsi:type="dcterms:W3CDTF">2017-04-10T12:16:25Z</dcterms:created>
  <dcterms:modified xsi:type="dcterms:W3CDTF">2021-09-07T10:32:15Z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8db05b-8d0f-4671-968e-683e694bb3b1_Enabled">
    <vt:lpwstr>True</vt:lpwstr>
  </property>
  <property fmtid="{D5CDD505-2E9C-101B-9397-08002B2CF9AE}" pid="3" name="MSIP_Label_d98db05b-8d0f-4671-968e-683e694bb3b1_SiteId">
    <vt:lpwstr>a4f1aa99-bd23-4521-a3c0-1d07bdce1616</vt:lpwstr>
  </property>
  <property fmtid="{D5CDD505-2E9C-101B-9397-08002B2CF9AE}" pid="4" name="MSIP_Label_d98db05b-8d0f-4671-968e-683e694bb3b1_Owner">
    <vt:lpwstr>marko.haljoki@uponor.com</vt:lpwstr>
  </property>
  <property fmtid="{D5CDD505-2E9C-101B-9397-08002B2CF9AE}" pid="5" name="MSIP_Label_d98db05b-8d0f-4671-968e-683e694bb3b1_SetDate">
    <vt:lpwstr>2020-01-31T08:02:38.4081370Z</vt:lpwstr>
  </property>
  <property fmtid="{D5CDD505-2E9C-101B-9397-08002B2CF9AE}" pid="6" name="MSIP_Label_d98db05b-8d0f-4671-968e-683e694bb3b1_Name">
    <vt:lpwstr>Internal</vt:lpwstr>
  </property>
  <property fmtid="{D5CDD505-2E9C-101B-9397-08002B2CF9AE}" pid="7" name="MSIP_Label_d98db05b-8d0f-4671-968e-683e694bb3b1_Application">
    <vt:lpwstr>Microsoft Azure Information Protection</vt:lpwstr>
  </property>
  <property fmtid="{D5CDD505-2E9C-101B-9397-08002B2CF9AE}" pid="8" name="MSIP_Label_d98db05b-8d0f-4671-968e-683e694bb3b1_ActionId">
    <vt:lpwstr>decffa76-6e94-46e9-bbb4-37b196681401</vt:lpwstr>
  </property>
  <property fmtid="{D5CDD505-2E9C-101B-9397-08002B2CF9AE}" pid="9" name="MSIP_Label_d98db05b-8d0f-4671-968e-683e694bb3b1_Extended_MSFT_Method">
    <vt:lpwstr>Automatic</vt:lpwstr>
  </property>
  <property fmtid="{D5CDD505-2E9C-101B-9397-08002B2CF9AE}" pid="10" name="Sensitivity">
    <vt:lpwstr>Internal</vt:lpwstr>
  </property>
  <property fmtid="{D5CDD505-2E9C-101B-9397-08002B2CF9AE}" pid="11" name="ContentTypeId">
    <vt:lpwstr>0x010100255A32B1C0913E4AB88084325AD693BB</vt:lpwstr>
  </property>
</Properties>
</file>