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Лист1!$A$1:$H$135</definedName>
  </definedNames>
  <calcPr calcId="125725"/>
</workbook>
</file>

<file path=xl/calcChain.xml><?xml version="1.0" encoding="utf-8"?>
<calcChain xmlns="http://schemas.openxmlformats.org/spreadsheetml/2006/main">
  <c r="E119" i="1"/>
  <c r="E118"/>
  <c r="E74"/>
  <c r="E73"/>
  <c r="E110"/>
  <c r="E109"/>
  <c r="E108"/>
  <c r="E107"/>
  <c r="F94"/>
  <c r="F57"/>
  <c r="F56"/>
  <c r="F55"/>
  <c r="F54"/>
  <c r="F51"/>
  <c r="F50"/>
  <c r="F49"/>
  <c r="F48"/>
  <c r="F53"/>
  <c r="F46"/>
  <c r="F52"/>
  <c r="F45"/>
  <c r="F44"/>
  <c r="F43"/>
  <c r="E37"/>
  <c r="E35"/>
  <c r="E33"/>
  <c r="E32"/>
  <c r="E30"/>
  <c r="E28"/>
  <c r="F102"/>
  <c r="F101"/>
  <c r="F93"/>
  <c r="F87"/>
  <c r="F92"/>
  <c r="F91"/>
  <c r="F85"/>
  <c r="F90"/>
  <c r="F84"/>
  <c r="F83"/>
  <c r="F82"/>
  <c r="F89"/>
  <c r="F81"/>
  <c r="F88"/>
  <c r="F80"/>
  <c r="F79"/>
  <c r="E67"/>
  <c r="E68"/>
  <c r="E72"/>
  <c r="F62"/>
  <c r="F61"/>
  <c r="F60"/>
  <c r="F47"/>
  <c r="F59"/>
  <c r="F58"/>
  <c r="E120"/>
  <c r="F86"/>
  <c r="E71"/>
  <c r="E70"/>
  <c r="E69"/>
</calcChain>
</file>

<file path=xl/sharedStrings.xml><?xml version="1.0" encoding="utf-8"?>
<sst xmlns="http://schemas.openxmlformats.org/spreadsheetml/2006/main" count="82" uniqueCount="60">
  <si>
    <t>АО "Гос МКБ "Вымпел" им. И.И. Торопова"</t>
  </si>
  <si>
    <t>СГМетр, лаборатория средств электрорадиотехнических измерений</t>
  </si>
  <si>
    <t>125424, г.Москва, Волоколамское шоссе, дом 90, стр. 23</t>
  </si>
  <si>
    <t>Аттестат аккредитации № РОСС СОБ 3.00231.2014</t>
  </si>
  <si>
    <t>Тел.+7 (495) 491-05-31, 22-68, e-mail: ogmetr@vympelmkb.com</t>
  </si>
  <si>
    <t>Заказчик :</t>
  </si>
  <si>
    <t>Условия проведения калибровки:</t>
  </si>
  <si>
    <t>Предел измерений, В</t>
  </si>
  <si>
    <t>Поверяемая точка, В</t>
  </si>
  <si>
    <t>Показание прибора, В</t>
  </si>
  <si>
    <t>δ, %</t>
  </si>
  <si>
    <t>Частота</t>
  </si>
  <si>
    <t xml:space="preserve">температура: </t>
  </si>
  <si>
    <t>°С</t>
  </si>
  <si>
    <t>влажность:</t>
  </si>
  <si>
    <t>%</t>
  </si>
  <si>
    <t>давление:</t>
  </si>
  <si>
    <t>кПа</t>
  </si>
  <si>
    <t>18-28 °С</t>
  </si>
  <si>
    <t>30-80 %</t>
  </si>
  <si>
    <t>3.1 Определение  погрешности измерения напряжения постоянного тока</t>
  </si>
  <si>
    <t>3.2 Определение  погрешности измерения напряжения переменного тока</t>
  </si>
  <si>
    <t>3.3 Определение  погрешности измерения силы постоянного тока</t>
  </si>
  <si>
    <t>Предел измерений, А</t>
  </si>
  <si>
    <t>Поверяемая точка, А</t>
  </si>
  <si>
    <t>Показание прибора, А</t>
  </si>
  <si>
    <t>3.4 Определение  погрешности измерения силы переменного тока</t>
  </si>
  <si>
    <t>3.5 Определение  погрешности измерения частоты переменного тока</t>
  </si>
  <si>
    <t>Показание прибора, Гц</t>
  </si>
  <si>
    <t>Частота, Гц</t>
  </si>
  <si>
    <t>Значение напряжений на калибраторе, В</t>
  </si>
  <si>
    <t>Поверяемая точка, Ом</t>
  </si>
  <si>
    <t>Показание прибора, Ом</t>
  </si>
  <si>
    <t xml:space="preserve"> Допуск, ±%</t>
  </si>
  <si>
    <t>3.6.1 Определение  погрешности измерения электрического сопротивления (по 4-проводной схеме)</t>
  </si>
  <si>
    <t>3.6.2 Определение  погрешности измерения электрического сопротивления (по 2-проводной схеме)</t>
  </si>
  <si>
    <t>Поверяемая точка, МОм</t>
  </si>
  <si>
    <t>Показание прибора, МОм</t>
  </si>
  <si>
    <t>Предел, Ом</t>
  </si>
  <si>
    <t>Предел, МОм</t>
  </si>
  <si>
    <t>Калибровку провёл:</t>
  </si>
  <si>
    <t>Дата:</t>
  </si>
  <si>
    <t>(</t>
  </si>
  <si>
    <t>)</t>
  </si>
  <si>
    <r>
      <t xml:space="preserve">Эталоны: </t>
    </r>
    <r>
      <rPr>
        <u/>
        <sz val="9"/>
        <rFont val="Arial"/>
        <family val="2"/>
        <charset val="204"/>
      </rPr>
      <t>Fluke 5522A № 2581902 (3.2.ВИВ.0095.2015), 33210А № MY48016270 (3.2.ВИВ.0146.2017)</t>
    </r>
  </si>
  <si>
    <t>Зав. №:</t>
  </si>
  <si>
    <t>1 кГц</t>
  </si>
  <si>
    <t>10 Гц</t>
  </si>
  <si>
    <t>50 кГц</t>
  </si>
  <si>
    <r>
      <t xml:space="preserve">Нормативная документация: </t>
    </r>
    <r>
      <rPr>
        <u/>
        <sz val="10"/>
        <rFont val="Arial"/>
        <family val="2"/>
        <charset val="204"/>
      </rPr>
      <t>Методика поверки "Мультиметры цифровые 34401А, 34460А, 34461А"</t>
    </r>
  </si>
  <si>
    <t>3 Определение метрологических характеристик</t>
  </si>
  <si>
    <t>1 Внешний осмотр: соответствует</t>
  </si>
  <si>
    <t>2 Опробование: соответствует</t>
  </si>
  <si>
    <t>84-106 кПа</t>
  </si>
  <si>
    <t>100 Гц</t>
  </si>
  <si>
    <t>20 кГц</t>
  </si>
  <si>
    <t>100 кГц</t>
  </si>
  <si>
    <t>300 кГц</t>
  </si>
  <si>
    <t>5 кГц</t>
  </si>
  <si>
    <r>
      <t xml:space="preserve">Протокол № </t>
    </r>
    <r>
      <rPr>
        <u/>
        <sz val="10"/>
        <rFont val="Arial"/>
        <family val="2"/>
        <charset val="204"/>
      </rPr>
      <t>______</t>
    </r>
    <r>
      <rPr>
        <sz val="10"/>
        <rFont val="Arial"/>
        <family val="2"/>
        <charset val="204"/>
      </rPr>
      <t xml:space="preserve"> калибровки мультиметра цифрового</t>
    </r>
  </si>
</sst>
</file>

<file path=xl/styles.xml><?xml version="1.0" encoding="utf-8"?>
<styleSheet xmlns="http://schemas.openxmlformats.org/spreadsheetml/2006/main">
  <numFmts count="8">
    <numFmt numFmtId="44" formatCode="_-* #,##0.00\ &quot;₽&quot;_-;\-* #,##0.00\ &quot;₽&quot;_-;_-* &quot;-&quot;??\ &quot;₽&quot;_-;_-@_-"/>
    <numFmt numFmtId="164" formatCode="0.000"/>
    <numFmt numFmtId="165" formatCode="0.000000"/>
    <numFmt numFmtId="166" formatCode="0.0000"/>
    <numFmt numFmtId="167" formatCode="0.0000000"/>
    <numFmt numFmtId="168" formatCode="0.00000"/>
    <numFmt numFmtId="169" formatCode="0.0"/>
    <numFmt numFmtId="170" formatCode="#,##0.0"/>
  </numFmts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color rgb="FFFF0000"/>
      <name val="Arial"/>
      <family val="2"/>
      <charset val="204"/>
    </font>
    <font>
      <sz val="9"/>
      <name val="Arial"/>
      <family val="2"/>
      <charset val="204"/>
    </font>
    <font>
      <u/>
      <sz val="1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name val="Arial"/>
      <family val="2"/>
      <charset val="204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/>
    <xf numFmtId="0" fontId="4" fillId="0" borderId="0" xfId="0" applyFont="1" applyAlignment="1">
      <alignment wrapText="1"/>
    </xf>
    <xf numFmtId="164" fontId="4" fillId="0" borderId="1" xfId="0" applyNumberFormat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/>
    <xf numFmtId="2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6" fontId="6" fillId="0" borderId="0" xfId="0" applyNumberFormat="1" applyFont="1" applyBorder="1" applyAlignment="1"/>
    <xf numFmtId="0" fontId="6" fillId="0" borderId="0" xfId="0" applyFont="1" applyBorder="1" applyAlignment="1">
      <alignment vertical="center"/>
    </xf>
    <xf numFmtId="2" fontId="4" fillId="0" borderId="0" xfId="1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0" fontId="7" fillId="0" borderId="0" xfId="0" applyFont="1"/>
    <xf numFmtId="0" fontId="9" fillId="0" borderId="0" xfId="0" applyFont="1"/>
    <xf numFmtId="0" fontId="4" fillId="0" borderId="0" xfId="0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left" vertical="center"/>
    </xf>
    <xf numFmtId="0" fontId="4" fillId="0" borderId="5" xfId="0" applyFont="1" applyBorder="1"/>
    <xf numFmtId="0" fontId="4" fillId="0" borderId="0" xfId="0" applyFont="1" applyAlignment="1">
      <alignment horizontal="center"/>
    </xf>
    <xf numFmtId="0" fontId="8" fillId="0" borderId="0" xfId="0" applyFont="1" applyBorder="1"/>
    <xf numFmtId="0" fontId="4" fillId="0" borderId="5" xfId="0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9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9" fontId="4" fillId="0" borderId="1" xfId="0" applyNumberFormat="1" applyFont="1" applyBorder="1" applyAlignment="1">
      <alignment horizontal="center" vertical="center" wrapText="1"/>
    </xf>
    <xf numFmtId="169" fontId="4" fillId="0" borderId="2" xfId="0" applyNumberFormat="1" applyFont="1" applyBorder="1" applyAlignment="1">
      <alignment horizontal="center" vertical="center" wrapText="1"/>
    </xf>
    <xf numFmtId="169" fontId="4" fillId="0" borderId="1" xfId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9" fontId="4" fillId="0" borderId="2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0" borderId="0" xfId="0" applyFont="1" applyAlignment="1"/>
    <xf numFmtId="0" fontId="11" fillId="0" borderId="0" xfId="0" applyFont="1" applyAlignment="1">
      <alignment horizontal="right"/>
    </xf>
    <xf numFmtId="0" fontId="11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5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169" fontId="4" fillId="0" borderId="2" xfId="0" applyNumberFormat="1" applyFont="1" applyBorder="1" applyAlignment="1">
      <alignment horizontal="center" vertical="center" wrapText="1"/>
    </xf>
    <xf numFmtId="169" fontId="4" fillId="0" borderId="4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6" fontId="4" fillId="0" borderId="2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" fontId="4" fillId="0" borderId="1" xfId="1" applyNumberFormat="1" applyFont="1" applyBorder="1" applyAlignment="1">
      <alignment horizontal="center" vertical="center" wrapText="1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6"/>
  <sheetViews>
    <sheetView tabSelected="1" view="pageBreakPreview" zoomScale="115" zoomScaleNormal="100" zoomScaleSheetLayoutView="115" workbookViewId="0">
      <selection activeCell="A7" sqref="A7:F7"/>
    </sheetView>
  </sheetViews>
  <sheetFormatPr defaultRowHeight="14.25"/>
  <cols>
    <col min="1" max="1" width="10.7109375" style="5" customWidth="1"/>
    <col min="2" max="3" width="11.7109375" style="5" customWidth="1"/>
    <col min="4" max="8" width="10.7109375" style="5" customWidth="1"/>
    <col min="9" max="9" width="9.42578125" style="5" customWidth="1"/>
    <col min="10" max="16384" width="9.140625" style="2"/>
  </cols>
  <sheetData>
    <row r="1" spans="1:9">
      <c r="A1" s="96" t="s">
        <v>0</v>
      </c>
      <c r="B1" s="96"/>
      <c r="C1" s="96"/>
      <c r="D1" s="96"/>
      <c r="E1" s="96"/>
      <c r="F1" s="96"/>
      <c r="G1" s="96"/>
      <c r="H1" s="96"/>
      <c r="I1" s="1"/>
    </row>
    <row r="2" spans="1:9">
      <c r="A2" s="96" t="s">
        <v>1</v>
      </c>
      <c r="B2" s="96"/>
      <c r="C2" s="96"/>
      <c r="D2" s="96"/>
      <c r="E2" s="96"/>
      <c r="F2" s="96"/>
      <c r="G2" s="96"/>
      <c r="H2" s="96"/>
      <c r="I2" s="1"/>
    </row>
    <row r="3" spans="1:9">
      <c r="A3" s="96" t="s">
        <v>2</v>
      </c>
      <c r="B3" s="96"/>
      <c r="C3" s="96"/>
      <c r="D3" s="96"/>
      <c r="E3" s="96"/>
      <c r="F3" s="96"/>
      <c r="G3" s="96"/>
      <c r="H3" s="96"/>
      <c r="I3" s="1"/>
    </row>
    <row r="4" spans="1:9">
      <c r="A4" s="98" t="s">
        <v>3</v>
      </c>
      <c r="B4" s="98"/>
      <c r="C4" s="98"/>
      <c r="D4" s="98"/>
      <c r="E4" s="98"/>
      <c r="F4" s="98"/>
      <c r="G4" s="98"/>
      <c r="H4" s="98"/>
      <c r="I4" s="3"/>
    </row>
    <row r="5" spans="1:9">
      <c r="A5" s="98" t="s">
        <v>4</v>
      </c>
      <c r="B5" s="98"/>
      <c r="C5" s="98"/>
      <c r="D5" s="98"/>
      <c r="E5" s="98"/>
      <c r="F5" s="98"/>
      <c r="G5" s="98"/>
      <c r="H5" s="98"/>
      <c r="I5" s="3"/>
    </row>
    <row r="7" spans="1:9">
      <c r="A7" s="87" t="s">
        <v>59</v>
      </c>
      <c r="B7" s="87"/>
      <c r="C7" s="87"/>
      <c r="D7" s="87"/>
      <c r="E7" s="87"/>
      <c r="F7" s="87"/>
      <c r="G7" s="74"/>
      <c r="H7" s="4"/>
      <c r="I7" s="4"/>
    </row>
    <row r="8" spans="1:9">
      <c r="A8" s="40"/>
      <c r="B8" s="40"/>
      <c r="C8" s="40"/>
      <c r="D8" s="40"/>
      <c r="E8" s="40"/>
      <c r="F8" s="40"/>
      <c r="G8" s="40"/>
      <c r="H8" s="40"/>
      <c r="I8" s="4"/>
    </row>
    <row r="9" spans="1:9">
      <c r="B9" s="6"/>
      <c r="H9" s="7"/>
    </row>
    <row r="10" spans="1:9">
      <c r="A10" s="5" t="s">
        <v>45</v>
      </c>
      <c r="B10" s="75"/>
      <c r="H10" s="7"/>
    </row>
    <row r="11" spans="1:9">
      <c r="A11" s="5" t="s">
        <v>5</v>
      </c>
      <c r="B11" s="76"/>
      <c r="H11" s="7"/>
    </row>
    <row r="12" spans="1:9">
      <c r="H12" s="7"/>
    </row>
    <row r="13" spans="1:9">
      <c r="A13" s="5" t="s">
        <v>49</v>
      </c>
    </row>
    <row r="14" spans="1:9" s="32" customFormat="1" ht="12">
      <c r="A14" s="31" t="s">
        <v>44</v>
      </c>
      <c r="B14" s="31"/>
      <c r="C14" s="31"/>
      <c r="D14" s="31"/>
      <c r="E14" s="31"/>
      <c r="F14" s="31"/>
      <c r="G14" s="31"/>
      <c r="H14" s="31"/>
      <c r="I14" s="31"/>
    </row>
    <row r="16" spans="1:9" ht="15" customHeight="1">
      <c r="A16" s="99" t="s">
        <v>6</v>
      </c>
      <c r="B16" s="100"/>
      <c r="C16" s="101"/>
      <c r="D16" s="97" t="s">
        <v>12</v>
      </c>
      <c r="E16" s="97"/>
      <c r="F16" s="73"/>
      <c r="G16" s="77" t="s">
        <v>13</v>
      </c>
      <c r="H16" s="78" t="s">
        <v>18</v>
      </c>
    </row>
    <row r="17" spans="1:9">
      <c r="A17" s="102"/>
      <c r="B17" s="103"/>
      <c r="C17" s="104"/>
      <c r="D17" s="97" t="s">
        <v>14</v>
      </c>
      <c r="E17" s="97"/>
      <c r="F17" s="73"/>
      <c r="G17" s="77" t="s">
        <v>15</v>
      </c>
      <c r="H17" s="79" t="s">
        <v>19</v>
      </c>
    </row>
    <row r="18" spans="1:9">
      <c r="A18" s="105"/>
      <c r="B18" s="106"/>
      <c r="C18" s="107"/>
      <c r="D18" s="97" t="s">
        <v>16</v>
      </c>
      <c r="E18" s="97"/>
      <c r="F18" s="73"/>
      <c r="G18" s="77" t="s">
        <v>17</v>
      </c>
      <c r="H18" s="79" t="s">
        <v>53</v>
      </c>
    </row>
    <row r="19" spans="1:9">
      <c r="A19" s="12"/>
      <c r="B19" s="12"/>
      <c r="C19" s="12"/>
      <c r="D19" s="12"/>
      <c r="E19" s="12"/>
      <c r="F19" s="12"/>
      <c r="G19" s="11"/>
      <c r="H19" s="11"/>
    </row>
    <row r="20" spans="1:9">
      <c r="A20" s="5" t="s">
        <v>51</v>
      </c>
    </row>
    <row r="22" spans="1:9">
      <c r="A22" s="5" t="s">
        <v>52</v>
      </c>
    </row>
    <row r="24" spans="1:9">
      <c r="A24" s="33" t="s">
        <v>50</v>
      </c>
      <c r="B24" s="33"/>
      <c r="C24" s="33"/>
      <c r="D24" s="33"/>
      <c r="E24" s="33"/>
      <c r="F24" s="33"/>
      <c r="G24" s="33"/>
      <c r="H24" s="33"/>
      <c r="I24" s="33"/>
    </row>
    <row r="25" spans="1:9">
      <c r="A25" s="4" t="s">
        <v>20</v>
      </c>
      <c r="B25" s="13"/>
      <c r="C25" s="13"/>
      <c r="D25" s="13"/>
      <c r="E25" s="13"/>
      <c r="F25" s="13"/>
      <c r="G25" s="13"/>
      <c r="H25" s="13"/>
      <c r="I25" s="13"/>
    </row>
    <row r="26" spans="1:9" ht="15" customHeight="1">
      <c r="A26" s="92" t="s">
        <v>7</v>
      </c>
      <c r="B26" s="92" t="s">
        <v>8</v>
      </c>
      <c r="C26" s="92" t="s">
        <v>9</v>
      </c>
      <c r="D26" s="92" t="s">
        <v>10</v>
      </c>
      <c r="E26" s="92" t="s">
        <v>33</v>
      </c>
      <c r="I26" s="10"/>
    </row>
    <row r="27" spans="1:9">
      <c r="A27" s="92"/>
      <c r="B27" s="92"/>
      <c r="C27" s="92"/>
      <c r="D27" s="92"/>
      <c r="E27" s="92"/>
      <c r="F27" s="9"/>
      <c r="I27" s="10"/>
    </row>
    <row r="28" spans="1:9">
      <c r="A28" s="93">
        <v>0.1</v>
      </c>
      <c r="B28" s="45">
        <v>0.1</v>
      </c>
      <c r="C28" s="15"/>
      <c r="D28" s="16"/>
      <c r="E28" s="94">
        <f>(0.0000085*100)/B28</f>
        <v>8.4999999999999989E-3</v>
      </c>
      <c r="F28" s="17"/>
      <c r="I28" s="11"/>
    </row>
    <row r="29" spans="1:9">
      <c r="A29" s="93"/>
      <c r="B29" s="45">
        <v>-0.1</v>
      </c>
      <c r="C29" s="15"/>
      <c r="D29" s="16"/>
      <c r="E29" s="95"/>
      <c r="F29" s="17"/>
      <c r="I29" s="11"/>
    </row>
    <row r="30" spans="1:9">
      <c r="A30" s="93">
        <v>1</v>
      </c>
      <c r="B30" s="45">
        <v>1</v>
      </c>
      <c r="C30" s="19"/>
      <c r="D30" s="16"/>
      <c r="E30" s="94">
        <f>(0.000047*100)/B30</f>
        <v>4.6999999999999993E-3</v>
      </c>
      <c r="F30" s="17"/>
      <c r="I30" s="11"/>
    </row>
    <row r="31" spans="1:9">
      <c r="A31" s="93"/>
      <c r="B31" s="45">
        <v>-1</v>
      </c>
      <c r="C31" s="19"/>
      <c r="D31" s="16"/>
      <c r="E31" s="95"/>
      <c r="F31" s="17"/>
      <c r="I31" s="11"/>
    </row>
    <row r="32" spans="1:9">
      <c r="A32" s="93">
        <v>10</v>
      </c>
      <c r="B32" s="45">
        <v>4</v>
      </c>
      <c r="C32" s="19"/>
      <c r="D32" s="16"/>
      <c r="E32" s="16">
        <f>(0.00019*100)/B32</f>
        <v>4.7499999999999999E-3</v>
      </c>
      <c r="F32" s="20"/>
      <c r="I32" s="21"/>
    </row>
    <row r="33" spans="1:9">
      <c r="A33" s="93"/>
      <c r="B33" s="45">
        <v>10</v>
      </c>
      <c r="C33" s="19"/>
      <c r="D33" s="16"/>
      <c r="E33" s="94">
        <f>(0.0004*100)/B33</f>
        <v>4.0000000000000001E-3</v>
      </c>
      <c r="F33" s="20"/>
      <c r="I33" s="21"/>
    </row>
    <row r="34" spans="1:9">
      <c r="A34" s="93"/>
      <c r="B34" s="45">
        <v>-10</v>
      </c>
      <c r="C34" s="19"/>
      <c r="D34" s="16"/>
      <c r="E34" s="95"/>
      <c r="F34" s="20"/>
      <c r="I34" s="21"/>
    </row>
    <row r="35" spans="1:9">
      <c r="A35" s="93">
        <v>100</v>
      </c>
      <c r="B35" s="45">
        <v>100</v>
      </c>
      <c r="C35" s="19"/>
      <c r="D35" s="16"/>
      <c r="E35" s="94">
        <f>(0.0051*100)/B35</f>
        <v>5.1000000000000004E-3</v>
      </c>
      <c r="F35" s="20"/>
      <c r="I35" s="21"/>
    </row>
    <row r="36" spans="1:9">
      <c r="A36" s="93"/>
      <c r="B36" s="45">
        <v>-100</v>
      </c>
      <c r="C36" s="19"/>
      <c r="D36" s="16"/>
      <c r="E36" s="95"/>
      <c r="F36" s="20"/>
      <c r="I36" s="21"/>
    </row>
    <row r="37" spans="1:9">
      <c r="A37" s="108">
        <v>1000</v>
      </c>
      <c r="B37" s="45">
        <v>1000</v>
      </c>
      <c r="C37" s="19"/>
      <c r="D37" s="16"/>
      <c r="E37" s="94">
        <f>(0.055*100)/B37</f>
        <v>5.4999999999999997E-3</v>
      </c>
      <c r="F37" s="20"/>
      <c r="I37" s="21"/>
    </row>
    <row r="38" spans="1:9">
      <c r="A38" s="108"/>
      <c r="B38" s="45">
        <v>-500</v>
      </c>
      <c r="C38" s="19"/>
      <c r="D38" s="16"/>
      <c r="E38" s="95"/>
      <c r="F38" s="20"/>
      <c r="I38" s="21"/>
    </row>
    <row r="40" spans="1:9" ht="15" customHeight="1">
      <c r="A40" s="4" t="s">
        <v>21</v>
      </c>
      <c r="B40" s="13"/>
      <c r="C40" s="13"/>
      <c r="D40" s="13"/>
      <c r="E40" s="13"/>
      <c r="F40" s="13"/>
      <c r="G40" s="13"/>
      <c r="H40" s="13"/>
    </row>
    <row r="41" spans="1:9">
      <c r="A41" s="92" t="s">
        <v>11</v>
      </c>
      <c r="B41" s="92" t="s">
        <v>7</v>
      </c>
      <c r="C41" s="92" t="s">
        <v>8</v>
      </c>
      <c r="D41" s="92" t="s">
        <v>9</v>
      </c>
      <c r="E41" s="92" t="s">
        <v>10</v>
      </c>
      <c r="F41" s="92" t="s">
        <v>33</v>
      </c>
    </row>
    <row r="42" spans="1:9">
      <c r="A42" s="92"/>
      <c r="B42" s="92"/>
      <c r="C42" s="92"/>
      <c r="D42" s="92"/>
      <c r="E42" s="92"/>
      <c r="F42" s="92"/>
    </row>
    <row r="43" spans="1:9">
      <c r="A43" s="50" t="s">
        <v>47</v>
      </c>
      <c r="B43" s="55">
        <v>10</v>
      </c>
      <c r="C43" s="45">
        <v>10</v>
      </c>
      <c r="D43" s="15"/>
      <c r="E43" s="16"/>
      <c r="F43" s="14">
        <f>(0.009*100)/C43</f>
        <v>0.09</v>
      </c>
    </row>
    <row r="44" spans="1:9">
      <c r="A44" s="53" t="s">
        <v>54</v>
      </c>
      <c r="B44" s="55">
        <v>10</v>
      </c>
      <c r="C44" s="45">
        <v>10</v>
      </c>
      <c r="D44" s="15"/>
      <c r="E44" s="16"/>
      <c r="F44" s="14">
        <f>(0.009*100)/C44</f>
        <v>0.09</v>
      </c>
    </row>
    <row r="45" spans="1:9">
      <c r="A45" s="90" t="s">
        <v>46</v>
      </c>
      <c r="B45" s="60">
        <v>0.1</v>
      </c>
      <c r="C45" s="18">
        <v>0.1</v>
      </c>
      <c r="D45" s="15"/>
      <c r="E45" s="16"/>
      <c r="F45" s="14">
        <f>(0.00009*100)/C45</f>
        <v>9.0000000000000011E-2</v>
      </c>
    </row>
    <row r="46" spans="1:9">
      <c r="A46" s="90"/>
      <c r="B46" s="56">
        <v>1</v>
      </c>
      <c r="C46" s="45">
        <v>1</v>
      </c>
      <c r="D46" s="19"/>
      <c r="E46" s="16"/>
      <c r="F46" s="14">
        <f>(0.0009*100)/C46</f>
        <v>0.09</v>
      </c>
    </row>
    <row r="47" spans="1:9" ht="15" customHeight="1">
      <c r="A47" s="90"/>
      <c r="B47" s="88">
        <v>10</v>
      </c>
      <c r="C47" s="18">
        <v>0.03</v>
      </c>
      <c r="D47" s="19"/>
      <c r="E47" s="16"/>
      <c r="F47" s="14">
        <f>(0.003*100)/C47</f>
        <v>10</v>
      </c>
    </row>
    <row r="48" spans="1:9">
      <c r="A48" s="90"/>
      <c r="B48" s="89"/>
      <c r="C48" s="45">
        <v>1</v>
      </c>
      <c r="D48" s="19"/>
      <c r="E48" s="16"/>
      <c r="F48" s="14">
        <f>(0.0036*100)/C48</f>
        <v>0.36</v>
      </c>
    </row>
    <row r="49" spans="1:6">
      <c r="A49" s="90"/>
      <c r="B49" s="55">
        <v>100</v>
      </c>
      <c r="C49" s="45">
        <v>100</v>
      </c>
      <c r="D49" s="19"/>
      <c r="E49" s="16"/>
      <c r="F49" s="14">
        <f>(0.09*100)/C49</f>
        <v>0.09</v>
      </c>
    </row>
    <row r="50" spans="1:6">
      <c r="A50" s="90"/>
      <c r="B50" s="57">
        <v>750</v>
      </c>
      <c r="C50" s="45">
        <v>750</v>
      </c>
      <c r="D50" s="19"/>
      <c r="E50" s="16"/>
      <c r="F50" s="14">
        <f>(0.675*100)/C50</f>
        <v>0.09</v>
      </c>
    </row>
    <row r="51" spans="1:6">
      <c r="A51" s="58" t="s">
        <v>55</v>
      </c>
      <c r="B51" s="55">
        <v>10</v>
      </c>
      <c r="C51" s="45">
        <v>10</v>
      </c>
      <c r="D51" s="19"/>
      <c r="E51" s="16"/>
      <c r="F51" s="14">
        <f>(0.009*100)/C51</f>
        <v>0.09</v>
      </c>
    </row>
    <row r="52" spans="1:6">
      <c r="A52" s="90" t="s">
        <v>48</v>
      </c>
      <c r="B52" s="55">
        <v>0.1</v>
      </c>
      <c r="C52" s="45">
        <v>0.1</v>
      </c>
      <c r="D52" s="15"/>
      <c r="E52" s="16"/>
      <c r="F52" s="14">
        <f>(0.00017*100)/C52</f>
        <v>0.17</v>
      </c>
    </row>
    <row r="53" spans="1:6">
      <c r="A53" s="90"/>
      <c r="B53" s="55">
        <v>1</v>
      </c>
      <c r="C53" s="45">
        <v>1</v>
      </c>
      <c r="D53" s="19"/>
      <c r="E53" s="16"/>
      <c r="F53" s="14">
        <f>(0.0017*100)/C53</f>
        <v>0.16999999999999998</v>
      </c>
    </row>
    <row r="54" spans="1:6">
      <c r="A54" s="90"/>
      <c r="B54" s="55">
        <v>10</v>
      </c>
      <c r="C54" s="45">
        <v>10</v>
      </c>
      <c r="D54" s="19"/>
      <c r="E54" s="16"/>
      <c r="F54" s="14">
        <f>(0.017*100)/C54</f>
        <v>0.17</v>
      </c>
    </row>
    <row r="55" spans="1:6">
      <c r="A55" s="90"/>
      <c r="B55" s="55">
        <v>100</v>
      </c>
      <c r="C55" s="45">
        <v>100</v>
      </c>
      <c r="D55" s="19"/>
      <c r="E55" s="16"/>
      <c r="F55" s="14">
        <f>(0.17*100)/C55</f>
        <v>0.17</v>
      </c>
    </row>
    <row r="56" spans="1:6">
      <c r="A56" s="90"/>
      <c r="B56" s="57">
        <v>750</v>
      </c>
      <c r="C56" s="45">
        <v>210</v>
      </c>
      <c r="D56" s="19"/>
      <c r="E56" s="16"/>
      <c r="F56" s="14">
        <f>(0.627*100)/C56</f>
        <v>0.2985714285714286</v>
      </c>
    </row>
    <row r="57" spans="1:6">
      <c r="A57" s="58" t="s">
        <v>56</v>
      </c>
      <c r="B57" s="55">
        <v>10</v>
      </c>
      <c r="C57" s="45">
        <v>10</v>
      </c>
      <c r="D57" s="19"/>
      <c r="E57" s="16"/>
      <c r="F57" s="14">
        <f>(0.068*100)/C57</f>
        <v>0.68</v>
      </c>
    </row>
    <row r="58" spans="1:6">
      <c r="A58" s="81" t="s">
        <v>57</v>
      </c>
      <c r="B58" s="55">
        <v>0.1</v>
      </c>
      <c r="C58" s="45">
        <v>0.1</v>
      </c>
      <c r="D58" s="19"/>
      <c r="E58" s="16"/>
      <c r="F58" s="14">
        <f>(0.0045*100)/C58</f>
        <v>4.4999999999999991</v>
      </c>
    </row>
    <row r="59" spans="1:6">
      <c r="A59" s="82"/>
      <c r="B59" s="55">
        <v>1</v>
      </c>
      <c r="C59" s="45">
        <v>1</v>
      </c>
      <c r="D59" s="19"/>
      <c r="E59" s="16"/>
      <c r="F59" s="14">
        <f>(0.045*100)/C59</f>
        <v>4.5</v>
      </c>
    </row>
    <row r="60" spans="1:6">
      <c r="A60" s="82"/>
      <c r="B60" s="55">
        <v>10</v>
      </c>
      <c r="C60" s="45">
        <v>10</v>
      </c>
      <c r="D60" s="19"/>
      <c r="E60" s="16"/>
      <c r="F60" s="14">
        <f>(0.45*100)/C60</f>
        <v>4.5</v>
      </c>
    </row>
    <row r="61" spans="1:6">
      <c r="A61" s="82"/>
      <c r="B61" s="55">
        <v>100</v>
      </c>
      <c r="C61" s="45">
        <v>70</v>
      </c>
      <c r="D61" s="19"/>
      <c r="E61" s="16"/>
      <c r="F61" s="14">
        <f>(3.3*100)/C61</f>
        <v>4.7142857142857144</v>
      </c>
    </row>
    <row r="62" spans="1:6">
      <c r="A62" s="83"/>
      <c r="B62" s="57">
        <v>750</v>
      </c>
      <c r="C62" s="45">
        <v>70</v>
      </c>
      <c r="D62" s="19"/>
      <c r="E62" s="16"/>
      <c r="F62" s="14">
        <f>(6.6*100)/C62</f>
        <v>9.4285714285714288</v>
      </c>
    </row>
    <row r="63" spans="1:6">
      <c r="A63" s="8"/>
      <c r="B63" s="22"/>
      <c r="C63" s="23"/>
      <c r="D63" s="24"/>
      <c r="E63" s="25"/>
      <c r="F63" s="26"/>
    </row>
    <row r="64" spans="1:6">
      <c r="A64" s="27" t="s">
        <v>22</v>
      </c>
      <c r="B64" s="22"/>
      <c r="C64" s="23"/>
      <c r="D64" s="24"/>
      <c r="E64" s="25"/>
      <c r="F64" s="26"/>
    </row>
    <row r="65" spans="1:6">
      <c r="A65" s="92" t="s">
        <v>23</v>
      </c>
      <c r="B65" s="92" t="s">
        <v>24</v>
      </c>
      <c r="C65" s="92" t="s">
        <v>25</v>
      </c>
      <c r="D65" s="92" t="s">
        <v>10</v>
      </c>
      <c r="E65" s="92" t="s">
        <v>33</v>
      </c>
      <c r="F65" s="26"/>
    </row>
    <row r="66" spans="1:6">
      <c r="A66" s="92"/>
      <c r="B66" s="92"/>
      <c r="C66" s="92"/>
      <c r="D66" s="92"/>
      <c r="E66" s="92"/>
      <c r="F66" s="26"/>
    </row>
    <row r="67" spans="1:6">
      <c r="A67" s="53">
        <v>1E-4</v>
      </c>
      <c r="B67" s="53">
        <v>1E-4</v>
      </c>
      <c r="C67" s="59"/>
      <c r="D67" s="59"/>
      <c r="E67" s="14">
        <f>(0.000000075*100)/B67</f>
        <v>7.4999999999999983E-2</v>
      </c>
      <c r="F67" s="26"/>
    </row>
    <row r="68" spans="1:6">
      <c r="A68" s="53">
        <v>1E-3</v>
      </c>
      <c r="B68" s="53">
        <v>1E-3</v>
      </c>
      <c r="C68" s="59"/>
      <c r="D68" s="59"/>
      <c r="E68" s="14">
        <f>(0.00000056*100)/B68</f>
        <v>5.6000000000000008E-2</v>
      </c>
      <c r="F68" s="26"/>
    </row>
    <row r="69" spans="1:6">
      <c r="A69" s="53">
        <v>0.01</v>
      </c>
      <c r="B69" s="44">
        <v>0.01</v>
      </c>
      <c r="C69" s="18"/>
      <c r="D69" s="19"/>
      <c r="E69" s="14">
        <f>(0.000007*100)/B69</f>
        <v>6.9999999999999993E-2</v>
      </c>
      <c r="F69" s="26"/>
    </row>
    <row r="70" spans="1:6">
      <c r="A70" s="53">
        <v>0.1</v>
      </c>
      <c r="B70" s="44">
        <v>0.1</v>
      </c>
      <c r="C70" s="18"/>
      <c r="D70" s="19"/>
      <c r="E70" s="14">
        <f>(0.000055*100)/B70</f>
        <v>5.5E-2</v>
      </c>
      <c r="F70" s="26"/>
    </row>
    <row r="71" spans="1:6">
      <c r="A71" s="53">
        <v>1</v>
      </c>
      <c r="B71" s="44">
        <v>1</v>
      </c>
      <c r="C71" s="18"/>
      <c r="D71" s="19"/>
      <c r="E71" s="14">
        <f>(0.0011*100)/B71</f>
        <v>0.11</v>
      </c>
      <c r="F71" s="26"/>
    </row>
    <row r="72" spans="1:6">
      <c r="A72" s="51">
        <v>3</v>
      </c>
      <c r="B72" s="44">
        <v>2</v>
      </c>
      <c r="C72" s="18"/>
      <c r="D72" s="19"/>
      <c r="E72" s="14">
        <f>(0.0046*100)/B72</f>
        <v>0.22999999999999998</v>
      </c>
      <c r="F72" s="26"/>
    </row>
    <row r="73" spans="1:6">
      <c r="A73" s="81">
        <v>10</v>
      </c>
      <c r="B73" s="63">
        <v>5</v>
      </c>
      <c r="C73" s="18"/>
      <c r="D73" s="19"/>
      <c r="E73" s="14">
        <f>(0.012*100)/B73</f>
        <v>0.24</v>
      </c>
      <c r="F73" s="26"/>
    </row>
    <row r="74" spans="1:6">
      <c r="A74" s="83"/>
      <c r="B74" s="63">
        <v>10</v>
      </c>
      <c r="C74" s="18"/>
      <c r="D74" s="19"/>
      <c r="E74" s="14">
        <f>(0.022*100)/B74</f>
        <v>0.21999999999999997</v>
      </c>
      <c r="F74" s="26"/>
    </row>
    <row r="75" spans="1:6">
      <c r="A75" s="8"/>
      <c r="B75" s="8"/>
      <c r="C75" s="23"/>
      <c r="D75" s="24"/>
      <c r="E75" s="25"/>
      <c r="F75" s="26"/>
    </row>
    <row r="76" spans="1:6">
      <c r="A76" s="27" t="s">
        <v>26</v>
      </c>
      <c r="B76" s="8"/>
      <c r="C76" s="23"/>
      <c r="D76" s="24"/>
      <c r="E76" s="25"/>
      <c r="F76" s="26"/>
    </row>
    <row r="77" spans="1:6">
      <c r="A77" s="92" t="s">
        <v>11</v>
      </c>
      <c r="B77" s="92" t="s">
        <v>23</v>
      </c>
      <c r="C77" s="92" t="s">
        <v>24</v>
      </c>
      <c r="D77" s="92" t="s">
        <v>25</v>
      </c>
      <c r="E77" s="92" t="s">
        <v>10</v>
      </c>
      <c r="F77" s="92" t="s">
        <v>33</v>
      </c>
    </row>
    <row r="78" spans="1:6">
      <c r="A78" s="92"/>
      <c r="B78" s="92"/>
      <c r="C78" s="92"/>
      <c r="D78" s="92"/>
      <c r="E78" s="92"/>
      <c r="F78" s="92"/>
    </row>
    <row r="79" spans="1:6">
      <c r="A79" s="61" t="s">
        <v>47</v>
      </c>
      <c r="B79" s="52">
        <v>0.1</v>
      </c>
      <c r="C79" s="61">
        <v>0.1</v>
      </c>
      <c r="D79" s="59"/>
      <c r="E79" s="59"/>
      <c r="F79" s="14">
        <f>(0.00014*100)/C79</f>
        <v>0.13999999999999999</v>
      </c>
    </row>
    <row r="80" spans="1:6" ht="15" customHeight="1">
      <c r="A80" s="81" t="s">
        <v>46</v>
      </c>
      <c r="B80" s="53">
        <v>1E-4</v>
      </c>
      <c r="C80" s="53">
        <v>1E-4</v>
      </c>
      <c r="D80" s="59"/>
      <c r="E80" s="59"/>
      <c r="F80" s="14">
        <f>(0.00000014*100)/C80</f>
        <v>0.14000000000000001</v>
      </c>
    </row>
    <row r="81" spans="1:6">
      <c r="A81" s="82"/>
      <c r="B81" s="53">
        <v>1E-3</v>
      </c>
      <c r="C81" s="53">
        <v>1E-3</v>
      </c>
      <c r="D81" s="59"/>
      <c r="E81" s="59"/>
      <c r="F81" s="14">
        <f>(0.0000014*100)/C81</f>
        <v>0.13999999999999999</v>
      </c>
    </row>
    <row r="82" spans="1:6" ht="15" customHeight="1">
      <c r="A82" s="82"/>
      <c r="B82" s="81">
        <v>0.01</v>
      </c>
      <c r="C82" s="53">
        <v>1E-4</v>
      </c>
      <c r="D82" s="59"/>
      <c r="E82" s="59"/>
      <c r="F82" s="14">
        <f>(0.0000041*100)/C82</f>
        <v>4.0999999999999996</v>
      </c>
    </row>
    <row r="83" spans="1:6">
      <c r="A83" s="82"/>
      <c r="B83" s="82"/>
      <c r="C83" s="53">
        <v>1E-3</v>
      </c>
      <c r="D83" s="59"/>
      <c r="E83" s="59"/>
      <c r="F83" s="14">
        <f>(0.000005*100)/C83</f>
        <v>0.5</v>
      </c>
    </row>
    <row r="84" spans="1:6">
      <c r="A84" s="82"/>
      <c r="B84" s="83"/>
      <c r="C84" s="58">
        <v>0.01</v>
      </c>
      <c r="D84" s="59"/>
      <c r="E84" s="59"/>
      <c r="F84" s="14">
        <f>(0.000014*100)/C84</f>
        <v>0.13999999999999999</v>
      </c>
    </row>
    <row r="85" spans="1:6">
      <c r="A85" s="82"/>
      <c r="B85" s="53">
        <v>0.1</v>
      </c>
      <c r="C85" s="58">
        <v>0.1</v>
      </c>
      <c r="D85" s="59"/>
      <c r="E85" s="59"/>
      <c r="F85" s="14">
        <f>(0.00014*100)/C85</f>
        <v>0.13999999999999999</v>
      </c>
    </row>
    <row r="86" spans="1:6">
      <c r="A86" s="82"/>
      <c r="B86" s="46">
        <v>1</v>
      </c>
      <c r="C86" s="28">
        <v>1</v>
      </c>
      <c r="D86" s="29"/>
      <c r="E86" s="29"/>
      <c r="F86" s="14">
        <f>(0.0014*100)/C86</f>
        <v>0.13999999999999999</v>
      </c>
    </row>
    <row r="87" spans="1:6">
      <c r="A87" s="83"/>
      <c r="B87" s="51">
        <v>3</v>
      </c>
      <c r="C87" s="47">
        <v>2</v>
      </c>
      <c r="D87" s="18"/>
      <c r="E87" s="19"/>
      <c r="F87" s="14">
        <f>(0.0058*100)/C87</f>
        <v>0.28999999999999998</v>
      </c>
    </row>
    <row r="88" spans="1:6" ht="15" customHeight="1">
      <c r="A88" s="81" t="s">
        <v>58</v>
      </c>
      <c r="B88" s="53">
        <v>1E-4</v>
      </c>
      <c r="C88" s="53">
        <v>1E-4</v>
      </c>
      <c r="D88" s="18"/>
      <c r="E88" s="19"/>
      <c r="F88" s="14">
        <f>(0.00000014*100)/C88</f>
        <v>0.14000000000000001</v>
      </c>
    </row>
    <row r="89" spans="1:6">
      <c r="A89" s="82"/>
      <c r="B89" s="53">
        <v>1E-3</v>
      </c>
      <c r="C89" s="53">
        <v>1E-3</v>
      </c>
      <c r="D89" s="18"/>
      <c r="E89" s="19"/>
      <c r="F89" s="14">
        <f>(0.0000014*100)/C89</f>
        <v>0.13999999999999999</v>
      </c>
    </row>
    <row r="90" spans="1:6">
      <c r="A90" s="82"/>
      <c r="B90" s="53">
        <v>0.01</v>
      </c>
      <c r="C90" s="58">
        <v>0.01</v>
      </c>
      <c r="D90" s="18"/>
      <c r="E90" s="19"/>
      <c r="F90" s="14">
        <f>(0.000014*100)/C90</f>
        <v>0.13999999999999999</v>
      </c>
    </row>
    <row r="91" spans="1:6">
      <c r="A91" s="82"/>
      <c r="B91" s="53">
        <v>0.1</v>
      </c>
      <c r="C91" s="58">
        <v>0.1</v>
      </c>
      <c r="D91" s="18"/>
      <c r="E91" s="19"/>
      <c r="F91" s="14">
        <f>(0.00014*100)/C91</f>
        <v>0.13999999999999999</v>
      </c>
    </row>
    <row r="92" spans="1:6">
      <c r="A92" s="82"/>
      <c r="B92" s="53">
        <v>1</v>
      </c>
      <c r="C92" s="58">
        <v>1</v>
      </c>
      <c r="D92" s="18"/>
      <c r="E92" s="19"/>
      <c r="F92" s="14">
        <f>(0.0014*100)/C92</f>
        <v>0.13999999999999999</v>
      </c>
    </row>
    <row r="93" spans="1:6">
      <c r="A93" s="82"/>
      <c r="B93" s="58">
        <v>3</v>
      </c>
      <c r="C93" s="58">
        <v>2</v>
      </c>
      <c r="D93" s="18"/>
      <c r="E93" s="19"/>
      <c r="F93" s="14">
        <f>(0.0058*100)/C93</f>
        <v>0.28999999999999998</v>
      </c>
    </row>
    <row r="94" spans="1:6">
      <c r="A94" s="83"/>
      <c r="B94" s="63">
        <v>10</v>
      </c>
      <c r="C94" s="63">
        <v>10</v>
      </c>
      <c r="D94" s="18"/>
      <c r="E94" s="19"/>
      <c r="F94" s="14">
        <f>(0.019*100)/C94</f>
        <v>0.19</v>
      </c>
    </row>
    <row r="95" spans="1:6">
      <c r="A95" s="8"/>
      <c r="B95" s="8"/>
      <c r="C95" s="8"/>
      <c r="D95" s="23"/>
      <c r="E95" s="23"/>
      <c r="F95" s="26"/>
    </row>
    <row r="96" spans="1:6">
      <c r="A96" s="27" t="s">
        <v>27</v>
      </c>
      <c r="B96" s="8"/>
      <c r="C96" s="8"/>
      <c r="D96" s="23"/>
      <c r="E96" s="24"/>
      <c r="F96" s="26"/>
    </row>
    <row r="97" spans="1:9" ht="15" customHeight="1">
      <c r="A97" s="84" t="s">
        <v>29</v>
      </c>
      <c r="B97" s="84" t="s">
        <v>7</v>
      </c>
      <c r="C97" s="84" t="s">
        <v>30</v>
      </c>
      <c r="D97" s="84" t="s">
        <v>28</v>
      </c>
      <c r="E97" s="84" t="s">
        <v>10</v>
      </c>
      <c r="F97" s="84" t="s">
        <v>33</v>
      </c>
    </row>
    <row r="98" spans="1:9">
      <c r="A98" s="85"/>
      <c r="B98" s="85"/>
      <c r="C98" s="85"/>
      <c r="D98" s="85"/>
      <c r="E98" s="85"/>
      <c r="F98" s="85"/>
    </row>
    <row r="99" spans="1:9">
      <c r="A99" s="85"/>
      <c r="B99" s="85"/>
      <c r="C99" s="85"/>
      <c r="D99" s="85"/>
      <c r="E99" s="85"/>
      <c r="F99" s="85"/>
    </row>
    <row r="100" spans="1:9">
      <c r="A100" s="86"/>
      <c r="B100" s="86"/>
      <c r="C100" s="86"/>
      <c r="D100" s="86"/>
      <c r="E100" s="86"/>
      <c r="F100" s="86"/>
    </row>
    <row r="101" spans="1:9">
      <c r="A101" s="62">
        <v>10</v>
      </c>
      <c r="B101" s="54">
        <v>1</v>
      </c>
      <c r="C101" s="61">
        <v>0.1</v>
      </c>
      <c r="D101" s="61"/>
      <c r="E101" s="61"/>
      <c r="F101" s="52">
        <f>(0.0035*100)/A101</f>
        <v>3.5000000000000003E-2</v>
      </c>
    </row>
    <row r="102" spans="1:9">
      <c r="A102" s="62">
        <v>300000</v>
      </c>
      <c r="B102" s="49">
        <v>0.1</v>
      </c>
      <c r="C102" s="61">
        <v>0.01</v>
      </c>
      <c r="D102" s="58"/>
      <c r="E102" s="18"/>
      <c r="F102" s="61">
        <f>(510*100)/A102</f>
        <v>0.17</v>
      </c>
    </row>
    <row r="103" spans="1:9">
      <c r="A103" s="8"/>
      <c r="B103" s="8"/>
      <c r="C103" s="8"/>
      <c r="D103" s="23"/>
      <c r="E103" s="24"/>
      <c r="F103" s="26"/>
    </row>
    <row r="104" spans="1:9" s="32" customFormat="1" ht="12">
      <c r="A104" s="31" t="s">
        <v>34</v>
      </c>
      <c r="B104" s="34"/>
      <c r="C104" s="34"/>
      <c r="D104" s="35"/>
      <c r="E104" s="36"/>
      <c r="F104" s="37"/>
      <c r="G104" s="31"/>
      <c r="H104" s="31"/>
      <c r="I104" s="31"/>
    </row>
    <row r="105" spans="1:9">
      <c r="A105" s="92" t="s">
        <v>38</v>
      </c>
      <c r="B105" s="92" t="s">
        <v>31</v>
      </c>
      <c r="C105" s="92" t="s">
        <v>32</v>
      </c>
      <c r="D105" s="92" t="s">
        <v>10</v>
      </c>
      <c r="E105" s="92" t="s">
        <v>33</v>
      </c>
      <c r="F105" s="26"/>
    </row>
    <row r="106" spans="1:9">
      <c r="A106" s="92"/>
      <c r="B106" s="92"/>
      <c r="C106" s="92"/>
      <c r="D106" s="92"/>
      <c r="E106" s="92"/>
      <c r="F106" s="26"/>
    </row>
    <row r="107" spans="1:9">
      <c r="A107" s="48">
        <v>100</v>
      </c>
      <c r="B107" s="48">
        <v>100</v>
      </c>
      <c r="C107" s="28"/>
      <c r="D107" s="18"/>
      <c r="E107" s="14">
        <f>(0.014*100)/B107</f>
        <v>1.4000000000000002E-2</v>
      </c>
      <c r="F107" s="26"/>
    </row>
    <row r="108" spans="1:9">
      <c r="A108" s="48">
        <v>1000</v>
      </c>
      <c r="B108" s="48">
        <v>1000</v>
      </c>
      <c r="C108" s="28"/>
      <c r="D108" s="18"/>
      <c r="E108" s="14">
        <f>(0.11*100)/B108</f>
        <v>1.0999999999999999E-2</v>
      </c>
      <c r="F108" s="26"/>
    </row>
    <row r="109" spans="1:9">
      <c r="A109" s="48">
        <v>10000</v>
      </c>
      <c r="B109" s="48">
        <v>10000</v>
      </c>
      <c r="C109" s="28"/>
      <c r="D109" s="18"/>
      <c r="E109" s="14">
        <f>(1.1*100)/B109</f>
        <v>1.1000000000000001E-2</v>
      </c>
      <c r="F109" s="26"/>
    </row>
    <row r="110" spans="1:9">
      <c r="A110" s="66">
        <v>100000</v>
      </c>
      <c r="B110" s="66">
        <v>100000</v>
      </c>
      <c r="C110" s="65"/>
      <c r="D110" s="67"/>
      <c r="E110" s="68">
        <f>(11*100)/B110</f>
        <v>1.0999999999999999E-2</v>
      </c>
      <c r="F110" s="26"/>
    </row>
    <row r="111" spans="1:9">
      <c r="A111" s="69"/>
      <c r="B111" s="69"/>
      <c r="C111" s="70"/>
      <c r="D111" s="71"/>
      <c r="E111" s="72"/>
      <c r="F111" s="26"/>
    </row>
    <row r="112" spans="1:9">
      <c r="A112" s="30"/>
      <c r="B112" s="30"/>
      <c r="C112" s="8"/>
      <c r="D112" s="23"/>
      <c r="E112" s="26"/>
      <c r="F112" s="26"/>
    </row>
    <row r="113" spans="1:9">
      <c r="A113" s="30"/>
      <c r="B113" s="8"/>
      <c r="C113" s="8"/>
      <c r="D113" s="23"/>
      <c r="E113" s="26"/>
      <c r="F113" s="26"/>
    </row>
    <row r="114" spans="1:9" s="32" customFormat="1" ht="12">
      <c r="A114" s="38" t="s">
        <v>35</v>
      </c>
      <c r="B114" s="34"/>
      <c r="C114" s="34"/>
      <c r="D114" s="35"/>
      <c r="E114" s="36"/>
      <c r="F114" s="37"/>
      <c r="G114" s="31"/>
      <c r="H114" s="31"/>
      <c r="I114" s="31"/>
    </row>
    <row r="115" spans="1:9" ht="15" customHeight="1">
      <c r="A115" s="92" t="s">
        <v>39</v>
      </c>
      <c r="B115" s="92" t="s">
        <v>36</v>
      </c>
      <c r="C115" s="92" t="s">
        <v>37</v>
      </c>
      <c r="D115" s="92" t="s">
        <v>10</v>
      </c>
      <c r="E115" s="92" t="s">
        <v>33</v>
      </c>
      <c r="F115" s="26"/>
    </row>
    <row r="116" spans="1:9">
      <c r="A116" s="92"/>
      <c r="B116" s="92"/>
      <c r="C116" s="92"/>
      <c r="D116" s="92"/>
      <c r="E116" s="92"/>
      <c r="F116" s="26"/>
    </row>
    <row r="117" spans="1:9">
      <c r="A117" s="92"/>
      <c r="B117" s="92"/>
      <c r="C117" s="92"/>
      <c r="D117" s="92"/>
      <c r="E117" s="92"/>
      <c r="F117" s="26"/>
    </row>
    <row r="118" spans="1:9">
      <c r="A118" s="48">
        <v>1</v>
      </c>
      <c r="B118" s="48">
        <v>1000000</v>
      </c>
      <c r="C118" s="64"/>
      <c r="D118" s="18"/>
      <c r="E118" s="14">
        <f>(110*100)/B118</f>
        <v>1.0999999999999999E-2</v>
      </c>
      <c r="F118" s="26"/>
    </row>
    <row r="119" spans="1:9">
      <c r="A119" s="48">
        <v>10</v>
      </c>
      <c r="B119" s="48">
        <v>10000000</v>
      </c>
      <c r="C119" s="64"/>
      <c r="D119" s="18"/>
      <c r="E119" s="14">
        <f>(4100*100)/B119</f>
        <v>4.1000000000000002E-2</v>
      </c>
      <c r="F119" s="26"/>
    </row>
    <row r="120" spans="1:9">
      <c r="A120" s="48">
        <v>100</v>
      </c>
      <c r="B120" s="48">
        <v>100</v>
      </c>
      <c r="C120" s="28"/>
      <c r="D120" s="18"/>
      <c r="E120" s="14">
        <f>(810000*100)/100000000</f>
        <v>0.81</v>
      </c>
      <c r="F120" s="26"/>
    </row>
    <row r="121" spans="1:9">
      <c r="A121" s="30"/>
      <c r="B121" s="43"/>
      <c r="C121" s="9"/>
      <c r="D121" s="9"/>
      <c r="E121" s="9"/>
      <c r="F121" s="26"/>
    </row>
    <row r="124" spans="1:9">
      <c r="A124" s="87" t="s">
        <v>40</v>
      </c>
      <c r="B124" s="87"/>
      <c r="C124" s="39"/>
      <c r="D124" s="42" t="s">
        <v>42</v>
      </c>
      <c r="E124" s="91"/>
      <c r="F124" s="91"/>
      <c r="G124" s="9" t="s">
        <v>43</v>
      </c>
      <c r="H124" s="41"/>
    </row>
    <row r="126" spans="1:9">
      <c r="A126" s="87" t="s">
        <v>41</v>
      </c>
      <c r="B126" s="87"/>
      <c r="C126" s="80"/>
      <c r="D126" s="80"/>
    </row>
  </sheetData>
  <mergeCells count="70">
    <mergeCell ref="D65:D66"/>
    <mergeCell ref="E65:E66"/>
    <mergeCell ref="A105:A106"/>
    <mergeCell ref="A124:B124"/>
    <mergeCell ref="E115:E117"/>
    <mergeCell ref="D115:D117"/>
    <mergeCell ref="C115:C117"/>
    <mergeCell ref="B115:B117"/>
    <mergeCell ref="A115:A117"/>
    <mergeCell ref="C65:C66"/>
    <mergeCell ref="D77:D78"/>
    <mergeCell ref="E77:E78"/>
    <mergeCell ref="A65:A66"/>
    <mergeCell ref="B65:B66"/>
    <mergeCell ref="A73:A74"/>
    <mergeCell ref="D41:D42"/>
    <mergeCell ref="E41:E42"/>
    <mergeCell ref="E37:E38"/>
    <mergeCell ref="F41:F42"/>
    <mergeCell ref="A41:A42"/>
    <mergeCell ref="A37:A38"/>
    <mergeCell ref="B41:B42"/>
    <mergeCell ref="C41:C42"/>
    <mergeCell ref="A1:H1"/>
    <mergeCell ref="A26:A27"/>
    <mergeCell ref="D16:E16"/>
    <mergeCell ref="D17:E17"/>
    <mergeCell ref="D18:E18"/>
    <mergeCell ref="A7:F7"/>
    <mergeCell ref="A5:H5"/>
    <mergeCell ref="A4:H4"/>
    <mergeCell ref="B26:B27"/>
    <mergeCell ref="C26:C27"/>
    <mergeCell ref="D26:D27"/>
    <mergeCell ref="E26:E27"/>
    <mergeCell ref="A16:C18"/>
    <mergeCell ref="A3:H3"/>
    <mergeCell ref="A2:H2"/>
    <mergeCell ref="A30:A31"/>
    <mergeCell ref="A32:A34"/>
    <mergeCell ref="A35:A36"/>
    <mergeCell ref="A28:A29"/>
    <mergeCell ref="E28:E29"/>
    <mergeCell ref="E30:E31"/>
    <mergeCell ref="E33:E34"/>
    <mergeCell ref="E35:E36"/>
    <mergeCell ref="B47:B48"/>
    <mergeCell ref="A58:A62"/>
    <mergeCell ref="A45:A50"/>
    <mergeCell ref="A52:A56"/>
    <mergeCell ref="E124:F124"/>
    <mergeCell ref="F77:F78"/>
    <mergeCell ref="C77:C78"/>
    <mergeCell ref="A77:A78"/>
    <mergeCell ref="B77:B78"/>
    <mergeCell ref="B105:B106"/>
    <mergeCell ref="C105:C106"/>
    <mergeCell ref="E97:E100"/>
    <mergeCell ref="D97:D100"/>
    <mergeCell ref="C97:C100"/>
    <mergeCell ref="B97:B100"/>
    <mergeCell ref="A97:A100"/>
    <mergeCell ref="C126:D126"/>
    <mergeCell ref="A80:A87"/>
    <mergeCell ref="B82:B84"/>
    <mergeCell ref="F97:F100"/>
    <mergeCell ref="A126:B126"/>
    <mergeCell ref="D105:D106"/>
    <mergeCell ref="E105:E106"/>
    <mergeCell ref="A88:A94"/>
  </mergeCells>
  <pageMargins left="0.78740157480314965" right="0.39370078740157483" top="0.39370078740157483" bottom="0.39370078740157483" header="0.39370078740157483" footer="0.39370078740157483"/>
  <pageSetup paperSize="9" orientation="portrait" horizontalDpi="180" verticalDpi="180" r:id="rId1"/>
  <headerFooter>
    <oddFooter>&amp;C&amp;"Arial,обычный"&amp;P страница из &amp;N страниц</oddFooter>
  </headerFooter>
  <rowBreaks count="2" manualBreakCount="2">
    <brk id="51" max="7" man="1"/>
    <brk id="103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2019-08-29T05:20:48Z</dcterms:modified>
</cp:coreProperties>
</file>