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120" yWindow="105" windowWidth="15120" windowHeight="8010"/>
  </bookViews>
  <sheets>
    <sheet name="Лист1" sheetId="1" r:id="rId1"/>
    <sheet name="Лист2" sheetId="2" r:id="rId2"/>
    <sheet name="Лист3" sheetId="3" r:id="rId3"/>
  </sheets>
  <definedNames>
    <definedName name="_xlnm.Print_Area" localSheetId="0">Лист1!$A$1:$H$106</definedName>
  </definedNames>
  <calcPr calcId="125725"/>
</workbook>
</file>

<file path=xl/calcChain.xml><?xml version="1.0" encoding="utf-8"?>
<calcChain xmlns="http://schemas.openxmlformats.org/spreadsheetml/2006/main">
  <c r="F42" i="1"/>
  <c r="F48"/>
  <c r="E28"/>
  <c r="E92"/>
  <c r="E91"/>
  <c r="F75"/>
  <c r="F74"/>
  <c r="E81"/>
  <c r="E80"/>
  <c r="E93"/>
  <c r="E83"/>
  <c r="E82"/>
  <c r="F66"/>
  <c r="F67"/>
  <c r="E61"/>
  <c r="E60"/>
  <c r="E59"/>
  <c r="E58"/>
  <c r="F53" l="1"/>
  <c r="F52"/>
  <c r="F51"/>
  <c r="F50"/>
  <c r="F49"/>
  <c r="F47"/>
  <c r="F46"/>
  <c r="F45"/>
  <c r="F44"/>
  <c r="F43"/>
  <c r="E36"/>
  <c r="E34"/>
  <c r="E32"/>
  <c r="E30"/>
</calcChain>
</file>

<file path=xl/sharedStrings.xml><?xml version="1.0" encoding="utf-8"?>
<sst xmlns="http://schemas.openxmlformats.org/spreadsheetml/2006/main" count="81" uniqueCount="59">
  <si>
    <t>АО "Гос МКБ "Вымпел" им. И.И. Торопова"</t>
  </si>
  <si>
    <t>СГМетр, лаборатория средств электрорадиотехнических измерений</t>
  </si>
  <si>
    <t>125424, г.Москва, Волоколамское шоссе, дом 90, стр. 23</t>
  </si>
  <si>
    <t>Аттестат аккредитации № РОСС СОБ 3.00231.2014</t>
  </si>
  <si>
    <t>Тел.+7 (495) 491-05-31, 22-68, e-mail: ogmetr@vympelmkb.com</t>
  </si>
  <si>
    <t>Заказчик :</t>
  </si>
  <si>
    <t>Условия проведения калибровки:</t>
  </si>
  <si>
    <t>Предел измерений, В</t>
  </si>
  <si>
    <t>Поверяемая точка, В</t>
  </si>
  <si>
    <t>Показание прибора, В</t>
  </si>
  <si>
    <t>δ, %</t>
  </si>
  <si>
    <t>Частота</t>
  </si>
  <si>
    <t>3.1 Определение  погрешности измерения напряжения постоянного тока</t>
  </si>
  <si>
    <t>3.2 Определение  погрешности измерения напряжения переменного тока</t>
  </si>
  <si>
    <t>3.3 Определение  погрешности измерения силы постоянного тока</t>
  </si>
  <si>
    <t>Предел измерений, А</t>
  </si>
  <si>
    <t>Поверяемая точка, А</t>
  </si>
  <si>
    <t>Показание прибора, А</t>
  </si>
  <si>
    <t>3.4 Определение  погрешности измерения силы переменного тока</t>
  </si>
  <si>
    <t>3.5 Определение  погрешности измерения частоты переменного тока</t>
  </si>
  <si>
    <t>Показание прибора, Гц</t>
  </si>
  <si>
    <t>Частота, Гц</t>
  </si>
  <si>
    <t>Значение напряжений на калибраторе, В</t>
  </si>
  <si>
    <t>Поверяемая точка, Ом</t>
  </si>
  <si>
    <t>Показание прибора, Ом</t>
  </si>
  <si>
    <t xml:space="preserve"> Допуск, ±%</t>
  </si>
  <si>
    <t>3.6.1 Определение  погрешности измерения электрического сопротивления (по 4-проводной схеме)</t>
  </si>
  <si>
    <t>3.6.2 Определение  погрешности измерения электрического сопротивления (по 2-проводной схеме)</t>
  </si>
  <si>
    <t>Поверяемая точка, МОм</t>
  </si>
  <si>
    <t>Показание прибора, МОм</t>
  </si>
  <si>
    <t>Предел, Ом</t>
  </si>
  <si>
    <t>Предел, МОм</t>
  </si>
  <si>
    <t>Калибровку провёл:</t>
  </si>
  <si>
    <t>Дата:</t>
  </si>
  <si>
    <t>(</t>
  </si>
  <si>
    <t>)</t>
  </si>
  <si>
    <t>1 кГц</t>
  </si>
  <si>
    <t>10 Гц</t>
  </si>
  <si>
    <t>50 кГц</t>
  </si>
  <si>
    <t>3 Определение метрологических характеристик</t>
  </si>
  <si>
    <t>зав. №</t>
  </si>
  <si>
    <t>34461А. Методика поверки".</t>
  </si>
  <si>
    <r>
      <t xml:space="preserve">Протокол № </t>
    </r>
    <r>
      <rPr>
        <b/>
        <u/>
        <sz val="10"/>
        <rFont val="Times New Roman"/>
        <family val="1"/>
        <charset val="204"/>
      </rPr>
      <t>______</t>
    </r>
    <r>
      <rPr>
        <sz val="10"/>
        <rFont val="Times New Roman"/>
        <family val="1"/>
        <charset val="204"/>
      </rPr>
      <t xml:space="preserve"> калибровки мультиметра цифрового</t>
    </r>
  </si>
  <si>
    <r>
      <t xml:space="preserve">Нормативная документация: </t>
    </r>
    <r>
      <rPr>
        <b/>
        <i/>
        <u/>
        <sz val="10"/>
        <rFont val="Times New Roman"/>
        <family val="1"/>
        <charset val="204"/>
      </rPr>
      <t>Методика поверки "Мультиметры цифровые 34401А, 34460А,</t>
    </r>
  </si>
  <si>
    <r>
      <t>Эталоны:</t>
    </r>
    <r>
      <rPr>
        <i/>
        <sz val="9"/>
        <rFont val="Times New Roman"/>
        <family val="1"/>
        <charset val="204"/>
      </rPr>
      <t xml:space="preserve"> </t>
    </r>
    <r>
      <rPr>
        <b/>
        <i/>
        <u/>
        <sz val="9"/>
        <rFont val="Times New Roman"/>
        <family val="1"/>
        <charset val="204"/>
      </rPr>
      <t>Fluke 5522A № 2581902 (3.2.ВИВ.0095.2015), 33210А № MY48016270 (3.2.ВИВ.0146.2017)</t>
    </r>
  </si>
  <si>
    <t>Параметр</t>
  </si>
  <si>
    <t>Температура окружающего воздуха</t>
  </si>
  <si>
    <t>Относительная влажность</t>
  </si>
  <si>
    <t>Действительные значения</t>
  </si>
  <si>
    <t>Допускаемые значения</t>
  </si>
  <si>
    <t>Атмосферное давление</t>
  </si>
  <si>
    <t>Напряжение питания переменного тока</t>
  </si>
  <si>
    <r>
      <t xml:space="preserve">(23 </t>
    </r>
    <r>
      <rPr>
        <sz val="10"/>
        <rFont val="Calibri"/>
        <family val="2"/>
        <charset val="204"/>
      </rPr>
      <t>±</t>
    </r>
    <r>
      <rPr>
        <sz val="10"/>
        <rFont val="Times New Roman"/>
        <family val="1"/>
        <charset val="204"/>
      </rPr>
      <t xml:space="preserve"> 5)°С</t>
    </r>
  </si>
  <si>
    <t>от 30 до 80 %</t>
  </si>
  <si>
    <t>от 84 до 106 кПа</t>
  </si>
  <si>
    <t>(220 ± 2,2) В</t>
  </si>
  <si>
    <t>(50,0 ± 0,5) Гц</t>
  </si>
  <si>
    <r>
      <t xml:space="preserve">1 Внешний осмотр: </t>
    </r>
    <r>
      <rPr>
        <b/>
        <i/>
        <u/>
        <sz val="10"/>
        <rFont val="Times New Roman"/>
        <family val="1"/>
        <charset val="204"/>
      </rPr>
      <t>соответствует</t>
    </r>
  </si>
  <si>
    <r>
      <t xml:space="preserve">2 Опробование: </t>
    </r>
    <r>
      <rPr>
        <b/>
        <i/>
        <u/>
        <sz val="10"/>
        <rFont val="Times New Roman"/>
        <family val="1"/>
        <charset val="204"/>
      </rPr>
      <t>соответствует</t>
    </r>
  </si>
</sst>
</file>

<file path=xl/styles.xml><?xml version="1.0" encoding="utf-8"?>
<styleSheet xmlns="http://schemas.openxmlformats.org/spreadsheetml/2006/main">
  <numFmts count="8">
    <numFmt numFmtId="44" formatCode="_-* #,##0.00\ &quot;₽&quot;_-;\-* #,##0.00\ &quot;₽&quot;_-;_-* &quot;-&quot;??\ &quot;₽&quot;_-;_-@_-"/>
    <numFmt numFmtId="164" formatCode="0.000"/>
    <numFmt numFmtId="165" formatCode="0.000000"/>
    <numFmt numFmtId="166" formatCode="0.0000"/>
    <numFmt numFmtId="167" formatCode="0.0000000"/>
    <numFmt numFmtId="168" formatCode="0.00000"/>
    <numFmt numFmtId="169" formatCode="0.0"/>
    <numFmt numFmtId="170" formatCode="#,##0.0"/>
  </numFmts>
  <fonts count="19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name val="Times New Roman"/>
      <family val="1"/>
      <charset val="204"/>
    </font>
    <font>
      <b/>
      <u/>
      <sz val="10"/>
      <name val="Times New Roman"/>
      <family val="1"/>
      <charset val="204"/>
    </font>
    <font>
      <b/>
      <sz val="10"/>
      <name val="Times New Roman"/>
      <family val="1"/>
      <charset val="204"/>
    </font>
    <font>
      <sz val="9"/>
      <name val="Times New Roman"/>
      <family val="1"/>
      <charset val="204"/>
    </font>
    <font>
      <sz val="9"/>
      <color theme="1"/>
      <name val="Times New Roman"/>
      <family val="1"/>
      <charset val="204"/>
    </font>
    <font>
      <sz val="8"/>
      <name val="Times New Roman"/>
      <family val="1"/>
      <charset val="204"/>
    </font>
    <font>
      <sz val="10"/>
      <color rgb="FFFF0000"/>
      <name val="Times New Roman"/>
      <family val="1"/>
      <charset val="204"/>
    </font>
    <font>
      <u/>
      <sz val="10"/>
      <name val="Times New Roman"/>
      <family val="1"/>
      <charset val="204"/>
    </font>
    <font>
      <b/>
      <i/>
      <sz val="8"/>
      <name val="Times New Roman"/>
      <family val="1"/>
      <charset val="204"/>
    </font>
    <font>
      <b/>
      <i/>
      <u/>
      <sz val="10"/>
      <name val="Times New Roman"/>
      <family val="1"/>
      <charset val="204"/>
    </font>
    <font>
      <b/>
      <i/>
      <sz val="10"/>
      <name val="Times New Roman"/>
      <family val="1"/>
      <charset val="204"/>
    </font>
    <font>
      <i/>
      <sz val="9"/>
      <name val="Times New Roman"/>
      <family val="1"/>
      <charset val="204"/>
    </font>
    <font>
      <b/>
      <i/>
      <u/>
      <sz val="9"/>
      <name val="Times New Roman"/>
      <family val="1"/>
      <charset val="204"/>
    </font>
    <font>
      <sz val="10"/>
      <name val="Calibri"/>
      <family val="2"/>
      <charset val="204"/>
    </font>
    <font>
      <i/>
      <sz val="1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4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/>
    <xf numFmtId="0" fontId="2" fillId="0" borderId="0" xfId="0" applyFont="1" applyAlignment="1"/>
    <xf numFmtId="0" fontId="6" fillId="0" borderId="0" xfId="0" applyFont="1" applyAlignment="1"/>
    <xf numFmtId="0" fontId="4" fillId="0" borderId="0" xfId="0" applyFont="1" applyAlignment="1">
      <alignment horizontal="right"/>
    </xf>
    <xf numFmtId="0" fontId="4" fillId="0" borderId="0" xfId="0" applyFont="1" applyAlignment="1"/>
    <xf numFmtId="0" fontId="4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left"/>
    </xf>
    <xf numFmtId="0" fontId="7" fillId="0" borderId="0" xfId="0" applyFont="1"/>
    <xf numFmtId="0" fontId="8" fillId="0" borderId="0" xfId="0" applyFont="1"/>
    <xf numFmtId="0" fontId="4" fillId="0" borderId="0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wrapText="1"/>
    </xf>
    <xf numFmtId="0" fontId="4" fillId="0" borderId="0" xfId="0" applyFont="1" applyBorder="1" applyAlignment="1">
      <alignment vertical="center" wrapText="1"/>
    </xf>
    <xf numFmtId="0" fontId="4" fillId="0" borderId="0" xfId="0" applyFont="1" applyBorder="1"/>
    <xf numFmtId="169" fontId="4" fillId="0" borderId="1" xfId="0" applyNumberFormat="1" applyFont="1" applyBorder="1" applyAlignment="1">
      <alignment horizontal="center" vertical="center"/>
    </xf>
    <xf numFmtId="166" fontId="4" fillId="0" borderId="0" xfId="0" applyNumberFormat="1" applyFont="1" applyBorder="1" applyAlignment="1"/>
    <xf numFmtId="165" fontId="4" fillId="0" borderId="1" xfId="0" applyNumberFormat="1" applyFont="1" applyBorder="1" applyAlignment="1">
      <alignment horizontal="center" vertical="center"/>
    </xf>
    <xf numFmtId="166" fontId="10" fillId="0" borderId="0" xfId="0" applyNumberFormat="1" applyFont="1" applyBorder="1" applyAlignment="1"/>
    <xf numFmtId="0" fontId="10" fillId="0" borderId="0" xfId="0" applyFont="1" applyBorder="1" applyAlignment="1">
      <alignment vertical="center"/>
    </xf>
    <xf numFmtId="0" fontId="4" fillId="0" borderId="2" xfId="0" applyFont="1" applyBorder="1" applyAlignment="1">
      <alignment horizontal="center" vertical="center"/>
    </xf>
    <xf numFmtId="169" fontId="4" fillId="0" borderId="1" xfId="0" applyNumberFormat="1" applyFont="1" applyBorder="1" applyAlignment="1">
      <alignment horizontal="center" vertical="center" wrapText="1"/>
    </xf>
    <xf numFmtId="164" fontId="4" fillId="0" borderId="1" xfId="0" applyNumberFormat="1" applyFont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/>
    </xf>
    <xf numFmtId="169" fontId="4" fillId="0" borderId="2" xfId="0" applyNumberFormat="1" applyFont="1" applyBorder="1" applyAlignment="1">
      <alignment horizontal="center" vertical="center" wrapText="1"/>
    </xf>
    <xf numFmtId="169" fontId="4" fillId="0" borderId="1" xfId="1" applyNumberFormat="1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2" fontId="4" fillId="0" borderId="0" xfId="1" applyNumberFormat="1" applyFont="1" applyBorder="1" applyAlignment="1">
      <alignment horizontal="center" vertical="center" wrapText="1"/>
    </xf>
    <xf numFmtId="2" fontId="4" fillId="0" borderId="0" xfId="0" applyNumberFormat="1" applyFont="1" applyBorder="1" applyAlignment="1">
      <alignment horizontal="center" vertical="center"/>
    </xf>
    <xf numFmtId="165" fontId="4" fillId="0" borderId="0" xfId="0" applyNumberFormat="1" applyFont="1" applyBorder="1" applyAlignment="1">
      <alignment horizontal="center" vertical="center"/>
    </xf>
    <xf numFmtId="166" fontId="4" fillId="0" borderId="0" xfId="0" applyNumberFormat="1" applyFont="1" applyBorder="1" applyAlignment="1">
      <alignment horizontal="center" vertical="center"/>
    </xf>
    <xf numFmtId="164" fontId="4" fillId="0" borderId="0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168" fontId="4" fillId="0" borderId="1" xfId="0" applyNumberFormat="1" applyFont="1" applyBorder="1" applyAlignment="1">
      <alignment horizontal="center" vertical="center"/>
    </xf>
    <xf numFmtId="170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/>
    </xf>
    <xf numFmtId="2" fontId="7" fillId="0" borderId="0" xfId="0" applyNumberFormat="1" applyFont="1" applyBorder="1" applyAlignment="1">
      <alignment horizontal="center" vertical="center"/>
    </xf>
    <xf numFmtId="165" fontId="7" fillId="0" borderId="0" xfId="0" applyNumberFormat="1" applyFont="1" applyBorder="1" applyAlignment="1">
      <alignment horizontal="center" vertical="center"/>
    </xf>
    <xf numFmtId="164" fontId="7" fillId="0" borderId="0" xfId="0" applyNumberFormat="1" applyFont="1" applyBorder="1" applyAlignment="1">
      <alignment horizontal="center" vertical="center"/>
    </xf>
    <xf numFmtId="3" fontId="4" fillId="0" borderId="1" xfId="0" applyNumberFormat="1" applyFont="1" applyBorder="1" applyAlignment="1">
      <alignment horizontal="center" vertical="center"/>
    </xf>
    <xf numFmtId="3" fontId="4" fillId="0" borderId="2" xfId="0" applyNumberFormat="1" applyFont="1" applyBorder="1" applyAlignment="1">
      <alignment horizontal="center" vertical="center"/>
    </xf>
    <xf numFmtId="164" fontId="4" fillId="0" borderId="2" xfId="0" applyNumberFormat="1" applyFont="1" applyBorder="1" applyAlignment="1">
      <alignment horizontal="center" vertical="center"/>
    </xf>
    <xf numFmtId="3" fontId="4" fillId="0" borderId="6" xfId="0" applyNumberFormat="1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2" fontId="4" fillId="0" borderId="6" xfId="0" applyNumberFormat="1" applyFont="1" applyBorder="1" applyAlignment="1">
      <alignment horizontal="center" vertical="center"/>
    </xf>
    <xf numFmtId="164" fontId="4" fillId="0" borderId="6" xfId="0" applyNumberFormat="1" applyFont="1" applyBorder="1" applyAlignment="1">
      <alignment horizontal="center" vertical="center"/>
    </xf>
    <xf numFmtId="3" fontId="4" fillId="0" borderId="0" xfId="0" applyNumberFormat="1" applyFont="1" applyBorder="1" applyAlignment="1">
      <alignment horizontal="center" vertical="center"/>
    </xf>
    <xf numFmtId="3" fontId="7" fillId="0" borderId="0" xfId="0" applyNumberFormat="1" applyFont="1" applyBorder="1" applyAlignment="1">
      <alignment horizontal="left" vertical="center"/>
    </xf>
    <xf numFmtId="0" fontId="4" fillId="0" borderId="0" xfId="0" applyFont="1" applyBorder="1" applyAlignment="1">
      <alignment horizontal="center"/>
    </xf>
    <xf numFmtId="0" fontId="4" fillId="0" borderId="5" xfId="0" applyFont="1" applyBorder="1"/>
    <xf numFmtId="0" fontId="4" fillId="0" borderId="5" xfId="0" applyFont="1" applyBorder="1" applyAlignment="1">
      <alignment horizontal="right"/>
    </xf>
    <xf numFmtId="0" fontId="11" fillId="0" borderId="0" xfId="0" applyFont="1" applyBorder="1"/>
    <xf numFmtId="0" fontId="12" fillId="0" borderId="0" xfId="0" applyFont="1" applyAlignment="1"/>
    <xf numFmtId="0" fontId="14" fillId="0" borderId="0" xfId="0" applyFont="1"/>
    <xf numFmtId="167" fontId="18" fillId="0" borderId="1" xfId="0" applyNumberFormat="1" applyFont="1" applyBorder="1" applyAlignment="1">
      <alignment horizontal="center" vertical="center"/>
    </xf>
    <xf numFmtId="166" fontId="18" fillId="0" borderId="1" xfId="0" applyNumberFormat="1" applyFont="1" applyBorder="1" applyAlignment="1">
      <alignment horizontal="center" vertical="center"/>
    </xf>
    <xf numFmtId="165" fontId="18" fillId="0" borderId="1" xfId="0" applyNumberFormat="1" applyFont="1" applyBorder="1" applyAlignment="1">
      <alignment horizontal="center" vertical="center"/>
    </xf>
    <xf numFmtId="2" fontId="18" fillId="0" borderId="1" xfId="0" applyNumberFormat="1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/>
    </xf>
    <xf numFmtId="0" fontId="18" fillId="0" borderId="2" xfId="0" applyFont="1" applyBorder="1" applyAlignment="1">
      <alignment horizontal="center" vertical="center"/>
    </xf>
    <xf numFmtId="2" fontId="18" fillId="0" borderId="2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left"/>
    </xf>
    <xf numFmtId="0" fontId="4" fillId="0" borderId="8" xfId="0" applyFont="1" applyBorder="1" applyAlignment="1">
      <alignment horizontal="left"/>
    </xf>
    <xf numFmtId="0" fontId="4" fillId="0" borderId="9" xfId="0" applyFont="1" applyBorder="1" applyAlignment="1">
      <alignment horizontal="left"/>
    </xf>
    <xf numFmtId="0" fontId="18" fillId="0" borderId="7" xfId="0" applyFont="1" applyBorder="1" applyAlignment="1">
      <alignment horizontal="center"/>
    </xf>
    <xf numFmtId="0" fontId="18" fillId="0" borderId="9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6" fillId="0" borderId="5" xfId="0" applyFont="1" applyBorder="1" applyAlignment="1">
      <alignment horizontal="left"/>
    </xf>
    <xf numFmtId="0" fontId="9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4" fillId="0" borderId="0" xfId="0" applyFont="1" applyAlignment="1">
      <alignment horizontal="right"/>
    </xf>
    <xf numFmtId="0" fontId="6" fillId="0" borderId="5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18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4" fillId="0" borderId="8" xfId="0" applyFont="1" applyBorder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166" fontId="4" fillId="0" borderId="2" xfId="0" applyNumberFormat="1" applyFont="1" applyBorder="1" applyAlignment="1">
      <alignment horizontal="center" vertical="center"/>
    </xf>
    <xf numFmtId="166" fontId="4" fillId="0" borderId="4" xfId="0" applyNumberFormat="1" applyFont="1" applyBorder="1" applyAlignment="1">
      <alignment horizontal="center" vertical="center"/>
    </xf>
    <xf numFmtId="1" fontId="4" fillId="0" borderId="1" xfId="1" applyNumberFormat="1" applyFont="1" applyBorder="1" applyAlignment="1">
      <alignment horizontal="center" vertical="center" wrapText="1"/>
    </xf>
    <xf numFmtId="169" fontId="4" fillId="0" borderId="2" xfId="0" applyNumberFormat="1" applyFont="1" applyBorder="1" applyAlignment="1">
      <alignment horizontal="center" vertical="center" wrapText="1"/>
    </xf>
    <xf numFmtId="169" fontId="4" fillId="0" borderId="3" xfId="0" applyNumberFormat="1" applyFont="1" applyBorder="1" applyAlignment="1">
      <alignment horizontal="center" vertical="center" wrapText="1"/>
    </xf>
  </cellXfs>
  <cellStyles count="2">
    <cellStyle name="Денежный" xfId="1" builtinId="4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99"/>
  <sheetViews>
    <sheetView tabSelected="1" view="pageBreakPreview" topLeftCell="A81" zoomScale="115" zoomScaleNormal="100" zoomScaleSheetLayoutView="115" workbookViewId="0">
      <selection activeCell="C97" sqref="C97"/>
    </sheetView>
  </sheetViews>
  <sheetFormatPr defaultRowHeight="15"/>
  <cols>
    <col min="1" max="1" width="10.7109375" style="8" customWidth="1"/>
    <col min="2" max="3" width="11.7109375" style="8" customWidth="1"/>
    <col min="4" max="8" width="10.7109375" style="8" customWidth="1"/>
    <col min="9" max="9" width="9.42578125" style="8" customWidth="1"/>
    <col min="10" max="16384" width="9.140625" style="2"/>
  </cols>
  <sheetData>
    <row r="1" spans="1:9">
      <c r="A1" s="82" t="s">
        <v>0</v>
      </c>
      <c r="B1" s="82"/>
      <c r="C1" s="82"/>
      <c r="D1" s="82"/>
      <c r="E1" s="82"/>
      <c r="F1" s="82"/>
      <c r="G1" s="82"/>
      <c r="H1" s="82"/>
      <c r="I1" s="1"/>
    </row>
    <row r="2" spans="1:9">
      <c r="A2" s="82" t="s">
        <v>1</v>
      </c>
      <c r="B2" s="82"/>
      <c r="C2" s="82"/>
      <c r="D2" s="82"/>
      <c r="E2" s="82"/>
      <c r="F2" s="82"/>
      <c r="G2" s="82"/>
      <c r="H2" s="82"/>
      <c r="I2" s="1"/>
    </row>
    <row r="3" spans="1:9">
      <c r="A3" s="82" t="s">
        <v>2</v>
      </c>
      <c r="B3" s="82"/>
      <c r="C3" s="82"/>
      <c r="D3" s="82"/>
      <c r="E3" s="82"/>
      <c r="F3" s="82"/>
      <c r="G3" s="82"/>
      <c r="H3" s="82"/>
      <c r="I3" s="1"/>
    </row>
    <row r="4" spans="1:9">
      <c r="A4" s="88" t="s">
        <v>3</v>
      </c>
      <c r="B4" s="88"/>
      <c r="C4" s="88"/>
      <c r="D4" s="88"/>
      <c r="E4" s="88"/>
      <c r="F4" s="88"/>
      <c r="G4" s="88"/>
      <c r="H4" s="88"/>
      <c r="I4" s="3"/>
    </row>
    <row r="5" spans="1:9">
      <c r="A5" s="88" t="s">
        <v>4</v>
      </c>
      <c r="B5" s="88"/>
      <c r="C5" s="88"/>
      <c r="D5" s="88"/>
      <c r="E5" s="88"/>
      <c r="F5" s="88"/>
      <c r="G5" s="88"/>
      <c r="H5" s="88"/>
      <c r="I5" s="3"/>
    </row>
    <row r="7" spans="1:9">
      <c r="A7" s="80" t="s">
        <v>42</v>
      </c>
      <c r="B7" s="80"/>
      <c r="C7" s="80"/>
      <c r="D7" s="80"/>
      <c r="E7" s="80"/>
      <c r="F7" s="4"/>
      <c r="G7" s="5" t="s">
        <v>40</v>
      </c>
      <c r="H7" s="57"/>
      <c r="I7" s="6"/>
    </row>
    <row r="8" spans="1:9">
      <c r="A8" s="7"/>
      <c r="B8" s="7"/>
      <c r="C8" s="7"/>
      <c r="D8" s="7"/>
      <c r="E8" s="7"/>
      <c r="F8" s="7"/>
      <c r="G8" s="7"/>
      <c r="H8" s="7"/>
      <c r="I8" s="6"/>
    </row>
    <row r="9" spans="1:9">
      <c r="B9" s="5"/>
      <c r="H9" s="9"/>
    </row>
    <row r="10" spans="1:9">
      <c r="A10" s="8" t="s">
        <v>5</v>
      </c>
      <c r="B10" s="58"/>
      <c r="H10" s="9"/>
    </row>
    <row r="11" spans="1:9">
      <c r="H11" s="9"/>
    </row>
    <row r="12" spans="1:9">
      <c r="A12" s="8" t="s">
        <v>43</v>
      </c>
    </row>
    <row r="13" spans="1:9">
      <c r="A13" s="58" t="s">
        <v>41</v>
      </c>
    </row>
    <row r="14" spans="1:9" s="11" customFormat="1" ht="12">
      <c r="A14" s="10" t="s">
        <v>44</v>
      </c>
      <c r="B14" s="10"/>
      <c r="C14" s="10"/>
      <c r="D14" s="10"/>
      <c r="E14" s="10"/>
      <c r="F14" s="10"/>
      <c r="G14" s="10"/>
      <c r="H14" s="10"/>
      <c r="I14" s="10"/>
    </row>
    <row r="15" spans="1:9">
      <c r="A15" s="8" t="s">
        <v>6</v>
      </c>
    </row>
    <row r="16" spans="1:9" ht="15" customHeight="1">
      <c r="A16" s="72" t="s">
        <v>45</v>
      </c>
      <c r="B16" s="86"/>
      <c r="C16" s="73"/>
      <c r="D16" s="83" t="s">
        <v>48</v>
      </c>
      <c r="E16" s="83"/>
      <c r="F16" s="83" t="s">
        <v>49</v>
      </c>
      <c r="G16" s="83"/>
      <c r="H16" s="15"/>
    </row>
    <row r="17" spans="1:9">
      <c r="A17" s="67" t="s">
        <v>46</v>
      </c>
      <c r="B17" s="68"/>
      <c r="C17" s="69"/>
      <c r="D17" s="84"/>
      <c r="E17" s="84"/>
      <c r="F17" s="72" t="s">
        <v>52</v>
      </c>
      <c r="G17" s="73"/>
      <c r="H17" s="12"/>
    </row>
    <row r="18" spans="1:9">
      <c r="A18" s="85" t="s">
        <v>47</v>
      </c>
      <c r="B18" s="85"/>
      <c r="C18" s="85"/>
      <c r="D18" s="84"/>
      <c r="E18" s="84"/>
      <c r="F18" s="72" t="s">
        <v>53</v>
      </c>
      <c r="G18" s="73"/>
      <c r="H18" s="12"/>
    </row>
    <row r="19" spans="1:9">
      <c r="A19" s="67" t="s">
        <v>50</v>
      </c>
      <c r="B19" s="68"/>
      <c r="C19" s="69"/>
      <c r="D19" s="70"/>
      <c r="E19" s="71"/>
      <c r="F19" s="72" t="s">
        <v>54</v>
      </c>
      <c r="G19" s="73"/>
      <c r="H19" s="12"/>
    </row>
    <row r="20" spans="1:9">
      <c r="A20" s="67" t="s">
        <v>51</v>
      </c>
      <c r="B20" s="68"/>
      <c r="C20" s="69"/>
      <c r="D20" s="70"/>
      <c r="E20" s="71"/>
      <c r="F20" s="72" t="s">
        <v>55</v>
      </c>
      <c r="G20" s="73"/>
      <c r="H20" s="12"/>
    </row>
    <row r="21" spans="1:9">
      <c r="A21" s="67" t="s">
        <v>11</v>
      </c>
      <c r="B21" s="68"/>
      <c r="C21" s="69"/>
      <c r="D21" s="70"/>
      <c r="E21" s="71"/>
      <c r="F21" s="72" t="s">
        <v>56</v>
      </c>
      <c r="G21" s="73"/>
      <c r="H21" s="12"/>
    </row>
    <row r="22" spans="1:9">
      <c r="A22" s="8" t="s">
        <v>57</v>
      </c>
    </row>
    <row r="23" spans="1:9">
      <c r="A23" s="8" t="s">
        <v>58</v>
      </c>
    </row>
    <row r="24" spans="1:9">
      <c r="A24" s="13" t="s">
        <v>39</v>
      </c>
      <c r="B24" s="13"/>
      <c r="C24" s="13"/>
      <c r="D24" s="13"/>
      <c r="E24" s="13"/>
      <c r="F24" s="13"/>
      <c r="G24" s="13"/>
      <c r="H24" s="13"/>
      <c r="I24" s="13"/>
    </row>
    <row r="25" spans="1:9">
      <c r="A25" s="6" t="s">
        <v>12</v>
      </c>
      <c r="B25" s="14"/>
      <c r="C25" s="14"/>
      <c r="D25" s="14"/>
      <c r="E25" s="14"/>
      <c r="F25" s="14"/>
      <c r="G25" s="14"/>
      <c r="H25" s="14"/>
      <c r="I25" s="14"/>
    </row>
    <row r="26" spans="1:9" ht="15" customHeight="1">
      <c r="A26" s="75" t="s">
        <v>7</v>
      </c>
      <c r="B26" s="75" t="s">
        <v>8</v>
      </c>
      <c r="C26" s="75" t="s">
        <v>9</v>
      </c>
      <c r="D26" s="75" t="s">
        <v>10</v>
      </c>
      <c r="E26" s="75" t="s">
        <v>25</v>
      </c>
      <c r="I26" s="15"/>
    </row>
    <row r="27" spans="1:9">
      <c r="A27" s="75"/>
      <c r="B27" s="75"/>
      <c r="C27" s="75"/>
      <c r="D27" s="75"/>
      <c r="E27" s="75"/>
      <c r="F27" s="16"/>
      <c r="I27" s="15"/>
    </row>
    <row r="28" spans="1:9">
      <c r="A28" s="87">
        <v>0.1</v>
      </c>
      <c r="B28" s="17">
        <v>0.1</v>
      </c>
      <c r="C28" s="59"/>
      <c r="D28" s="60"/>
      <c r="E28" s="89">
        <f>(0.0000085*100)/B28</f>
        <v>8.4999999999999989E-3</v>
      </c>
      <c r="F28" s="18"/>
      <c r="I28" s="12"/>
    </row>
    <row r="29" spans="1:9">
      <c r="A29" s="87"/>
      <c r="B29" s="17">
        <v>-0.1</v>
      </c>
      <c r="C29" s="59"/>
      <c r="D29" s="60"/>
      <c r="E29" s="90"/>
      <c r="F29" s="18"/>
      <c r="I29" s="12"/>
    </row>
    <row r="30" spans="1:9">
      <c r="A30" s="87">
        <v>1</v>
      </c>
      <c r="B30" s="17">
        <v>1</v>
      </c>
      <c r="C30" s="61"/>
      <c r="D30" s="60"/>
      <c r="E30" s="89">
        <f>(0.000047*100)/B30</f>
        <v>4.6999999999999993E-3</v>
      </c>
      <c r="F30" s="18"/>
      <c r="I30" s="12"/>
    </row>
    <row r="31" spans="1:9">
      <c r="A31" s="87"/>
      <c r="B31" s="17">
        <v>-1</v>
      </c>
      <c r="C31" s="61"/>
      <c r="D31" s="60"/>
      <c r="E31" s="90"/>
      <c r="F31" s="18"/>
      <c r="I31" s="12"/>
    </row>
    <row r="32" spans="1:9">
      <c r="A32" s="87">
        <v>10</v>
      </c>
      <c r="B32" s="17">
        <v>10</v>
      </c>
      <c r="C32" s="61"/>
      <c r="D32" s="60"/>
      <c r="E32" s="89">
        <f>(0.0004*100)/B32</f>
        <v>4.0000000000000001E-3</v>
      </c>
      <c r="F32" s="20"/>
      <c r="I32" s="21"/>
    </row>
    <row r="33" spans="1:9">
      <c r="A33" s="87"/>
      <c r="B33" s="17">
        <v>-10</v>
      </c>
      <c r="C33" s="61"/>
      <c r="D33" s="60"/>
      <c r="E33" s="90"/>
      <c r="F33" s="20"/>
      <c r="I33" s="21"/>
    </row>
    <row r="34" spans="1:9">
      <c r="A34" s="87">
        <v>100</v>
      </c>
      <c r="B34" s="17">
        <v>100</v>
      </c>
      <c r="C34" s="61"/>
      <c r="D34" s="60"/>
      <c r="E34" s="89">
        <f>(0.0051*100)/B34</f>
        <v>5.1000000000000004E-3</v>
      </c>
      <c r="F34" s="20"/>
      <c r="I34" s="21"/>
    </row>
    <row r="35" spans="1:9">
      <c r="A35" s="87"/>
      <c r="B35" s="17">
        <v>-100</v>
      </c>
      <c r="C35" s="61"/>
      <c r="D35" s="60"/>
      <c r="E35" s="90"/>
      <c r="F35" s="20"/>
      <c r="I35" s="21"/>
    </row>
    <row r="36" spans="1:9">
      <c r="A36" s="91">
        <v>1000</v>
      </c>
      <c r="B36" s="17">
        <v>1000</v>
      </c>
      <c r="C36" s="61"/>
      <c r="D36" s="60"/>
      <c r="E36" s="89">
        <f>(0.055*100)/B36</f>
        <v>5.4999999999999997E-3</v>
      </c>
      <c r="F36" s="20"/>
      <c r="I36" s="21"/>
    </row>
    <row r="37" spans="1:9">
      <c r="A37" s="91"/>
      <c r="B37" s="17">
        <v>-1000</v>
      </c>
      <c r="C37" s="61"/>
      <c r="D37" s="60"/>
      <c r="E37" s="90"/>
      <c r="F37" s="20"/>
      <c r="I37" s="21"/>
    </row>
    <row r="39" spans="1:9" ht="15" customHeight="1">
      <c r="A39" s="6" t="s">
        <v>13</v>
      </c>
      <c r="B39" s="14"/>
      <c r="C39" s="14"/>
      <c r="D39" s="14"/>
      <c r="E39" s="14"/>
      <c r="F39" s="14"/>
      <c r="G39" s="14"/>
      <c r="H39" s="14"/>
    </row>
    <row r="40" spans="1:9">
      <c r="A40" s="75" t="s">
        <v>11</v>
      </c>
      <c r="B40" s="75" t="s">
        <v>7</v>
      </c>
      <c r="C40" s="75" t="s">
        <v>8</v>
      </c>
      <c r="D40" s="75" t="s">
        <v>9</v>
      </c>
      <c r="E40" s="75" t="s">
        <v>10</v>
      </c>
      <c r="F40" s="75" t="s">
        <v>25</v>
      </c>
    </row>
    <row r="41" spans="1:9">
      <c r="A41" s="75"/>
      <c r="B41" s="75"/>
      <c r="C41" s="75"/>
      <c r="D41" s="75"/>
      <c r="E41" s="75"/>
      <c r="F41" s="75"/>
    </row>
    <row r="42" spans="1:9">
      <c r="A42" s="22" t="s">
        <v>37</v>
      </c>
      <c r="B42" s="23">
        <v>10</v>
      </c>
      <c r="C42" s="17">
        <v>10</v>
      </c>
      <c r="D42" s="59"/>
      <c r="E42" s="60"/>
      <c r="F42" s="24">
        <f>(0.009*100)/C42</f>
        <v>0.09</v>
      </c>
    </row>
    <row r="43" spans="1:9">
      <c r="A43" s="76" t="s">
        <v>36</v>
      </c>
      <c r="B43" s="92">
        <v>0.1</v>
      </c>
      <c r="C43" s="25">
        <v>0.01</v>
      </c>
      <c r="D43" s="59"/>
      <c r="E43" s="60"/>
      <c r="F43" s="24">
        <f>(0.000046*100)/C43</f>
        <v>0.45999999999999996</v>
      </c>
    </row>
    <row r="44" spans="1:9">
      <c r="A44" s="76"/>
      <c r="B44" s="93"/>
      <c r="C44" s="17">
        <v>0.1</v>
      </c>
      <c r="D44" s="59"/>
      <c r="E44" s="60"/>
      <c r="F44" s="24">
        <f>(0.0001*100)/C44</f>
        <v>9.9999999999999992E-2</v>
      </c>
    </row>
    <row r="45" spans="1:9">
      <c r="A45" s="76"/>
      <c r="B45" s="26">
        <v>1</v>
      </c>
      <c r="C45" s="17">
        <v>1</v>
      </c>
      <c r="D45" s="61"/>
      <c r="E45" s="60"/>
      <c r="F45" s="24">
        <f>(0.0009*100)/C45</f>
        <v>0.09</v>
      </c>
    </row>
    <row r="46" spans="1:9">
      <c r="A46" s="76"/>
      <c r="B46" s="23">
        <v>10</v>
      </c>
      <c r="C46" s="17">
        <v>10</v>
      </c>
      <c r="D46" s="61"/>
      <c r="E46" s="60"/>
      <c r="F46" s="24">
        <f>(0.009*100)/C46</f>
        <v>0.09</v>
      </c>
    </row>
    <row r="47" spans="1:9">
      <c r="A47" s="76"/>
      <c r="B47" s="23">
        <v>100</v>
      </c>
      <c r="C47" s="17">
        <v>100</v>
      </c>
      <c r="D47" s="61"/>
      <c r="E47" s="60"/>
      <c r="F47" s="24">
        <f>(0.09*100)/C47</f>
        <v>0.09</v>
      </c>
    </row>
    <row r="48" spans="1:9">
      <c r="A48" s="76"/>
      <c r="B48" s="27">
        <v>750</v>
      </c>
      <c r="C48" s="17">
        <v>750</v>
      </c>
      <c r="D48" s="61"/>
      <c r="E48" s="60"/>
      <c r="F48" s="24">
        <f>(0.625*100)/C48</f>
        <v>8.3333333333333329E-2</v>
      </c>
    </row>
    <row r="49" spans="1:6">
      <c r="A49" s="76" t="s">
        <v>38</v>
      </c>
      <c r="B49" s="23">
        <v>0.1</v>
      </c>
      <c r="C49" s="17">
        <v>0.1</v>
      </c>
      <c r="D49" s="59"/>
      <c r="E49" s="60"/>
      <c r="F49" s="24">
        <f>(0.00017*100)/C49</f>
        <v>0.17</v>
      </c>
    </row>
    <row r="50" spans="1:6">
      <c r="A50" s="76"/>
      <c r="B50" s="23">
        <v>1</v>
      </c>
      <c r="C50" s="17">
        <v>1</v>
      </c>
      <c r="D50" s="61"/>
      <c r="E50" s="60"/>
      <c r="F50" s="24">
        <f>(0.0017*100)/C50</f>
        <v>0.16999999999999998</v>
      </c>
    </row>
    <row r="51" spans="1:6">
      <c r="A51" s="76"/>
      <c r="B51" s="23">
        <v>10</v>
      </c>
      <c r="C51" s="17">
        <v>10</v>
      </c>
      <c r="D51" s="61"/>
      <c r="E51" s="60"/>
      <c r="F51" s="24">
        <f>(0.017*100)/C51</f>
        <v>0.17</v>
      </c>
    </row>
    <row r="52" spans="1:6">
      <c r="A52" s="76"/>
      <c r="B52" s="23">
        <v>100</v>
      </c>
      <c r="C52" s="17">
        <v>100</v>
      </c>
      <c r="D52" s="61"/>
      <c r="E52" s="60"/>
      <c r="F52" s="24">
        <f>(0.17*100)/C52</f>
        <v>0.17</v>
      </c>
    </row>
    <row r="53" spans="1:6">
      <c r="A53" s="76"/>
      <c r="B53" s="27">
        <v>750</v>
      </c>
      <c r="C53" s="17">
        <v>750</v>
      </c>
      <c r="D53" s="61"/>
      <c r="E53" s="60"/>
      <c r="F53" s="24">
        <f>(1.275*100)/C53</f>
        <v>0.16999999999999998</v>
      </c>
    </row>
    <row r="54" spans="1:6">
      <c r="A54" s="28"/>
      <c r="B54" s="29"/>
      <c r="C54" s="30"/>
      <c r="D54" s="31"/>
      <c r="E54" s="32"/>
      <c r="F54" s="33"/>
    </row>
    <row r="55" spans="1:6">
      <c r="A55" s="34" t="s">
        <v>14</v>
      </c>
      <c r="B55" s="29"/>
      <c r="C55" s="30"/>
      <c r="D55" s="31"/>
      <c r="E55" s="32"/>
      <c r="F55" s="33"/>
    </row>
    <row r="56" spans="1:6">
      <c r="A56" s="75" t="s">
        <v>15</v>
      </c>
      <c r="B56" s="75" t="s">
        <v>16</v>
      </c>
      <c r="C56" s="75" t="s">
        <v>17</v>
      </c>
      <c r="D56" s="75" t="s">
        <v>10</v>
      </c>
      <c r="E56" s="75" t="s">
        <v>25</v>
      </c>
      <c r="F56" s="33"/>
    </row>
    <row r="57" spans="1:6">
      <c r="A57" s="75"/>
      <c r="B57" s="75"/>
      <c r="C57" s="75"/>
      <c r="D57" s="75"/>
      <c r="E57" s="75"/>
      <c r="F57" s="33"/>
    </row>
    <row r="58" spans="1:6">
      <c r="A58" s="22">
        <v>0.01</v>
      </c>
      <c r="B58" s="35">
        <v>0.01</v>
      </c>
      <c r="C58" s="62"/>
      <c r="D58" s="61"/>
      <c r="E58" s="24">
        <f>(0.000007*100)/B58</f>
        <v>6.9999999999999993E-2</v>
      </c>
      <c r="F58" s="33"/>
    </row>
    <row r="59" spans="1:6">
      <c r="A59" s="22">
        <v>0.1</v>
      </c>
      <c r="B59" s="35">
        <v>0.1</v>
      </c>
      <c r="C59" s="62"/>
      <c r="D59" s="61"/>
      <c r="E59" s="24">
        <f>(0.000055*100)/B59</f>
        <v>5.5E-2</v>
      </c>
      <c r="F59" s="33"/>
    </row>
    <row r="60" spans="1:6">
      <c r="A60" s="22">
        <v>1</v>
      </c>
      <c r="B60" s="35">
        <v>1</v>
      </c>
      <c r="C60" s="62"/>
      <c r="D60" s="61"/>
      <c r="E60" s="24">
        <f>(0.0011*100)/B60</f>
        <v>0.11</v>
      </c>
      <c r="F60" s="33"/>
    </row>
    <row r="61" spans="1:6">
      <c r="A61" s="35">
        <v>3</v>
      </c>
      <c r="B61" s="35">
        <v>2</v>
      </c>
      <c r="C61" s="62"/>
      <c r="D61" s="61"/>
      <c r="E61" s="24">
        <f>(0.003*100)/B61</f>
        <v>0.15</v>
      </c>
      <c r="F61" s="33"/>
    </row>
    <row r="62" spans="1:6">
      <c r="A62" s="28"/>
      <c r="B62" s="28"/>
      <c r="C62" s="30"/>
      <c r="D62" s="31"/>
      <c r="E62" s="32"/>
      <c r="F62" s="33"/>
    </row>
    <row r="63" spans="1:6">
      <c r="A63" s="34" t="s">
        <v>18</v>
      </c>
      <c r="B63" s="28"/>
      <c r="C63" s="30"/>
      <c r="D63" s="31"/>
      <c r="E63" s="32"/>
      <c r="F63" s="33"/>
    </row>
    <row r="64" spans="1:6">
      <c r="A64" s="75" t="s">
        <v>11</v>
      </c>
      <c r="B64" s="75" t="s">
        <v>15</v>
      </c>
      <c r="C64" s="75" t="s">
        <v>16</v>
      </c>
      <c r="D64" s="75" t="s">
        <v>17</v>
      </c>
      <c r="E64" s="75" t="s">
        <v>10</v>
      </c>
      <c r="F64" s="75" t="s">
        <v>25</v>
      </c>
    </row>
    <row r="65" spans="1:9">
      <c r="A65" s="75"/>
      <c r="B65" s="75"/>
      <c r="C65" s="75"/>
      <c r="D65" s="75"/>
      <c r="E65" s="75"/>
      <c r="F65" s="75"/>
    </row>
    <row r="66" spans="1:9">
      <c r="A66" s="76" t="s">
        <v>36</v>
      </c>
      <c r="B66" s="22">
        <v>1</v>
      </c>
      <c r="C66" s="35">
        <v>1</v>
      </c>
      <c r="D66" s="36"/>
      <c r="E66" s="36"/>
      <c r="F66" s="24">
        <f>(0.0014*100)/C66</f>
        <v>0.13999999999999999</v>
      </c>
    </row>
    <row r="67" spans="1:9">
      <c r="A67" s="76"/>
      <c r="B67" s="35">
        <v>3</v>
      </c>
      <c r="C67" s="35">
        <v>2</v>
      </c>
      <c r="D67" s="25"/>
      <c r="E67" s="19"/>
      <c r="F67" s="24">
        <f>(0.0048*100)/C67</f>
        <v>0.24</v>
      </c>
    </row>
    <row r="68" spans="1:9">
      <c r="A68" s="28"/>
      <c r="B68" s="28"/>
      <c r="C68" s="28"/>
      <c r="D68" s="30"/>
      <c r="E68" s="30"/>
      <c r="F68" s="33"/>
    </row>
    <row r="69" spans="1:9">
      <c r="A69" s="34" t="s">
        <v>19</v>
      </c>
      <c r="B69" s="28"/>
      <c r="C69" s="28"/>
      <c r="D69" s="30"/>
      <c r="E69" s="31"/>
      <c r="F69" s="33"/>
    </row>
    <row r="70" spans="1:9" ht="15" customHeight="1">
      <c r="A70" s="77" t="s">
        <v>21</v>
      </c>
      <c r="B70" s="77" t="s">
        <v>7</v>
      </c>
      <c r="C70" s="77" t="s">
        <v>22</v>
      </c>
      <c r="D70" s="77" t="s">
        <v>20</v>
      </c>
      <c r="E70" s="77" t="s">
        <v>10</v>
      </c>
      <c r="F70" s="77" t="s">
        <v>25</v>
      </c>
    </row>
    <row r="71" spans="1:9">
      <c r="A71" s="78"/>
      <c r="B71" s="78"/>
      <c r="C71" s="78"/>
      <c r="D71" s="78"/>
      <c r="E71" s="78"/>
      <c r="F71" s="78"/>
    </row>
    <row r="72" spans="1:9">
      <c r="A72" s="78"/>
      <c r="B72" s="78"/>
      <c r="C72" s="78"/>
      <c r="D72" s="78"/>
      <c r="E72" s="78"/>
      <c r="F72" s="78"/>
    </row>
    <row r="73" spans="1:9">
      <c r="A73" s="79"/>
      <c r="B73" s="79"/>
      <c r="C73" s="79"/>
      <c r="D73" s="79"/>
      <c r="E73" s="79"/>
      <c r="F73" s="79"/>
    </row>
    <row r="74" spans="1:9">
      <c r="A74" s="37">
        <v>100</v>
      </c>
      <c r="B74" s="38">
        <v>0.1</v>
      </c>
      <c r="C74" s="38">
        <v>0.01</v>
      </c>
      <c r="D74" s="63"/>
      <c r="E74" s="63"/>
      <c r="F74" s="39">
        <f>(0.1*100)/A74</f>
        <v>0.1</v>
      </c>
    </row>
    <row r="75" spans="1:9">
      <c r="A75" s="37">
        <v>100000</v>
      </c>
      <c r="B75" s="38">
        <v>1</v>
      </c>
      <c r="C75" s="38">
        <v>1</v>
      </c>
      <c r="D75" s="64"/>
      <c r="E75" s="62"/>
      <c r="F75" s="38">
        <f>(10*100)/A75</f>
        <v>0.01</v>
      </c>
    </row>
    <row r="76" spans="1:9">
      <c r="A76" s="28"/>
      <c r="B76" s="28"/>
      <c r="C76" s="28"/>
      <c r="D76" s="30"/>
      <c r="E76" s="31"/>
      <c r="F76" s="33"/>
    </row>
    <row r="77" spans="1:9" s="11" customFormat="1" ht="12">
      <c r="A77" s="10" t="s">
        <v>26</v>
      </c>
      <c r="B77" s="40"/>
      <c r="C77" s="40"/>
      <c r="D77" s="41"/>
      <c r="E77" s="42"/>
      <c r="F77" s="43"/>
      <c r="G77" s="10"/>
      <c r="H77" s="10"/>
      <c r="I77" s="10"/>
    </row>
    <row r="78" spans="1:9">
      <c r="A78" s="75" t="s">
        <v>30</v>
      </c>
      <c r="B78" s="75" t="s">
        <v>23</v>
      </c>
      <c r="C78" s="75" t="s">
        <v>24</v>
      </c>
      <c r="D78" s="75" t="s">
        <v>10</v>
      </c>
      <c r="E78" s="75" t="s">
        <v>25</v>
      </c>
      <c r="F78" s="33"/>
    </row>
    <row r="79" spans="1:9">
      <c r="A79" s="75"/>
      <c r="B79" s="75"/>
      <c r="C79" s="75"/>
      <c r="D79" s="75"/>
      <c r="E79" s="75"/>
      <c r="F79" s="33"/>
    </row>
    <row r="80" spans="1:9">
      <c r="A80" s="44">
        <v>100</v>
      </c>
      <c r="B80" s="44">
        <v>100</v>
      </c>
      <c r="C80" s="64"/>
      <c r="D80" s="62"/>
      <c r="E80" s="24">
        <f>(0.014*100)/B80</f>
        <v>1.4000000000000002E-2</v>
      </c>
      <c r="F80" s="33"/>
    </row>
    <row r="81" spans="1:9">
      <c r="A81" s="44">
        <v>1000</v>
      </c>
      <c r="B81" s="44">
        <v>1000</v>
      </c>
      <c r="C81" s="64"/>
      <c r="D81" s="62"/>
      <c r="E81" s="24">
        <f>(0.11*100)/B81</f>
        <v>1.0999999999999999E-2</v>
      </c>
      <c r="F81" s="33"/>
    </row>
    <row r="82" spans="1:9">
      <c r="A82" s="44">
        <v>10000</v>
      </c>
      <c r="B82" s="44">
        <v>10000</v>
      </c>
      <c r="C82" s="64"/>
      <c r="D82" s="62"/>
      <c r="E82" s="24">
        <f>(1.1*100)/B82</f>
        <v>1.1000000000000001E-2</v>
      </c>
      <c r="F82" s="33"/>
    </row>
    <row r="83" spans="1:9">
      <c r="A83" s="45">
        <v>100000</v>
      </c>
      <c r="B83" s="45">
        <v>100000</v>
      </c>
      <c r="C83" s="65"/>
      <c r="D83" s="66"/>
      <c r="E83" s="46">
        <f>(11*100)/B83</f>
        <v>1.0999999999999999E-2</v>
      </c>
      <c r="F83" s="33"/>
    </row>
    <row r="84" spans="1:9">
      <c r="A84" s="47"/>
      <c r="B84" s="47"/>
      <c r="C84" s="48"/>
      <c r="D84" s="49"/>
      <c r="E84" s="50"/>
      <c r="F84" s="33"/>
    </row>
    <row r="85" spans="1:9">
      <c r="A85" s="51"/>
      <c r="B85" s="51"/>
      <c r="C85" s="28"/>
      <c r="D85" s="30"/>
      <c r="E85" s="33"/>
      <c r="F85" s="33"/>
    </row>
    <row r="86" spans="1:9">
      <c r="A86" s="51"/>
      <c r="B86" s="28"/>
      <c r="C86" s="28"/>
      <c r="D86" s="30"/>
      <c r="E86" s="33"/>
      <c r="F86" s="33"/>
    </row>
    <row r="87" spans="1:9" s="11" customFormat="1" ht="12">
      <c r="A87" s="52" t="s">
        <v>27</v>
      </c>
      <c r="B87" s="40"/>
      <c r="C87" s="40"/>
      <c r="D87" s="41"/>
      <c r="E87" s="42"/>
      <c r="F87" s="43"/>
      <c r="G87" s="10"/>
      <c r="H87" s="10"/>
      <c r="I87" s="10"/>
    </row>
    <row r="88" spans="1:9" ht="15" customHeight="1">
      <c r="A88" s="75" t="s">
        <v>31</v>
      </c>
      <c r="B88" s="75" t="s">
        <v>28</v>
      </c>
      <c r="C88" s="75" t="s">
        <v>29</v>
      </c>
      <c r="D88" s="75" t="s">
        <v>10</v>
      </c>
      <c r="E88" s="75" t="s">
        <v>25</v>
      </c>
      <c r="F88" s="33"/>
    </row>
    <row r="89" spans="1:9">
      <c r="A89" s="75"/>
      <c r="B89" s="75"/>
      <c r="C89" s="75"/>
      <c r="D89" s="75"/>
      <c r="E89" s="75"/>
      <c r="F89" s="33"/>
    </row>
    <row r="90" spans="1:9">
      <c r="A90" s="75"/>
      <c r="B90" s="75"/>
      <c r="C90" s="75"/>
      <c r="D90" s="75"/>
      <c r="E90" s="75"/>
      <c r="F90" s="33"/>
    </row>
    <row r="91" spans="1:9">
      <c r="A91" s="44">
        <v>1</v>
      </c>
      <c r="B91" s="44">
        <v>1000000</v>
      </c>
      <c r="C91" s="64"/>
      <c r="D91" s="62"/>
      <c r="E91" s="24">
        <f>(110*100)/B91</f>
        <v>1.0999999999999999E-2</v>
      </c>
      <c r="F91" s="33"/>
    </row>
    <row r="92" spans="1:9">
      <c r="A92" s="44">
        <v>10</v>
      </c>
      <c r="B92" s="44">
        <v>10000000</v>
      </c>
      <c r="C92" s="64"/>
      <c r="D92" s="62"/>
      <c r="E92" s="24">
        <f>(4100*100)/B92</f>
        <v>4.1000000000000002E-2</v>
      </c>
      <c r="F92" s="33"/>
    </row>
    <row r="93" spans="1:9">
      <c r="A93" s="44">
        <v>100</v>
      </c>
      <c r="B93" s="44">
        <v>100</v>
      </c>
      <c r="C93" s="64"/>
      <c r="D93" s="62"/>
      <c r="E93" s="24">
        <f>(810000*100)/100000000</f>
        <v>0.81</v>
      </c>
      <c r="F93" s="33"/>
    </row>
    <row r="94" spans="1:9">
      <c r="A94" s="51"/>
      <c r="B94" s="53"/>
      <c r="C94" s="16"/>
      <c r="D94" s="16"/>
      <c r="E94" s="16"/>
      <c r="F94" s="33"/>
    </row>
    <row r="97" spans="1:8">
      <c r="A97" s="80" t="s">
        <v>32</v>
      </c>
      <c r="B97" s="80"/>
      <c r="C97" s="54"/>
      <c r="D97" s="55" t="s">
        <v>34</v>
      </c>
      <c r="E97" s="81"/>
      <c r="F97" s="81"/>
      <c r="G97" s="16" t="s">
        <v>35</v>
      </c>
      <c r="H97" s="56"/>
    </row>
    <row r="99" spans="1:8">
      <c r="A99" s="80" t="s">
        <v>33</v>
      </c>
      <c r="B99" s="80"/>
      <c r="C99" s="74"/>
      <c r="D99" s="74"/>
    </row>
  </sheetData>
  <mergeCells count="80">
    <mergeCell ref="F40:F41"/>
    <mergeCell ref="A40:A41"/>
    <mergeCell ref="A99:B99"/>
    <mergeCell ref="E70:E73"/>
    <mergeCell ref="D70:D73"/>
    <mergeCell ref="C70:C73"/>
    <mergeCell ref="B70:B73"/>
    <mergeCell ref="A70:A73"/>
    <mergeCell ref="D78:D79"/>
    <mergeCell ref="E78:E79"/>
    <mergeCell ref="A43:A48"/>
    <mergeCell ref="B43:B44"/>
    <mergeCell ref="A49:A53"/>
    <mergeCell ref="D56:D57"/>
    <mergeCell ref="E56:E57"/>
    <mergeCell ref="A78:A79"/>
    <mergeCell ref="A36:A37"/>
    <mergeCell ref="B40:B41"/>
    <mergeCell ref="C40:C41"/>
    <mergeCell ref="D40:D41"/>
    <mergeCell ref="E40:E41"/>
    <mergeCell ref="E36:E37"/>
    <mergeCell ref="A30:A31"/>
    <mergeCell ref="A32:A33"/>
    <mergeCell ref="A5:H5"/>
    <mergeCell ref="A4:H4"/>
    <mergeCell ref="A34:A35"/>
    <mergeCell ref="A28:A29"/>
    <mergeCell ref="B26:B27"/>
    <mergeCell ref="C26:C27"/>
    <mergeCell ref="D26:D27"/>
    <mergeCell ref="E26:E27"/>
    <mergeCell ref="E28:E29"/>
    <mergeCell ref="E30:E31"/>
    <mergeCell ref="E32:E33"/>
    <mergeCell ref="E34:E35"/>
    <mergeCell ref="A19:C19"/>
    <mergeCell ref="D19:E19"/>
    <mergeCell ref="A3:H3"/>
    <mergeCell ref="A2:H2"/>
    <mergeCell ref="A1:H1"/>
    <mergeCell ref="A26:A27"/>
    <mergeCell ref="D16:E16"/>
    <mergeCell ref="D17:E17"/>
    <mergeCell ref="D18:E18"/>
    <mergeCell ref="A7:E7"/>
    <mergeCell ref="A18:C18"/>
    <mergeCell ref="A17:C17"/>
    <mergeCell ref="A16:C16"/>
    <mergeCell ref="F16:G16"/>
    <mergeCell ref="F19:G19"/>
    <mergeCell ref="F18:G18"/>
    <mergeCell ref="F17:G17"/>
    <mergeCell ref="A21:C21"/>
    <mergeCell ref="C56:C57"/>
    <mergeCell ref="D64:D65"/>
    <mergeCell ref="E64:E65"/>
    <mergeCell ref="A56:A57"/>
    <mergeCell ref="B56:B57"/>
    <mergeCell ref="C99:D99"/>
    <mergeCell ref="F64:F65"/>
    <mergeCell ref="A66:A67"/>
    <mergeCell ref="C64:C65"/>
    <mergeCell ref="A64:A65"/>
    <mergeCell ref="B64:B65"/>
    <mergeCell ref="F70:F73"/>
    <mergeCell ref="A97:B97"/>
    <mergeCell ref="E88:E90"/>
    <mergeCell ref="D88:D90"/>
    <mergeCell ref="C88:C90"/>
    <mergeCell ref="B88:B90"/>
    <mergeCell ref="A88:A90"/>
    <mergeCell ref="B78:B79"/>
    <mergeCell ref="C78:C79"/>
    <mergeCell ref="E97:F97"/>
    <mergeCell ref="A20:C20"/>
    <mergeCell ref="D21:E21"/>
    <mergeCell ref="D20:E20"/>
    <mergeCell ref="F20:G20"/>
    <mergeCell ref="F21:G21"/>
  </mergeCells>
  <pageMargins left="0.78740157480314965" right="0.39370078740157483" top="0.39370078740157483" bottom="0.39370078740157483" header="0.39370078740157483" footer="0.39370078740157483"/>
  <pageSetup paperSize="9" orientation="portrait" horizontalDpi="180" verticalDpi="180" r:id="rId1"/>
  <headerFooter>
    <oddFooter>&amp;R&amp;"Times New Roman,обычный"&amp;P страница из &amp;N</oddFooter>
  </headerFooter>
  <rowBreaks count="1" manualBreakCount="1">
    <brk id="53" max="7" man="1"/>
  </rowBreak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Лист2</vt:lpstr>
      <vt:lpstr>Лист3</vt:lpstr>
      <vt:lpstr>Лист1!Область_печати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2020-03-18T06:50:18Z</dcterms:modified>
</cp:coreProperties>
</file>