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Лист1!$A$1:$H$132</definedName>
  </definedNames>
  <calcPr calcId="125725"/>
</workbook>
</file>

<file path=xl/calcChain.xml><?xml version="1.0" encoding="utf-8"?>
<calcChain xmlns="http://schemas.openxmlformats.org/spreadsheetml/2006/main">
  <c r="E116" i="1"/>
  <c r="E115"/>
  <c r="E35"/>
  <c r="E37"/>
  <c r="E33"/>
  <c r="E32"/>
  <c r="E30"/>
  <c r="E28"/>
  <c r="E107"/>
  <c r="E106"/>
  <c r="E105"/>
  <c r="E104"/>
  <c r="F99"/>
  <c r="F98"/>
  <c r="F91"/>
  <c r="F85"/>
  <c r="F90"/>
  <c r="F89"/>
  <c r="F83"/>
  <c r="F88"/>
  <c r="F82"/>
  <c r="F81"/>
  <c r="F80"/>
  <c r="F87"/>
  <c r="F79"/>
  <c r="F86"/>
  <c r="F78"/>
  <c r="F77"/>
  <c r="E67"/>
  <c r="E68"/>
  <c r="E72"/>
  <c r="F62"/>
  <c r="F61"/>
  <c r="F60"/>
  <c r="F57"/>
  <c r="F56"/>
  <c r="F55"/>
  <c r="F54"/>
  <c r="F51"/>
  <c r="F50"/>
  <c r="F49"/>
  <c r="F48"/>
  <c r="F47"/>
  <c r="F59"/>
  <c r="F53"/>
  <c r="F46"/>
  <c r="F58"/>
  <c r="F52"/>
  <c r="F45"/>
  <c r="F43"/>
  <c r="F44"/>
  <c r="E117"/>
  <c r="F84"/>
  <c r="E71"/>
  <c r="E70"/>
  <c r="E69"/>
</calcChain>
</file>

<file path=xl/sharedStrings.xml><?xml version="1.0" encoding="utf-8"?>
<sst xmlns="http://schemas.openxmlformats.org/spreadsheetml/2006/main" count="87" uniqueCount="64">
  <si>
    <t>АО "Гос МКБ "Вымпел" им. И.И. Торопова"</t>
  </si>
  <si>
    <t>СГМетр, лаборатория средств электрорадиотехнических измерений</t>
  </si>
  <si>
    <t>125424, г.Москва, Волоколамское шоссе, дом 90, стр. 23</t>
  </si>
  <si>
    <t>Аттестат аккредитации № РОСС СОБ 3.00231.2014</t>
  </si>
  <si>
    <t>Тел.+7 (495) 491-05-31, 22-68, e-mail: ogmetr@vympelmkb.com</t>
  </si>
  <si>
    <t>Заказчик :</t>
  </si>
  <si>
    <t>Условия проведения калибровки:</t>
  </si>
  <si>
    <t>Предел измерений, В</t>
  </si>
  <si>
    <t>Поверяемая точка, В</t>
  </si>
  <si>
    <t>Показание прибора, В</t>
  </si>
  <si>
    <t>δ, %</t>
  </si>
  <si>
    <t>Частота</t>
  </si>
  <si>
    <t>3.1 Определение  погрешности измерения напряжения постоянного тока</t>
  </si>
  <si>
    <t>3.2 Определение  погрешности измерения напряжения переменного тока</t>
  </si>
  <si>
    <t>3.3 Определение  погрешности измерения силы постоянного тока</t>
  </si>
  <si>
    <t>Предел измерений, А</t>
  </si>
  <si>
    <t>Поверяемая точка, А</t>
  </si>
  <si>
    <t>Показание прибора, А</t>
  </si>
  <si>
    <t>3.4 Определение  погрешности измерения силы переменного тока</t>
  </si>
  <si>
    <t>3.5 Определение  погрешности измерения частоты переменного тока</t>
  </si>
  <si>
    <t>Показание прибора, Гц</t>
  </si>
  <si>
    <t>Частота, Гц</t>
  </si>
  <si>
    <t>Значение напряжений на калибраторе, В</t>
  </si>
  <si>
    <t>Поверяемая точка, Ом</t>
  </si>
  <si>
    <t>Показание прибора, Ом</t>
  </si>
  <si>
    <t xml:space="preserve"> Допуск, ±%</t>
  </si>
  <si>
    <t>3.6.1 Определение  погрешности измерения электрического сопротивления (по 4-проводной схеме)</t>
  </si>
  <si>
    <t>3.6.2 Определение  погрешности измерения электрического сопротивления (по 2-проводной схеме)</t>
  </si>
  <si>
    <t>Поверяемая точка, МОм</t>
  </si>
  <si>
    <t>Показание прибора, МОм</t>
  </si>
  <si>
    <t>Предел, Ом</t>
  </si>
  <si>
    <t>Предел, МОм</t>
  </si>
  <si>
    <t>Калибровку провёл:</t>
  </si>
  <si>
    <t>Дата:</t>
  </si>
  <si>
    <t>(</t>
  </si>
  <si>
    <t>)</t>
  </si>
  <si>
    <t>1 кГц</t>
  </si>
  <si>
    <t>10 Гц</t>
  </si>
  <si>
    <t>50 кГц</t>
  </si>
  <si>
    <t>3 Определение метрологических характеристик</t>
  </si>
  <si>
    <t>100 Гц</t>
  </si>
  <si>
    <t>20 кГц</t>
  </si>
  <si>
    <t>100 кГц</t>
  </si>
  <si>
    <t>300 кГц</t>
  </si>
  <si>
    <t>5 кГц</t>
  </si>
  <si>
    <t>зав. №</t>
  </si>
  <si>
    <t>34461А. Методика поверки".</t>
  </si>
  <si>
    <r>
      <t xml:space="preserve">Протокол № </t>
    </r>
    <r>
      <rPr>
        <b/>
        <u/>
        <sz val="10"/>
        <rFont val="Times New Roman"/>
        <family val="1"/>
        <charset val="204"/>
      </rPr>
      <t>______</t>
    </r>
    <r>
      <rPr>
        <sz val="10"/>
        <rFont val="Times New Roman"/>
        <family val="1"/>
        <charset val="204"/>
      </rPr>
      <t xml:space="preserve"> калибровки мультиметра цифрового</t>
    </r>
  </si>
  <si>
    <r>
      <t xml:space="preserve">Нормативная документация: </t>
    </r>
    <r>
      <rPr>
        <b/>
        <i/>
        <u/>
        <sz val="10"/>
        <rFont val="Times New Roman"/>
        <family val="1"/>
        <charset val="204"/>
      </rPr>
      <t>Методика поверки "Мультиметры цифровые 34401А, 34460А,</t>
    </r>
  </si>
  <si>
    <r>
      <t xml:space="preserve">Эталоны: </t>
    </r>
    <r>
      <rPr>
        <b/>
        <i/>
        <u/>
        <sz val="9"/>
        <rFont val="Times New Roman"/>
        <family val="1"/>
        <charset val="204"/>
      </rPr>
      <t>Fluke 5522A № 2581902 (3.2.ВИВ.0095.2015), 33210А № MY48016270 (3.2.ВИВ.0146.2017)</t>
    </r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</si>
  <si>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</si>
  <si>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</si>
  <si>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</si>
  <si>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</si>
  <si>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r>
      <t xml:space="preserve">(23 </t>
    </r>
    <r>
      <rPr>
        <sz val="10"/>
        <rFont val="Calibri"/>
        <family val="2"/>
        <charset val="204"/>
      </rPr>
      <t>±</t>
    </r>
    <r>
      <rPr>
        <sz val="10"/>
        <rFont val="Times New Roman"/>
        <family val="1"/>
        <charset val="204"/>
      </rPr>
      <t xml:space="preserve"> 5)°С</t>
    </r>
  </si>
  <si>
    <t>Относительная влажность</t>
  </si>
  <si>
    <t>от 30 до 80 %</t>
  </si>
  <si>
    <t>Атмосферное давление</t>
  </si>
  <si>
    <t>от 84 до 106 кПа</t>
  </si>
  <si>
    <t>Напряжение питания переменного тока</t>
  </si>
  <si>
    <t>(220 ± 2,2) В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</si>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</sst>
</file>

<file path=xl/styles.xml><?xml version="1.0" encoding="utf-8"?>
<styleSheet xmlns="http://schemas.openxmlformats.org/spreadsheetml/2006/main">
  <numFmts count="8">
    <numFmt numFmtId="44" formatCode="_-* #,##0.00\ &quot;₽&quot;_-;\-* #,##0.00\ &quot;₽&quot;_-;_-* &quot;-&quot;??\ &quot;₽&quot;_-;_-@_-"/>
    <numFmt numFmtId="164" formatCode="0.000"/>
    <numFmt numFmtId="165" formatCode="0.000000"/>
    <numFmt numFmtId="166" formatCode="0.0000"/>
    <numFmt numFmtId="167" formatCode="0.0000000"/>
    <numFmt numFmtId="168" formatCode="0.00000"/>
    <numFmt numFmtId="169" formatCode="0.0"/>
    <numFmt numFmtId="170" formatCode="#,##0.0"/>
  </numFmts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u/>
      <sz val="1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i/>
      <sz val="10"/>
      <name val="Times New Roman"/>
      <family val="1"/>
      <charset val="204"/>
    </font>
    <font>
      <sz val="10"/>
      <name val="Calibri"/>
      <family val="2"/>
      <charset val="204"/>
    </font>
    <font>
      <b/>
      <i/>
      <sz val="8"/>
      <name val="Times New Roman"/>
      <family val="1"/>
      <charset val="204"/>
    </font>
    <font>
      <i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/>
    <xf numFmtId="0" fontId="6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/>
    <xf numFmtId="169" fontId="4" fillId="0" borderId="1" xfId="0" applyNumberFormat="1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166" fontId="4" fillId="0" borderId="0" xfId="0" applyNumberFormat="1" applyFont="1" applyBorder="1" applyAlignment="1"/>
    <xf numFmtId="166" fontId="10" fillId="0" borderId="0" xfId="0" applyNumberFormat="1" applyFont="1" applyBorder="1" applyAlignment="1"/>
    <xf numFmtId="0" fontId="10" fillId="0" borderId="0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169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9" fontId="4" fillId="0" borderId="2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169" fontId="4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2" fontId="4" fillId="0" borderId="0" xfId="1" applyNumberFormat="1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/>
    </xf>
    <xf numFmtId="166" fontId="4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70" fontId="4" fillId="0" borderId="1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165" fontId="7" fillId="0" borderId="0" xfId="0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3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3" fontId="7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/>
    <xf numFmtId="0" fontId="4" fillId="0" borderId="5" xfId="0" applyFont="1" applyBorder="1" applyAlignment="1">
      <alignment horizontal="right"/>
    </xf>
    <xf numFmtId="0" fontId="11" fillId="0" borderId="0" xfId="0" applyFont="1" applyBorder="1"/>
    <xf numFmtId="0" fontId="13" fillId="0" borderId="0" xfId="0" applyFont="1"/>
    <xf numFmtId="0" fontId="17" fillId="0" borderId="0" xfId="0" applyFont="1" applyAlignment="1"/>
    <xf numFmtId="167" fontId="15" fillId="0" borderId="1" xfId="0" applyNumberFormat="1" applyFont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/>
    </xf>
    <xf numFmtId="165" fontId="15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2" fontId="15" fillId="0" borderId="1" xfId="0" applyNumberFormat="1" applyFont="1" applyBorder="1" applyAlignment="1">
      <alignment horizontal="center" vertical="center"/>
    </xf>
    <xf numFmtId="168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2" fontId="15" fillId="0" borderId="2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166" fontId="4" fillId="0" borderId="2" xfId="0" applyNumberFormat="1" applyFont="1" applyBorder="1" applyAlignment="1">
      <alignment horizontal="center" vertical="center"/>
    </xf>
    <xf numFmtId="166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" fontId="4" fillId="0" borderId="1" xfId="1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69" fontId="4" fillId="0" borderId="2" xfId="0" applyNumberFormat="1" applyFont="1" applyBorder="1" applyAlignment="1">
      <alignment horizontal="center" vertical="center" wrapText="1"/>
    </xf>
    <xf numFmtId="169" fontId="4" fillId="0" borderId="4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5" fillId="0" borderId="7" xfId="0" applyFont="1" applyBorder="1" applyAlignment="1">
      <alignment horizontal="center"/>
    </xf>
    <xf numFmtId="0" fontId="15" fillId="0" borderId="9" xfId="0" applyFont="1" applyBorder="1" applyAlignment="1">
      <alignment horizont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view="pageBreakPreview" zoomScale="115" zoomScaleNormal="100" zoomScaleSheetLayoutView="115" workbookViewId="0">
      <selection activeCell="F25" sqref="F25"/>
    </sheetView>
  </sheetViews>
  <sheetFormatPr defaultRowHeight="15"/>
  <cols>
    <col min="1" max="1" width="10.7109375" style="8" customWidth="1"/>
    <col min="2" max="3" width="11.7109375" style="8" customWidth="1"/>
    <col min="4" max="8" width="10.7109375" style="8" customWidth="1"/>
    <col min="9" max="9" width="9.42578125" style="8" customWidth="1"/>
    <col min="10" max="16384" width="9.140625" style="2"/>
  </cols>
  <sheetData>
    <row r="1" spans="1:9">
      <c r="A1" s="80" t="s">
        <v>0</v>
      </c>
      <c r="B1" s="80"/>
      <c r="C1" s="80"/>
      <c r="D1" s="80"/>
      <c r="E1" s="80"/>
      <c r="F1" s="80"/>
      <c r="G1" s="80"/>
      <c r="H1" s="80"/>
      <c r="I1" s="1"/>
    </row>
    <row r="2" spans="1:9">
      <c r="A2" s="80" t="s">
        <v>1</v>
      </c>
      <c r="B2" s="80"/>
      <c r="C2" s="80"/>
      <c r="D2" s="80"/>
      <c r="E2" s="80"/>
      <c r="F2" s="80"/>
      <c r="G2" s="80"/>
      <c r="H2" s="80"/>
      <c r="I2" s="1"/>
    </row>
    <row r="3" spans="1:9">
      <c r="A3" s="80" t="s">
        <v>2</v>
      </c>
      <c r="B3" s="80"/>
      <c r="C3" s="80"/>
      <c r="D3" s="80"/>
      <c r="E3" s="80"/>
      <c r="F3" s="80"/>
      <c r="G3" s="80"/>
      <c r="H3" s="80"/>
      <c r="I3" s="1"/>
    </row>
    <row r="4" spans="1:9">
      <c r="A4" s="83" t="s">
        <v>3</v>
      </c>
      <c r="B4" s="83"/>
      <c r="C4" s="83"/>
      <c r="D4" s="83"/>
      <c r="E4" s="83"/>
      <c r="F4" s="83"/>
      <c r="G4" s="83"/>
      <c r="H4" s="83"/>
      <c r="I4" s="3"/>
    </row>
    <row r="5" spans="1:9">
      <c r="A5" s="83" t="s">
        <v>4</v>
      </c>
      <c r="B5" s="83"/>
      <c r="C5" s="83"/>
      <c r="D5" s="83"/>
      <c r="E5" s="83"/>
      <c r="F5" s="83"/>
      <c r="G5" s="83"/>
      <c r="H5" s="83"/>
      <c r="I5" s="3"/>
    </row>
    <row r="7" spans="1:9">
      <c r="A7" s="76" t="s">
        <v>47</v>
      </c>
      <c r="B7" s="76"/>
      <c r="C7" s="76"/>
      <c r="D7" s="76"/>
      <c r="E7" s="76"/>
      <c r="F7" s="4"/>
      <c r="G7" s="5" t="s">
        <v>45</v>
      </c>
      <c r="H7" s="57"/>
      <c r="I7" s="6"/>
    </row>
    <row r="8" spans="1:9">
      <c r="A8" s="7"/>
      <c r="B8" s="7"/>
      <c r="C8" s="7"/>
      <c r="D8" s="7"/>
      <c r="E8" s="7"/>
      <c r="F8" s="7"/>
      <c r="G8" s="7"/>
      <c r="H8" s="7"/>
      <c r="I8" s="6"/>
    </row>
    <row r="9" spans="1:9">
      <c r="B9" s="5"/>
      <c r="H9" s="9"/>
    </row>
    <row r="10" spans="1:9">
      <c r="A10" s="8" t="s">
        <v>5</v>
      </c>
      <c r="B10" s="56"/>
      <c r="H10" s="9"/>
    </row>
    <row r="11" spans="1:9">
      <c r="H11" s="9"/>
    </row>
    <row r="12" spans="1:9">
      <c r="A12" s="8" t="s">
        <v>48</v>
      </c>
    </row>
    <row r="13" spans="1:9">
      <c r="A13" s="56" t="s">
        <v>46</v>
      </c>
    </row>
    <row r="14" spans="1:9" s="11" customFormat="1" ht="12">
      <c r="A14" s="10" t="s">
        <v>49</v>
      </c>
      <c r="B14" s="10"/>
      <c r="C14" s="10"/>
      <c r="D14" s="10"/>
      <c r="E14" s="10"/>
      <c r="F14" s="10"/>
      <c r="G14" s="10"/>
      <c r="H14" s="10"/>
      <c r="I14" s="10"/>
    </row>
    <row r="15" spans="1:9">
      <c r="A15" s="8" t="s">
        <v>6</v>
      </c>
    </row>
    <row r="16" spans="1:9" ht="15" customHeight="1">
      <c r="A16" s="84" t="s">
        <v>50</v>
      </c>
      <c r="B16" s="85"/>
      <c r="C16" s="86"/>
      <c r="D16" s="81" t="s">
        <v>51</v>
      </c>
      <c r="E16" s="81"/>
      <c r="F16" s="81" t="s">
        <v>52</v>
      </c>
      <c r="G16" s="81"/>
      <c r="H16" s="15"/>
    </row>
    <row r="17" spans="1:9">
      <c r="A17" s="92" t="s">
        <v>53</v>
      </c>
      <c r="B17" s="93"/>
      <c r="C17" s="94"/>
      <c r="D17" s="82"/>
      <c r="E17" s="82"/>
      <c r="F17" s="84" t="s">
        <v>54</v>
      </c>
      <c r="G17" s="86"/>
      <c r="H17" s="12"/>
    </row>
    <row r="18" spans="1:9">
      <c r="A18" s="95" t="s">
        <v>55</v>
      </c>
      <c r="B18" s="95"/>
      <c r="C18" s="95"/>
      <c r="D18" s="82"/>
      <c r="E18" s="82"/>
      <c r="F18" s="84" t="s">
        <v>56</v>
      </c>
      <c r="G18" s="86"/>
      <c r="H18" s="12"/>
    </row>
    <row r="19" spans="1:9">
      <c r="A19" s="92" t="s">
        <v>57</v>
      </c>
      <c r="B19" s="93"/>
      <c r="C19" s="94"/>
      <c r="D19" s="96"/>
      <c r="E19" s="97"/>
      <c r="F19" s="84" t="s">
        <v>58</v>
      </c>
      <c r="G19" s="86"/>
      <c r="H19" s="12"/>
    </row>
    <row r="20" spans="1:9">
      <c r="A20" s="92" t="s">
        <v>59</v>
      </c>
      <c r="B20" s="93"/>
      <c r="C20" s="94"/>
      <c r="D20" s="96"/>
      <c r="E20" s="97"/>
      <c r="F20" s="84" t="s">
        <v>60</v>
      </c>
      <c r="G20" s="86"/>
      <c r="H20" s="12"/>
    </row>
    <row r="21" spans="1:9">
      <c r="A21" s="92" t="s">
        <v>11</v>
      </c>
      <c r="B21" s="93"/>
      <c r="C21" s="94"/>
      <c r="D21" s="96"/>
      <c r="E21" s="97"/>
      <c r="F21" s="84" t="s">
        <v>61</v>
      </c>
      <c r="G21" s="86"/>
      <c r="H21" s="12"/>
    </row>
    <row r="22" spans="1:9">
      <c r="A22" s="8" t="s">
        <v>62</v>
      </c>
    </row>
    <row r="23" spans="1:9">
      <c r="A23" s="8" t="s">
        <v>63</v>
      </c>
    </row>
    <row r="24" spans="1:9">
      <c r="A24" s="13" t="s">
        <v>39</v>
      </c>
      <c r="B24" s="13"/>
      <c r="C24" s="13"/>
      <c r="D24" s="13"/>
      <c r="E24" s="13"/>
      <c r="F24" s="13"/>
      <c r="G24" s="13"/>
      <c r="H24" s="13"/>
      <c r="I24" s="13"/>
    </row>
    <row r="25" spans="1:9">
      <c r="A25" s="6" t="s">
        <v>12</v>
      </c>
      <c r="B25" s="14"/>
      <c r="C25" s="14"/>
      <c r="D25" s="14"/>
      <c r="E25" s="14"/>
      <c r="F25" s="14"/>
      <c r="G25" s="14"/>
      <c r="H25" s="14"/>
      <c r="I25" s="14"/>
    </row>
    <row r="26" spans="1:9" ht="15" customHeight="1">
      <c r="A26" s="68" t="s">
        <v>7</v>
      </c>
      <c r="B26" s="68" t="s">
        <v>8</v>
      </c>
      <c r="C26" s="68" t="s">
        <v>9</v>
      </c>
      <c r="D26" s="68" t="s">
        <v>10</v>
      </c>
      <c r="E26" s="68" t="s">
        <v>25</v>
      </c>
      <c r="I26" s="15"/>
    </row>
    <row r="27" spans="1:9">
      <c r="A27" s="68"/>
      <c r="B27" s="68"/>
      <c r="C27" s="68"/>
      <c r="D27" s="68"/>
      <c r="E27" s="68"/>
      <c r="F27" s="16"/>
      <c r="I27" s="15"/>
    </row>
    <row r="28" spans="1:9">
      <c r="A28" s="77">
        <v>0.1</v>
      </c>
      <c r="B28" s="17">
        <v>0.1</v>
      </c>
      <c r="C28" s="58"/>
      <c r="D28" s="59"/>
      <c r="E28" s="78">
        <f>(0.0000155*100)/B28</f>
        <v>1.5500000000000002E-2</v>
      </c>
      <c r="F28" s="19"/>
      <c r="I28" s="12"/>
    </row>
    <row r="29" spans="1:9">
      <c r="A29" s="77"/>
      <c r="B29" s="17">
        <v>-0.1</v>
      </c>
      <c r="C29" s="58"/>
      <c r="D29" s="59"/>
      <c r="E29" s="79"/>
      <c r="F29" s="19"/>
      <c r="I29" s="12"/>
    </row>
    <row r="30" spans="1:9">
      <c r="A30" s="77">
        <v>1</v>
      </c>
      <c r="B30" s="17">
        <v>1</v>
      </c>
      <c r="C30" s="60"/>
      <c r="D30" s="59"/>
      <c r="E30" s="78">
        <f>(0.00009*100)/B30</f>
        <v>9.0000000000000011E-3</v>
      </c>
      <c r="F30" s="19"/>
      <c r="I30" s="12"/>
    </row>
    <row r="31" spans="1:9">
      <c r="A31" s="77"/>
      <c r="B31" s="17">
        <v>-1</v>
      </c>
      <c r="C31" s="60"/>
      <c r="D31" s="59"/>
      <c r="E31" s="79"/>
      <c r="F31" s="19"/>
      <c r="I31" s="12"/>
    </row>
    <row r="32" spans="1:9">
      <c r="A32" s="77">
        <v>10</v>
      </c>
      <c r="B32" s="17">
        <v>4</v>
      </c>
      <c r="C32" s="60"/>
      <c r="D32" s="59"/>
      <c r="E32" s="18">
        <f>(0.00035*100)/B32</f>
        <v>8.7499999999999991E-3</v>
      </c>
      <c r="F32" s="20"/>
      <c r="I32" s="21"/>
    </row>
    <row r="33" spans="1:9">
      <c r="A33" s="77"/>
      <c r="B33" s="17">
        <v>10</v>
      </c>
      <c r="C33" s="60"/>
      <c r="D33" s="59"/>
      <c r="E33" s="78">
        <f>(0.0008*100)/B33</f>
        <v>8.0000000000000002E-3</v>
      </c>
      <c r="F33" s="20"/>
      <c r="I33" s="21"/>
    </row>
    <row r="34" spans="1:9">
      <c r="A34" s="77"/>
      <c r="B34" s="17">
        <v>-10</v>
      </c>
      <c r="C34" s="60"/>
      <c r="D34" s="59"/>
      <c r="E34" s="79"/>
      <c r="F34" s="20"/>
      <c r="I34" s="21"/>
    </row>
    <row r="35" spans="1:9">
      <c r="A35" s="77">
        <v>100</v>
      </c>
      <c r="B35" s="17">
        <v>100</v>
      </c>
      <c r="C35" s="60"/>
      <c r="D35" s="59"/>
      <c r="E35" s="78">
        <f>(0.0091*100)/B35</f>
        <v>9.1000000000000004E-3</v>
      </c>
      <c r="F35" s="20"/>
      <c r="I35" s="21"/>
    </row>
    <row r="36" spans="1:9">
      <c r="A36" s="77"/>
      <c r="B36" s="17">
        <v>-100</v>
      </c>
      <c r="C36" s="60"/>
      <c r="D36" s="59"/>
      <c r="E36" s="79"/>
      <c r="F36" s="20"/>
      <c r="I36" s="21"/>
    </row>
    <row r="37" spans="1:9">
      <c r="A37" s="87">
        <v>1000</v>
      </c>
      <c r="B37" s="17">
        <v>1000</v>
      </c>
      <c r="C37" s="60"/>
      <c r="D37" s="59"/>
      <c r="E37" s="78">
        <f>(0.095*100)/B37</f>
        <v>9.4999999999999998E-3</v>
      </c>
      <c r="F37" s="20"/>
      <c r="I37" s="21"/>
    </row>
    <row r="38" spans="1:9">
      <c r="A38" s="87"/>
      <c r="B38" s="17">
        <v>-500</v>
      </c>
      <c r="C38" s="60"/>
      <c r="D38" s="59"/>
      <c r="E38" s="79"/>
      <c r="F38" s="20"/>
      <c r="I38" s="21"/>
    </row>
    <row r="40" spans="1:9" ht="15" customHeight="1">
      <c r="A40" s="6" t="s">
        <v>13</v>
      </c>
      <c r="B40" s="14"/>
      <c r="C40" s="14"/>
      <c r="D40" s="14"/>
      <c r="E40" s="14"/>
      <c r="F40" s="14"/>
      <c r="G40" s="14"/>
      <c r="H40" s="14"/>
    </row>
    <row r="41" spans="1:9">
      <c r="A41" s="68" t="s">
        <v>11</v>
      </c>
      <c r="B41" s="68" t="s">
        <v>7</v>
      </c>
      <c r="C41" s="68" t="s">
        <v>8</v>
      </c>
      <c r="D41" s="68" t="s">
        <v>9</v>
      </c>
      <c r="E41" s="68" t="s">
        <v>10</v>
      </c>
      <c r="F41" s="68" t="s">
        <v>25</v>
      </c>
    </row>
    <row r="42" spans="1:9">
      <c r="A42" s="68"/>
      <c r="B42" s="68"/>
      <c r="C42" s="68"/>
      <c r="D42" s="68"/>
      <c r="E42" s="68"/>
      <c r="F42" s="68"/>
    </row>
    <row r="43" spans="1:9">
      <c r="A43" s="22" t="s">
        <v>37</v>
      </c>
      <c r="B43" s="23">
        <v>10</v>
      </c>
      <c r="C43" s="17">
        <v>10</v>
      </c>
      <c r="D43" s="58"/>
      <c r="E43" s="59"/>
      <c r="F43" s="24">
        <f>(0.012*100)/C43</f>
        <v>0.12</v>
      </c>
    </row>
    <row r="44" spans="1:9">
      <c r="A44" s="22" t="s">
        <v>40</v>
      </c>
      <c r="B44" s="23">
        <v>10</v>
      </c>
      <c r="C44" s="17">
        <v>10</v>
      </c>
      <c r="D44" s="58"/>
      <c r="E44" s="59"/>
      <c r="F44" s="24">
        <f>(0.012*100)/C44</f>
        <v>0.12</v>
      </c>
    </row>
    <row r="45" spans="1:9">
      <c r="A45" s="89" t="s">
        <v>36</v>
      </c>
      <c r="B45" s="25">
        <v>0.1</v>
      </c>
      <c r="C45" s="26">
        <v>0.1</v>
      </c>
      <c r="D45" s="58"/>
      <c r="E45" s="59"/>
      <c r="F45" s="24">
        <f>(0.00012*100)/C45</f>
        <v>0.12</v>
      </c>
    </row>
    <row r="46" spans="1:9">
      <c r="A46" s="89"/>
      <c r="B46" s="25">
        <v>1</v>
      </c>
      <c r="C46" s="17">
        <v>1</v>
      </c>
      <c r="D46" s="60"/>
      <c r="E46" s="59"/>
      <c r="F46" s="24">
        <f>(0.0012*100)/C46</f>
        <v>0.12</v>
      </c>
    </row>
    <row r="47" spans="1:9" ht="15" customHeight="1">
      <c r="A47" s="89"/>
      <c r="B47" s="90">
        <v>10</v>
      </c>
      <c r="C47" s="26">
        <v>0.03</v>
      </c>
      <c r="D47" s="60"/>
      <c r="E47" s="59"/>
      <c r="F47" s="24">
        <f>(0.003*100)/C47</f>
        <v>10</v>
      </c>
    </row>
    <row r="48" spans="1:9">
      <c r="A48" s="89"/>
      <c r="B48" s="91"/>
      <c r="C48" s="17">
        <v>1</v>
      </c>
      <c r="D48" s="60"/>
      <c r="E48" s="59"/>
      <c r="F48" s="24">
        <f>(0.0039*100)/C48</f>
        <v>0.38999999999999996</v>
      </c>
    </row>
    <row r="49" spans="1:6">
      <c r="A49" s="89"/>
      <c r="B49" s="23">
        <v>100</v>
      </c>
      <c r="C49" s="17">
        <v>100</v>
      </c>
      <c r="D49" s="60"/>
      <c r="E49" s="59"/>
      <c r="F49" s="24">
        <f>(0.12*100)/C49</f>
        <v>0.12</v>
      </c>
    </row>
    <row r="50" spans="1:6">
      <c r="A50" s="89"/>
      <c r="B50" s="27">
        <v>750</v>
      </c>
      <c r="C50" s="17">
        <v>750</v>
      </c>
      <c r="D50" s="60"/>
      <c r="E50" s="59"/>
      <c r="F50" s="24">
        <f>(0.9*100)/C50</f>
        <v>0.12</v>
      </c>
    </row>
    <row r="51" spans="1:6">
      <c r="A51" s="28" t="s">
        <v>41</v>
      </c>
      <c r="B51" s="23">
        <v>10</v>
      </c>
      <c r="C51" s="17">
        <v>10</v>
      </c>
      <c r="D51" s="60"/>
      <c r="E51" s="59"/>
      <c r="F51" s="24">
        <f>(0.012*100)/C51</f>
        <v>0.12</v>
      </c>
    </row>
    <row r="52" spans="1:6">
      <c r="A52" s="89" t="s">
        <v>38</v>
      </c>
      <c r="B52" s="23">
        <v>0.1</v>
      </c>
      <c r="C52" s="17">
        <v>0.1</v>
      </c>
      <c r="D52" s="58"/>
      <c r="E52" s="59"/>
      <c r="F52" s="24">
        <f>(0.0002*100)/C52</f>
        <v>0.19999999999999998</v>
      </c>
    </row>
    <row r="53" spans="1:6">
      <c r="A53" s="89"/>
      <c r="B53" s="23">
        <v>1</v>
      </c>
      <c r="C53" s="17">
        <v>1</v>
      </c>
      <c r="D53" s="60"/>
      <c r="E53" s="59"/>
      <c r="F53" s="24">
        <f>(0.002*100)/C53</f>
        <v>0.2</v>
      </c>
    </row>
    <row r="54" spans="1:6">
      <c r="A54" s="89"/>
      <c r="B54" s="23">
        <v>10</v>
      </c>
      <c r="C54" s="17">
        <v>10</v>
      </c>
      <c r="D54" s="60"/>
      <c r="E54" s="59"/>
      <c r="F54" s="24">
        <f>(0.02*100)/C54</f>
        <v>0.2</v>
      </c>
    </row>
    <row r="55" spans="1:6">
      <c r="A55" s="89"/>
      <c r="B55" s="23">
        <v>100</v>
      </c>
      <c r="C55" s="17">
        <v>100</v>
      </c>
      <c r="D55" s="60"/>
      <c r="E55" s="59"/>
      <c r="F55" s="24">
        <f>(0.2*100)/C55</f>
        <v>0.2</v>
      </c>
    </row>
    <row r="56" spans="1:6">
      <c r="A56" s="89"/>
      <c r="B56" s="27">
        <v>750</v>
      </c>
      <c r="C56" s="17">
        <v>210</v>
      </c>
      <c r="D56" s="60"/>
      <c r="E56" s="59"/>
      <c r="F56" s="24">
        <f>(0.69*100)/C56</f>
        <v>0.32857142857142857</v>
      </c>
    </row>
    <row r="57" spans="1:6">
      <c r="A57" s="28" t="s">
        <v>42</v>
      </c>
      <c r="B57" s="23">
        <v>10</v>
      </c>
      <c r="C57" s="17">
        <v>10</v>
      </c>
      <c r="D57" s="60"/>
      <c r="E57" s="59"/>
      <c r="F57" s="24">
        <f>(0.071*100)/C57</f>
        <v>0.71</v>
      </c>
    </row>
    <row r="58" spans="1:6">
      <c r="A58" s="70" t="s">
        <v>43</v>
      </c>
      <c r="B58" s="23">
        <v>0.1</v>
      </c>
      <c r="C58" s="17">
        <v>0.1</v>
      </c>
      <c r="D58" s="60"/>
      <c r="E58" s="59"/>
      <c r="F58" s="24">
        <f>(0.0045*100)/C58</f>
        <v>4.4999999999999991</v>
      </c>
    </row>
    <row r="59" spans="1:6">
      <c r="A59" s="71"/>
      <c r="B59" s="23">
        <v>1</v>
      </c>
      <c r="C59" s="17">
        <v>1</v>
      </c>
      <c r="D59" s="60"/>
      <c r="E59" s="59"/>
      <c r="F59" s="24">
        <f>(0.045*100)/C59</f>
        <v>4.5</v>
      </c>
    </row>
    <row r="60" spans="1:6">
      <c r="A60" s="71"/>
      <c r="B60" s="23">
        <v>10</v>
      </c>
      <c r="C60" s="17">
        <v>10</v>
      </c>
      <c r="D60" s="60"/>
      <c r="E60" s="59"/>
      <c r="F60" s="24">
        <f>(0.45*100)/C60</f>
        <v>4.5</v>
      </c>
    </row>
    <row r="61" spans="1:6">
      <c r="A61" s="71"/>
      <c r="B61" s="23">
        <v>100</v>
      </c>
      <c r="C61" s="17">
        <v>70</v>
      </c>
      <c r="D61" s="60"/>
      <c r="E61" s="59"/>
      <c r="F61" s="24">
        <f>(3.3*100)/C61</f>
        <v>4.7142857142857144</v>
      </c>
    </row>
    <row r="62" spans="1:6">
      <c r="A62" s="72"/>
      <c r="B62" s="27">
        <v>750</v>
      </c>
      <c r="C62" s="17">
        <v>70</v>
      </c>
      <c r="D62" s="60"/>
      <c r="E62" s="59"/>
      <c r="F62" s="24">
        <f>(6.6*100)/C62</f>
        <v>9.4285714285714288</v>
      </c>
    </row>
    <row r="63" spans="1:6">
      <c r="A63" s="29"/>
      <c r="B63" s="30"/>
      <c r="C63" s="31"/>
      <c r="D63" s="32"/>
      <c r="E63" s="33"/>
      <c r="F63" s="34"/>
    </row>
    <row r="64" spans="1:6">
      <c r="A64" s="35" t="s">
        <v>14</v>
      </c>
      <c r="B64" s="30"/>
      <c r="C64" s="31"/>
      <c r="D64" s="32"/>
      <c r="E64" s="33"/>
      <c r="F64" s="34"/>
    </row>
    <row r="65" spans="1:6">
      <c r="A65" s="68" t="s">
        <v>15</v>
      </c>
      <c r="B65" s="68" t="s">
        <v>16</v>
      </c>
      <c r="C65" s="68" t="s">
        <v>17</v>
      </c>
      <c r="D65" s="68" t="s">
        <v>10</v>
      </c>
      <c r="E65" s="68" t="s">
        <v>25</v>
      </c>
      <c r="F65" s="34"/>
    </row>
    <row r="66" spans="1:6">
      <c r="A66" s="68"/>
      <c r="B66" s="68"/>
      <c r="C66" s="68"/>
      <c r="D66" s="68"/>
      <c r="E66" s="68"/>
      <c r="F66" s="34"/>
    </row>
    <row r="67" spans="1:6">
      <c r="A67" s="22">
        <v>1E-4</v>
      </c>
      <c r="B67" s="22">
        <v>1E-4</v>
      </c>
      <c r="C67" s="61"/>
      <c r="D67" s="61"/>
      <c r="E67" s="24">
        <f>(0.000000075*100)/B67</f>
        <v>7.4999999999999983E-2</v>
      </c>
      <c r="F67" s="34"/>
    </row>
    <row r="68" spans="1:6">
      <c r="A68" s="22">
        <v>1E-3</v>
      </c>
      <c r="B68" s="22">
        <v>1E-3</v>
      </c>
      <c r="C68" s="61"/>
      <c r="D68" s="61"/>
      <c r="E68" s="24">
        <f>(0.00000056*100)/B68</f>
        <v>5.6000000000000008E-2</v>
      </c>
      <c r="F68" s="34"/>
    </row>
    <row r="69" spans="1:6">
      <c r="A69" s="22">
        <v>0.01</v>
      </c>
      <c r="B69" s="28">
        <v>0.01</v>
      </c>
      <c r="C69" s="62"/>
      <c r="D69" s="60"/>
      <c r="E69" s="24">
        <f>(0.000007*100)/B69</f>
        <v>6.9999999999999993E-2</v>
      </c>
      <c r="F69" s="34"/>
    </row>
    <row r="70" spans="1:6">
      <c r="A70" s="22">
        <v>0.1</v>
      </c>
      <c r="B70" s="28">
        <v>0.1</v>
      </c>
      <c r="C70" s="62"/>
      <c r="D70" s="60"/>
      <c r="E70" s="24">
        <f>(0.000055*100)/B70</f>
        <v>5.5E-2</v>
      </c>
      <c r="F70" s="34"/>
    </row>
    <row r="71" spans="1:6">
      <c r="A71" s="22">
        <v>1</v>
      </c>
      <c r="B71" s="28">
        <v>1</v>
      </c>
      <c r="C71" s="62"/>
      <c r="D71" s="60"/>
      <c r="E71" s="24">
        <f>(0.0011*100)/B71</f>
        <v>0.11</v>
      </c>
      <c r="F71" s="34"/>
    </row>
    <row r="72" spans="1:6">
      <c r="A72" s="28">
        <v>3</v>
      </c>
      <c r="B72" s="28">
        <v>2</v>
      </c>
      <c r="C72" s="62"/>
      <c r="D72" s="60"/>
      <c r="E72" s="24">
        <f>(0.0046*100)/B72</f>
        <v>0.22999999999999998</v>
      </c>
      <c r="F72" s="34"/>
    </row>
    <row r="73" spans="1:6">
      <c r="A73" s="29"/>
      <c r="B73" s="29"/>
      <c r="C73" s="31"/>
      <c r="D73" s="32"/>
      <c r="E73" s="33"/>
      <c r="F73" s="34"/>
    </row>
    <row r="74" spans="1:6">
      <c r="A74" s="35" t="s">
        <v>18</v>
      </c>
      <c r="B74" s="29"/>
      <c r="C74" s="31"/>
      <c r="D74" s="32"/>
      <c r="E74" s="33"/>
      <c r="F74" s="34"/>
    </row>
    <row r="75" spans="1:6">
      <c r="A75" s="68" t="s">
        <v>11</v>
      </c>
      <c r="B75" s="68" t="s">
        <v>15</v>
      </c>
      <c r="C75" s="68" t="s">
        <v>16</v>
      </c>
      <c r="D75" s="68" t="s">
        <v>17</v>
      </c>
      <c r="E75" s="68" t="s">
        <v>10</v>
      </c>
      <c r="F75" s="68" t="s">
        <v>25</v>
      </c>
    </row>
    <row r="76" spans="1:6">
      <c r="A76" s="68"/>
      <c r="B76" s="68"/>
      <c r="C76" s="68"/>
      <c r="D76" s="68"/>
      <c r="E76" s="68"/>
      <c r="F76" s="68"/>
    </row>
    <row r="77" spans="1:6">
      <c r="A77" s="36" t="s">
        <v>37</v>
      </c>
      <c r="B77" s="37">
        <v>0.1</v>
      </c>
      <c r="C77" s="36">
        <v>0.1</v>
      </c>
      <c r="D77" s="61"/>
      <c r="E77" s="61"/>
      <c r="F77" s="24">
        <f>(0.00014*100)/C77</f>
        <v>0.13999999999999999</v>
      </c>
    </row>
    <row r="78" spans="1:6" ht="15" customHeight="1">
      <c r="A78" s="70" t="s">
        <v>36</v>
      </c>
      <c r="B78" s="22">
        <v>1E-4</v>
      </c>
      <c r="C78" s="22">
        <v>1E-4</v>
      </c>
      <c r="D78" s="61"/>
      <c r="E78" s="61"/>
      <c r="F78" s="24">
        <f>(0.00000014*100)/C78</f>
        <v>0.14000000000000001</v>
      </c>
    </row>
    <row r="79" spans="1:6">
      <c r="A79" s="71"/>
      <c r="B79" s="22">
        <v>1E-3</v>
      </c>
      <c r="C79" s="22">
        <v>1E-3</v>
      </c>
      <c r="D79" s="61"/>
      <c r="E79" s="61"/>
      <c r="F79" s="24">
        <f>(0.0000014*100)/C79</f>
        <v>0.13999999999999999</v>
      </c>
    </row>
    <row r="80" spans="1:6" ht="15" customHeight="1">
      <c r="A80" s="71"/>
      <c r="B80" s="70">
        <v>0.01</v>
      </c>
      <c r="C80" s="22">
        <v>1E-4</v>
      </c>
      <c r="D80" s="61"/>
      <c r="E80" s="61"/>
      <c r="F80" s="24">
        <f>(0.0000041*100)/C80</f>
        <v>4.0999999999999996</v>
      </c>
    </row>
    <row r="81" spans="1:6">
      <c r="A81" s="71"/>
      <c r="B81" s="71"/>
      <c r="C81" s="22">
        <v>1E-3</v>
      </c>
      <c r="D81" s="61"/>
      <c r="E81" s="61"/>
      <c r="F81" s="24">
        <f>(0.000005*100)/C81</f>
        <v>0.5</v>
      </c>
    </row>
    <row r="82" spans="1:6">
      <c r="A82" s="71"/>
      <c r="B82" s="72"/>
      <c r="C82" s="28">
        <v>0.01</v>
      </c>
      <c r="D82" s="61"/>
      <c r="E82" s="61"/>
      <c r="F82" s="24">
        <f>(0.000014*100)/C82</f>
        <v>0.13999999999999999</v>
      </c>
    </row>
    <row r="83" spans="1:6">
      <c r="A83" s="71"/>
      <c r="B83" s="22">
        <v>0.1</v>
      </c>
      <c r="C83" s="28">
        <v>0.1</v>
      </c>
      <c r="D83" s="61"/>
      <c r="E83" s="61"/>
      <c r="F83" s="24">
        <f>(0.00014*100)/C83</f>
        <v>0.13999999999999999</v>
      </c>
    </row>
    <row r="84" spans="1:6">
      <c r="A84" s="71"/>
      <c r="B84" s="22">
        <v>1</v>
      </c>
      <c r="C84" s="28">
        <v>1</v>
      </c>
      <c r="D84" s="63"/>
      <c r="E84" s="63"/>
      <c r="F84" s="24">
        <f>(0.0014*100)/C84</f>
        <v>0.13999999999999999</v>
      </c>
    </row>
    <row r="85" spans="1:6">
      <c r="A85" s="72"/>
      <c r="B85" s="28">
        <v>3</v>
      </c>
      <c r="C85" s="28">
        <v>2</v>
      </c>
      <c r="D85" s="62"/>
      <c r="E85" s="60"/>
      <c r="F85" s="24">
        <f>(0.0058*100)/C85</f>
        <v>0.28999999999999998</v>
      </c>
    </row>
    <row r="86" spans="1:6" ht="15" customHeight="1">
      <c r="A86" s="70" t="s">
        <v>44</v>
      </c>
      <c r="B86" s="22">
        <v>1E-4</v>
      </c>
      <c r="C86" s="22">
        <v>1E-4</v>
      </c>
      <c r="D86" s="62"/>
      <c r="E86" s="60"/>
      <c r="F86" s="24">
        <f>(0.00000014*100)/C86</f>
        <v>0.14000000000000001</v>
      </c>
    </row>
    <row r="87" spans="1:6">
      <c r="A87" s="71"/>
      <c r="B87" s="22">
        <v>1E-3</v>
      </c>
      <c r="C87" s="22">
        <v>1E-3</v>
      </c>
      <c r="D87" s="62"/>
      <c r="E87" s="60"/>
      <c r="F87" s="24">
        <f>(0.0000014*100)/C87</f>
        <v>0.13999999999999999</v>
      </c>
    </row>
    <row r="88" spans="1:6">
      <c r="A88" s="71"/>
      <c r="B88" s="22">
        <v>0.01</v>
      </c>
      <c r="C88" s="28">
        <v>0.01</v>
      </c>
      <c r="D88" s="62"/>
      <c r="E88" s="60"/>
      <c r="F88" s="24">
        <f>(0.000014*100)/C88</f>
        <v>0.13999999999999999</v>
      </c>
    </row>
    <row r="89" spans="1:6">
      <c r="A89" s="71"/>
      <c r="B89" s="22">
        <v>0.1</v>
      </c>
      <c r="C89" s="28">
        <v>0.1</v>
      </c>
      <c r="D89" s="62"/>
      <c r="E89" s="60"/>
      <c r="F89" s="24">
        <f>(0.00014*100)/C89</f>
        <v>0.13999999999999999</v>
      </c>
    </row>
    <row r="90" spans="1:6">
      <c r="A90" s="71"/>
      <c r="B90" s="22">
        <v>1</v>
      </c>
      <c r="C90" s="28">
        <v>1</v>
      </c>
      <c r="D90" s="62"/>
      <c r="E90" s="60"/>
      <c r="F90" s="24">
        <f>(0.0014*100)/C90</f>
        <v>0.13999999999999999</v>
      </c>
    </row>
    <row r="91" spans="1:6">
      <c r="A91" s="72"/>
      <c r="B91" s="28">
        <v>3</v>
      </c>
      <c r="C91" s="28">
        <v>2</v>
      </c>
      <c r="D91" s="62"/>
      <c r="E91" s="60"/>
      <c r="F91" s="24">
        <f>(0.0058*100)/C91</f>
        <v>0.28999999999999998</v>
      </c>
    </row>
    <row r="92" spans="1:6">
      <c r="A92" s="29"/>
      <c r="B92" s="29"/>
      <c r="C92" s="29"/>
      <c r="D92" s="31"/>
      <c r="E92" s="31"/>
      <c r="F92" s="34"/>
    </row>
    <row r="93" spans="1:6">
      <c r="A93" s="35" t="s">
        <v>19</v>
      </c>
      <c r="B93" s="29"/>
      <c r="C93" s="29"/>
      <c r="D93" s="31"/>
      <c r="E93" s="32"/>
      <c r="F93" s="34"/>
    </row>
    <row r="94" spans="1:6" ht="15" customHeight="1">
      <c r="A94" s="73" t="s">
        <v>21</v>
      </c>
      <c r="B94" s="73" t="s">
        <v>7</v>
      </c>
      <c r="C94" s="73" t="s">
        <v>22</v>
      </c>
      <c r="D94" s="73" t="s">
        <v>20</v>
      </c>
      <c r="E94" s="73" t="s">
        <v>10</v>
      </c>
      <c r="F94" s="73" t="s">
        <v>25</v>
      </c>
    </row>
    <row r="95" spans="1:6">
      <c r="A95" s="74"/>
      <c r="B95" s="74"/>
      <c r="C95" s="74"/>
      <c r="D95" s="74"/>
      <c r="E95" s="74"/>
      <c r="F95" s="74"/>
    </row>
    <row r="96" spans="1:6">
      <c r="A96" s="74"/>
      <c r="B96" s="74"/>
      <c r="C96" s="74"/>
      <c r="D96" s="74"/>
      <c r="E96" s="74"/>
      <c r="F96" s="74"/>
    </row>
    <row r="97" spans="1:9">
      <c r="A97" s="75"/>
      <c r="B97" s="75"/>
      <c r="C97" s="75"/>
      <c r="D97" s="75"/>
      <c r="E97" s="75"/>
      <c r="F97" s="75"/>
    </row>
    <row r="98" spans="1:9">
      <c r="A98" s="38">
        <v>10</v>
      </c>
      <c r="B98" s="36">
        <v>1</v>
      </c>
      <c r="C98" s="36">
        <v>0.1</v>
      </c>
      <c r="D98" s="64"/>
      <c r="E98" s="64"/>
      <c r="F98" s="37">
        <f>(0.0035*100)/A98</f>
        <v>3.5000000000000003E-2</v>
      </c>
    </row>
    <row r="99" spans="1:9">
      <c r="A99" s="38">
        <v>300000</v>
      </c>
      <c r="B99" s="36">
        <v>0.1</v>
      </c>
      <c r="C99" s="36">
        <v>0.01</v>
      </c>
      <c r="D99" s="65"/>
      <c r="E99" s="62"/>
      <c r="F99" s="36">
        <f>(510*100)/A99</f>
        <v>0.17</v>
      </c>
    </row>
    <row r="100" spans="1:9">
      <c r="A100" s="29"/>
      <c r="B100" s="29"/>
      <c r="C100" s="29"/>
      <c r="D100" s="31"/>
      <c r="E100" s="32"/>
      <c r="F100" s="34"/>
    </row>
    <row r="101" spans="1:9" s="11" customFormat="1" ht="12">
      <c r="A101" s="10" t="s">
        <v>26</v>
      </c>
      <c r="B101" s="39"/>
      <c r="C101" s="39"/>
      <c r="D101" s="40"/>
      <c r="E101" s="41"/>
      <c r="F101" s="42"/>
      <c r="G101" s="10"/>
      <c r="H101" s="10"/>
      <c r="I101" s="10"/>
    </row>
    <row r="102" spans="1:9">
      <c r="A102" s="68" t="s">
        <v>30</v>
      </c>
      <c r="B102" s="68" t="s">
        <v>23</v>
      </c>
      <c r="C102" s="68" t="s">
        <v>24</v>
      </c>
      <c r="D102" s="68" t="s">
        <v>10</v>
      </c>
      <c r="E102" s="68" t="s">
        <v>25</v>
      </c>
      <c r="F102" s="34"/>
    </row>
    <row r="103" spans="1:9">
      <c r="A103" s="68"/>
      <c r="B103" s="68"/>
      <c r="C103" s="68"/>
      <c r="D103" s="68"/>
      <c r="E103" s="68"/>
      <c r="F103" s="34"/>
    </row>
    <row r="104" spans="1:9">
      <c r="A104" s="43">
        <v>100</v>
      </c>
      <c r="B104" s="43">
        <v>100</v>
      </c>
      <c r="C104" s="65"/>
      <c r="D104" s="62"/>
      <c r="E104" s="24">
        <f>(0.021*100)/B104</f>
        <v>2.1000000000000001E-2</v>
      </c>
      <c r="F104" s="34"/>
    </row>
    <row r="105" spans="1:9">
      <c r="A105" s="43">
        <v>1000</v>
      </c>
      <c r="B105" s="43">
        <v>1000</v>
      </c>
      <c r="C105" s="65"/>
      <c r="D105" s="62"/>
      <c r="E105" s="24">
        <f>(0.15*100)/B105</f>
        <v>1.4999999999999999E-2</v>
      </c>
      <c r="F105" s="34"/>
    </row>
    <row r="106" spans="1:9">
      <c r="A106" s="43">
        <v>10000</v>
      </c>
      <c r="B106" s="43">
        <v>10000</v>
      </c>
      <c r="C106" s="65"/>
      <c r="D106" s="62"/>
      <c r="E106" s="24">
        <f>(1.5*100)/B106</f>
        <v>1.4999999999999999E-2</v>
      </c>
      <c r="F106" s="34"/>
    </row>
    <row r="107" spans="1:9">
      <c r="A107" s="44">
        <v>100000</v>
      </c>
      <c r="B107" s="44">
        <v>100000</v>
      </c>
      <c r="C107" s="66"/>
      <c r="D107" s="67"/>
      <c r="E107" s="45">
        <f>(15*100)/B107</f>
        <v>1.4999999999999999E-2</v>
      </c>
      <c r="F107" s="34"/>
    </row>
    <row r="108" spans="1:9">
      <c r="A108" s="46"/>
      <c r="B108" s="46"/>
      <c r="C108" s="47"/>
      <c r="D108" s="48"/>
      <c r="E108" s="49"/>
      <c r="F108" s="34"/>
    </row>
    <row r="109" spans="1:9">
      <c r="A109" s="50"/>
      <c r="B109" s="50"/>
      <c r="C109" s="29"/>
      <c r="D109" s="31"/>
      <c r="E109" s="34"/>
      <c r="F109" s="34"/>
    </row>
    <row r="110" spans="1:9">
      <c r="A110" s="50"/>
      <c r="B110" s="29"/>
      <c r="C110" s="29"/>
      <c r="D110" s="31"/>
      <c r="E110" s="34"/>
      <c r="F110" s="34"/>
    </row>
    <row r="111" spans="1:9" s="11" customFormat="1" ht="12">
      <c r="A111" s="51" t="s">
        <v>27</v>
      </c>
      <c r="B111" s="39"/>
      <c r="C111" s="39"/>
      <c r="D111" s="40"/>
      <c r="E111" s="41"/>
      <c r="F111" s="42"/>
      <c r="G111" s="10"/>
      <c r="H111" s="10"/>
      <c r="I111" s="10"/>
    </row>
    <row r="112" spans="1:9" ht="15" customHeight="1">
      <c r="A112" s="68" t="s">
        <v>31</v>
      </c>
      <c r="B112" s="68" t="s">
        <v>28</v>
      </c>
      <c r="C112" s="68" t="s">
        <v>29</v>
      </c>
      <c r="D112" s="68" t="s">
        <v>10</v>
      </c>
      <c r="E112" s="68" t="s">
        <v>25</v>
      </c>
      <c r="F112" s="34"/>
    </row>
    <row r="113" spans="1:8">
      <c r="A113" s="68"/>
      <c r="B113" s="68"/>
      <c r="C113" s="68"/>
      <c r="D113" s="68"/>
      <c r="E113" s="68"/>
      <c r="F113" s="34"/>
    </row>
    <row r="114" spans="1:8">
      <c r="A114" s="68"/>
      <c r="B114" s="68"/>
      <c r="C114" s="68"/>
      <c r="D114" s="68"/>
      <c r="E114" s="68"/>
      <c r="F114" s="34"/>
    </row>
    <row r="115" spans="1:8">
      <c r="A115" s="43">
        <v>1</v>
      </c>
      <c r="B115" s="43">
        <v>1000000</v>
      </c>
      <c r="C115" s="65"/>
      <c r="D115" s="62"/>
      <c r="E115" s="24">
        <f>(150*100)/B115</f>
        <v>1.4999999999999999E-2</v>
      </c>
      <c r="F115" s="34"/>
    </row>
    <row r="116" spans="1:8">
      <c r="A116" s="43">
        <v>10</v>
      </c>
      <c r="B116" s="43">
        <v>10000000</v>
      </c>
      <c r="C116" s="65"/>
      <c r="D116" s="62"/>
      <c r="E116" s="24">
        <f>(4100*100)/B116</f>
        <v>4.1000000000000002E-2</v>
      </c>
      <c r="F116" s="34"/>
    </row>
    <row r="117" spans="1:8">
      <c r="A117" s="43">
        <v>100</v>
      </c>
      <c r="B117" s="43">
        <v>100</v>
      </c>
      <c r="C117" s="65"/>
      <c r="D117" s="62"/>
      <c r="E117" s="24">
        <f>(810000*100)/100000000</f>
        <v>0.81</v>
      </c>
      <c r="F117" s="34"/>
    </row>
    <row r="118" spans="1:8">
      <c r="A118" s="50"/>
      <c r="B118" s="52"/>
      <c r="C118" s="16"/>
      <c r="D118" s="16"/>
      <c r="E118" s="16"/>
      <c r="F118" s="34"/>
    </row>
    <row r="121" spans="1:8">
      <c r="A121" s="76" t="s">
        <v>32</v>
      </c>
      <c r="B121" s="76"/>
      <c r="C121" s="53"/>
      <c r="D121" s="54" t="s">
        <v>34</v>
      </c>
      <c r="E121" s="88"/>
      <c r="F121" s="88"/>
      <c r="G121" s="16" t="s">
        <v>35</v>
      </c>
      <c r="H121" s="55"/>
    </row>
    <row r="123" spans="1:8">
      <c r="A123" s="76" t="s">
        <v>33</v>
      </c>
      <c r="B123" s="76"/>
      <c r="C123" s="69"/>
      <c r="D123" s="69"/>
    </row>
  </sheetData>
  <mergeCells count="83">
    <mergeCell ref="A17:C17"/>
    <mergeCell ref="F17:G17"/>
    <mergeCell ref="A18:C18"/>
    <mergeCell ref="F18:G18"/>
    <mergeCell ref="A21:C21"/>
    <mergeCell ref="D21:E21"/>
    <mergeCell ref="F21:G21"/>
    <mergeCell ref="A19:C19"/>
    <mergeCell ref="D19:E19"/>
    <mergeCell ref="F19:G19"/>
    <mergeCell ref="A20:C20"/>
    <mergeCell ref="D20:E20"/>
    <mergeCell ref="F20:G20"/>
    <mergeCell ref="A45:A50"/>
    <mergeCell ref="A52:A56"/>
    <mergeCell ref="D65:D66"/>
    <mergeCell ref="E65:E66"/>
    <mergeCell ref="A102:A103"/>
    <mergeCell ref="C65:C66"/>
    <mergeCell ref="D75:D76"/>
    <mergeCell ref="E75:E76"/>
    <mergeCell ref="A65:A66"/>
    <mergeCell ref="B65:B66"/>
    <mergeCell ref="B47:B48"/>
    <mergeCell ref="A58:A62"/>
    <mergeCell ref="C112:C114"/>
    <mergeCell ref="B112:B114"/>
    <mergeCell ref="A112:A114"/>
    <mergeCell ref="C102:C103"/>
    <mergeCell ref="E121:F121"/>
    <mergeCell ref="D41:D42"/>
    <mergeCell ref="E41:E42"/>
    <mergeCell ref="E37:E38"/>
    <mergeCell ref="F41:F42"/>
    <mergeCell ref="A41:A42"/>
    <mergeCell ref="A37:A38"/>
    <mergeCell ref="B41:B42"/>
    <mergeCell ref="C41:C42"/>
    <mergeCell ref="A2:H2"/>
    <mergeCell ref="A1:H1"/>
    <mergeCell ref="A26:A27"/>
    <mergeCell ref="D16:E16"/>
    <mergeCell ref="D17:E17"/>
    <mergeCell ref="D18:E18"/>
    <mergeCell ref="A5:H5"/>
    <mergeCell ref="A4:H4"/>
    <mergeCell ref="B26:B27"/>
    <mergeCell ref="C26:C27"/>
    <mergeCell ref="D26:D27"/>
    <mergeCell ref="E26:E27"/>
    <mergeCell ref="A3:H3"/>
    <mergeCell ref="A7:E7"/>
    <mergeCell ref="A16:C16"/>
    <mergeCell ref="F16:G16"/>
    <mergeCell ref="A32:A34"/>
    <mergeCell ref="A35:A36"/>
    <mergeCell ref="A28:A29"/>
    <mergeCell ref="E28:E29"/>
    <mergeCell ref="E30:E31"/>
    <mergeCell ref="E33:E34"/>
    <mergeCell ref="E35:E36"/>
    <mergeCell ref="A30:A31"/>
    <mergeCell ref="C123:D123"/>
    <mergeCell ref="A78:A85"/>
    <mergeCell ref="A86:A91"/>
    <mergeCell ref="B80:B82"/>
    <mergeCell ref="F94:F97"/>
    <mergeCell ref="A123:B123"/>
    <mergeCell ref="E94:E97"/>
    <mergeCell ref="D94:D97"/>
    <mergeCell ref="C94:C97"/>
    <mergeCell ref="B94:B97"/>
    <mergeCell ref="A94:A97"/>
    <mergeCell ref="D102:D103"/>
    <mergeCell ref="E102:E103"/>
    <mergeCell ref="A121:B121"/>
    <mergeCell ref="E112:E114"/>
    <mergeCell ref="D112:D114"/>
    <mergeCell ref="F75:F76"/>
    <mergeCell ref="C75:C76"/>
    <mergeCell ref="A75:A76"/>
    <mergeCell ref="B75:B76"/>
    <mergeCell ref="B102:B103"/>
  </mergeCells>
  <pageMargins left="0.78740157480314965" right="0.39370078740157483" top="0.39370078740157483" bottom="0.39370078740157483" header="0.39370078740157483" footer="0.39370078740157483"/>
  <pageSetup paperSize="9" orientation="portrait" horizontalDpi="180" verticalDpi="180" r:id="rId1"/>
  <headerFooter>
    <oddFooter>&amp;R&amp;"Times New Roman,обычный"&amp;P страница из &amp;N</oddFooter>
  </headerFooter>
  <rowBreaks count="2" manualBreakCount="2">
    <brk id="51" max="7" man="1"/>
    <brk id="100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2020-03-06T05:39:06Z</dcterms:modified>
</cp:coreProperties>
</file>