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ummary" sheetId="1" r:id="rId1"/>
    <sheet name="Development" sheetId="2" r:id="rId2"/>
    <sheet name="Quality" sheetId="3" r:id="rId3"/>
    <sheet name="Sandbox" sheetId="4" r:id="rId4"/>
    <sheet name="Production" sheetId="5" r:id="rId5"/>
    <sheet name="Management" sheetId="6" r:id="rId6"/>
    <sheet name="Managed Servic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 l="1"/>
  <c r="E9" i="1" l="1"/>
  <c r="F9" i="1" s="1"/>
  <c r="R17" i="3"/>
  <c r="P17" i="3"/>
  <c r="N17" i="3"/>
  <c r="L17" i="3"/>
  <c r="W16" i="3"/>
  <c r="R16" i="3"/>
  <c r="P16" i="3"/>
  <c r="N16" i="3"/>
  <c r="L16" i="3"/>
  <c r="R15" i="3"/>
  <c r="P15" i="3"/>
  <c r="N15" i="3"/>
  <c r="L15" i="3"/>
  <c r="W14" i="3"/>
  <c r="X14" i="3" s="1"/>
  <c r="R14" i="3"/>
  <c r="P14" i="3"/>
  <c r="N14" i="3"/>
  <c r="L14" i="3"/>
  <c r="R13" i="3"/>
  <c r="P13" i="3"/>
  <c r="N13" i="3"/>
  <c r="L13" i="3"/>
  <c r="W12" i="3"/>
  <c r="R12" i="3"/>
  <c r="P12" i="3"/>
  <c r="N12" i="3"/>
  <c r="L12" i="3"/>
  <c r="R11" i="3"/>
  <c r="P11" i="3"/>
  <c r="N11" i="3"/>
  <c r="L11" i="3"/>
  <c r="W10" i="3"/>
  <c r="X10" i="3" s="1"/>
  <c r="R10" i="3"/>
  <c r="P10" i="3"/>
  <c r="N10" i="3"/>
  <c r="L10" i="3"/>
  <c r="R9" i="3"/>
  <c r="P9" i="3"/>
  <c r="N9" i="3"/>
  <c r="L9" i="3"/>
  <c r="W8" i="3"/>
  <c r="R8" i="3"/>
  <c r="P8" i="3"/>
  <c r="N8" i="3"/>
  <c r="L8" i="3"/>
  <c r="R7" i="3"/>
  <c r="P7" i="3"/>
  <c r="N7" i="3"/>
  <c r="L7" i="3"/>
  <c r="Z4" i="3"/>
  <c r="Y14" i="3" s="1"/>
  <c r="X4" i="3"/>
  <c r="W17" i="3" s="1"/>
  <c r="X17" i="3" s="1"/>
  <c r="V4" i="3"/>
  <c r="U14" i="3" s="1"/>
  <c r="T4" i="3"/>
  <c r="S16" i="3" s="1"/>
  <c r="Z3" i="3"/>
  <c r="Z5" i="3" s="1"/>
  <c r="X3" i="3"/>
  <c r="X5" i="3" s="1"/>
  <c r="V3" i="3"/>
  <c r="V5" i="3" s="1"/>
  <c r="T3" i="3"/>
  <c r="T5" i="3" s="1"/>
  <c r="R21" i="2"/>
  <c r="P21" i="2"/>
  <c r="N21" i="2"/>
  <c r="L21" i="2"/>
  <c r="R20" i="2"/>
  <c r="P20" i="2"/>
  <c r="N20" i="2"/>
  <c r="L20" i="2"/>
  <c r="R19" i="2"/>
  <c r="P19" i="2"/>
  <c r="N19" i="2"/>
  <c r="L19" i="2"/>
  <c r="R18" i="2"/>
  <c r="P18" i="2"/>
  <c r="N18" i="2"/>
  <c r="L18" i="2"/>
  <c r="R17" i="2"/>
  <c r="P17" i="2"/>
  <c r="N17" i="2"/>
  <c r="L17" i="2"/>
  <c r="R16" i="2"/>
  <c r="P16" i="2"/>
  <c r="N16" i="2"/>
  <c r="L16" i="2"/>
  <c r="R15" i="2"/>
  <c r="P15" i="2"/>
  <c r="N15" i="2"/>
  <c r="L15" i="2"/>
  <c r="R14" i="2"/>
  <c r="P14" i="2"/>
  <c r="N14" i="2"/>
  <c r="L14" i="2"/>
  <c r="R13" i="2"/>
  <c r="P13" i="2"/>
  <c r="N13" i="2"/>
  <c r="L13" i="2"/>
  <c r="R12" i="2"/>
  <c r="P12" i="2"/>
  <c r="N12" i="2"/>
  <c r="L12" i="2"/>
  <c r="R11" i="2"/>
  <c r="P11" i="2"/>
  <c r="N11" i="2"/>
  <c r="L11" i="2"/>
  <c r="R10" i="2"/>
  <c r="P10" i="2"/>
  <c r="N10" i="2"/>
  <c r="L10" i="2"/>
  <c r="R9" i="2"/>
  <c r="P9" i="2"/>
  <c r="N9" i="2"/>
  <c r="L9" i="2"/>
  <c r="R8" i="2"/>
  <c r="P8" i="2"/>
  <c r="N8" i="2"/>
  <c r="L8" i="2"/>
  <c r="R7" i="2"/>
  <c r="P7" i="2"/>
  <c r="N7" i="2"/>
  <c r="L7" i="2"/>
  <c r="R6" i="2"/>
  <c r="P6" i="2"/>
  <c r="N6" i="2"/>
  <c r="L6" i="2"/>
  <c r="Z4" i="2"/>
  <c r="X4" i="2"/>
  <c r="V4" i="2"/>
  <c r="T4" i="2"/>
  <c r="Z3" i="2"/>
  <c r="Y20" i="2" s="1"/>
  <c r="Z20" i="2" s="1"/>
  <c r="X3" i="2"/>
  <c r="W18" i="2" s="1"/>
  <c r="X18" i="2" s="1"/>
  <c r="V3" i="2"/>
  <c r="U20" i="2" s="1"/>
  <c r="V20" i="2" s="1"/>
  <c r="T3" i="2"/>
  <c r="S18" i="2" s="1"/>
  <c r="T18" i="2" s="1"/>
  <c r="U7" i="3" l="1"/>
  <c r="S11" i="3"/>
  <c r="T11" i="3" s="1"/>
  <c r="S13" i="3"/>
  <c r="S15" i="3"/>
  <c r="T15" i="3" s="1"/>
  <c r="W7" i="3"/>
  <c r="W9" i="3"/>
  <c r="X9" i="3" s="1"/>
  <c r="W11" i="3"/>
  <c r="W13" i="3"/>
  <c r="X13" i="3" s="1"/>
  <c r="W15" i="3"/>
  <c r="S7" i="3"/>
  <c r="S9" i="3"/>
  <c r="S17" i="3"/>
  <c r="T17" i="3" s="1"/>
  <c r="S8" i="3"/>
  <c r="S10" i="3"/>
  <c r="S12" i="3"/>
  <c r="T12" i="3" s="1"/>
  <c r="S14" i="3"/>
  <c r="T14" i="3" s="1"/>
  <c r="S7" i="2"/>
  <c r="T7" i="2" s="1"/>
  <c r="S11" i="2"/>
  <c r="T11" i="2" s="1"/>
  <c r="S19" i="2"/>
  <c r="T19" i="2" s="1"/>
  <c r="W7" i="2"/>
  <c r="X7" i="2" s="1"/>
  <c r="W11" i="2"/>
  <c r="X11" i="2" s="1"/>
  <c r="W15" i="2"/>
  <c r="X15" i="2" s="1"/>
  <c r="W19" i="2"/>
  <c r="X19" i="2" s="1"/>
  <c r="S15" i="2"/>
  <c r="T15" i="2" s="1"/>
  <c r="S9" i="2"/>
  <c r="T9" i="2" s="1"/>
  <c r="S13" i="2"/>
  <c r="T13" i="2" s="1"/>
  <c r="S17" i="2"/>
  <c r="T17" i="2" s="1"/>
  <c r="S21" i="2"/>
  <c r="T21" i="2" s="1"/>
  <c r="W9" i="2"/>
  <c r="X9" i="2" s="1"/>
  <c r="W13" i="2"/>
  <c r="X13" i="2" s="1"/>
  <c r="W17" i="2"/>
  <c r="X17" i="2" s="1"/>
  <c r="W21" i="2"/>
  <c r="X21" i="2" s="1"/>
  <c r="E6" i="1"/>
  <c r="T9" i="3"/>
  <c r="V14" i="3"/>
  <c r="T7" i="3"/>
  <c r="T8" i="3"/>
  <c r="T16" i="3"/>
  <c r="V7" i="3"/>
  <c r="X8" i="3"/>
  <c r="X12" i="3"/>
  <c r="X16" i="3"/>
  <c r="Z14" i="3"/>
  <c r="X7" i="3"/>
  <c r="T10" i="3"/>
  <c r="X11" i="3"/>
  <c r="X15" i="3"/>
  <c r="T13" i="3"/>
  <c r="Y7" i="3"/>
  <c r="Z7" i="3" s="1"/>
  <c r="U9" i="3"/>
  <c r="V9" i="3" s="1"/>
  <c r="Y9" i="3"/>
  <c r="Z9" i="3" s="1"/>
  <c r="U11" i="3"/>
  <c r="V11" i="3" s="1"/>
  <c r="Y11" i="3"/>
  <c r="Z11" i="3" s="1"/>
  <c r="U13" i="3"/>
  <c r="V13" i="3" s="1"/>
  <c r="Y13" i="3"/>
  <c r="Z13" i="3" s="1"/>
  <c r="U15" i="3"/>
  <c r="V15" i="3" s="1"/>
  <c r="Y15" i="3"/>
  <c r="Z15" i="3" s="1"/>
  <c r="U17" i="3"/>
  <c r="V17" i="3" s="1"/>
  <c r="Y17" i="3"/>
  <c r="Z17" i="3" s="1"/>
  <c r="U8" i="3"/>
  <c r="V8" i="3" s="1"/>
  <c r="U10" i="3"/>
  <c r="V10" i="3" s="1"/>
  <c r="Y12" i="3"/>
  <c r="Z12" i="3" s="1"/>
  <c r="U16" i="3"/>
  <c r="V16" i="3" s="1"/>
  <c r="Y16" i="3"/>
  <c r="Z16" i="3" s="1"/>
  <c r="Y8" i="3"/>
  <c r="Z8" i="3" s="1"/>
  <c r="Y10" i="3"/>
  <c r="Z10" i="3" s="1"/>
  <c r="U12" i="3"/>
  <c r="V12" i="3" s="1"/>
  <c r="U9" i="2"/>
  <c r="V9" i="2" s="1"/>
  <c r="Y9" i="2"/>
  <c r="Z9" i="2" s="1"/>
  <c r="AB9" i="2" s="1"/>
  <c r="U13" i="2"/>
  <c r="V13" i="2" s="1"/>
  <c r="Y13" i="2"/>
  <c r="Z13" i="2" s="1"/>
  <c r="AB13" i="2" s="1"/>
  <c r="U17" i="2"/>
  <c r="V17" i="2" s="1"/>
  <c r="Y17" i="2"/>
  <c r="Z17" i="2" s="1"/>
  <c r="AB17" i="2" s="1"/>
  <c r="U21" i="2"/>
  <c r="V21" i="2" s="1"/>
  <c r="Y21" i="2"/>
  <c r="Z21" i="2" s="1"/>
  <c r="U6" i="2"/>
  <c r="V6" i="2" s="1"/>
  <c r="Y6" i="2"/>
  <c r="Z6" i="2" s="1"/>
  <c r="S8" i="2"/>
  <c r="T8" i="2" s="1"/>
  <c r="W8" i="2"/>
  <c r="X8" i="2" s="1"/>
  <c r="U10" i="2"/>
  <c r="V10" i="2" s="1"/>
  <c r="Y10" i="2"/>
  <c r="Z10" i="2" s="1"/>
  <c r="S12" i="2"/>
  <c r="T12" i="2" s="1"/>
  <c r="W12" i="2"/>
  <c r="X12" i="2" s="1"/>
  <c r="U14" i="2"/>
  <c r="V14" i="2" s="1"/>
  <c r="Y14" i="2"/>
  <c r="Z14" i="2" s="1"/>
  <c r="S16" i="2"/>
  <c r="T16" i="2" s="1"/>
  <c r="W16" i="2"/>
  <c r="X16" i="2" s="1"/>
  <c r="U18" i="2"/>
  <c r="V18" i="2" s="1"/>
  <c r="Y18" i="2"/>
  <c r="Z18" i="2" s="1"/>
  <c r="S20" i="2"/>
  <c r="T20" i="2" s="1"/>
  <c r="AB20" i="2" s="1"/>
  <c r="W20" i="2"/>
  <c r="X20" i="2" s="1"/>
  <c r="U7" i="2"/>
  <c r="V7" i="2" s="1"/>
  <c r="Y7" i="2"/>
  <c r="Z7" i="2" s="1"/>
  <c r="AB7" i="2" s="1"/>
  <c r="U11" i="2"/>
  <c r="V11" i="2" s="1"/>
  <c r="Y11" i="2"/>
  <c r="Z11" i="2" s="1"/>
  <c r="U15" i="2"/>
  <c r="V15" i="2" s="1"/>
  <c r="Y15" i="2"/>
  <c r="Z15" i="2" s="1"/>
  <c r="AB15" i="2" s="1"/>
  <c r="U19" i="2"/>
  <c r="V19" i="2" s="1"/>
  <c r="Y19" i="2"/>
  <c r="Z19" i="2" s="1"/>
  <c r="S6" i="2"/>
  <c r="T6" i="2" s="1"/>
  <c r="W6" i="2"/>
  <c r="X6" i="2" s="1"/>
  <c r="U8" i="2"/>
  <c r="V8" i="2" s="1"/>
  <c r="Y8" i="2"/>
  <c r="Z8" i="2" s="1"/>
  <c r="S10" i="2"/>
  <c r="T10" i="2" s="1"/>
  <c r="W10" i="2"/>
  <c r="X10" i="2" s="1"/>
  <c r="U12" i="2"/>
  <c r="V12" i="2" s="1"/>
  <c r="Y12" i="2"/>
  <c r="Z12" i="2" s="1"/>
  <c r="S14" i="2"/>
  <c r="T14" i="2" s="1"/>
  <c r="W14" i="2"/>
  <c r="X14" i="2" s="1"/>
  <c r="U16" i="2"/>
  <c r="V16" i="2" s="1"/>
  <c r="Y16" i="2"/>
  <c r="Z16" i="2" s="1"/>
  <c r="E7" i="1" l="1"/>
  <c r="F7" i="1" s="1"/>
  <c r="AB16" i="3"/>
  <c r="AB10" i="2"/>
  <c r="AB6" i="2"/>
  <c r="AB18" i="2"/>
  <c r="AB14" i="2"/>
  <c r="AB23" i="2" s="1"/>
  <c r="E4" i="1" s="1"/>
  <c r="AB19" i="2"/>
  <c r="AB11" i="2"/>
  <c r="AB21" i="2"/>
  <c r="AB16" i="2"/>
  <c r="AB12" i="2"/>
  <c r="AB8" i="2"/>
  <c r="F6" i="1"/>
  <c r="G24" i="6"/>
  <c r="E8" i="1" s="1"/>
  <c r="F8" i="1" s="1"/>
  <c r="AB17" i="3"/>
  <c r="AB13" i="3"/>
  <c r="AB9" i="3"/>
  <c r="AB10" i="3"/>
  <c r="AB12" i="3"/>
  <c r="AB14" i="3"/>
  <c r="AB8" i="3"/>
  <c r="AB15" i="3"/>
  <c r="AB11" i="3"/>
  <c r="AB7" i="3"/>
  <c r="AB19" i="3" l="1"/>
  <c r="E5" i="1" s="1"/>
  <c r="F5" i="1" s="1"/>
  <c r="F4" i="1"/>
  <c r="E11" i="1"/>
  <c r="F11" i="1"/>
</calcChain>
</file>

<file path=xl/sharedStrings.xml><?xml version="1.0" encoding="utf-8"?>
<sst xmlns="http://schemas.openxmlformats.org/spreadsheetml/2006/main" count="302" uniqueCount="114">
  <si>
    <t>Landscape</t>
  </si>
  <si>
    <t>Development</t>
  </si>
  <si>
    <t>Quality</t>
  </si>
  <si>
    <t>Sandbox</t>
  </si>
  <si>
    <t>Production</t>
  </si>
  <si>
    <t xml:space="preserve">Management </t>
  </si>
  <si>
    <t>Manage Services</t>
  </si>
  <si>
    <t>Total</t>
  </si>
  <si>
    <t>HDD Offline Hrs. Charges Table (Price Schedule refernce - Performance Storage- 3rs per GB per Month)</t>
  </si>
  <si>
    <t>DEVELOPMENT LANDSCAPE ( Billing Period : 22/12/2021 to 21/03/2022 )</t>
  </si>
  <si>
    <t>Total Monthly Hrs.</t>
  </si>
  <si>
    <t>Offline Hrs.</t>
  </si>
  <si>
    <t>Per GB Per HR</t>
  </si>
  <si>
    <t>SR</t>
  </si>
  <si>
    <t>Development Landscape</t>
  </si>
  <si>
    <t>Delivery Status</t>
  </si>
  <si>
    <t>Unit</t>
  </si>
  <si>
    <t>Date of Live</t>
  </si>
  <si>
    <t>No</t>
  </si>
  <si>
    <t>GB</t>
  </si>
  <si>
    <t>OS</t>
  </si>
  <si>
    <t>Hourly/ Monthly  Unit Rate As per RFP</t>
  </si>
  <si>
    <t>Uptime Hrs.</t>
  </si>
  <si>
    <t>Monthly Hrs.</t>
  </si>
  <si>
    <t>Total Rs.                              (22nd Dec To 21st Mar 22)</t>
  </si>
  <si>
    <t>SAP S/4HANA DB - HANA DB</t>
  </si>
  <si>
    <t>Delivered</t>
  </si>
  <si>
    <t>SUSE</t>
  </si>
  <si>
    <t>SAP S/4HANA APP (ASCS + PAS)</t>
  </si>
  <si>
    <t>SAP FIORI (DB + APP)</t>
  </si>
  <si>
    <t>SAP EP-ESS/MSS (DB + APP)</t>
  </si>
  <si>
    <t>SAP PO (DB + APP)</t>
  </si>
  <si>
    <t>SAP Business Objects (BO)</t>
  </si>
  <si>
    <t>SAP ERP - LSO (DB + APP)</t>
  </si>
  <si>
    <t>SAP NW EP - LSO (DB + APP)</t>
  </si>
  <si>
    <t>SAP GRC (DB + APP)</t>
  </si>
  <si>
    <t>SAP NW EP (IDM+SSO) (DB + APP)</t>
  </si>
  <si>
    <t>SAP MII (DB + APP)</t>
  </si>
  <si>
    <t>SAP DMS</t>
  </si>
  <si>
    <t>SAP Web Dispatcher - FIORI</t>
  </si>
  <si>
    <t>SAP Web Dispatcher - EP (ESS/MSS)</t>
  </si>
  <si>
    <t>SAP Web Dispatcher - NW EP (LSO)</t>
  </si>
  <si>
    <t>Landing Machine (Jump Server) - Windows</t>
  </si>
  <si>
    <t>Win</t>
  </si>
  <si>
    <t>Total of Development Landscape</t>
  </si>
  <si>
    <t>Quality Landscape</t>
  </si>
  <si>
    <t>Total of Quality Landscape</t>
  </si>
  <si>
    <t>QUALITY LANDSCAPE ( Billing Period : 30/12/2021 to 21/03/2022)</t>
  </si>
  <si>
    <t>Sandbox Landscape</t>
  </si>
  <si>
    <t>Total of Sandbox Landscape</t>
  </si>
  <si>
    <t>SANDBOX LANDSCAPE ( Billing Period : 03/02/2022 to 21/03/2022)</t>
  </si>
  <si>
    <t>Production Landscape ( Billing Period : 15/02/2022 to 21/03/2022 )</t>
  </si>
  <si>
    <t>Production Landscape</t>
  </si>
  <si>
    <t>SAP S/4HANA</t>
  </si>
  <si>
    <t>SAP S/4 HANA DB - HANA DB - Primary</t>
  </si>
  <si>
    <t>SAP S/4 HANA DB - HANA DB - Secondary (HA Node)</t>
  </si>
  <si>
    <t xml:space="preserve"> SAP S/4 HANA APP (ASCS)</t>
  </si>
  <si>
    <t xml:space="preserve"> SAP S/4 HANA APP (PAS)</t>
  </si>
  <si>
    <t xml:space="preserve"> SAP S/4 HANA APP (AAS)</t>
  </si>
  <si>
    <t>SAP FIORI FES</t>
  </si>
  <si>
    <t>SAP FIORI (ASCS + ASE DB)</t>
  </si>
  <si>
    <t>SAP FIORI (PAS)</t>
  </si>
  <si>
    <t>SAP NW EP (ESS/MSS)</t>
  </si>
  <si>
    <t>SAP EP (SCS + ASE DB)</t>
  </si>
  <si>
    <t>SAP EP (PAS)</t>
  </si>
  <si>
    <t>SAP Process Orchestration (PO)</t>
  </si>
  <si>
    <t>SAP PO APP + SYBASE DB (SCS + DB + PAS)</t>
  </si>
  <si>
    <t>SAP PO APP + SYBASE DB (SCS + DB + AAS)</t>
  </si>
  <si>
    <t>SAP Content Server</t>
  </si>
  <si>
    <t>SAP DMS (DB + APP)</t>
  </si>
  <si>
    <t>SAP Solution Manager</t>
  </si>
  <si>
    <t>SAP WebDispatcher</t>
  </si>
  <si>
    <t>Total of Production Landscape</t>
  </si>
  <si>
    <t>SAP Solution Manager (ABAP+JAVA) - APP + Saprouter + DB</t>
  </si>
  <si>
    <t>Management LANDSCAPE ( Billing Period : 22/12/2021 to 21/03/2022 )</t>
  </si>
  <si>
    <t>Management Landscape</t>
  </si>
  <si>
    <t>emagic</t>
  </si>
  <si>
    <t>ADC</t>
  </si>
  <si>
    <t>Antivirus Management VM</t>
  </si>
  <si>
    <t xml:space="preserve">SIEM LOG Collegtor </t>
  </si>
  <si>
    <t xml:space="preserve">Patch Mangement </t>
  </si>
  <si>
    <t xml:space="preserve"> </t>
  </si>
  <si>
    <t>Software Licenses - SPLA model</t>
  </si>
  <si>
    <t>CentOS Community Edition</t>
  </si>
  <si>
    <t xml:space="preserve">HIPS + Antivirus </t>
  </si>
  <si>
    <t>Backup Space (with Backup Software)</t>
  </si>
  <si>
    <t>Network, Connectivity &amp; Security</t>
  </si>
  <si>
    <t>External Firewall (UTM ) - 1 Gbps Firewall Throughput (1 IPsec VPN Tunnel 10 SSL VPN )  - Paloalto 100 VM with bundle2 license</t>
  </si>
  <si>
    <t xml:space="preserve">Internal Firewall (Base) - 1 Gbps Throughput   - Palalto 100 VM </t>
  </si>
  <si>
    <t>DDoS Mitigation Services - 1 Gbps Throughput</t>
  </si>
  <si>
    <t>SIEM</t>
  </si>
  <si>
    <t>Unmetered Internet Bandwidth - Speed Based</t>
  </si>
  <si>
    <t>Public IPs</t>
  </si>
  <si>
    <t>Cross Connect + Port Termination  (1 Gbps Port Copper)</t>
  </si>
  <si>
    <t>Domain SSL Certificate - Wildcard</t>
  </si>
  <si>
    <t>Total of Management Landscape</t>
  </si>
  <si>
    <t>Managed Services (1st Quarter )</t>
  </si>
  <si>
    <t>Managed Hosting Services</t>
  </si>
  <si>
    <t>Operating System Management Services (Win/Linux) as per ESDS Standard SOW</t>
  </si>
  <si>
    <t>Storage Management Services as per ESDS Standard SOW</t>
  </si>
  <si>
    <t xml:space="preserve">SUSE/HANA failover cluster configuration/management/monitoring </t>
  </si>
  <si>
    <t>Firewall Security Management Services as per ESDS Standard SOW</t>
  </si>
  <si>
    <t>Backup Management Services as per ESDS Standard SOW</t>
  </si>
  <si>
    <t xml:space="preserve">eNlight 360 Advanced monitoring - (100 Devices) </t>
  </si>
  <si>
    <t xml:space="preserve">DNS Management  </t>
  </si>
  <si>
    <t>Patch Management</t>
  </si>
  <si>
    <t>Total of Managed Services</t>
  </si>
  <si>
    <t>Total Rs.                              (03rd Feb To 21st Mar 22)</t>
  </si>
  <si>
    <t>Difference</t>
  </si>
  <si>
    <t>Tax Invoice Pricing</t>
  </si>
  <si>
    <t>NEEPCO Price</t>
  </si>
  <si>
    <t>Total Rs.  (22nd Dec To 21st Mar 22)</t>
  </si>
  <si>
    <t>Total Rs. (15th Feb To 21st Mar 22)</t>
  </si>
  <si>
    <t>Post Disscussion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</si>
</sst>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₹-4009]\ #,##0.00"/>
    <numFmt numFmtId="165" formatCode="0.00000"/>
    <numFmt numFmtId="166" formatCode="_(* #,##0.00_);_(* \(#,##0.00\);_(* &quot;-&quot;??_);_(@_)"/>
    <numFmt numFmtId="167" formatCode="[$₹-439]#,##0"/>
    <numFmt numFmtId="168" formatCode="[$-409]d\-mmm\-yy;@"/>
    <numFmt numFmtId="169" formatCode="[$₹-4009]\ #,##0"/>
    <numFmt numFmtId="170" formatCode="General\ &quot;NO&quot;"/>
    <numFmt numFmtId="171" formatCode="&quot;₹&quot;\ 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mbria"/>
      <family val="1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mbria"/>
      <family val="1"/>
    </font>
    <font>
      <sz val="9"/>
      <name val="Cambria"/>
      <family val="1"/>
    </font>
    <font>
      <sz val="9"/>
      <color rgb="FF7030A0"/>
      <name val="Cambria"/>
      <family val="1"/>
    </font>
    <font>
      <sz val="9"/>
      <color rgb="FF3333CC"/>
      <name val="Cambria"/>
      <family val="1"/>
    </font>
    <font>
      <u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3333CC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b/>
      <u/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7030A0"/>
      <name val="Calibri"/>
      <family val="2"/>
    </font>
    <font>
      <i/>
      <sz val="9"/>
      <color rgb="FFFF0000"/>
      <name val="Calibri"/>
      <family val="2"/>
    </font>
    <font>
      <u/>
      <sz val="9"/>
      <color theme="1"/>
      <name val="Calibri"/>
      <family val="2"/>
    </font>
    <font>
      <b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2" fillId="0" borderId="2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 wrapText="1"/>
    </xf>
    <xf numFmtId="167" fontId="2" fillId="2" borderId="1" xfId="2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168" fontId="7" fillId="0" borderId="9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 vertical="center" wrapText="1"/>
    </xf>
    <xf numFmtId="164" fontId="8" fillId="3" borderId="11" xfId="2" applyNumberFormat="1" applyFont="1" applyFill="1" applyBorder="1" applyAlignment="1">
      <alignment horizontal="right" vertical="center" wrapText="1"/>
    </xf>
    <xf numFmtId="2" fontId="9" fillId="0" borderId="1" xfId="2" applyNumberFormat="1" applyFont="1" applyFill="1" applyBorder="1" applyAlignment="1">
      <alignment horizontal="right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8" fontId="7" fillId="0" borderId="3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164" fontId="8" fillId="3" borderId="1" xfId="2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7" fontId="2" fillId="2" borderId="1" xfId="2" applyNumberFormat="1" applyFont="1" applyFill="1" applyBorder="1" applyAlignment="1">
      <alignment horizontal="right" vertical="center" wrapText="1"/>
    </xf>
    <xf numFmtId="169" fontId="11" fillId="0" borderId="1" xfId="2" applyNumberFormat="1" applyFont="1" applyFill="1" applyBorder="1" applyAlignment="1">
      <alignment horizontal="center" vertical="center" wrapText="1"/>
    </xf>
    <xf numFmtId="170" fontId="11" fillId="0" borderId="1" xfId="0" applyNumberFormat="1" applyFont="1" applyFill="1" applyBorder="1" applyAlignment="1">
      <alignment horizontal="center" vertical="center"/>
    </xf>
    <xf numFmtId="168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 vertical="center" wrapText="1"/>
    </xf>
    <xf numFmtId="164" fontId="12" fillId="3" borderId="1" xfId="2" applyNumberFormat="1" applyFont="1" applyFill="1" applyBorder="1" applyAlignment="1">
      <alignment horizontal="center" vertical="center" wrapText="1"/>
    </xf>
    <xf numFmtId="2" fontId="13" fillId="0" borderId="1" xfId="2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44" fontId="14" fillId="0" borderId="1" xfId="0" applyNumberFormat="1" applyFont="1" applyBorder="1"/>
    <xf numFmtId="0" fontId="11" fillId="0" borderId="1" xfId="3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167" fontId="15" fillId="2" borderId="1" xfId="2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168" fontId="11" fillId="0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right"/>
    </xf>
    <xf numFmtId="169" fontId="11" fillId="2" borderId="1" xfId="2" applyNumberFormat="1" applyFont="1" applyFill="1" applyBorder="1" applyAlignment="1">
      <alignment horizontal="center" vertical="center" wrapText="1"/>
    </xf>
    <xf numFmtId="170" fontId="11" fillId="2" borderId="1" xfId="0" applyNumberFormat="1" applyFont="1" applyFill="1" applyBorder="1" applyAlignment="1">
      <alignment horizontal="center" vertical="center"/>
    </xf>
    <xf numFmtId="169" fontId="11" fillId="2" borderId="1" xfId="2" applyNumberFormat="1" applyFont="1" applyFill="1" applyBorder="1" applyAlignment="1">
      <alignment horizontal="right" vertical="center" wrapText="1"/>
    </xf>
    <xf numFmtId="44" fontId="11" fillId="2" borderId="1" xfId="1" applyFont="1" applyFill="1" applyBorder="1" applyAlignment="1">
      <alignment horizontal="right" vertical="center" wrapText="1"/>
    </xf>
    <xf numFmtId="164" fontId="10" fillId="0" borderId="1" xfId="0" applyNumberFormat="1" applyFont="1" applyBorder="1"/>
    <xf numFmtId="167" fontId="15" fillId="2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171" fontId="3" fillId="0" borderId="1" xfId="0" applyNumberFormat="1" applyFont="1" applyBorder="1" applyAlignment="1">
      <alignment horizontal="right" vertical="center"/>
    </xf>
    <xf numFmtId="171" fontId="10" fillId="0" borderId="1" xfId="0" applyNumberFormat="1" applyFont="1" applyBorder="1"/>
    <xf numFmtId="169" fontId="7" fillId="0" borderId="1" xfId="2" applyNumberFormat="1" applyFont="1" applyFill="1" applyBorder="1" applyAlignment="1">
      <alignment horizontal="center" vertical="center" wrapText="1"/>
    </xf>
    <xf numFmtId="170" fontId="7" fillId="0" borderId="1" xfId="0" applyNumberFormat="1" applyFont="1" applyFill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44" fontId="7" fillId="0" borderId="1" xfId="1" applyFont="1" applyFill="1" applyBorder="1" applyAlignment="1">
      <alignment horizontal="center" vertical="center" wrapText="1"/>
    </xf>
    <xf numFmtId="164" fontId="3" fillId="0" borderId="1" xfId="0" applyNumberFormat="1" applyFont="1" applyBorder="1"/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67" fontId="18" fillId="2" borderId="1" xfId="2" applyNumberFormat="1" applyFont="1" applyFill="1" applyBorder="1" applyAlignment="1">
      <alignment horizontal="center" vertical="center" wrapText="1"/>
    </xf>
    <xf numFmtId="169" fontId="19" fillId="2" borderId="1" xfId="2" applyNumberFormat="1" applyFont="1" applyFill="1" applyBorder="1" applyAlignment="1">
      <alignment horizontal="center" vertical="center" wrapText="1"/>
    </xf>
    <xf numFmtId="169" fontId="19" fillId="2" borderId="1" xfId="2" applyNumberFormat="1" applyFont="1" applyFill="1" applyBorder="1" applyAlignment="1">
      <alignment horizontal="left" vertical="top" wrapText="1"/>
    </xf>
    <xf numFmtId="170" fontId="19" fillId="2" borderId="1" xfId="0" applyNumberFormat="1" applyFont="1" applyFill="1" applyBorder="1" applyAlignment="1">
      <alignment horizontal="center" vertical="center"/>
    </xf>
    <xf numFmtId="169" fontId="19" fillId="2" borderId="1" xfId="2" applyNumberFormat="1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169" fontId="19" fillId="0" borderId="1" xfId="2" applyNumberFormat="1" applyFont="1" applyFill="1" applyBorder="1" applyAlignment="1">
      <alignment horizontal="center" vertical="center" wrapText="1"/>
    </xf>
    <xf numFmtId="170" fontId="19" fillId="0" borderId="1" xfId="0" applyNumberFormat="1" applyFont="1" applyFill="1" applyBorder="1" applyAlignment="1">
      <alignment horizontal="center" vertical="center"/>
    </xf>
    <xf numFmtId="168" fontId="19" fillId="0" borderId="1" xfId="0" applyNumberFormat="1" applyFont="1" applyFill="1" applyBorder="1" applyAlignment="1">
      <alignment horizontal="center" vertical="center"/>
    </xf>
    <xf numFmtId="169" fontId="20" fillId="3" borderId="1" xfId="2" applyNumberFormat="1" applyFont="1" applyFill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9" fontId="22" fillId="0" borderId="1" xfId="0" applyNumberFormat="1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" fontId="2" fillId="2" borderId="4" xfId="0" applyNumberFormat="1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167" fontId="7" fillId="0" borderId="1" xfId="2" applyNumberFormat="1" applyFont="1" applyFill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2" fontId="9" fillId="0" borderId="1" xfId="2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top"/>
    </xf>
  </cellXfs>
  <cellStyles count="5">
    <cellStyle name="Comma 2 3" xfId="2"/>
    <cellStyle name="Comma 2 3 2" xfId="4"/>
    <cellStyle name="Currency" xfId="1" builtinId="4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workbookViewId="0">
      <selection activeCell="E17" sqref="E17"/>
    </sheetView>
  </sheetViews>
  <sheetFormatPr defaultColWidth="13.44140625" defaultRowHeight="12" x14ac:dyDescent="0.3"/>
  <cols>
    <col min="1" max="1" width="3.5546875" style="69" customWidth="1"/>
    <col min="2" max="2" width="13.44140625" style="69"/>
    <col min="3" max="3" width="16.21875" style="69" customWidth="1"/>
    <col min="4" max="4" width="18.6640625" style="69" customWidth="1"/>
    <col min="5" max="5" width="27.77734375" style="69" customWidth="1"/>
    <col min="6" max="6" width="14.44140625" style="69" customWidth="1"/>
    <col min="7" max="7" width="10.6640625" style="69" customWidth="1"/>
    <col min="8" max="8" width="61.5546875" style="70" customWidth="1"/>
    <col min="9" max="16384" width="13.44140625" style="69"/>
  </cols>
  <sheetData>
    <row r="3" spans="2:8" ht="14.4" customHeight="1" x14ac:dyDescent="0.3">
      <c r="B3" s="98" t="s">
        <v>0</v>
      </c>
      <c r="C3" s="99" t="s">
        <v>110</v>
      </c>
      <c r="D3" s="98" t="s">
        <v>109</v>
      </c>
      <c r="E3" s="98" t="s">
        <v>113</v>
      </c>
      <c r="F3" s="99" t="s">
        <v>108</v>
      </c>
    </row>
    <row r="4" spans="2:8" ht="13.2" customHeight="1" x14ac:dyDescent="0.3">
      <c r="B4" s="100" t="s">
        <v>1</v>
      </c>
      <c r="C4" s="99">
        <v>163085.27799999996</v>
      </c>
      <c r="D4" s="101">
        <v>165800</v>
      </c>
      <c r="E4" s="101">
        <f>Development!AB23</f>
        <v>165941.00972222222</v>
      </c>
      <c r="F4" s="99">
        <f t="shared" ref="F4:F9" si="0">E4-D4</f>
        <v>141.00972222222481</v>
      </c>
      <c r="H4" s="102"/>
    </row>
    <row r="5" spans="2:8" ht="13.2" customHeight="1" x14ac:dyDescent="0.3">
      <c r="B5" s="100" t="s">
        <v>2</v>
      </c>
      <c r="C5" s="99">
        <v>173171.05933333334</v>
      </c>
      <c r="D5" s="101">
        <v>175787</v>
      </c>
      <c r="E5" s="101">
        <f>Quality!AB19</f>
        <v>175645.94166666665</v>
      </c>
      <c r="F5" s="99">
        <f t="shared" si="0"/>
        <v>-141.05833333334886</v>
      </c>
      <c r="H5" s="102"/>
    </row>
    <row r="6" spans="2:8" ht="13.2" customHeight="1" x14ac:dyDescent="0.3">
      <c r="B6" s="100" t="s">
        <v>3</v>
      </c>
      <c r="C6" s="99">
        <v>35732.533333333333</v>
      </c>
      <c r="D6" s="101">
        <v>33403</v>
      </c>
      <c r="E6" s="101">
        <f>Sandbox!H9</f>
        <v>34972.266666666663</v>
      </c>
      <c r="F6" s="99">
        <f t="shared" si="0"/>
        <v>1569.2666666666628</v>
      </c>
      <c r="H6" s="102"/>
    </row>
    <row r="7" spans="2:8" ht="13.2" customHeight="1" x14ac:dyDescent="0.3">
      <c r="B7" s="100" t="s">
        <v>4</v>
      </c>
      <c r="C7" s="99">
        <v>330521.33333333331</v>
      </c>
      <c r="D7" s="101">
        <v>338926</v>
      </c>
      <c r="E7" s="101">
        <f>Production!G31</f>
        <v>331417.33333333337</v>
      </c>
      <c r="F7" s="99">
        <f t="shared" si="0"/>
        <v>-7508.6666666666279</v>
      </c>
      <c r="H7" s="102"/>
    </row>
    <row r="8" spans="2:8" ht="13.2" customHeight="1" x14ac:dyDescent="0.3">
      <c r="B8" s="100" t="s">
        <v>5</v>
      </c>
      <c r="C8" s="99">
        <v>1004694.3</v>
      </c>
      <c r="D8" s="101">
        <v>689835</v>
      </c>
      <c r="E8" s="101">
        <f>Management!G24</f>
        <v>697300.13411866687</v>
      </c>
      <c r="F8" s="99">
        <f t="shared" si="0"/>
        <v>7465.1341186668724</v>
      </c>
      <c r="H8" s="102"/>
    </row>
    <row r="9" spans="2:8" ht="13.2" customHeight="1" x14ac:dyDescent="0.3">
      <c r="B9" s="100" t="s">
        <v>6</v>
      </c>
      <c r="C9" s="99">
        <v>1061354.53</v>
      </c>
      <c r="D9" s="101">
        <v>456208</v>
      </c>
      <c r="E9" s="101">
        <f>'Managed Services'!G14</f>
        <v>461275.96666666673</v>
      </c>
      <c r="F9" s="99">
        <f t="shared" si="0"/>
        <v>5067.9666666667326</v>
      </c>
      <c r="H9" s="102"/>
    </row>
    <row r="10" spans="2:8" ht="13.2" customHeight="1" x14ac:dyDescent="0.3"/>
    <row r="11" spans="2:8" ht="13.2" customHeight="1" x14ac:dyDescent="0.3">
      <c r="B11" s="98" t="s">
        <v>7</v>
      </c>
      <c r="C11" s="101">
        <f>SUM(C4:C9)</f>
        <v>2768559.034</v>
      </c>
      <c r="D11" s="101">
        <f>SUM(D4:D10)</f>
        <v>1859959</v>
      </c>
      <c r="E11" s="101">
        <f>SUM(E4:E10)</f>
        <v>1866552.6521742225</v>
      </c>
      <c r="F11" s="101">
        <f>SUM(F4:F10)</f>
        <v>6593.6521742225159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J1" workbookViewId="0">
      <selection activeCell="S6" sqref="S6:Z21"/>
    </sheetView>
  </sheetViews>
  <sheetFormatPr defaultRowHeight="12" x14ac:dyDescent="0.25"/>
  <cols>
    <col min="1" max="1" width="3.21875" style="28" customWidth="1"/>
    <col min="2" max="2" width="29.88671875" style="1" customWidth="1"/>
    <col min="3" max="3" width="7.109375" style="1" customWidth="1"/>
    <col min="4" max="4" width="5.33203125" style="1" customWidth="1"/>
    <col min="5" max="5" width="10.44140625" style="1" bestFit="1" customWidth="1"/>
    <col min="6" max="9" width="8.88671875" style="1" hidden="1" customWidth="1"/>
    <col min="10" max="11" width="8.88671875" style="1"/>
    <col min="12" max="12" width="9.88671875" style="1" bestFit="1" customWidth="1"/>
    <col min="13" max="13" width="8.88671875" style="1"/>
    <col min="14" max="14" width="10.88671875" style="1" bestFit="1" customWidth="1"/>
    <col min="15" max="15" width="8.88671875" style="1"/>
    <col min="16" max="16" width="10.88671875" style="1" bestFit="1" customWidth="1"/>
    <col min="17" max="17" width="8.88671875" style="1"/>
    <col min="18" max="18" width="12" style="1" bestFit="1" customWidth="1"/>
    <col min="19" max="19" width="16.33203125" style="1" customWidth="1"/>
    <col min="20" max="20" width="9.109375" style="1" customWidth="1"/>
    <col min="21" max="21" width="13" style="1" customWidth="1"/>
    <col min="22" max="22" width="11.109375" style="1" customWidth="1"/>
    <col min="23" max="23" width="13.33203125" style="1" customWidth="1"/>
    <col min="24" max="24" width="10.6640625" style="1" bestFit="1" customWidth="1"/>
    <col min="25" max="25" width="11.88671875" style="1" customWidth="1"/>
    <col min="26" max="26" width="17.5546875" style="1" customWidth="1"/>
    <col min="27" max="27" width="8.88671875" style="1"/>
    <col min="28" max="28" width="14.5546875" style="1" customWidth="1"/>
    <col min="29" max="16384" width="8.88671875" style="1"/>
  </cols>
  <sheetData>
    <row r="1" spans="1:28" x14ac:dyDescent="0.25">
      <c r="S1" s="2" t="s">
        <v>8</v>
      </c>
      <c r="T1" s="2"/>
      <c r="U1" s="2"/>
      <c r="V1" s="2"/>
      <c r="W1" s="2"/>
      <c r="X1" s="2"/>
      <c r="Y1" s="2"/>
      <c r="Z1" s="2"/>
    </row>
    <row r="2" spans="1:28" x14ac:dyDescent="0.25">
      <c r="B2" s="3" t="s">
        <v>9</v>
      </c>
      <c r="C2" s="4"/>
      <c r="D2" s="4"/>
      <c r="E2" s="4"/>
      <c r="F2" s="4"/>
      <c r="G2" s="4"/>
      <c r="S2" s="5" t="s">
        <v>10</v>
      </c>
      <c r="T2" s="6">
        <v>720</v>
      </c>
      <c r="U2" s="5" t="s">
        <v>10</v>
      </c>
      <c r="V2" s="6">
        <v>720</v>
      </c>
      <c r="W2" s="5" t="s">
        <v>10</v>
      </c>
      <c r="X2" s="6">
        <v>720</v>
      </c>
      <c r="Y2" s="5" t="s">
        <v>10</v>
      </c>
      <c r="Z2" s="6">
        <v>720</v>
      </c>
    </row>
    <row r="3" spans="1:28" x14ac:dyDescent="0.25">
      <c r="S3" s="5" t="s">
        <v>11</v>
      </c>
      <c r="T3" s="6">
        <f>10*24</f>
        <v>240</v>
      </c>
      <c r="U3" s="5" t="s">
        <v>11</v>
      </c>
      <c r="V3" s="6">
        <f>31*24</f>
        <v>744</v>
      </c>
      <c r="W3" s="5" t="s">
        <v>11</v>
      </c>
      <c r="X3" s="5">
        <f>28*24</f>
        <v>672</v>
      </c>
      <c r="Y3" s="5" t="s">
        <v>11</v>
      </c>
      <c r="Z3" s="5">
        <f>21*24</f>
        <v>504</v>
      </c>
    </row>
    <row r="4" spans="1:28" ht="15" customHeight="1" x14ac:dyDescent="0.25">
      <c r="K4" s="90">
        <v>44531</v>
      </c>
      <c r="L4" s="90"/>
      <c r="M4" s="90">
        <v>44562</v>
      </c>
      <c r="N4" s="90"/>
      <c r="O4" s="90">
        <v>44593</v>
      </c>
      <c r="P4" s="90"/>
      <c r="Q4" s="91">
        <v>44621</v>
      </c>
      <c r="R4" s="92"/>
      <c r="S4" s="7" t="s">
        <v>12</v>
      </c>
      <c r="T4" s="8">
        <f>3/T2</f>
        <v>4.1666666666666666E-3</v>
      </c>
      <c r="U4" s="7" t="s">
        <v>12</v>
      </c>
      <c r="V4" s="9">
        <f>3/V2</f>
        <v>4.1666666666666666E-3</v>
      </c>
      <c r="W4" s="7" t="s">
        <v>12</v>
      </c>
      <c r="X4" s="9">
        <f>3/X2</f>
        <v>4.1666666666666666E-3</v>
      </c>
      <c r="Y4" s="7" t="s">
        <v>12</v>
      </c>
      <c r="Z4" s="9">
        <f>3/Z2</f>
        <v>4.1666666666666666E-3</v>
      </c>
    </row>
    <row r="5" spans="1:28" ht="57" x14ac:dyDescent="0.25">
      <c r="A5" s="10" t="s">
        <v>13</v>
      </c>
      <c r="B5" s="10" t="s">
        <v>14</v>
      </c>
      <c r="C5" s="11" t="s">
        <v>15</v>
      </c>
      <c r="D5" s="11" t="s">
        <v>16</v>
      </c>
      <c r="E5" s="11" t="s">
        <v>17</v>
      </c>
      <c r="F5" s="10" t="s">
        <v>18</v>
      </c>
      <c r="G5" s="10" t="s">
        <v>19</v>
      </c>
      <c r="H5" s="10" t="s">
        <v>19</v>
      </c>
      <c r="I5" s="10" t="s">
        <v>20</v>
      </c>
      <c r="J5" s="11" t="s">
        <v>21</v>
      </c>
      <c r="K5" s="12" t="s">
        <v>22</v>
      </c>
      <c r="L5" s="13" t="s">
        <v>23</v>
      </c>
      <c r="M5" s="14" t="s">
        <v>22</v>
      </c>
      <c r="N5" s="13" t="s">
        <v>23</v>
      </c>
      <c r="O5" s="14" t="s">
        <v>22</v>
      </c>
      <c r="P5" s="13" t="s">
        <v>23</v>
      </c>
      <c r="Q5" s="14" t="s">
        <v>22</v>
      </c>
      <c r="R5" s="13" t="s">
        <v>23</v>
      </c>
      <c r="S5" s="88">
        <v>44531</v>
      </c>
      <c r="T5" s="88"/>
      <c r="U5" s="88">
        <v>44562</v>
      </c>
      <c r="V5" s="88"/>
      <c r="W5" s="88">
        <v>44593</v>
      </c>
      <c r="X5" s="88"/>
      <c r="Y5" s="88">
        <v>44621</v>
      </c>
      <c r="Z5" s="88"/>
      <c r="AB5" s="15" t="s">
        <v>24</v>
      </c>
    </row>
    <row r="6" spans="1:28" x14ac:dyDescent="0.25">
      <c r="A6" s="29">
        <v>1</v>
      </c>
      <c r="B6" s="16" t="s">
        <v>25</v>
      </c>
      <c r="C6" s="17" t="s">
        <v>26</v>
      </c>
      <c r="D6" s="17">
        <v>1</v>
      </c>
      <c r="E6" s="18">
        <v>44552</v>
      </c>
      <c r="F6" s="19">
        <v>32</v>
      </c>
      <c r="G6" s="19">
        <v>256</v>
      </c>
      <c r="H6" s="19">
        <v>1330</v>
      </c>
      <c r="I6" s="19" t="s">
        <v>27</v>
      </c>
      <c r="J6" s="20">
        <v>32.1388888888889</v>
      </c>
      <c r="K6" s="21">
        <v>164</v>
      </c>
      <c r="L6" s="22">
        <f>K6*J6</f>
        <v>5270.7777777777792</v>
      </c>
      <c r="M6" s="21">
        <v>487</v>
      </c>
      <c r="N6" s="22">
        <f>M6*J6</f>
        <v>15651.638888888894</v>
      </c>
      <c r="O6" s="21">
        <v>427</v>
      </c>
      <c r="P6" s="22">
        <f>O6*J6</f>
        <v>13723.30555555556</v>
      </c>
      <c r="Q6" s="21">
        <v>203</v>
      </c>
      <c r="R6" s="22">
        <f>Q6*J6</f>
        <v>6524.1944444444471</v>
      </c>
      <c r="S6" s="97">
        <f>$T$3-K6</f>
        <v>76</v>
      </c>
      <c r="T6" s="40">
        <f t="shared" ref="T6:T21" si="0">S6*$T$4*H6</f>
        <v>421.16666666666663</v>
      </c>
      <c r="U6" s="97">
        <f>$V$3-M6</f>
        <v>257</v>
      </c>
      <c r="V6" s="40">
        <f t="shared" ref="V6:V21" si="1">U6*$V$4*H6</f>
        <v>1424.2083333333333</v>
      </c>
      <c r="W6" s="97">
        <f>$X$3-O6</f>
        <v>245</v>
      </c>
      <c r="X6" s="40">
        <f t="shared" ref="X6:X21" si="2">W6*$X$4*H6</f>
        <v>1357.7083333333333</v>
      </c>
      <c r="Y6" s="97">
        <f>$Z$3-Q6</f>
        <v>301</v>
      </c>
      <c r="Z6" s="40">
        <f t="shared" ref="Z6:Z21" si="3">Y6*$Z$4*H6</f>
        <v>1668.0416666666667</v>
      </c>
      <c r="AB6" s="95">
        <f>L6+N6+P6+R6+T6+V6+X6+Z6</f>
        <v>46041.041666666679</v>
      </c>
    </row>
    <row r="7" spans="1:28" x14ac:dyDescent="0.25">
      <c r="A7" s="30">
        <v>2</v>
      </c>
      <c r="B7" s="23" t="s">
        <v>28</v>
      </c>
      <c r="C7" s="24" t="s">
        <v>26</v>
      </c>
      <c r="D7" s="24">
        <v>1</v>
      </c>
      <c r="E7" s="25">
        <v>44552</v>
      </c>
      <c r="F7" s="26">
        <v>4</v>
      </c>
      <c r="G7" s="26">
        <v>32</v>
      </c>
      <c r="H7" s="26">
        <v>400</v>
      </c>
      <c r="I7" s="26" t="s">
        <v>27</v>
      </c>
      <c r="J7" s="27">
        <v>7.583333333333333</v>
      </c>
      <c r="K7" s="21">
        <v>25</v>
      </c>
      <c r="L7" s="22">
        <f t="shared" ref="L7:L21" si="4">K7*J7</f>
        <v>189.58333333333331</v>
      </c>
      <c r="M7" s="21">
        <v>526</v>
      </c>
      <c r="N7" s="22">
        <f t="shared" ref="N7:N21" si="5">M7*J7</f>
        <v>3988.833333333333</v>
      </c>
      <c r="O7" s="21">
        <v>415</v>
      </c>
      <c r="P7" s="22">
        <f t="shared" ref="P7:P21" si="6">O7*J7</f>
        <v>3147.083333333333</v>
      </c>
      <c r="Q7" s="21">
        <v>225</v>
      </c>
      <c r="R7" s="22">
        <f t="shared" ref="R7:R21" si="7">Q7*J7</f>
        <v>1706.25</v>
      </c>
      <c r="S7" s="97">
        <f t="shared" ref="S7:S21" si="8">$T$3-K7</f>
        <v>215</v>
      </c>
      <c r="T7" s="40">
        <f t="shared" si="0"/>
        <v>358.33333333333337</v>
      </c>
      <c r="U7" s="97">
        <f t="shared" ref="U7:U21" si="9">$V$3-M7</f>
        <v>218</v>
      </c>
      <c r="V7" s="40">
        <f t="shared" si="1"/>
        <v>363.33333333333331</v>
      </c>
      <c r="W7" s="97">
        <f t="shared" ref="W7:W21" si="10">$X$3-O7</f>
        <v>257</v>
      </c>
      <c r="X7" s="40">
        <f t="shared" si="2"/>
        <v>428.33333333333331</v>
      </c>
      <c r="Y7" s="97">
        <f t="shared" ref="Y7:Y21" si="11">$Z$3-Q7</f>
        <v>279</v>
      </c>
      <c r="Z7" s="40">
        <f t="shared" si="3"/>
        <v>465.00000000000006</v>
      </c>
      <c r="AB7" s="95">
        <f t="shared" ref="AB7:AB21" si="12">L7+N7+P7+R7+T7+V7+X7+Z7</f>
        <v>10646.750000000002</v>
      </c>
    </row>
    <row r="8" spans="1:28" x14ac:dyDescent="0.25">
      <c r="A8" s="30">
        <v>3</v>
      </c>
      <c r="B8" s="23" t="s">
        <v>29</v>
      </c>
      <c r="C8" s="24" t="s">
        <v>26</v>
      </c>
      <c r="D8" s="24">
        <v>1</v>
      </c>
      <c r="E8" s="25">
        <v>44552</v>
      </c>
      <c r="F8" s="26">
        <v>4</v>
      </c>
      <c r="G8" s="26">
        <v>16</v>
      </c>
      <c r="H8" s="26">
        <v>745</v>
      </c>
      <c r="I8" s="26" t="s">
        <v>27</v>
      </c>
      <c r="J8" s="27">
        <v>7.916666666666667</v>
      </c>
      <c r="K8" s="21">
        <v>3</v>
      </c>
      <c r="L8" s="22">
        <f t="shared" si="4"/>
        <v>23.75</v>
      </c>
      <c r="M8" s="21">
        <v>192</v>
      </c>
      <c r="N8" s="22">
        <f t="shared" si="5"/>
        <v>1520</v>
      </c>
      <c r="O8" s="21">
        <v>359</v>
      </c>
      <c r="P8" s="22">
        <f t="shared" si="6"/>
        <v>2842.0833333333335</v>
      </c>
      <c r="Q8" s="21">
        <v>188</v>
      </c>
      <c r="R8" s="22">
        <f t="shared" si="7"/>
        <v>1488.3333333333335</v>
      </c>
      <c r="S8" s="97">
        <f t="shared" si="8"/>
        <v>237</v>
      </c>
      <c r="T8" s="40">
        <f t="shared" si="0"/>
        <v>735.6875</v>
      </c>
      <c r="U8" s="97">
        <f t="shared" si="9"/>
        <v>552</v>
      </c>
      <c r="V8" s="40">
        <f t="shared" si="1"/>
        <v>1713.4999999999998</v>
      </c>
      <c r="W8" s="97">
        <f t="shared" si="10"/>
        <v>313</v>
      </c>
      <c r="X8" s="40">
        <f t="shared" si="2"/>
        <v>971.60416666666674</v>
      </c>
      <c r="Y8" s="97">
        <f t="shared" si="11"/>
        <v>316</v>
      </c>
      <c r="Z8" s="40">
        <f t="shared" si="3"/>
        <v>980.91666666666663</v>
      </c>
      <c r="AB8" s="95">
        <f t="shared" si="12"/>
        <v>10275.875</v>
      </c>
    </row>
    <row r="9" spans="1:28" x14ac:dyDescent="0.25">
      <c r="A9" s="30">
        <v>4</v>
      </c>
      <c r="B9" s="23" t="s">
        <v>30</v>
      </c>
      <c r="C9" s="24" t="s">
        <v>26</v>
      </c>
      <c r="D9" s="24">
        <v>1</v>
      </c>
      <c r="E9" s="25">
        <v>44552</v>
      </c>
      <c r="F9" s="26">
        <v>4</v>
      </c>
      <c r="G9" s="26">
        <v>24</v>
      </c>
      <c r="H9" s="26">
        <v>745</v>
      </c>
      <c r="I9" s="26" t="s">
        <v>27</v>
      </c>
      <c r="J9" s="27">
        <v>8.5833333333333339</v>
      </c>
      <c r="K9" s="21">
        <v>36</v>
      </c>
      <c r="L9" s="22">
        <f t="shared" si="4"/>
        <v>309</v>
      </c>
      <c r="M9" s="21">
        <v>72</v>
      </c>
      <c r="N9" s="22">
        <f t="shared" si="5"/>
        <v>618</v>
      </c>
      <c r="O9" s="21">
        <v>351</v>
      </c>
      <c r="P9" s="22">
        <f t="shared" si="6"/>
        <v>3012.75</v>
      </c>
      <c r="Q9" s="21">
        <v>204</v>
      </c>
      <c r="R9" s="22">
        <f t="shared" si="7"/>
        <v>1751.0000000000002</v>
      </c>
      <c r="S9" s="97">
        <f t="shared" si="8"/>
        <v>204</v>
      </c>
      <c r="T9" s="40">
        <f t="shared" si="0"/>
        <v>633.25</v>
      </c>
      <c r="U9" s="97">
        <f t="shared" si="9"/>
        <v>672</v>
      </c>
      <c r="V9" s="40">
        <f t="shared" si="1"/>
        <v>2086</v>
      </c>
      <c r="W9" s="97">
        <f t="shared" si="10"/>
        <v>321</v>
      </c>
      <c r="X9" s="40">
        <f t="shared" si="2"/>
        <v>996.43749999999989</v>
      </c>
      <c r="Y9" s="97">
        <f t="shared" si="11"/>
        <v>300</v>
      </c>
      <c r="Z9" s="40">
        <f t="shared" si="3"/>
        <v>931.25</v>
      </c>
      <c r="AB9" s="95">
        <f t="shared" si="12"/>
        <v>10337.6875</v>
      </c>
    </row>
    <row r="10" spans="1:28" x14ac:dyDescent="0.25">
      <c r="A10" s="30">
        <v>5</v>
      </c>
      <c r="B10" s="23" t="s">
        <v>31</v>
      </c>
      <c r="C10" s="24" t="s">
        <v>26</v>
      </c>
      <c r="D10" s="24">
        <v>1</v>
      </c>
      <c r="E10" s="25">
        <v>44552</v>
      </c>
      <c r="F10" s="26">
        <v>4</v>
      </c>
      <c r="G10" s="26">
        <v>16</v>
      </c>
      <c r="H10" s="26">
        <v>745</v>
      </c>
      <c r="I10" s="26" t="s">
        <v>27</v>
      </c>
      <c r="J10" s="27">
        <v>7.916666666666667</v>
      </c>
      <c r="K10" s="21">
        <v>25</v>
      </c>
      <c r="L10" s="22">
        <f t="shared" si="4"/>
        <v>197.91666666666669</v>
      </c>
      <c r="M10" s="21">
        <v>61</v>
      </c>
      <c r="N10" s="22">
        <f t="shared" si="5"/>
        <v>482.91666666666669</v>
      </c>
      <c r="O10" s="21">
        <v>295</v>
      </c>
      <c r="P10" s="22">
        <f t="shared" si="6"/>
        <v>2335.416666666667</v>
      </c>
      <c r="Q10" s="21">
        <v>210</v>
      </c>
      <c r="R10" s="22">
        <f t="shared" si="7"/>
        <v>1662.5</v>
      </c>
      <c r="S10" s="97">
        <f t="shared" si="8"/>
        <v>215</v>
      </c>
      <c r="T10" s="40">
        <f t="shared" si="0"/>
        <v>667.39583333333337</v>
      </c>
      <c r="U10" s="97">
        <f t="shared" si="9"/>
        <v>683</v>
      </c>
      <c r="V10" s="40">
        <f t="shared" si="1"/>
        <v>2120.145833333333</v>
      </c>
      <c r="W10" s="97">
        <f t="shared" si="10"/>
        <v>377</v>
      </c>
      <c r="X10" s="40">
        <f t="shared" si="2"/>
        <v>1170.2708333333333</v>
      </c>
      <c r="Y10" s="97">
        <f t="shared" si="11"/>
        <v>294</v>
      </c>
      <c r="Z10" s="40">
        <f t="shared" si="3"/>
        <v>912.62500000000011</v>
      </c>
      <c r="AB10" s="95">
        <f t="shared" si="12"/>
        <v>9549.1875</v>
      </c>
    </row>
    <row r="11" spans="1:28" x14ac:dyDescent="0.25">
      <c r="A11" s="30">
        <v>6</v>
      </c>
      <c r="B11" s="23" t="s">
        <v>32</v>
      </c>
      <c r="C11" s="24" t="s">
        <v>26</v>
      </c>
      <c r="D11" s="24">
        <v>1</v>
      </c>
      <c r="E11" s="25">
        <v>44552</v>
      </c>
      <c r="F11" s="26">
        <v>4</v>
      </c>
      <c r="G11" s="26">
        <v>24</v>
      </c>
      <c r="H11" s="26">
        <v>535</v>
      </c>
      <c r="I11" s="26" t="s">
        <v>27</v>
      </c>
      <c r="J11" s="27">
        <v>7.75</v>
      </c>
      <c r="K11" s="21">
        <v>25</v>
      </c>
      <c r="L11" s="22">
        <f t="shared" si="4"/>
        <v>193.75</v>
      </c>
      <c r="M11" s="21">
        <v>25</v>
      </c>
      <c r="N11" s="22">
        <f t="shared" si="5"/>
        <v>193.75</v>
      </c>
      <c r="O11" s="21">
        <v>0</v>
      </c>
      <c r="P11" s="22">
        <f t="shared" si="6"/>
        <v>0</v>
      </c>
      <c r="Q11" s="21">
        <v>0</v>
      </c>
      <c r="R11" s="22">
        <f t="shared" si="7"/>
        <v>0</v>
      </c>
      <c r="S11" s="97">
        <f t="shared" si="8"/>
        <v>215</v>
      </c>
      <c r="T11" s="40">
        <f t="shared" si="0"/>
        <v>479.27083333333337</v>
      </c>
      <c r="U11" s="97">
        <f t="shared" si="9"/>
        <v>719</v>
      </c>
      <c r="V11" s="40">
        <f t="shared" si="1"/>
        <v>1602.7708333333333</v>
      </c>
      <c r="W11" s="97">
        <f t="shared" si="10"/>
        <v>672</v>
      </c>
      <c r="X11" s="40">
        <f t="shared" si="2"/>
        <v>1498</v>
      </c>
      <c r="Y11" s="97">
        <f t="shared" si="11"/>
        <v>504</v>
      </c>
      <c r="Z11" s="40">
        <f t="shared" si="3"/>
        <v>1123.5</v>
      </c>
      <c r="AB11" s="95">
        <f t="shared" si="12"/>
        <v>5091.0416666666661</v>
      </c>
    </row>
    <row r="12" spans="1:28" x14ac:dyDescent="0.25">
      <c r="A12" s="30">
        <v>7</v>
      </c>
      <c r="B12" s="23" t="s">
        <v>33</v>
      </c>
      <c r="C12" s="24" t="s">
        <v>26</v>
      </c>
      <c r="D12" s="24">
        <v>1</v>
      </c>
      <c r="E12" s="25">
        <v>44552</v>
      </c>
      <c r="F12" s="26">
        <v>4</v>
      </c>
      <c r="G12" s="26">
        <v>16</v>
      </c>
      <c r="H12" s="26">
        <v>1000</v>
      </c>
      <c r="I12" s="26" t="s">
        <v>27</v>
      </c>
      <c r="J12" s="27">
        <v>7.916666666666667</v>
      </c>
      <c r="K12" s="21">
        <v>25</v>
      </c>
      <c r="L12" s="22">
        <f t="shared" si="4"/>
        <v>197.91666666666669</v>
      </c>
      <c r="M12" s="21">
        <v>126</v>
      </c>
      <c r="N12" s="22">
        <f t="shared" si="5"/>
        <v>997.5</v>
      </c>
      <c r="O12" s="21">
        <v>14</v>
      </c>
      <c r="P12" s="22">
        <f t="shared" si="6"/>
        <v>110.83333333333334</v>
      </c>
      <c r="Q12" s="21">
        <v>0</v>
      </c>
      <c r="R12" s="22">
        <f t="shared" si="7"/>
        <v>0</v>
      </c>
      <c r="S12" s="97">
        <f t="shared" si="8"/>
        <v>215</v>
      </c>
      <c r="T12" s="40">
        <f t="shared" si="0"/>
        <v>895.83333333333337</v>
      </c>
      <c r="U12" s="97">
        <f t="shared" si="9"/>
        <v>618</v>
      </c>
      <c r="V12" s="40">
        <f t="shared" si="1"/>
        <v>2575</v>
      </c>
      <c r="W12" s="97">
        <f t="shared" si="10"/>
        <v>658</v>
      </c>
      <c r="X12" s="40">
        <f t="shared" si="2"/>
        <v>2741.6666666666665</v>
      </c>
      <c r="Y12" s="97">
        <f t="shared" si="11"/>
        <v>504</v>
      </c>
      <c r="Z12" s="40">
        <f t="shared" si="3"/>
        <v>2100</v>
      </c>
      <c r="AB12" s="95">
        <f t="shared" si="12"/>
        <v>9618.75</v>
      </c>
    </row>
    <row r="13" spans="1:28" x14ac:dyDescent="0.25">
      <c r="A13" s="30">
        <v>8</v>
      </c>
      <c r="B13" s="23" t="s">
        <v>34</v>
      </c>
      <c r="C13" s="24" t="s">
        <v>26</v>
      </c>
      <c r="D13" s="24">
        <v>1</v>
      </c>
      <c r="E13" s="25">
        <v>44552</v>
      </c>
      <c r="F13" s="26">
        <v>4</v>
      </c>
      <c r="G13" s="26">
        <v>32</v>
      </c>
      <c r="H13" s="26">
        <v>745</v>
      </c>
      <c r="I13" s="26" t="s">
        <v>27</v>
      </c>
      <c r="J13" s="27">
        <v>9.25</v>
      </c>
      <c r="K13" s="21">
        <v>25</v>
      </c>
      <c r="L13" s="22">
        <f t="shared" si="4"/>
        <v>231.25</v>
      </c>
      <c r="M13" s="21">
        <v>367</v>
      </c>
      <c r="N13" s="22">
        <f t="shared" si="5"/>
        <v>3394.75</v>
      </c>
      <c r="O13" s="21">
        <v>10</v>
      </c>
      <c r="P13" s="22">
        <f t="shared" si="6"/>
        <v>92.5</v>
      </c>
      <c r="Q13" s="21">
        <v>0</v>
      </c>
      <c r="R13" s="22">
        <f t="shared" si="7"/>
        <v>0</v>
      </c>
      <c r="S13" s="97">
        <f t="shared" si="8"/>
        <v>215</v>
      </c>
      <c r="T13" s="40">
        <f t="shared" si="0"/>
        <v>667.39583333333337</v>
      </c>
      <c r="U13" s="97">
        <f t="shared" si="9"/>
        <v>377</v>
      </c>
      <c r="V13" s="40">
        <f t="shared" si="1"/>
        <v>1170.2708333333333</v>
      </c>
      <c r="W13" s="97">
        <f t="shared" si="10"/>
        <v>662</v>
      </c>
      <c r="X13" s="40">
        <f t="shared" si="2"/>
        <v>2054.9583333333335</v>
      </c>
      <c r="Y13" s="97">
        <f t="shared" si="11"/>
        <v>504</v>
      </c>
      <c r="Z13" s="40">
        <f t="shared" si="3"/>
        <v>1564.5</v>
      </c>
      <c r="AB13" s="95">
        <f t="shared" si="12"/>
        <v>9175.625</v>
      </c>
    </row>
    <row r="14" spans="1:28" x14ac:dyDescent="0.25">
      <c r="A14" s="30">
        <v>9</v>
      </c>
      <c r="B14" s="23" t="s">
        <v>35</v>
      </c>
      <c r="C14" s="24" t="s">
        <v>26</v>
      </c>
      <c r="D14" s="24">
        <v>1</v>
      </c>
      <c r="E14" s="25">
        <v>44552</v>
      </c>
      <c r="F14" s="26">
        <v>4</v>
      </c>
      <c r="G14" s="26">
        <v>32</v>
      </c>
      <c r="H14" s="26">
        <v>1000</v>
      </c>
      <c r="I14" s="26" t="s">
        <v>27</v>
      </c>
      <c r="J14" s="27">
        <v>9.25</v>
      </c>
      <c r="K14" s="21">
        <v>25</v>
      </c>
      <c r="L14" s="22">
        <f t="shared" si="4"/>
        <v>231.25</v>
      </c>
      <c r="M14" s="21">
        <v>28</v>
      </c>
      <c r="N14" s="22">
        <f t="shared" si="5"/>
        <v>259</v>
      </c>
      <c r="O14" s="21">
        <v>0</v>
      </c>
      <c r="P14" s="22">
        <f t="shared" si="6"/>
        <v>0</v>
      </c>
      <c r="Q14" s="21">
        <v>0</v>
      </c>
      <c r="R14" s="22">
        <f t="shared" si="7"/>
        <v>0</v>
      </c>
      <c r="S14" s="97">
        <f t="shared" si="8"/>
        <v>215</v>
      </c>
      <c r="T14" s="40">
        <f t="shared" si="0"/>
        <v>895.83333333333337</v>
      </c>
      <c r="U14" s="97">
        <f t="shared" si="9"/>
        <v>716</v>
      </c>
      <c r="V14" s="40">
        <f t="shared" si="1"/>
        <v>2983.3333333333335</v>
      </c>
      <c r="W14" s="97">
        <f t="shared" si="10"/>
        <v>672</v>
      </c>
      <c r="X14" s="40">
        <f t="shared" si="2"/>
        <v>2800</v>
      </c>
      <c r="Y14" s="97">
        <f t="shared" si="11"/>
        <v>504</v>
      </c>
      <c r="Z14" s="40">
        <f t="shared" si="3"/>
        <v>2100</v>
      </c>
      <c r="AB14" s="95">
        <f t="shared" si="12"/>
        <v>9269.4166666666679</v>
      </c>
    </row>
    <row r="15" spans="1:28" x14ac:dyDescent="0.25">
      <c r="A15" s="30">
        <v>10</v>
      </c>
      <c r="B15" s="23" t="s">
        <v>36</v>
      </c>
      <c r="C15" s="24" t="s">
        <v>26</v>
      </c>
      <c r="D15" s="24">
        <v>1</v>
      </c>
      <c r="E15" s="25">
        <v>44552</v>
      </c>
      <c r="F15" s="26">
        <v>4</v>
      </c>
      <c r="G15" s="26">
        <v>24</v>
      </c>
      <c r="H15" s="26">
        <v>745</v>
      </c>
      <c r="I15" s="26" t="s">
        <v>27</v>
      </c>
      <c r="J15" s="27">
        <v>8.0277777777777786</v>
      </c>
      <c r="K15" s="21">
        <v>26</v>
      </c>
      <c r="L15" s="22">
        <f t="shared" si="4"/>
        <v>208.72222222222223</v>
      </c>
      <c r="M15" s="21">
        <v>2</v>
      </c>
      <c r="N15" s="22">
        <f t="shared" si="5"/>
        <v>16.055555555555557</v>
      </c>
      <c r="O15" s="21">
        <v>0</v>
      </c>
      <c r="P15" s="22">
        <f t="shared" si="6"/>
        <v>0</v>
      </c>
      <c r="Q15" s="21">
        <v>0</v>
      </c>
      <c r="R15" s="22">
        <f t="shared" si="7"/>
        <v>0</v>
      </c>
      <c r="S15" s="97">
        <f t="shared" si="8"/>
        <v>214</v>
      </c>
      <c r="T15" s="40">
        <f t="shared" si="0"/>
        <v>664.29166666666663</v>
      </c>
      <c r="U15" s="97">
        <f t="shared" si="9"/>
        <v>742</v>
      </c>
      <c r="V15" s="40">
        <f t="shared" si="1"/>
        <v>2303.291666666667</v>
      </c>
      <c r="W15" s="97">
        <f t="shared" si="10"/>
        <v>672</v>
      </c>
      <c r="X15" s="40">
        <f t="shared" si="2"/>
        <v>2086</v>
      </c>
      <c r="Y15" s="97">
        <f t="shared" si="11"/>
        <v>504</v>
      </c>
      <c r="Z15" s="40">
        <f t="shared" si="3"/>
        <v>1564.5</v>
      </c>
      <c r="AB15" s="95">
        <f t="shared" si="12"/>
        <v>6842.8611111111113</v>
      </c>
    </row>
    <row r="16" spans="1:28" x14ac:dyDescent="0.25">
      <c r="A16" s="30">
        <v>11</v>
      </c>
      <c r="B16" s="23" t="s">
        <v>37</v>
      </c>
      <c r="C16" s="24" t="s">
        <v>26</v>
      </c>
      <c r="D16" s="24">
        <v>1</v>
      </c>
      <c r="E16" s="25">
        <v>44552</v>
      </c>
      <c r="F16" s="26">
        <v>4</v>
      </c>
      <c r="G16" s="26">
        <v>24</v>
      </c>
      <c r="H16" s="26">
        <v>900</v>
      </c>
      <c r="I16" s="26" t="s">
        <v>27</v>
      </c>
      <c r="J16" s="27">
        <v>8.0277777777777786</v>
      </c>
      <c r="K16" s="21">
        <v>26</v>
      </c>
      <c r="L16" s="22">
        <f t="shared" si="4"/>
        <v>208.72222222222223</v>
      </c>
      <c r="M16" s="21">
        <v>26</v>
      </c>
      <c r="N16" s="22">
        <f t="shared" si="5"/>
        <v>208.72222222222223</v>
      </c>
      <c r="O16" s="21">
        <v>0</v>
      </c>
      <c r="P16" s="22">
        <f t="shared" si="6"/>
        <v>0</v>
      </c>
      <c r="Q16" s="21">
        <v>0</v>
      </c>
      <c r="R16" s="22">
        <f t="shared" si="7"/>
        <v>0</v>
      </c>
      <c r="S16" s="97">
        <f t="shared" si="8"/>
        <v>214</v>
      </c>
      <c r="T16" s="40">
        <f t="shared" si="0"/>
        <v>802.5</v>
      </c>
      <c r="U16" s="97">
        <f t="shared" si="9"/>
        <v>718</v>
      </c>
      <c r="V16" s="40">
        <f t="shared" si="1"/>
        <v>2692.5</v>
      </c>
      <c r="W16" s="97">
        <f t="shared" si="10"/>
        <v>672</v>
      </c>
      <c r="X16" s="40">
        <f t="shared" si="2"/>
        <v>2520</v>
      </c>
      <c r="Y16" s="97">
        <f t="shared" si="11"/>
        <v>504</v>
      </c>
      <c r="Z16" s="40">
        <f t="shared" si="3"/>
        <v>1890</v>
      </c>
      <c r="AB16" s="95">
        <f t="shared" si="12"/>
        <v>8322.4444444444453</v>
      </c>
    </row>
    <row r="17" spans="1:28" x14ac:dyDescent="0.25">
      <c r="A17" s="30">
        <v>12</v>
      </c>
      <c r="B17" s="23" t="s">
        <v>38</v>
      </c>
      <c r="C17" s="24" t="s">
        <v>26</v>
      </c>
      <c r="D17" s="24">
        <v>1</v>
      </c>
      <c r="E17" s="25">
        <v>44552</v>
      </c>
      <c r="F17" s="26">
        <v>4</v>
      </c>
      <c r="G17" s="26">
        <v>16</v>
      </c>
      <c r="H17" s="26">
        <v>635</v>
      </c>
      <c r="I17" s="26" t="s">
        <v>27</v>
      </c>
      <c r="J17" s="27">
        <v>7.3611111111111107</v>
      </c>
      <c r="K17" s="21">
        <v>25</v>
      </c>
      <c r="L17" s="22">
        <f t="shared" si="4"/>
        <v>184.02777777777777</v>
      </c>
      <c r="M17" s="21">
        <v>478</v>
      </c>
      <c r="N17" s="22">
        <f t="shared" si="5"/>
        <v>3518.6111111111109</v>
      </c>
      <c r="O17" s="21">
        <v>379</v>
      </c>
      <c r="P17" s="22">
        <f t="shared" si="6"/>
        <v>2789.8611111111109</v>
      </c>
      <c r="Q17" s="21">
        <v>89</v>
      </c>
      <c r="R17" s="22">
        <f t="shared" si="7"/>
        <v>655.1388888888888</v>
      </c>
      <c r="S17" s="97">
        <f t="shared" si="8"/>
        <v>215</v>
      </c>
      <c r="T17" s="40">
        <f t="shared" si="0"/>
        <v>568.85416666666674</v>
      </c>
      <c r="U17" s="97">
        <f t="shared" si="9"/>
        <v>266</v>
      </c>
      <c r="V17" s="40">
        <f t="shared" si="1"/>
        <v>703.79166666666674</v>
      </c>
      <c r="W17" s="97">
        <f t="shared" si="10"/>
        <v>293</v>
      </c>
      <c r="X17" s="40">
        <f t="shared" si="2"/>
        <v>775.22916666666663</v>
      </c>
      <c r="Y17" s="97">
        <f t="shared" si="11"/>
        <v>415</v>
      </c>
      <c r="Z17" s="40">
        <f t="shared" si="3"/>
        <v>1098.0208333333335</v>
      </c>
      <c r="AB17" s="95">
        <f t="shared" si="12"/>
        <v>10293.534722222223</v>
      </c>
    </row>
    <row r="18" spans="1:28" x14ac:dyDescent="0.25">
      <c r="A18" s="30">
        <v>13</v>
      </c>
      <c r="B18" s="23" t="s">
        <v>39</v>
      </c>
      <c r="C18" s="24" t="s">
        <v>26</v>
      </c>
      <c r="D18" s="24">
        <v>1</v>
      </c>
      <c r="E18" s="25">
        <v>44552</v>
      </c>
      <c r="F18" s="26">
        <v>4</v>
      </c>
      <c r="G18" s="26">
        <v>16</v>
      </c>
      <c r="H18" s="26">
        <v>165</v>
      </c>
      <c r="I18" s="26" t="s">
        <v>27</v>
      </c>
      <c r="J18" s="27">
        <v>5.416666666666667</v>
      </c>
      <c r="K18" s="21">
        <v>25</v>
      </c>
      <c r="L18" s="22">
        <f t="shared" si="4"/>
        <v>135.41666666666669</v>
      </c>
      <c r="M18" s="21">
        <v>25</v>
      </c>
      <c r="N18" s="22">
        <f t="shared" si="5"/>
        <v>135.41666666666669</v>
      </c>
      <c r="O18" s="21">
        <v>0</v>
      </c>
      <c r="P18" s="22">
        <f t="shared" si="6"/>
        <v>0</v>
      </c>
      <c r="Q18" s="21">
        <v>143</v>
      </c>
      <c r="R18" s="22">
        <f t="shared" si="7"/>
        <v>774.58333333333337</v>
      </c>
      <c r="S18" s="97">
        <f t="shared" si="8"/>
        <v>215</v>
      </c>
      <c r="T18" s="40">
        <f t="shared" si="0"/>
        <v>147.8125</v>
      </c>
      <c r="U18" s="97">
        <f t="shared" si="9"/>
        <v>719</v>
      </c>
      <c r="V18" s="40">
        <f t="shared" si="1"/>
        <v>494.31249999999994</v>
      </c>
      <c r="W18" s="97">
        <f t="shared" si="10"/>
        <v>672</v>
      </c>
      <c r="X18" s="40">
        <f t="shared" si="2"/>
        <v>461.99999999999994</v>
      </c>
      <c r="Y18" s="97">
        <f t="shared" si="11"/>
        <v>361</v>
      </c>
      <c r="Z18" s="40">
        <f t="shared" si="3"/>
        <v>248.1875</v>
      </c>
      <c r="AB18" s="95">
        <f t="shared" si="12"/>
        <v>2397.7291666666665</v>
      </c>
    </row>
    <row r="19" spans="1:28" x14ac:dyDescent="0.25">
      <c r="A19" s="30">
        <v>14</v>
      </c>
      <c r="B19" s="23" t="s">
        <v>40</v>
      </c>
      <c r="C19" s="24" t="s">
        <v>26</v>
      </c>
      <c r="D19" s="24">
        <v>1</v>
      </c>
      <c r="E19" s="25">
        <v>44552</v>
      </c>
      <c r="F19" s="26">
        <v>4</v>
      </c>
      <c r="G19" s="26">
        <v>16</v>
      </c>
      <c r="H19" s="26">
        <v>165</v>
      </c>
      <c r="I19" s="26" t="s">
        <v>27</v>
      </c>
      <c r="J19" s="27">
        <v>5.416666666666667</v>
      </c>
      <c r="K19" s="21">
        <v>25</v>
      </c>
      <c r="L19" s="22">
        <f t="shared" si="4"/>
        <v>135.41666666666669</v>
      </c>
      <c r="M19" s="21">
        <v>21</v>
      </c>
      <c r="N19" s="22">
        <f t="shared" si="5"/>
        <v>113.75</v>
      </c>
      <c r="O19" s="21">
        <v>0</v>
      </c>
      <c r="P19" s="22">
        <f t="shared" si="6"/>
        <v>0</v>
      </c>
      <c r="Q19" s="21">
        <v>155</v>
      </c>
      <c r="R19" s="22">
        <f t="shared" si="7"/>
        <v>839.58333333333337</v>
      </c>
      <c r="S19" s="97">
        <f t="shared" si="8"/>
        <v>215</v>
      </c>
      <c r="T19" s="40">
        <f t="shared" si="0"/>
        <v>147.8125</v>
      </c>
      <c r="U19" s="97">
        <f t="shared" si="9"/>
        <v>723</v>
      </c>
      <c r="V19" s="40">
        <f t="shared" si="1"/>
        <v>497.06250000000006</v>
      </c>
      <c r="W19" s="97">
        <f t="shared" si="10"/>
        <v>672</v>
      </c>
      <c r="X19" s="40">
        <f t="shared" si="2"/>
        <v>461.99999999999994</v>
      </c>
      <c r="Y19" s="97">
        <f t="shared" si="11"/>
        <v>349</v>
      </c>
      <c r="Z19" s="40">
        <f t="shared" si="3"/>
        <v>239.9375</v>
      </c>
      <c r="AB19" s="95">
        <f t="shared" si="12"/>
        <v>2435.5625</v>
      </c>
    </row>
    <row r="20" spans="1:28" x14ac:dyDescent="0.25">
      <c r="A20" s="30">
        <v>15</v>
      </c>
      <c r="B20" s="23" t="s">
        <v>41</v>
      </c>
      <c r="C20" s="24" t="s">
        <v>26</v>
      </c>
      <c r="D20" s="24">
        <v>1</v>
      </c>
      <c r="E20" s="25">
        <v>44552</v>
      </c>
      <c r="F20" s="26">
        <v>4</v>
      </c>
      <c r="G20" s="26">
        <v>16</v>
      </c>
      <c r="H20" s="26">
        <v>165</v>
      </c>
      <c r="I20" s="26" t="s">
        <v>27</v>
      </c>
      <c r="J20" s="27">
        <v>5.416666666666667</v>
      </c>
      <c r="K20" s="21">
        <v>25</v>
      </c>
      <c r="L20" s="22">
        <f t="shared" si="4"/>
        <v>135.41666666666669</v>
      </c>
      <c r="M20" s="21">
        <v>21</v>
      </c>
      <c r="N20" s="22">
        <f t="shared" si="5"/>
        <v>113.75</v>
      </c>
      <c r="O20" s="21">
        <v>0</v>
      </c>
      <c r="P20" s="22">
        <f t="shared" si="6"/>
        <v>0</v>
      </c>
      <c r="Q20" s="21">
        <v>24</v>
      </c>
      <c r="R20" s="22">
        <f t="shared" si="7"/>
        <v>130</v>
      </c>
      <c r="S20" s="97">
        <f t="shared" si="8"/>
        <v>215</v>
      </c>
      <c r="T20" s="40">
        <f t="shared" si="0"/>
        <v>147.8125</v>
      </c>
      <c r="U20" s="97">
        <f t="shared" si="9"/>
        <v>723</v>
      </c>
      <c r="V20" s="40">
        <f t="shared" si="1"/>
        <v>497.06250000000006</v>
      </c>
      <c r="W20" s="97">
        <f t="shared" si="10"/>
        <v>672</v>
      </c>
      <c r="X20" s="40">
        <f t="shared" si="2"/>
        <v>461.99999999999994</v>
      </c>
      <c r="Y20" s="97">
        <f t="shared" si="11"/>
        <v>480</v>
      </c>
      <c r="Z20" s="40">
        <f t="shared" si="3"/>
        <v>330</v>
      </c>
      <c r="AB20" s="95">
        <f t="shared" si="12"/>
        <v>1816.0416666666667</v>
      </c>
    </row>
    <row r="21" spans="1:28" x14ac:dyDescent="0.25">
      <c r="A21" s="30">
        <v>16</v>
      </c>
      <c r="B21" s="23" t="s">
        <v>42</v>
      </c>
      <c r="C21" s="24" t="s">
        <v>26</v>
      </c>
      <c r="D21" s="24">
        <v>1</v>
      </c>
      <c r="E21" s="25">
        <v>44552</v>
      </c>
      <c r="F21" s="26">
        <v>4</v>
      </c>
      <c r="G21" s="26">
        <v>32</v>
      </c>
      <c r="H21" s="26">
        <v>1024</v>
      </c>
      <c r="I21" s="26" t="s">
        <v>43</v>
      </c>
      <c r="J21" s="27">
        <v>6.9138888888888888</v>
      </c>
      <c r="K21" s="21">
        <v>48</v>
      </c>
      <c r="L21" s="22">
        <f t="shared" si="4"/>
        <v>331.86666666666667</v>
      </c>
      <c r="M21" s="21">
        <v>518</v>
      </c>
      <c r="N21" s="22">
        <f t="shared" si="5"/>
        <v>3581.3944444444442</v>
      </c>
      <c r="O21" s="21">
        <v>672</v>
      </c>
      <c r="P21" s="22">
        <f t="shared" si="6"/>
        <v>4646.1333333333332</v>
      </c>
      <c r="Q21" s="21">
        <v>504</v>
      </c>
      <c r="R21" s="22">
        <f t="shared" si="7"/>
        <v>3484.6</v>
      </c>
      <c r="S21" s="97">
        <f t="shared" si="8"/>
        <v>192</v>
      </c>
      <c r="T21" s="40">
        <f t="shared" si="0"/>
        <v>819.2</v>
      </c>
      <c r="U21" s="97">
        <f t="shared" si="9"/>
        <v>226</v>
      </c>
      <c r="V21" s="40">
        <f t="shared" si="1"/>
        <v>964.26666666666665</v>
      </c>
      <c r="W21" s="97">
        <f t="shared" si="10"/>
        <v>0</v>
      </c>
      <c r="X21" s="40">
        <f t="shared" si="2"/>
        <v>0</v>
      </c>
      <c r="Y21" s="97">
        <f t="shared" si="11"/>
        <v>0</v>
      </c>
      <c r="Z21" s="40">
        <f t="shared" si="3"/>
        <v>0</v>
      </c>
      <c r="AB21" s="95">
        <f t="shared" si="12"/>
        <v>13827.461111111112</v>
      </c>
    </row>
    <row r="22" spans="1:28" x14ac:dyDescent="0.25">
      <c r="AB22" s="28"/>
    </row>
    <row r="23" spans="1:28" x14ac:dyDescent="0.25">
      <c r="Y23" s="89" t="s">
        <v>44</v>
      </c>
      <c r="Z23" s="89"/>
      <c r="AB23" s="96">
        <f>SUM(AB6:AB22)</f>
        <v>165941.00972222222</v>
      </c>
    </row>
  </sheetData>
  <mergeCells count="9">
    <mergeCell ref="U5:V5"/>
    <mergeCell ref="W5:X5"/>
    <mergeCell ref="Y5:Z5"/>
    <mergeCell ref="Y23:Z23"/>
    <mergeCell ref="K4:L4"/>
    <mergeCell ref="M4:N4"/>
    <mergeCell ref="O4:P4"/>
    <mergeCell ref="Q4:R4"/>
    <mergeCell ref="S5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>
      <selection activeCell="F1" sqref="F1:I1048576"/>
    </sheetView>
  </sheetViews>
  <sheetFormatPr defaultRowHeight="12" x14ac:dyDescent="0.25"/>
  <cols>
    <col min="1" max="1" width="4.44140625" style="28" customWidth="1"/>
    <col min="2" max="2" width="26" style="1" customWidth="1"/>
    <col min="3" max="3" width="8.109375" style="1" customWidth="1"/>
    <col min="4" max="4" width="4.33203125" style="1" customWidth="1"/>
    <col min="5" max="5" width="7.88671875" style="1" customWidth="1"/>
    <col min="6" max="9" width="8.88671875" style="1" hidden="1" customWidth="1"/>
    <col min="10" max="11" width="8.88671875" style="1"/>
    <col min="12" max="12" width="12.33203125" style="1" bestFit="1" customWidth="1"/>
    <col min="13" max="13" width="8.88671875" style="1"/>
    <col min="14" max="14" width="12.33203125" style="1" bestFit="1" customWidth="1"/>
    <col min="15" max="15" width="8.88671875" style="1"/>
    <col min="16" max="16" width="12.33203125" style="1" bestFit="1" customWidth="1"/>
    <col min="17" max="17" width="8.88671875" style="1"/>
    <col min="18" max="18" width="12.33203125" style="1" bestFit="1" customWidth="1"/>
    <col min="19" max="19" width="17" style="1" customWidth="1"/>
    <col min="20" max="20" width="13.6640625" style="1" bestFit="1" customWidth="1"/>
    <col min="21" max="21" width="17.44140625" style="1" customWidth="1"/>
    <col min="22" max="22" width="11.44140625" style="1" bestFit="1" customWidth="1"/>
    <col min="23" max="23" width="16" style="1" customWidth="1"/>
    <col min="24" max="24" width="11.44140625" style="1" bestFit="1" customWidth="1"/>
    <col min="25" max="25" width="17.5546875" style="1" customWidth="1"/>
    <col min="26" max="26" width="11.44140625" style="1" bestFit="1" customWidth="1"/>
    <col min="27" max="27" width="8.88671875" style="1"/>
    <col min="28" max="28" width="16.109375" style="1" customWidth="1"/>
    <col min="29" max="16384" width="8.88671875" style="1"/>
  </cols>
  <sheetData>
    <row r="2" spans="1:28" x14ac:dyDescent="0.25">
      <c r="B2" s="3" t="s">
        <v>47</v>
      </c>
      <c r="S2" s="2" t="s">
        <v>8</v>
      </c>
      <c r="T2" s="2"/>
      <c r="U2" s="2"/>
      <c r="V2" s="2"/>
      <c r="W2" s="2"/>
      <c r="X2" s="2"/>
      <c r="Y2" s="2"/>
      <c r="Z2" s="2"/>
    </row>
    <row r="3" spans="1:28" x14ac:dyDescent="0.25">
      <c r="S3" s="5" t="s">
        <v>10</v>
      </c>
      <c r="T3" s="6">
        <f>24*30</f>
        <v>720</v>
      </c>
      <c r="U3" s="5" t="s">
        <v>10</v>
      </c>
      <c r="V3" s="6">
        <f>24*30</f>
        <v>720</v>
      </c>
      <c r="W3" s="5" t="s">
        <v>10</v>
      </c>
      <c r="X3" s="6">
        <f>24*30</f>
        <v>720</v>
      </c>
      <c r="Y3" s="5" t="s">
        <v>10</v>
      </c>
      <c r="Z3" s="6">
        <f>24*30</f>
        <v>720</v>
      </c>
    </row>
    <row r="4" spans="1:28" x14ac:dyDescent="0.25">
      <c r="S4" s="5" t="s">
        <v>11</v>
      </c>
      <c r="T4" s="6">
        <f>2*24</f>
        <v>48</v>
      </c>
      <c r="U4" s="5" t="s">
        <v>11</v>
      </c>
      <c r="V4" s="6">
        <f>31*24</f>
        <v>744</v>
      </c>
      <c r="W4" s="5" t="s">
        <v>11</v>
      </c>
      <c r="X4" s="5">
        <f>28*24</f>
        <v>672</v>
      </c>
      <c r="Y4" s="5" t="s">
        <v>11</v>
      </c>
      <c r="Z4" s="5">
        <f>21*24</f>
        <v>504</v>
      </c>
    </row>
    <row r="5" spans="1:28" x14ac:dyDescent="0.25">
      <c r="K5" s="90">
        <v>44531</v>
      </c>
      <c r="L5" s="90"/>
      <c r="M5" s="90">
        <v>44562</v>
      </c>
      <c r="N5" s="90"/>
      <c r="O5" s="90">
        <v>44593</v>
      </c>
      <c r="P5" s="90"/>
      <c r="Q5" s="91">
        <v>44621</v>
      </c>
      <c r="R5" s="92"/>
      <c r="S5" s="7" t="s">
        <v>12</v>
      </c>
      <c r="T5" s="8">
        <f>3/T3</f>
        <v>4.1666666666666666E-3</v>
      </c>
      <c r="U5" s="7" t="s">
        <v>12</v>
      </c>
      <c r="V5" s="9">
        <f>3/V3</f>
        <v>4.1666666666666666E-3</v>
      </c>
      <c r="W5" s="7" t="s">
        <v>12</v>
      </c>
      <c r="X5" s="9">
        <f>3/X3</f>
        <v>4.1666666666666666E-3</v>
      </c>
      <c r="Y5" s="7" t="s">
        <v>12</v>
      </c>
      <c r="Z5" s="9">
        <f>3/Z3</f>
        <v>4.1666666666666666E-3</v>
      </c>
    </row>
    <row r="6" spans="1:28" ht="57" x14ac:dyDescent="0.25">
      <c r="A6" s="10" t="s">
        <v>13</v>
      </c>
      <c r="B6" s="10" t="s">
        <v>45</v>
      </c>
      <c r="C6" s="11" t="s">
        <v>15</v>
      </c>
      <c r="D6" s="11" t="s">
        <v>16</v>
      </c>
      <c r="E6" s="11" t="s">
        <v>17</v>
      </c>
      <c r="F6" s="10" t="s">
        <v>18</v>
      </c>
      <c r="G6" s="10" t="s">
        <v>19</v>
      </c>
      <c r="H6" s="10" t="s">
        <v>19</v>
      </c>
      <c r="I6" s="10" t="s">
        <v>20</v>
      </c>
      <c r="J6" s="11" t="s">
        <v>21</v>
      </c>
      <c r="K6" s="12" t="s">
        <v>22</v>
      </c>
      <c r="L6" s="13" t="s">
        <v>23</v>
      </c>
      <c r="M6" s="14" t="s">
        <v>22</v>
      </c>
      <c r="N6" s="13" t="s">
        <v>23</v>
      </c>
      <c r="O6" s="14" t="s">
        <v>22</v>
      </c>
      <c r="P6" s="13" t="s">
        <v>23</v>
      </c>
      <c r="Q6" s="14" t="s">
        <v>22</v>
      </c>
      <c r="R6" s="13" t="s">
        <v>23</v>
      </c>
      <c r="S6" s="88">
        <v>44531</v>
      </c>
      <c r="T6" s="88"/>
      <c r="U6" s="88">
        <v>44562</v>
      </c>
      <c r="V6" s="88"/>
      <c r="W6" s="88">
        <v>44593</v>
      </c>
      <c r="X6" s="88"/>
      <c r="Y6" s="88">
        <v>44621</v>
      </c>
      <c r="Z6" s="88"/>
      <c r="AB6" s="32" t="s">
        <v>24</v>
      </c>
    </row>
    <row r="7" spans="1:28" ht="15" customHeight="1" x14ac:dyDescent="0.25">
      <c r="A7" s="30">
        <v>1</v>
      </c>
      <c r="B7" s="44" t="s">
        <v>25</v>
      </c>
      <c r="C7" s="33" t="s">
        <v>26</v>
      </c>
      <c r="D7" s="34">
        <v>1</v>
      </c>
      <c r="E7" s="35">
        <v>44560</v>
      </c>
      <c r="F7" s="36">
        <v>48</v>
      </c>
      <c r="G7" s="36">
        <v>768</v>
      </c>
      <c r="H7" s="36">
        <v>2920</v>
      </c>
      <c r="I7" s="36" t="s">
        <v>27</v>
      </c>
      <c r="J7" s="37">
        <v>120.31666666666666</v>
      </c>
      <c r="K7" s="38">
        <v>22</v>
      </c>
      <c r="L7" s="39">
        <f>K7*J7</f>
        <v>2646.9666666666667</v>
      </c>
      <c r="M7" s="38">
        <v>193</v>
      </c>
      <c r="N7" s="39">
        <f>M7*J7</f>
        <v>23221.116666666665</v>
      </c>
      <c r="O7" s="38">
        <v>342</v>
      </c>
      <c r="P7" s="39">
        <f>O7*J7</f>
        <v>41148.299999999996</v>
      </c>
      <c r="Q7" s="38">
        <v>200</v>
      </c>
      <c r="R7" s="39">
        <f>Q7*J7</f>
        <v>24063.333333333332</v>
      </c>
      <c r="S7" s="38">
        <f>$T$4-K7</f>
        <v>26</v>
      </c>
      <c r="T7" s="40">
        <f t="shared" ref="T7:T17" si="0">S7*$T$5*H7</f>
        <v>316.33333333333337</v>
      </c>
      <c r="U7" s="38">
        <f>$V$4-M7</f>
        <v>551</v>
      </c>
      <c r="V7" s="40">
        <f t="shared" ref="V7:V17" si="1">U7*$V$5*H7</f>
        <v>6703.8333333333339</v>
      </c>
      <c r="W7" s="38">
        <f>$X$4-O7</f>
        <v>330</v>
      </c>
      <c r="X7" s="40">
        <f t="shared" ref="X7:X17" si="2">W7*$X$5*H7</f>
        <v>4015</v>
      </c>
      <c r="Y7" s="38">
        <f>$Z$4-Q7</f>
        <v>304</v>
      </c>
      <c r="Z7" s="40">
        <f t="shared" ref="Z7:Z17" si="3">Y7*$Z$5*H7</f>
        <v>3698.6666666666665</v>
      </c>
      <c r="AB7" s="41">
        <f>Z7+X7+V7+T7+R7+P7+N7+L7</f>
        <v>105813.54999999999</v>
      </c>
    </row>
    <row r="8" spans="1:28" ht="15" customHeight="1" x14ac:dyDescent="0.25">
      <c r="A8" s="30">
        <v>2</v>
      </c>
      <c r="B8" s="44" t="s">
        <v>28</v>
      </c>
      <c r="C8" s="33" t="s">
        <v>26</v>
      </c>
      <c r="D8" s="34">
        <v>1</v>
      </c>
      <c r="E8" s="35">
        <v>44560</v>
      </c>
      <c r="F8" s="36">
        <v>6</v>
      </c>
      <c r="G8" s="36">
        <v>48</v>
      </c>
      <c r="H8" s="36">
        <v>384</v>
      </c>
      <c r="I8" s="36" t="s">
        <v>27</v>
      </c>
      <c r="J8" s="37">
        <v>9.0833333333333339</v>
      </c>
      <c r="K8" s="38">
        <v>22</v>
      </c>
      <c r="L8" s="39">
        <f t="shared" ref="L8:L17" si="4">K8*J8</f>
        <v>199.83333333333334</v>
      </c>
      <c r="M8" s="38">
        <v>600</v>
      </c>
      <c r="N8" s="39">
        <f t="shared" ref="N8:N17" si="5">M8*J8</f>
        <v>5450</v>
      </c>
      <c r="O8" s="38">
        <v>344</v>
      </c>
      <c r="P8" s="39">
        <f t="shared" ref="P8:P17" si="6">O8*J8</f>
        <v>3124.666666666667</v>
      </c>
      <c r="Q8" s="38">
        <v>163</v>
      </c>
      <c r="R8" s="39">
        <f t="shared" ref="R8:R17" si="7">Q8*J8</f>
        <v>1480.5833333333335</v>
      </c>
      <c r="S8" s="38">
        <f t="shared" ref="S8:S17" si="8">$T$4-K8</f>
        <v>26</v>
      </c>
      <c r="T8" s="40">
        <f t="shared" si="0"/>
        <v>41.6</v>
      </c>
      <c r="U8" s="38">
        <f t="shared" ref="U8:U17" si="9">$V$4-M8</f>
        <v>144</v>
      </c>
      <c r="V8" s="40">
        <f t="shared" si="1"/>
        <v>230.39999999999998</v>
      </c>
      <c r="W8" s="38">
        <f t="shared" ref="W8:W17" si="10">$X$4-O8</f>
        <v>328</v>
      </c>
      <c r="X8" s="40">
        <f t="shared" si="2"/>
        <v>524.79999999999995</v>
      </c>
      <c r="Y8" s="38">
        <f t="shared" ref="Y8:Y17" si="11">$Z$4-Q8</f>
        <v>341</v>
      </c>
      <c r="Z8" s="40">
        <f t="shared" si="3"/>
        <v>545.6</v>
      </c>
      <c r="AB8" s="41">
        <f t="shared" ref="AB8:AB17" si="12">Z8+X8+V8+T8+R8+P8+N8+L8</f>
        <v>11597.483333333335</v>
      </c>
    </row>
    <row r="9" spans="1:28" ht="15" customHeight="1" x14ac:dyDescent="0.25">
      <c r="A9" s="30">
        <v>3</v>
      </c>
      <c r="B9" s="44" t="s">
        <v>29</v>
      </c>
      <c r="C9" s="33" t="s">
        <v>26</v>
      </c>
      <c r="D9" s="34">
        <v>1</v>
      </c>
      <c r="E9" s="35">
        <v>44560</v>
      </c>
      <c r="F9" s="36">
        <v>4</v>
      </c>
      <c r="G9" s="36">
        <v>32</v>
      </c>
      <c r="H9" s="36">
        <v>894</v>
      </c>
      <c r="I9" s="36" t="s">
        <v>27</v>
      </c>
      <c r="J9" s="37">
        <v>9.8055555555555554</v>
      </c>
      <c r="K9" s="38">
        <v>22</v>
      </c>
      <c r="L9" s="39">
        <f t="shared" si="4"/>
        <v>215.72222222222223</v>
      </c>
      <c r="M9" s="38">
        <v>150</v>
      </c>
      <c r="N9" s="39">
        <f t="shared" si="5"/>
        <v>1470.8333333333333</v>
      </c>
      <c r="O9" s="38">
        <v>95</v>
      </c>
      <c r="P9" s="39">
        <f t="shared" si="6"/>
        <v>931.52777777777771</v>
      </c>
      <c r="Q9" s="38">
        <v>9</v>
      </c>
      <c r="R9" s="39">
        <f t="shared" si="7"/>
        <v>88.25</v>
      </c>
      <c r="S9" s="38">
        <f t="shared" si="8"/>
        <v>26</v>
      </c>
      <c r="T9" s="40">
        <f t="shared" si="0"/>
        <v>96.850000000000009</v>
      </c>
      <c r="U9" s="38">
        <f t="shared" si="9"/>
        <v>594</v>
      </c>
      <c r="V9" s="40">
        <f t="shared" si="1"/>
        <v>2212.65</v>
      </c>
      <c r="W9" s="38">
        <f t="shared" si="10"/>
        <v>577</v>
      </c>
      <c r="X9" s="40">
        <f t="shared" si="2"/>
        <v>2149.3250000000003</v>
      </c>
      <c r="Y9" s="38">
        <f t="shared" si="11"/>
        <v>495</v>
      </c>
      <c r="Z9" s="40">
        <f t="shared" si="3"/>
        <v>1843.875</v>
      </c>
      <c r="AB9" s="41">
        <f t="shared" si="12"/>
        <v>9009.0333333333347</v>
      </c>
    </row>
    <row r="10" spans="1:28" ht="15" customHeight="1" x14ac:dyDescent="0.25">
      <c r="A10" s="30">
        <v>4</v>
      </c>
      <c r="B10" s="44" t="s">
        <v>30</v>
      </c>
      <c r="C10" s="33" t="s">
        <v>26</v>
      </c>
      <c r="D10" s="34">
        <v>1</v>
      </c>
      <c r="E10" s="35">
        <v>44560</v>
      </c>
      <c r="F10" s="36">
        <v>4</v>
      </c>
      <c r="G10" s="36">
        <v>32</v>
      </c>
      <c r="H10" s="36">
        <v>894</v>
      </c>
      <c r="I10" s="36" t="s">
        <v>27</v>
      </c>
      <c r="J10" s="37">
        <v>9.8055555555555554</v>
      </c>
      <c r="K10" s="38">
        <v>21</v>
      </c>
      <c r="L10" s="39">
        <f t="shared" si="4"/>
        <v>205.91666666666666</v>
      </c>
      <c r="M10" s="38">
        <v>239</v>
      </c>
      <c r="N10" s="39">
        <f t="shared" si="5"/>
        <v>2343.5277777777778</v>
      </c>
      <c r="O10" s="38">
        <v>94</v>
      </c>
      <c r="P10" s="39">
        <f t="shared" si="6"/>
        <v>921.72222222222217</v>
      </c>
      <c r="Q10" s="38">
        <v>44</v>
      </c>
      <c r="R10" s="39">
        <f t="shared" si="7"/>
        <v>431.44444444444446</v>
      </c>
      <c r="S10" s="38">
        <f t="shared" si="8"/>
        <v>27</v>
      </c>
      <c r="T10" s="40">
        <f t="shared" si="0"/>
        <v>100.575</v>
      </c>
      <c r="U10" s="38">
        <f t="shared" si="9"/>
        <v>505</v>
      </c>
      <c r="V10" s="40">
        <f t="shared" si="1"/>
        <v>1881.1249999999998</v>
      </c>
      <c r="W10" s="38">
        <f t="shared" si="10"/>
        <v>578</v>
      </c>
      <c r="X10" s="40">
        <f t="shared" si="2"/>
        <v>2153.0499999999997</v>
      </c>
      <c r="Y10" s="38">
        <f t="shared" si="11"/>
        <v>460</v>
      </c>
      <c r="Z10" s="40">
        <f t="shared" si="3"/>
        <v>1713.5</v>
      </c>
      <c r="AB10" s="41">
        <f t="shared" si="12"/>
        <v>9750.8611111111095</v>
      </c>
    </row>
    <row r="11" spans="1:28" ht="15" customHeight="1" x14ac:dyDescent="0.25">
      <c r="A11" s="30">
        <v>5</v>
      </c>
      <c r="B11" s="44" t="s">
        <v>31</v>
      </c>
      <c r="C11" s="33" t="s">
        <v>26</v>
      </c>
      <c r="D11" s="34">
        <v>1</v>
      </c>
      <c r="E11" s="35">
        <v>44560</v>
      </c>
      <c r="F11" s="36">
        <v>4</v>
      </c>
      <c r="G11" s="36">
        <v>24</v>
      </c>
      <c r="H11" s="36">
        <v>744</v>
      </c>
      <c r="I11" s="36" t="s">
        <v>27</v>
      </c>
      <c r="J11" s="37">
        <v>9.1388888888888893</v>
      </c>
      <c r="K11" s="38">
        <v>22</v>
      </c>
      <c r="L11" s="39">
        <f t="shared" si="4"/>
        <v>201.05555555555557</v>
      </c>
      <c r="M11" s="38">
        <v>71</v>
      </c>
      <c r="N11" s="39">
        <f t="shared" si="5"/>
        <v>648.86111111111109</v>
      </c>
      <c r="O11" s="38">
        <v>0</v>
      </c>
      <c r="P11" s="39">
        <f t="shared" si="6"/>
        <v>0</v>
      </c>
      <c r="Q11" s="38">
        <v>0</v>
      </c>
      <c r="R11" s="39">
        <f t="shared" si="7"/>
        <v>0</v>
      </c>
      <c r="S11" s="38">
        <f t="shared" si="8"/>
        <v>26</v>
      </c>
      <c r="T11" s="40">
        <f t="shared" si="0"/>
        <v>80.600000000000009</v>
      </c>
      <c r="U11" s="38">
        <f t="shared" si="9"/>
        <v>673</v>
      </c>
      <c r="V11" s="40">
        <f t="shared" si="1"/>
        <v>2086.3000000000002</v>
      </c>
      <c r="W11" s="38">
        <f t="shared" si="10"/>
        <v>672</v>
      </c>
      <c r="X11" s="40">
        <f t="shared" si="2"/>
        <v>2083.1999999999998</v>
      </c>
      <c r="Y11" s="38">
        <f t="shared" si="11"/>
        <v>504</v>
      </c>
      <c r="Z11" s="40">
        <f t="shared" si="3"/>
        <v>1562.4</v>
      </c>
      <c r="AB11" s="41">
        <f t="shared" si="12"/>
        <v>6662.416666666667</v>
      </c>
    </row>
    <row r="12" spans="1:28" ht="15" customHeight="1" x14ac:dyDescent="0.25">
      <c r="A12" s="30">
        <v>6</v>
      </c>
      <c r="B12" s="44" t="s">
        <v>32</v>
      </c>
      <c r="C12" s="33" t="s">
        <v>26</v>
      </c>
      <c r="D12" s="34">
        <v>1</v>
      </c>
      <c r="E12" s="35">
        <v>44560</v>
      </c>
      <c r="F12" s="36">
        <v>6</v>
      </c>
      <c r="G12" s="36">
        <v>56</v>
      </c>
      <c r="H12" s="36">
        <v>534</v>
      </c>
      <c r="I12" s="36" t="s">
        <v>27</v>
      </c>
      <c r="J12" s="37">
        <v>10.861111111111111</v>
      </c>
      <c r="K12" s="38">
        <v>22</v>
      </c>
      <c r="L12" s="39">
        <f t="shared" si="4"/>
        <v>238.94444444444443</v>
      </c>
      <c r="M12" s="38">
        <v>31</v>
      </c>
      <c r="N12" s="39">
        <f t="shared" si="5"/>
        <v>336.69444444444446</v>
      </c>
      <c r="O12" s="38">
        <v>0</v>
      </c>
      <c r="P12" s="39">
        <f t="shared" si="6"/>
        <v>0</v>
      </c>
      <c r="Q12" s="38">
        <v>0</v>
      </c>
      <c r="R12" s="39">
        <f t="shared" si="7"/>
        <v>0</v>
      </c>
      <c r="S12" s="38">
        <f t="shared" si="8"/>
        <v>26</v>
      </c>
      <c r="T12" s="40">
        <f t="shared" si="0"/>
        <v>57.85</v>
      </c>
      <c r="U12" s="38">
        <f t="shared" si="9"/>
        <v>713</v>
      </c>
      <c r="V12" s="40">
        <f t="shared" si="1"/>
        <v>1586.425</v>
      </c>
      <c r="W12" s="38">
        <f t="shared" si="10"/>
        <v>672</v>
      </c>
      <c r="X12" s="40">
        <f t="shared" si="2"/>
        <v>1495.1999999999998</v>
      </c>
      <c r="Y12" s="38">
        <f t="shared" si="11"/>
        <v>504</v>
      </c>
      <c r="Z12" s="40">
        <f t="shared" si="3"/>
        <v>1121.4000000000001</v>
      </c>
      <c r="AB12" s="41">
        <f t="shared" si="12"/>
        <v>4836.5138888888887</v>
      </c>
    </row>
    <row r="13" spans="1:28" ht="15" customHeight="1" x14ac:dyDescent="0.25">
      <c r="A13" s="30">
        <v>7</v>
      </c>
      <c r="B13" s="44" t="s">
        <v>33</v>
      </c>
      <c r="C13" s="33" t="s">
        <v>26</v>
      </c>
      <c r="D13" s="34">
        <v>1</v>
      </c>
      <c r="E13" s="35">
        <v>44560</v>
      </c>
      <c r="F13" s="36">
        <v>6</v>
      </c>
      <c r="G13" s="36">
        <v>48</v>
      </c>
      <c r="H13" s="36">
        <v>994</v>
      </c>
      <c r="I13" s="36" t="s">
        <v>27</v>
      </c>
      <c r="J13" s="37">
        <v>9.8055555555555554</v>
      </c>
      <c r="K13" s="38">
        <v>22</v>
      </c>
      <c r="L13" s="39">
        <f t="shared" si="4"/>
        <v>215.72222222222223</v>
      </c>
      <c r="M13" s="38">
        <v>30</v>
      </c>
      <c r="N13" s="39">
        <f t="shared" si="5"/>
        <v>294.16666666666669</v>
      </c>
      <c r="O13" s="38">
        <v>14</v>
      </c>
      <c r="P13" s="39">
        <f t="shared" si="6"/>
        <v>137.27777777777777</v>
      </c>
      <c r="Q13" s="38">
        <v>0</v>
      </c>
      <c r="R13" s="39">
        <f t="shared" si="7"/>
        <v>0</v>
      </c>
      <c r="S13" s="38">
        <f t="shared" si="8"/>
        <v>26</v>
      </c>
      <c r="T13" s="40">
        <f t="shared" si="0"/>
        <v>107.68333333333334</v>
      </c>
      <c r="U13" s="38">
        <f t="shared" si="9"/>
        <v>714</v>
      </c>
      <c r="V13" s="40">
        <f t="shared" si="1"/>
        <v>2957.15</v>
      </c>
      <c r="W13" s="38">
        <f t="shared" si="10"/>
        <v>658</v>
      </c>
      <c r="X13" s="40">
        <f t="shared" si="2"/>
        <v>2725.2166666666667</v>
      </c>
      <c r="Y13" s="38">
        <f t="shared" si="11"/>
        <v>504</v>
      </c>
      <c r="Z13" s="40">
        <f t="shared" si="3"/>
        <v>2087.4</v>
      </c>
      <c r="AB13" s="41">
        <f t="shared" si="12"/>
        <v>8524.6166666666668</v>
      </c>
    </row>
    <row r="14" spans="1:28" ht="15" customHeight="1" x14ac:dyDescent="0.25">
      <c r="A14" s="30">
        <v>8</v>
      </c>
      <c r="B14" s="44" t="s">
        <v>34</v>
      </c>
      <c r="C14" s="33" t="s">
        <v>26</v>
      </c>
      <c r="D14" s="34">
        <v>1</v>
      </c>
      <c r="E14" s="35">
        <v>44560</v>
      </c>
      <c r="F14" s="36">
        <v>5</v>
      </c>
      <c r="G14" s="36">
        <v>36</v>
      </c>
      <c r="H14" s="36">
        <v>894</v>
      </c>
      <c r="I14" s="36" t="s">
        <v>27</v>
      </c>
      <c r="J14" s="37">
        <v>11.222222222222221</v>
      </c>
      <c r="K14" s="38">
        <v>22</v>
      </c>
      <c r="L14" s="39">
        <f t="shared" si="4"/>
        <v>246.88888888888886</v>
      </c>
      <c r="M14" s="38">
        <v>31</v>
      </c>
      <c r="N14" s="39">
        <f t="shared" si="5"/>
        <v>347.88888888888886</v>
      </c>
      <c r="O14" s="38">
        <v>14</v>
      </c>
      <c r="P14" s="39">
        <f t="shared" si="6"/>
        <v>157.11111111111109</v>
      </c>
      <c r="Q14" s="38">
        <v>0</v>
      </c>
      <c r="R14" s="39">
        <f t="shared" si="7"/>
        <v>0</v>
      </c>
      <c r="S14" s="38">
        <f t="shared" si="8"/>
        <v>26</v>
      </c>
      <c r="T14" s="40">
        <f t="shared" si="0"/>
        <v>96.850000000000009</v>
      </c>
      <c r="U14" s="38">
        <f t="shared" si="9"/>
        <v>713</v>
      </c>
      <c r="V14" s="40">
        <f t="shared" si="1"/>
        <v>2655.9249999999997</v>
      </c>
      <c r="W14" s="38">
        <f t="shared" si="10"/>
        <v>658</v>
      </c>
      <c r="X14" s="40">
        <f t="shared" si="2"/>
        <v>2451.0500000000002</v>
      </c>
      <c r="Y14" s="38">
        <f t="shared" si="11"/>
        <v>504</v>
      </c>
      <c r="Z14" s="40">
        <f t="shared" si="3"/>
        <v>1877.4</v>
      </c>
      <c r="AB14" s="41">
        <f t="shared" si="12"/>
        <v>7833.1138888888891</v>
      </c>
    </row>
    <row r="15" spans="1:28" ht="15" customHeight="1" x14ac:dyDescent="0.25">
      <c r="A15" s="30">
        <v>9</v>
      </c>
      <c r="B15" s="44" t="s">
        <v>38</v>
      </c>
      <c r="C15" s="33" t="s">
        <v>26</v>
      </c>
      <c r="D15" s="34">
        <v>1</v>
      </c>
      <c r="E15" s="35">
        <v>44560</v>
      </c>
      <c r="F15" s="36">
        <v>4</v>
      </c>
      <c r="G15" s="36">
        <v>24</v>
      </c>
      <c r="H15" s="36">
        <v>834</v>
      </c>
      <c r="I15" s="36" t="s">
        <v>27</v>
      </c>
      <c r="J15" s="37">
        <v>8.3055555555555554</v>
      </c>
      <c r="K15" s="38">
        <v>0</v>
      </c>
      <c r="L15" s="39">
        <f t="shared" si="4"/>
        <v>0</v>
      </c>
      <c r="M15" s="38">
        <v>148</v>
      </c>
      <c r="N15" s="39">
        <f t="shared" si="5"/>
        <v>1229.2222222222222</v>
      </c>
      <c r="O15" s="38">
        <v>60</v>
      </c>
      <c r="P15" s="39">
        <f t="shared" si="6"/>
        <v>498.33333333333331</v>
      </c>
      <c r="Q15" s="38">
        <v>13</v>
      </c>
      <c r="R15" s="39">
        <f t="shared" si="7"/>
        <v>107.97222222222221</v>
      </c>
      <c r="S15" s="38">
        <f t="shared" si="8"/>
        <v>48</v>
      </c>
      <c r="T15" s="40">
        <f t="shared" si="0"/>
        <v>166.8</v>
      </c>
      <c r="U15" s="38">
        <f t="shared" si="9"/>
        <v>596</v>
      </c>
      <c r="V15" s="40">
        <f t="shared" si="1"/>
        <v>2071.1</v>
      </c>
      <c r="W15" s="38">
        <f t="shared" si="10"/>
        <v>612</v>
      </c>
      <c r="X15" s="40">
        <f t="shared" si="2"/>
        <v>2126.6999999999998</v>
      </c>
      <c r="Y15" s="38">
        <f t="shared" si="11"/>
        <v>491</v>
      </c>
      <c r="Z15" s="40">
        <f t="shared" si="3"/>
        <v>1706.2250000000001</v>
      </c>
      <c r="AB15" s="41">
        <f t="shared" si="12"/>
        <v>7906.3527777777781</v>
      </c>
    </row>
    <row r="16" spans="1:28" ht="15" customHeight="1" x14ac:dyDescent="0.25">
      <c r="A16" s="30">
        <v>10</v>
      </c>
      <c r="B16" s="44" t="s">
        <v>39</v>
      </c>
      <c r="C16" s="33" t="s">
        <v>26</v>
      </c>
      <c r="D16" s="34">
        <v>1</v>
      </c>
      <c r="E16" s="35">
        <v>44560</v>
      </c>
      <c r="F16" s="36">
        <v>4</v>
      </c>
      <c r="G16" s="36">
        <v>16</v>
      </c>
      <c r="H16" s="36">
        <v>164</v>
      </c>
      <c r="I16" s="36" t="s">
        <v>27</v>
      </c>
      <c r="J16" s="37">
        <v>5.416666666666667</v>
      </c>
      <c r="K16" s="38">
        <v>22</v>
      </c>
      <c r="L16" s="39">
        <f t="shared" si="4"/>
        <v>119.16666666666667</v>
      </c>
      <c r="M16" s="38">
        <v>33</v>
      </c>
      <c r="N16" s="39">
        <f t="shared" si="5"/>
        <v>178.75</v>
      </c>
      <c r="O16" s="38">
        <v>0</v>
      </c>
      <c r="P16" s="39">
        <f t="shared" si="6"/>
        <v>0</v>
      </c>
      <c r="Q16" s="38">
        <v>17</v>
      </c>
      <c r="R16" s="39">
        <f t="shared" si="7"/>
        <v>92.083333333333343</v>
      </c>
      <c r="S16" s="38">
        <f t="shared" si="8"/>
        <v>26</v>
      </c>
      <c r="T16" s="40">
        <f t="shared" si="0"/>
        <v>17.766666666666666</v>
      </c>
      <c r="U16" s="38">
        <f t="shared" si="9"/>
        <v>711</v>
      </c>
      <c r="V16" s="40">
        <f t="shared" si="1"/>
        <v>485.84999999999997</v>
      </c>
      <c r="W16" s="38">
        <f t="shared" si="10"/>
        <v>672</v>
      </c>
      <c r="X16" s="40">
        <f t="shared" si="2"/>
        <v>459.2</v>
      </c>
      <c r="Y16" s="38">
        <f t="shared" si="11"/>
        <v>487</v>
      </c>
      <c r="Z16" s="40">
        <f t="shared" si="3"/>
        <v>332.78333333333336</v>
      </c>
      <c r="AB16" s="41">
        <f t="shared" si="12"/>
        <v>1685.6</v>
      </c>
    </row>
    <row r="17" spans="1:28" ht="15" customHeight="1" x14ac:dyDescent="0.25">
      <c r="A17" s="30">
        <v>11</v>
      </c>
      <c r="B17" s="44" t="s">
        <v>40</v>
      </c>
      <c r="C17" s="33" t="s">
        <v>26</v>
      </c>
      <c r="D17" s="34">
        <v>1</v>
      </c>
      <c r="E17" s="35">
        <v>44560</v>
      </c>
      <c r="F17" s="36">
        <v>4</v>
      </c>
      <c r="G17" s="36">
        <v>16</v>
      </c>
      <c r="H17" s="36">
        <v>164</v>
      </c>
      <c r="I17" s="36" t="s">
        <v>27</v>
      </c>
      <c r="J17" s="37">
        <v>5.416666666666667</v>
      </c>
      <c r="K17" s="38">
        <v>22</v>
      </c>
      <c r="L17" s="39">
        <f t="shared" si="4"/>
        <v>119.16666666666667</v>
      </c>
      <c r="M17" s="38">
        <v>45</v>
      </c>
      <c r="N17" s="39">
        <f t="shared" si="5"/>
        <v>243.75</v>
      </c>
      <c r="O17" s="38">
        <v>60</v>
      </c>
      <c r="P17" s="39">
        <f t="shared" si="6"/>
        <v>325</v>
      </c>
      <c r="Q17" s="38">
        <v>17</v>
      </c>
      <c r="R17" s="39">
        <f t="shared" si="7"/>
        <v>92.083333333333343</v>
      </c>
      <c r="S17" s="38">
        <f t="shared" si="8"/>
        <v>26</v>
      </c>
      <c r="T17" s="40">
        <f t="shared" si="0"/>
        <v>17.766666666666666</v>
      </c>
      <c r="U17" s="38">
        <f t="shared" si="9"/>
        <v>699</v>
      </c>
      <c r="V17" s="40">
        <f t="shared" si="1"/>
        <v>477.65000000000003</v>
      </c>
      <c r="W17" s="38">
        <f t="shared" si="10"/>
        <v>612</v>
      </c>
      <c r="X17" s="40">
        <f t="shared" si="2"/>
        <v>418.2</v>
      </c>
      <c r="Y17" s="38">
        <f t="shared" si="11"/>
        <v>487</v>
      </c>
      <c r="Z17" s="40">
        <f t="shared" si="3"/>
        <v>332.78333333333336</v>
      </c>
      <c r="AB17" s="41">
        <f t="shared" si="12"/>
        <v>2026.4</v>
      </c>
    </row>
    <row r="18" spans="1:28" x14ac:dyDescent="0.25">
      <c r="B18" s="42"/>
      <c r="C18" s="42"/>
      <c r="D18" s="42"/>
      <c r="E18" s="42"/>
      <c r="F18" s="42"/>
      <c r="G18" s="42"/>
      <c r="H18" s="42"/>
      <c r="I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8" ht="13.8" x14ac:dyDescent="0.4">
      <c r="Y19" s="89" t="s">
        <v>46</v>
      </c>
      <c r="Z19" s="89"/>
      <c r="AB19" s="43">
        <f>SUM(AB7:AB18)</f>
        <v>175645.94166666665</v>
      </c>
    </row>
  </sheetData>
  <mergeCells count="9">
    <mergeCell ref="W6:X6"/>
    <mergeCell ref="Y6:Z6"/>
    <mergeCell ref="Y19:Z19"/>
    <mergeCell ref="K5:L5"/>
    <mergeCell ref="M5:N5"/>
    <mergeCell ref="O5:P5"/>
    <mergeCell ref="Q5:R5"/>
    <mergeCell ref="S6:T6"/>
    <mergeCell ref="U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F21" sqref="F21"/>
    </sheetView>
  </sheetViews>
  <sheetFormatPr defaultRowHeight="12" x14ac:dyDescent="0.25"/>
  <cols>
    <col min="1" max="1" width="9.109375" style="42"/>
    <col min="2" max="2" width="30.33203125" style="1" customWidth="1"/>
    <col min="3" max="5" width="8.88671875" style="1"/>
    <col min="6" max="6" width="20.6640625" style="28" customWidth="1"/>
    <col min="7" max="7" width="8.88671875" style="1"/>
    <col min="8" max="8" width="11.44140625" style="1" bestFit="1" customWidth="1"/>
    <col min="9" max="16384" width="8.88671875" style="1"/>
  </cols>
  <sheetData>
    <row r="3" spans="1:8" x14ac:dyDescent="0.25">
      <c r="B3" s="3" t="s">
        <v>50</v>
      </c>
    </row>
    <row r="5" spans="1:8" ht="34.200000000000003" x14ac:dyDescent="0.25">
      <c r="A5" s="10" t="s">
        <v>13</v>
      </c>
      <c r="B5" s="31" t="s">
        <v>48</v>
      </c>
      <c r="C5" s="11" t="s">
        <v>15</v>
      </c>
      <c r="D5" s="11" t="s">
        <v>16</v>
      </c>
      <c r="E5" s="11" t="s">
        <v>17</v>
      </c>
      <c r="F5" s="11" t="s">
        <v>21</v>
      </c>
      <c r="H5" s="15" t="s">
        <v>107</v>
      </c>
    </row>
    <row r="6" spans="1:8" ht="15" customHeight="1" x14ac:dyDescent="0.25">
      <c r="A6" s="30">
        <v>1</v>
      </c>
      <c r="B6" s="49" t="s">
        <v>25</v>
      </c>
      <c r="C6" s="61" t="s">
        <v>26</v>
      </c>
      <c r="D6" s="62">
        <v>1</v>
      </c>
      <c r="E6" s="63">
        <v>44595</v>
      </c>
      <c r="F6" s="64">
        <v>18308</v>
      </c>
      <c r="H6" s="65">
        <v>28072.266666666666</v>
      </c>
    </row>
    <row r="7" spans="1:8" ht="15" customHeight="1" x14ac:dyDescent="0.25">
      <c r="A7" s="30">
        <v>2</v>
      </c>
      <c r="B7" s="49" t="s">
        <v>28</v>
      </c>
      <c r="C7" s="61" t="s">
        <v>26</v>
      </c>
      <c r="D7" s="62">
        <v>1</v>
      </c>
      <c r="E7" s="63">
        <v>44595</v>
      </c>
      <c r="F7" s="64">
        <v>4500</v>
      </c>
      <c r="H7" s="65">
        <v>6900</v>
      </c>
    </row>
    <row r="9" spans="1:8" x14ac:dyDescent="0.25">
      <c r="E9" s="89" t="s">
        <v>49</v>
      </c>
      <c r="F9" s="89"/>
      <c r="H9" s="56">
        <v>34972.266666666663</v>
      </c>
    </row>
  </sheetData>
  <mergeCells count="1"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A16" sqref="A1:XFD1048576"/>
    </sheetView>
  </sheetViews>
  <sheetFormatPr defaultRowHeight="12" x14ac:dyDescent="0.25"/>
  <cols>
    <col min="1" max="1" width="9.109375" style="66"/>
    <col min="2" max="2" width="53.33203125" style="70" customWidth="1"/>
    <col min="3" max="3" width="10.109375" style="68" customWidth="1"/>
    <col min="4" max="4" width="8.88671875" style="68"/>
    <col min="5" max="5" width="10.33203125" style="68" bestFit="1" customWidth="1"/>
    <col min="6" max="6" width="20.88671875" style="69" customWidth="1"/>
    <col min="7" max="7" width="24.77734375" style="69" customWidth="1"/>
    <col min="8" max="16384" width="8.88671875" style="68"/>
  </cols>
  <sheetData>
    <row r="2" spans="1:7" x14ac:dyDescent="0.25">
      <c r="B2" s="67" t="s">
        <v>51</v>
      </c>
    </row>
    <row r="4" spans="1:7" ht="24" x14ac:dyDescent="0.25">
      <c r="A4" s="71" t="s">
        <v>13</v>
      </c>
      <c r="B4" s="71" t="s">
        <v>52</v>
      </c>
      <c r="C4" s="72" t="s">
        <v>15</v>
      </c>
      <c r="D4" s="72" t="s">
        <v>16</v>
      </c>
      <c r="E4" s="72" t="s">
        <v>17</v>
      </c>
      <c r="F4" s="72" t="s">
        <v>21</v>
      </c>
      <c r="G4" s="73" t="s">
        <v>112</v>
      </c>
    </row>
    <row r="5" spans="1:7" ht="15" customHeight="1" x14ac:dyDescent="0.25">
      <c r="A5" s="74"/>
      <c r="B5" s="75" t="s">
        <v>53</v>
      </c>
      <c r="C5" s="74"/>
      <c r="D5" s="76"/>
      <c r="E5" s="77"/>
      <c r="F5" s="78"/>
      <c r="G5" s="78"/>
    </row>
    <row r="6" spans="1:7" ht="15" customHeight="1" x14ac:dyDescent="0.25">
      <c r="A6" s="79">
        <v>1</v>
      </c>
      <c r="B6" s="80" t="s">
        <v>54</v>
      </c>
      <c r="C6" s="81" t="s">
        <v>26</v>
      </c>
      <c r="D6" s="82">
        <v>1</v>
      </c>
      <c r="E6" s="83">
        <v>44607</v>
      </c>
      <c r="F6" s="84">
        <v>86628</v>
      </c>
      <c r="G6" s="85">
        <v>101066</v>
      </c>
    </row>
    <row r="7" spans="1:7" ht="15" customHeight="1" x14ac:dyDescent="0.25">
      <c r="A7" s="79">
        <v>2</v>
      </c>
      <c r="B7" s="80" t="s">
        <v>55</v>
      </c>
      <c r="C7" s="81" t="s">
        <v>26</v>
      </c>
      <c r="D7" s="82">
        <v>1</v>
      </c>
      <c r="E7" s="83">
        <v>44607</v>
      </c>
      <c r="F7" s="84">
        <v>86628</v>
      </c>
      <c r="G7" s="85">
        <v>101066</v>
      </c>
    </row>
    <row r="8" spans="1:7" ht="15" customHeight="1" x14ac:dyDescent="0.25">
      <c r="A8" s="79">
        <v>3</v>
      </c>
      <c r="B8" s="80" t="s">
        <v>56</v>
      </c>
      <c r="C8" s="81" t="s">
        <v>26</v>
      </c>
      <c r="D8" s="82">
        <v>1</v>
      </c>
      <c r="E8" s="83">
        <v>44607</v>
      </c>
      <c r="F8" s="84">
        <v>6504</v>
      </c>
      <c r="G8" s="85">
        <v>7588</v>
      </c>
    </row>
    <row r="9" spans="1:7" ht="15" customHeight="1" x14ac:dyDescent="0.25">
      <c r="A9" s="79">
        <v>4</v>
      </c>
      <c r="B9" s="80" t="s">
        <v>56</v>
      </c>
      <c r="C9" s="81" t="s">
        <v>26</v>
      </c>
      <c r="D9" s="82">
        <v>1</v>
      </c>
      <c r="E9" s="83">
        <v>44607</v>
      </c>
      <c r="F9" s="84">
        <v>6504</v>
      </c>
      <c r="G9" s="85">
        <v>7588</v>
      </c>
    </row>
    <row r="10" spans="1:7" ht="15" customHeight="1" x14ac:dyDescent="0.25">
      <c r="A10" s="79">
        <v>5</v>
      </c>
      <c r="B10" s="80" t="s">
        <v>57</v>
      </c>
      <c r="C10" s="81" t="s">
        <v>26</v>
      </c>
      <c r="D10" s="82">
        <v>1</v>
      </c>
      <c r="E10" s="83">
        <v>44607</v>
      </c>
      <c r="F10" s="84">
        <v>7656</v>
      </c>
      <c r="G10" s="85">
        <v>8932</v>
      </c>
    </row>
    <row r="11" spans="1:7" ht="15" customHeight="1" x14ac:dyDescent="0.25">
      <c r="A11" s="79">
        <v>6</v>
      </c>
      <c r="B11" s="80" t="s">
        <v>58</v>
      </c>
      <c r="C11" s="81" t="s">
        <v>26</v>
      </c>
      <c r="D11" s="82">
        <v>1</v>
      </c>
      <c r="E11" s="83">
        <v>44607</v>
      </c>
      <c r="F11" s="84">
        <v>13815.999999999998</v>
      </c>
      <c r="G11" s="85">
        <v>16118.666666666664</v>
      </c>
    </row>
    <row r="12" spans="1:7" ht="15" customHeight="1" x14ac:dyDescent="0.25">
      <c r="A12" s="74"/>
      <c r="B12" s="75" t="s">
        <v>59</v>
      </c>
      <c r="C12" s="74"/>
      <c r="D12" s="76"/>
      <c r="E12" s="77"/>
      <c r="F12" s="78"/>
      <c r="G12" s="78"/>
    </row>
    <row r="13" spans="1:7" ht="15" customHeight="1" x14ac:dyDescent="0.25">
      <c r="A13" s="79">
        <v>7</v>
      </c>
      <c r="B13" s="80" t="s">
        <v>60</v>
      </c>
      <c r="C13" s="81" t="s">
        <v>26</v>
      </c>
      <c r="D13" s="82">
        <v>1</v>
      </c>
      <c r="E13" s="83">
        <v>44607</v>
      </c>
      <c r="F13" s="84">
        <v>6099.9999999999991</v>
      </c>
      <c r="G13" s="85">
        <v>7116.6666666666661</v>
      </c>
    </row>
    <row r="14" spans="1:7" ht="15" customHeight="1" x14ac:dyDescent="0.25">
      <c r="A14" s="79">
        <v>8</v>
      </c>
      <c r="B14" s="80" t="s">
        <v>60</v>
      </c>
      <c r="C14" s="81" t="s">
        <v>26</v>
      </c>
      <c r="D14" s="82">
        <v>1</v>
      </c>
      <c r="E14" s="83">
        <v>44607</v>
      </c>
      <c r="F14" s="84">
        <v>4500</v>
      </c>
      <c r="G14" s="85">
        <v>5250</v>
      </c>
    </row>
    <row r="15" spans="1:7" ht="15" customHeight="1" x14ac:dyDescent="0.25">
      <c r="A15" s="79">
        <v>9</v>
      </c>
      <c r="B15" s="80" t="s">
        <v>61</v>
      </c>
      <c r="C15" s="81" t="s">
        <v>26</v>
      </c>
      <c r="D15" s="82">
        <v>1</v>
      </c>
      <c r="E15" s="83">
        <v>44607</v>
      </c>
      <c r="F15" s="84">
        <v>5460</v>
      </c>
      <c r="G15" s="85">
        <v>6370</v>
      </c>
    </row>
    <row r="16" spans="1:7" ht="15" customHeight="1" x14ac:dyDescent="0.25">
      <c r="A16" s="74"/>
      <c r="B16" s="75" t="s">
        <v>62</v>
      </c>
      <c r="C16" s="74"/>
      <c r="D16" s="76"/>
      <c r="E16" s="77"/>
      <c r="F16" s="78"/>
      <c r="G16" s="78"/>
    </row>
    <row r="17" spans="1:8" ht="15" customHeight="1" x14ac:dyDescent="0.25">
      <c r="A17" s="79">
        <v>10</v>
      </c>
      <c r="B17" s="80" t="s">
        <v>63</v>
      </c>
      <c r="C17" s="81" t="s">
        <v>26</v>
      </c>
      <c r="D17" s="82">
        <v>1</v>
      </c>
      <c r="E17" s="83">
        <v>44607</v>
      </c>
      <c r="F17" s="84">
        <v>6580</v>
      </c>
      <c r="G17" s="85">
        <v>7676.666666666667</v>
      </c>
      <c r="H17" s="86"/>
    </row>
    <row r="18" spans="1:8" ht="15" customHeight="1" x14ac:dyDescent="0.25">
      <c r="A18" s="79">
        <v>11</v>
      </c>
      <c r="B18" s="80" t="s">
        <v>63</v>
      </c>
      <c r="C18" s="81" t="s">
        <v>26</v>
      </c>
      <c r="D18" s="82">
        <v>1</v>
      </c>
      <c r="E18" s="83">
        <v>44607</v>
      </c>
      <c r="F18" s="84">
        <v>4980</v>
      </c>
      <c r="G18" s="85">
        <v>5810</v>
      </c>
      <c r="H18" s="86"/>
    </row>
    <row r="19" spans="1:8" ht="15" customHeight="1" x14ac:dyDescent="0.25">
      <c r="A19" s="79">
        <v>12</v>
      </c>
      <c r="B19" s="80" t="s">
        <v>64</v>
      </c>
      <c r="C19" s="81" t="s">
        <v>26</v>
      </c>
      <c r="D19" s="82">
        <v>1</v>
      </c>
      <c r="E19" s="83">
        <v>44607</v>
      </c>
      <c r="F19" s="84">
        <v>7020</v>
      </c>
      <c r="G19" s="85">
        <v>8190</v>
      </c>
      <c r="H19" s="86"/>
    </row>
    <row r="20" spans="1:8" ht="15" customHeight="1" x14ac:dyDescent="0.25">
      <c r="A20" s="74"/>
      <c r="B20" s="75" t="s">
        <v>65</v>
      </c>
      <c r="C20" s="74"/>
      <c r="D20" s="76"/>
      <c r="E20" s="77"/>
      <c r="F20" s="78"/>
      <c r="G20" s="78"/>
    </row>
    <row r="21" spans="1:8" ht="15" customHeight="1" x14ac:dyDescent="0.25">
      <c r="A21" s="79">
        <v>13</v>
      </c>
      <c r="B21" s="80" t="s">
        <v>66</v>
      </c>
      <c r="C21" s="81" t="s">
        <v>26</v>
      </c>
      <c r="D21" s="82">
        <v>1</v>
      </c>
      <c r="E21" s="83">
        <v>44607</v>
      </c>
      <c r="F21" s="84">
        <v>7060</v>
      </c>
      <c r="G21" s="85">
        <v>8236.6666666666679</v>
      </c>
    </row>
    <row r="22" spans="1:8" ht="15" customHeight="1" x14ac:dyDescent="0.25">
      <c r="A22" s="79">
        <v>14</v>
      </c>
      <c r="B22" s="80" t="s">
        <v>67</v>
      </c>
      <c r="C22" s="81" t="s">
        <v>26</v>
      </c>
      <c r="D22" s="82">
        <v>1</v>
      </c>
      <c r="E22" s="83">
        <v>44607</v>
      </c>
      <c r="F22" s="84">
        <v>5460</v>
      </c>
      <c r="G22" s="85">
        <v>6370</v>
      </c>
    </row>
    <row r="23" spans="1:8" ht="15" customHeight="1" x14ac:dyDescent="0.25">
      <c r="A23" s="74"/>
      <c r="B23" s="75" t="s">
        <v>68</v>
      </c>
      <c r="C23" s="78"/>
      <c r="D23" s="78"/>
      <c r="E23" s="78"/>
      <c r="F23" s="78"/>
      <c r="G23" s="78"/>
    </row>
    <row r="24" spans="1:8" ht="15" customHeight="1" x14ac:dyDescent="0.25">
      <c r="A24" s="79">
        <v>15</v>
      </c>
      <c r="B24" s="80" t="s">
        <v>69</v>
      </c>
      <c r="C24" s="81" t="s">
        <v>26</v>
      </c>
      <c r="D24" s="82">
        <v>1</v>
      </c>
      <c r="E24" s="83">
        <v>44607</v>
      </c>
      <c r="F24" s="84">
        <v>8348</v>
      </c>
      <c r="G24" s="85">
        <v>9739.3333333333339</v>
      </c>
      <c r="H24" s="86"/>
    </row>
    <row r="25" spans="1:8" ht="15" customHeight="1" x14ac:dyDescent="0.25">
      <c r="A25" s="74"/>
      <c r="B25" s="75" t="s">
        <v>70</v>
      </c>
      <c r="C25" s="74"/>
      <c r="D25" s="76"/>
      <c r="E25" s="77"/>
      <c r="F25" s="78"/>
      <c r="G25" s="78"/>
    </row>
    <row r="26" spans="1:8" ht="15" customHeight="1" x14ac:dyDescent="0.25">
      <c r="A26" s="79">
        <v>16</v>
      </c>
      <c r="B26" s="80" t="s">
        <v>73</v>
      </c>
      <c r="C26" s="81" t="s">
        <v>26</v>
      </c>
      <c r="D26" s="82">
        <v>1</v>
      </c>
      <c r="E26" s="83">
        <v>44607</v>
      </c>
      <c r="F26" s="84">
        <v>13028</v>
      </c>
      <c r="G26" s="85">
        <v>15199.333333333334</v>
      </c>
      <c r="H26" s="86"/>
    </row>
    <row r="27" spans="1:8" ht="15" customHeight="1" x14ac:dyDescent="0.25">
      <c r="A27" s="74"/>
      <c r="B27" s="75" t="s">
        <v>71</v>
      </c>
      <c r="C27" s="74"/>
      <c r="D27" s="76"/>
      <c r="E27" s="77"/>
      <c r="F27" s="78"/>
      <c r="G27" s="78"/>
    </row>
    <row r="28" spans="1:8" ht="15" customHeight="1" x14ac:dyDescent="0.25">
      <c r="A28" s="79">
        <v>17</v>
      </c>
      <c r="B28" s="80" t="s">
        <v>39</v>
      </c>
      <c r="C28" s="81" t="s">
        <v>26</v>
      </c>
      <c r="D28" s="82">
        <v>1</v>
      </c>
      <c r="E28" s="83">
        <v>44607</v>
      </c>
      <c r="F28" s="84">
        <v>3900</v>
      </c>
      <c r="G28" s="85">
        <v>4550</v>
      </c>
    </row>
    <row r="29" spans="1:8" ht="15" customHeight="1" x14ac:dyDescent="0.25">
      <c r="A29" s="79">
        <v>18</v>
      </c>
      <c r="B29" s="80" t="s">
        <v>40</v>
      </c>
      <c r="C29" s="81" t="s">
        <v>26</v>
      </c>
      <c r="D29" s="82">
        <v>1</v>
      </c>
      <c r="E29" s="83">
        <v>44607</v>
      </c>
      <c r="F29" s="84">
        <v>3900</v>
      </c>
      <c r="G29" s="85">
        <v>4550</v>
      </c>
    </row>
    <row r="31" spans="1:8" x14ac:dyDescent="0.25">
      <c r="E31" s="93" t="s">
        <v>72</v>
      </c>
      <c r="F31" s="93"/>
      <c r="G31" s="87">
        <v>331417.33333333337</v>
      </c>
    </row>
  </sheetData>
  <mergeCells count="1">
    <mergeCell ref="E31:F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C27" sqref="C27"/>
    </sheetView>
  </sheetViews>
  <sheetFormatPr defaultRowHeight="12" x14ac:dyDescent="0.25"/>
  <cols>
    <col min="1" max="1" width="9.109375" style="28"/>
    <col min="2" max="2" width="33" style="1" customWidth="1"/>
    <col min="3" max="3" width="9.33203125" style="1" customWidth="1"/>
    <col min="4" max="4" width="8.88671875" style="1"/>
    <col min="5" max="5" width="10.109375" style="1" bestFit="1" customWidth="1"/>
    <col min="6" max="6" width="8.88671875" style="1"/>
    <col min="7" max="7" width="29.109375" style="1" customWidth="1"/>
    <col min="8" max="16384" width="8.88671875" style="1"/>
  </cols>
  <sheetData>
    <row r="2" spans="1:7" x14ac:dyDescent="0.25">
      <c r="B2" s="3" t="s">
        <v>74</v>
      </c>
    </row>
    <row r="4" spans="1:7" ht="24" x14ac:dyDescent="0.25">
      <c r="A4" s="45" t="s">
        <v>13</v>
      </c>
      <c r="B4" s="46" t="s">
        <v>75</v>
      </c>
      <c r="C4" s="47" t="s">
        <v>15</v>
      </c>
      <c r="D4" s="47" t="s">
        <v>16</v>
      </c>
      <c r="E4" s="47" t="s">
        <v>17</v>
      </c>
      <c r="F4" s="42"/>
      <c r="G4" s="57" t="s">
        <v>111</v>
      </c>
    </row>
    <row r="5" spans="1:7" x14ac:dyDescent="0.25">
      <c r="A5" s="30">
        <v>1</v>
      </c>
      <c r="B5" s="49" t="s">
        <v>76</v>
      </c>
      <c r="C5" s="33" t="s">
        <v>26</v>
      </c>
      <c r="D5" s="34">
        <v>2</v>
      </c>
      <c r="E5" s="50">
        <v>44552</v>
      </c>
      <c r="G5" s="51">
        <v>17229.333333333332</v>
      </c>
    </row>
    <row r="6" spans="1:7" x14ac:dyDescent="0.25">
      <c r="A6" s="30">
        <v>2</v>
      </c>
      <c r="B6" s="49" t="s">
        <v>77</v>
      </c>
      <c r="C6" s="33" t="s">
        <v>26</v>
      </c>
      <c r="D6" s="34">
        <v>2</v>
      </c>
      <c r="E6" s="50">
        <v>44552</v>
      </c>
      <c r="G6" s="51">
        <v>23599.333333333336</v>
      </c>
    </row>
    <row r="7" spans="1:7" x14ac:dyDescent="0.25">
      <c r="A7" s="30">
        <v>3</v>
      </c>
      <c r="B7" s="49" t="s">
        <v>78</v>
      </c>
      <c r="C7" s="33" t="s">
        <v>26</v>
      </c>
      <c r="D7" s="34">
        <v>1</v>
      </c>
      <c r="E7" s="50">
        <v>44552</v>
      </c>
      <c r="G7" s="51">
        <v>3700.666666666667</v>
      </c>
    </row>
    <row r="8" spans="1:7" x14ac:dyDescent="0.25">
      <c r="A8" s="30">
        <v>4</v>
      </c>
      <c r="B8" s="49" t="s">
        <v>79</v>
      </c>
      <c r="C8" s="33" t="s">
        <v>26</v>
      </c>
      <c r="D8" s="34">
        <v>1</v>
      </c>
      <c r="E8" s="50">
        <v>44552</v>
      </c>
      <c r="G8" s="51">
        <v>5945.3333333333339</v>
      </c>
    </row>
    <row r="9" spans="1:7" x14ac:dyDescent="0.25">
      <c r="A9" s="30">
        <v>5</v>
      </c>
      <c r="B9" s="49" t="s">
        <v>80</v>
      </c>
      <c r="C9" s="33" t="s">
        <v>26</v>
      </c>
      <c r="D9" s="34">
        <v>1</v>
      </c>
      <c r="E9" s="50">
        <v>44552</v>
      </c>
      <c r="G9" s="51">
        <v>5945.3333333333339</v>
      </c>
    </row>
    <row r="10" spans="1:7" x14ac:dyDescent="0.25">
      <c r="A10" s="52" t="s">
        <v>81</v>
      </c>
      <c r="B10" s="46" t="s">
        <v>82</v>
      </c>
      <c r="C10" s="52" t="s">
        <v>81</v>
      </c>
      <c r="D10" s="53" t="s">
        <v>81</v>
      </c>
      <c r="E10" s="54" t="s">
        <v>81</v>
      </c>
      <c r="G10" s="54" t="s">
        <v>81</v>
      </c>
    </row>
    <row r="11" spans="1:7" x14ac:dyDescent="0.25">
      <c r="A11" s="30">
        <v>6</v>
      </c>
      <c r="B11" s="49" t="s">
        <v>83</v>
      </c>
      <c r="C11" s="33" t="s">
        <v>26</v>
      </c>
      <c r="D11" s="34">
        <v>4</v>
      </c>
      <c r="E11" s="50">
        <v>44552</v>
      </c>
      <c r="G11" s="51">
        <v>0</v>
      </c>
    </row>
    <row r="12" spans="1:7" x14ac:dyDescent="0.25">
      <c r="A12" s="30">
        <v>7</v>
      </c>
      <c r="B12" s="49" t="s">
        <v>84</v>
      </c>
      <c r="C12" s="33" t="s">
        <v>26</v>
      </c>
      <c r="D12" s="34">
        <v>48</v>
      </c>
      <c r="E12" s="50">
        <v>44552</v>
      </c>
      <c r="G12" s="51">
        <v>162344</v>
      </c>
    </row>
    <row r="13" spans="1:7" x14ac:dyDescent="0.25">
      <c r="A13" s="30">
        <v>8</v>
      </c>
      <c r="B13" s="49" t="s">
        <v>85</v>
      </c>
      <c r="C13" s="33" t="s">
        <v>26</v>
      </c>
      <c r="D13" s="34">
        <v>8</v>
      </c>
      <c r="E13" s="50">
        <v>44552</v>
      </c>
      <c r="G13" s="51">
        <v>84933.333333333343</v>
      </c>
    </row>
    <row r="14" spans="1:7" x14ac:dyDescent="0.25">
      <c r="A14" s="52" t="s">
        <v>81</v>
      </c>
      <c r="B14" s="46" t="s">
        <v>86</v>
      </c>
      <c r="C14" s="52" t="s">
        <v>81</v>
      </c>
      <c r="D14" s="53" t="s">
        <v>81</v>
      </c>
      <c r="E14" s="54" t="s">
        <v>81</v>
      </c>
      <c r="G14" s="55" t="s">
        <v>81</v>
      </c>
    </row>
    <row r="15" spans="1:7" x14ac:dyDescent="0.25">
      <c r="A15" s="30">
        <v>9</v>
      </c>
      <c r="B15" s="49" t="s">
        <v>87</v>
      </c>
      <c r="C15" s="33" t="s">
        <v>26</v>
      </c>
      <c r="D15" s="34">
        <v>2</v>
      </c>
      <c r="E15" s="50">
        <v>44552</v>
      </c>
      <c r="G15" s="51">
        <v>87966.666666666657</v>
      </c>
    </row>
    <row r="16" spans="1:7" x14ac:dyDescent="0.25">
      <c r="A16" s="30">
        <v>10</v>
      </c>
      <c r="B16" s="49" t="s">
        <v>88</v>
      </c>
      <c r="C16" s="33" t="s">
        <v>26</v>
      </c>
      <c r="D16" s="34">
        <v>2</v>
      </c>
      <c r="E16" s="50">
        <v>44552</v>
      </c>
      <c r="G16" s="51">
        <v>51566.666666666672</v>
      </c>
    </row>
    <row r="17" spans="1:7" x14ac:dyDescent="0.25">
      <c r="A17" s="30">
        <v>11</v>
      </c>
      <c r="B17" s="49" t="s">
        <v>89</v>
      </c>
      <c r="C17" s="33" t="s">
        <v>26</v>
      </c>
      <c r="D17" s="34">
        <v>1</v>
      </c>
      <c r="E17" s="50">
        <v>44552</v>
      </c>
      <c r="G17" s="51">
        <v>37916.666666666672</v>
      </c>
    </row>
    <row r="18" spans="1:7" x14ac:dyDescent="0.25">
      <c r="A18" s="30">
        <v>12</v>
      </c>
      <c r="B18" s="49" t="s">
        <v>90</v>
      </c>
      <c r="C18" s="33" t="s">
        <v>26</v>
      </c>
      <c r="D18" s="34">
        <v>52</v>
      </c>
      <c r="E18" s="50">
        <v>44552</v>
      </c>
      <c r="G18" s="51">
        <v>157733.33333333331</v>
      </c>
    </row>
    <row r="19" spans="1:7" x14ac:dyDescent="0.25">
      <c r="A19" s="30">
        <v>13</v>
      </c>
      <c r="B19" s="49" t="s">
        <v>91</v>
      </c>
      <c r="C19" s="33" t="s">
        <v>26</v>
      </c>
      <c r="D19" s="34">
        <v>20</v>
      </c>
      <c r="E19" s="50">
        <v>44552</v>
      </c>
      <c r="G19" s="51">
        <v>20702.800785333333</v>
      </c>
    </row>
    <row r="20" spans="1:7" x14ac:dyDescent="0.25">
      <c r="A20" s="30">
        <v>14</v>
      </c>
      <c r="B20" s="49" t="s">
        <v>92</v>
      </c>
      <c r="C20" s="33" t="s">
        <v>26</v>
      </c>
      <c r="D20" s="34">
        <v>11</v>
      </c>
      <c r="E20" s="50">
        <v>44552</v>
      </c>
      <c r="G20" s="51">
        <v>10010</v>
      </c>
    </row>
    <row r="21" spans="1:7" x14ac:dyDescent="0.25">
      <c r="A21" s="30">
        <v>15</v>
      </c>
      <c r="B21" s="49" t="s">
        <v>93</v>
      </c>
      <c r="C21" s="33" t="s">
        <v>26</v>
      </c>
      <c r="D21" s="34">
        <v>2</v>
      </c>
      <c r="E21" s="50">
        <v>44552</v>
      </c>
      <c r="G21" s="51">
        <v>9706.6666666666679</v>
      </c>
    </row>
    <row r="22" spans="1:7" x14ac:dyDescent="0.25">
      <c r="A22" s="30">
        <v>16</v>
      </c>
      <c r="B22" s="49" t="s">
        <v>94</v>
      </c>
      <c r="C22" s="33" t="s">
        <v>26</v>
      </c>
      <c r="D22" s="34">
        <v>1</v>
      </c>
      <c r="E22" s="50">
        <v>44621</v>
      </c>
      <c r="G22" s="51">
        <v>18000</v>
      </c>
    </row>
    <row r="24" spans="1:7" x14ac:dyDescent="0.25">
      <c r="D24" s="89" t="s">
        <v>95</v>
      </c>
      <c r="E24" s="89"/>
      <c r="G24" s="56">
        <f>SUM(G15:G23,G12,G13,G5:G9)</f>
        <v>697300.13411866687</v>
      </c>
    </row>
  </sheetData>
  <mergeCells count="1">
    <mergeCell ref="D24:E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E24" sqref="E24"/>
    </sheetView>
  </sheetViews>
  <sheetFormatPr defaultRowHeight="12" x14ac:dyDescent="0.25"/>
  <cols>
    <col min="1" max="1" width="3.21875" style="42" customWidth="1"/>
    <col min="2" max="2" width="51.6640625" style="1" customWidth="1"/>
    <col min="3" max="4" width="8.88671875" style="1"/>
    <col min="5" max="5" width="10.109375" style="1" bestFit="1" customWidth="1"/>
    <col min="6" max="6" width="8.88671875" style="1"/>
    <col min="7" max="7" width="13.88671875" style="1" customWidth="1"/>
    <col min="8" max="16384" width="8.88671875" style="1"/>
  </cols>
  <sheetData>
    <row r="2" spans="1:7" x14ac:dyDescent="0.25">
      <c r="B2" s="94" t="s">
        <v>96</v>
      </c>
      <c r="C2" s="94"/>
      <c r="D2" s="94"/>
    </row>
    <row r="4" spans="1:7" ht="36" x14ac:dyDescent="0.25">
      <c r="A4" s="45" t="s">
        <v>13</v>
      </c>
      <c r="B4" s="45" t="s">
        <v>97</v>
      </c>
      <c r="C4" s="47" t="s">
        <v>15</v>
      </c>
      <c r="D4" s="47" t="s">
        <v>16</v>
      </c>
      <c r="E4" s="47" t="s">
        <v>17</v>
      </c>
      <c r="G4" s="48" t="s">
        <v>24</v>
      </c>
    </row>
    <row r="5" spans="1:7" ht="15" customHeight="1" x14ac:dyDescent="0.25">
      <c r="A5" s="30">
        <v>1</v>
      </c>
      <c r="B5" s="58" t="s">
        <v>98</v>
      </c>
      <c r="C5" s="33" t="s">
        <v>26</v>
      </c>
      <c r="D5" s="34">
        <v>48</v>
      </c>
      <c r="E5" s="50">
        <v>44552</v>
      </c>
      <c r="G5" s="59">
        <v>218400</v>
      </c>
    </row>
    <row r="6" spans="1:7" ht="15" customHeight="1" x14ac:dyDescent="0.25">
      <c r="A6" s="30">
        <v>2</v>
      </c>
      <c r="B6" s="58" t="s">
        <v>99</v>
      </c>
      <c r="C6" s="33" t="s">
        <v>26</v>
      </c>
      <c r="D6" s="34">
        <v>1</v>
      </c>
      <c r="E6" s="50">
        <v>44552</v>
      </c>
      <c r="G6" s="59">
        <v>7583.333333333333</v>
      </c>
    </row>
    <row r="7" spans="1:7" ht="15" customHeight="1" x14ac:dyDescent="0.25">
      <c r="A7" s="30">
        <v>3</v>
      </c>
      <c r="B7" s="58" t="s">
        <v>100</v>
      </c>
      <c r="C7" s="33" t="s">
        <v>26</v>
      </c>
      <c r="D7" s="34">
        <v>1</v>
      </c>
      <c r="E7" s="50">
        <v>44552</v>
      </c>
      <c r="G7" s="59">
        <v>22750</v>
      </c>
    </row>
    <row r="8" spans="1:7" ht="15" customHeight="1" x14ac:dyDescent="0.25">
      <c r="A8" s="30">
        <v>4</v>
      </c>
      <c r="B8" s="58" t="s">
        <v>101</v>
      </c>
      <c r="C8" s="33" t="s">
        <v>26</v>
      </c>
      <c r="D8" s="34">
        <v>4</v>
      </c>
      <c r="E8" s="50">
        <v>44552</v>
      </c>
      <c r="G8" s="59">
        <v>18200</v>
      </c>
    </row>
    <row r="9" spans="1:7" ht="15" customHeight="1" x14ac:dyDescent="0.25">
      <c r="A9" s="30">
        <v>5</v>
      </c>
      <c r="B9" s="58" t="s">
        <v>102</v>
      </c>
      <c r="C9" s="33" t="s">
        <v>26</v>
      </c>
      <c r="D9" s="34">
        <v>48</v>
      </c>
      <c r="E9" s="50">
        <v>44552</v>
      </c>
      <c r="G9" s="59">
        <v>43680</v>
      </c>
    </row>
    <row r="10" spans="1:7" ht="15" customHeight="1" x14ac:dyDescent="0.25">
      <c r="A10" s="30">
        <v>6</v>
      </c>
      <c r="B10" s="58" t="s">
        <v>103</v>
      </c>
      <c r="C10" s="33" t="s">
        <v>26</v>
      </c>
      <c r="D10" s="34">
        <v>1</v>
      </c>
      <c r="E10" s="50">
        <v>44552</v>
      </c>
      <c r="G10" s="59">
        <v>106166.66666666667</v>
      </c>
    </row>
    <row r="11" spans="1:7" ht="15" customHeight="1" x14ac:dyDescent="0.25">
      <c r="A11" s="30">
        <v>7</v>
      </c>
      <c r="B11" s="58" t="s">
        <v>104</v>
      </c>
      <c r="C11" s="33" t="s">
        <v>26</v>
      </c>
      <c r="D11" s="34">
        <v>1</v>
      </c>
      <c r="E11" s="50">
        <v>44552</v>
      </c>
      <c r="G11" s="59">
        <v>15166.666666666666</v>
      </c>
    </row>
    <row r="12" spans="1:7" ht="15" customHeight="1" x14ac:dyDescent="0.25">
      <c r="A12" s="30">
        <v>8</v>
      </c>
      <c r="B12" s="58" t="s">
        <v>105</v>
      </c>
      <c r="C12" s="33" t="s">
        <v>26</v>
      </c>
      <c r="D12" s="34">
        <v>1</v>
      </c>
      <c r="E12" s="50">
        <v>44552</v>
      </c>
      <c r="G12" s="59">
        <v>29329.3</v>
      </c>
    </row>
    <row r="14" spans="1:7" x14ac:dyDescent="0.25">
      <c r="D14" s="89" t="s">
        <v>106</v>
      </c>
      <c r="E14" s="89"/>
      <c r="G14" s="60">
        <v>461275.96666666673</v>
      </c>
    </row>
  </sheetData>
  <mergeCells count="2">
    <mergeCell ref="B2:D2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Development</vt:lpstr>
      <vt:lpstr>Quality</vt:lpstr>
      <vt:lpstr>Sandbox</vt:lpstr>
      <vt:lpstr>Production</vt:lpstr>
      <vt:lpstr>Management</vt:lpstr>
      <vt:lpstr>Managed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2022-08-05T13:27:36Z</dcterms:modified>
</cp:coreProperties>
</file>